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vgaleano\Downloads\RIESGOS II 2022\"/>
    </mc:Choice>
  </mc:AlternateContent>
  <bookViews>
    <workbookView xWindow="0" yWindow="0" windowWidth="24000" windowHeight="8235" tabRatio="945"/>
  </bookViews>
  <sheets>
    <sheet name="1. Punto de Partida" sheetId="5" r:id="rId1"/>
    <sheet name="2. Identificación del Riesgo" sheetId="7" r:id="rId2"/>
    <sheet name="3. Impacto Riesgo de Corrupción" sheetId="9" r:id="rId3"/>
    <sheet name="4. Riesgo Seguridad Informacion" sheetId="10" r:id="rId4"/>
    <sheet name="5. Valoración de Controles" sheetId="6" r:id="rId5"/>
    <sheet name="6.Valoración Control Corrupción" sheetId="11" r:id="rId6"/>
    <sheet name="7. Mapa de Riesgos General" sheetId="1" r:id="rId7"/>
    <sheet name="8. Seguimiento Cuatrimestral" sheetId="4" r:id="rId8"/>
    <sheet name="9. Seguimiento Consolidado" sheetId="14" r:id="rId9"/>
    <sheet name="Listas" sheetId="3" state="hidden" r:id="rId10"/>
    <sheet name="Datos Hoja 1" sheetId="12" state="hidden" r:id="rId11"/>
  </sheets>
  <externalReferences>
    <externalReference r:id="rId12"/>
  </externalReferences>
  <definedNames>
    <definedName name="AUTOMATIZACION" localSheetId="2">#REF!</definedName>
    <definedName name="AUTOMATIZACION" localSheetId="3">#REF!</definedName>
    <definedName name="AUTOMATIZACION" localSheetId="5">#REF!</definedName>
    <definedName name="AUTOMATIZACION" localSheetId="8">#REF!</definedName>
    <definedName name="AUTOMATIZACION">#REF!</definedName>
    <definedName name="Casi_seguro" localSheetId="2">'[1]3. PROBABILIDAD'!#REF!</definedName>
    <definedName name="Casi_seguro" localSheetId="3">'[1]3. PROBABILIDAD'!#REF!</definedName>
    <definedName name="Casi_seguro" localSheetId="5">'[1]3. PROBABILIDAD'!#REF!</definedName>
    <definedName name="Casi_seguro" localSheetId="8">'[1]3. PROBABILIDAD'!#REF!</definedName>
    <definedName name="Casi_seguro">'[1]3. PROBABILIDAD'!#REF!</definedName>
    <definedName name="CONFIDENCIALIDAD" localSheetId="2">'[1]4. IMPACTO GESTIÓN Y E'!#REF!</definedName>
    <definedName name="CONFIDENCIALIDAD" localSheetId="3">'[1]4. IMPACTO GESTIÓN Y E'!#REF!</definedName>
    <definedName name="CONFIDENCIALIDAD" localSheetId="5">'[1]4. IMPACTO GESTIÓN Y E'!#REF!</definedName>
    <definedName name="CONFIDENCIALIDAD" localSheetId="8">'[1]4. IMPACTO GESTIÓN Y E'!#REF!</definedName>
    <definedName name="CONFIDENCIALIDAD">'[1]4. IMPACTO GESTIÓN Y E'!#REF!</definedName>
    <definedName name="CONFIDENCIALIDAD_DE_LA_INFORMACIÓN" localSheetId="2">'[1]4. IMPACTO GESTIÓN Y E'!#REF!</definedName>
    <definedName name="CONFIDENCIALIDAD_DE_LA_INFORMACIÓN" localSheetId="3">'[1]4. IMPACTO GESTIÓN Y E'!#REF!</definedName>
    <definedName name="CONFIDENCIALIDAD_DE_LA_INFORMACIÓN" localSheetId="5">'[1]4. IMPACTO GESTIÓN Y E'!#REF!</definedName>
    <definedName name="CONFIDENCIALIDAD_DE_LA_INFORMACIÓN" localSheetId="8">'[1]4. IMPACTO GESTIÓN Y E'!#REF!</definedName>
    <definedName name="CONFIDENCIALIDAD_DE_LA_INFORMACIÓN">'[1]4. IMPACTO GESTIÓN Y E'!#REF!</definedName>
    <definedName name="CONTROL" localSheetId="2">#REF!</definedName>
    <definedName name="CONTROL" localSheetId="3">#REF!</definedName>
    <definedName name="CONTROL" localSheetId="5">#REF!</definedName>
    <definedName name="CONTROL" localSheetId="8">#REF!</definedName>
    <definedName name="CONTROL">#REF!</definedName>
    <definedName name="Corrupción">Listas!$Q$2:$Q$6</definedName>
    <definedName name="CREDIBILIDAD" localSheetId="2">'[1]4. IMPACTO GESTIÓN Y E'!#REF!</definedName>
    <definedName name="CREDIBILIDAD" localSheetId="3">'[1]4. IMPACTO GESTIÓN Y E'!#REF!</definedName>
    <definedName name="CREDIBILIDAD" localSheetId="5">'[1]4. IMPACTO GESTIÓN Y E'!#REF!</definedName>
    <definedName name="CREDIBILIDAD" localSheetId="8">'[1]4. IMPACTO GESTIÓN Y E'!#REF!</definedName>
    <definedName name="CREDIBILIDAD">'[1]4. IMPACTO GESTIÓN Y E'!#REF!</definedName>
    <definedName name="CREDIBILIDAD_O_IMAGEN" localSheetId="2">'[1]4. IMPACTO GESTIÓN Y E'!#REF!</definedName>
    <definedName name="CREDIBILIDAD_O_IMAGEN" localSheetId="3">'[1]4. IMPACTO GESTIÓN Y E'!#REF!</definedName>
    <definedName name="CREDIBILIDAD_O_IMAGEN" localSheetId="5">'[1]4. IMPACTO GESTIÓN Y E'!#REF!</definedName>
    <definedName name="CREDIBILIDAD_O_IMAGEN" localSheetId="8">'[1]4. IMPACTO GESTIÓN Y E'!#REF!</definedName>
    <definedName name="CREDIBILIDAD_O_IMAGEN">'[1]4. IMPACTO GESTIÓN Y E'!#REF!</definedName>
    <definedName name="CriteriosImpacto">Listas!$E$2:$E$11</definedName>
    <definedName name="EVIDENCIA" localSheetId="2">#REF!</definedName>
    <definedName name="EVIDENCIA" localSheetId="3">#REF!</definedName>
    <definedName name="EVIDENCIA" localSheetId="5">#REF!</definedName>
    <definedName name="EVIDENCIA" localSheetId="8">#REF!</definedName>
    <definedName name="EVIDENCIA">#REF!</definedName>
    <definedName name="FRECUENCIA" localSheetId="2">#REF!</definedName>
    <definedName name="FRECUENCIA" localSheetId="3">#REF!</definedName>
    <definedName name="FRECUENCIA" localSheetId="5">#REF!</definedName>
    <definedName name="FRECUENCIA" localSheetId="8">#REF!</definedName>
    <definedName name="FRECUENCIA">#REF!</definedName>
    <definedName name="Improbable_posible" localSheetId="2">'[1]3. PROBABILIDAD'!#REF!</definedName>
    <definedName name="Improbable_posible" localSheetId="3">'[1]3. PROBABILIDAD'!#REF!</definedName>
    <definedName name="Improbable_posible" localSheetId="5">'[1]3. PROBABILIDAD'!#REF!</definedName>
    <definedName name="Improbable_posible" localSheetId="8">'[1]3. PROBABILIDAD'!#REF!</definedName>
    <definedName name="Improbable_posible">'[1]3. PROBABILIDAD'!#REF!</definedName>
    <definedName name="LEGAL" localSheetId="2">'[1]4. IMPACTO GESTIÓN Y E'!#REF!</definedName>
    <definedName name="LEGAL" localSheetId="3">'[1]4. IMPACTO GESTIÓN Y E'!#REF!</definedName>
    <definedName name="LEGAL" localSheetId="5">'[1]4. IMPACTO GESTIÓN Y E'!#REF!</definedName>
    <definedName name="LEGAL" localSheetId="8">'[1]4. IMPACTO GESTIÓN Y E'!#REF!</definedName>
    <definedName name="LEGAL">'[1]4. IMPACTO GESTIÓN Y E'!#REF!</definedName>
    <definedName name="MANUALES" localSheetId="2">#REF!</definedName>
    <definedName name="MANUALES" localSheetId="3">#REF!</definedName>
    <definedName name="MANUALES" localSheetId="5">#REF!</definedName>
    <definedName name="MANUALES" localSheetId="8">#REF!</definedName>
    <definedName name="MANUALES">#REF!</definedName>
    <definedName name="OPERATIVO" localSheetId="2">'[1]4. IMPACTO GESTIÓN Y E'!#REF!</definedName>
    <definedName name="OPERATIVO" localSheetId="3">'[1]4. IMPACTO GESTIÓN Y E'!#REF!</definedName>
    <definedName name="OPERATIVO" localSheetId="5">'[1]4. IMPACTO GESTIÓN Y E'!#REF!</definedName>
    <definedName name="OPERATIVO" localSheetId="8">'[1]4. IMPACTO GESTIÓN Y E'!#REF!</definedName>
    <definedName name="OPERATIVO">'[1]4. IMPACTO GESTIÓN Y E'!#REF!</definedName>
    <definedName name="Posible" localSheetId="2">'[1]3. PROBABILIDAD'!#REF!</definedName>
    <definedName name="Posible" localSheetId="3">'[1]3. PROBABILIDAD'!#REF!</definedName>
    <definedName name="Posible" localSheetId="5">'[1]3. PROBABILIDAD'!#REF!</definedName>
    <definedName name="Posible" localSheetId="8">'[1]3. PROBABILIDAD'!#REF!</definedName>
    <definedName name="Posible">'[1]3. PROBABILIDAD'!#REF!</definedName>
    <definedName name="Probabilidad">Listas!$D$2:$D$6</definedName>
    <definedName name="Probable" localSheetId="2">'[1]3. PROBABILIDAD'!#REF!</definedName>
    <definedName name="Probable" localSheetId="3">'[1]3. PROBABILIDAD'!#REF!</definedName>
    <definedName name="Probable" localSheetId="5">'[1]3. PROBABILIDAD'!#REF!</definedName>
    <definedName name="Probable" localSheetId="8">'[1]3. PROBABILIDAD'!#REF!</definedName>
    <definedName name="Probable">'[1]3. PROBABILIDAD'!#REF!</definedName>
    <definedName name="Rara_vez" localSheetId="2">'[1]3. PROBABILIDAD'!#REF!</definedName>
    <definedName name="Rara_vez" localSheetId="3">'[1]3. PROBABILIDAD'!#REF!</definedName>
    <definedName name="Rara_vez" localSheetId="5">'[1]3. PROBABILIDAD'!#REF!</definedName>
    <definedName name="Rara_vez" localSheetId="8">'[1]3. PROBABILIDAD'!#REF!</definedName>
    <definedName name="Rara_vez">'[1]3. PROBABILIDAD'!#REF!</definedName>
    <definedName name="RESPONSABLES" localSheetId="2">#REF!</definedName>
    <definedName name="RESPONSABLES" localSheetId="3">#REF!</definedName>
    <definedName name="RESPONSABLES" localSheetId="5">#REF!</definedName>
    <definedName name="RESPONSABLES" localSheetId="8">#REF!</definedName>
    <definedName name="RESPONSABLES">#REF!</definedName>
    <definedName name="SI_NO">Listas!$O$2:$O$3</definedName>
    <definedName name="TIEMPO" localSheetId="2">#REF!</definedName>
    <definedName name="TIEMPO" localSheetId="3">#REF!</definedName>
    <definedName name="TIEMPO" localSheetId="5">#REF!</definedName>
    <definedName name="TIEMPO" localSheetId="8">#REF!</definedName>
    <definedName name="TIEMPO">#REF!</definedName>
    <definedName name="TipoRiesgo">Listas!$B$2:$B$11</definedName>
    <definedName name="_xlnm.Print_Titles" localSheetId="7">'8. Seguimiento Cuatrimestral'!$7:$8</definedName>
    <definedName name="TratamientoCorrupcion">Listas!$AD$2:$AD$4</definedName>
    <definedName name="TratamientoV5">Listas!$N$2:$N$5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66" i="1" l="1"/>
  <c r="AK63" i="1"/>
  <c r="AK60" i="1"/>
  <c r="AK57" i="1"/>
  <c r="AK54" i="1"/>
  <c r="AK51" i="1"/>
  <c r="AK48" i="1"/>
  <c r="AK45" i="1"/>
  <c r="AK42" i="1"/>
  <c r="AK39" i="1"/>
  <c r="AK36" i="1"/>
  <c r="AK33" i="1"/>
  <c r="AK30" i="1"/>
  <c r="AK27" i="1"/>
  <c r="AK24" i="1"/>
  <c r="AK21" i="1"/>
  <c r="AK18" i="1"/>
  <c r="AK15" i="1"/>
  <c r="AK12" i="1"/>
  <c r="H9" i="6"/>
  <c r="R10" i="6"/>
  <c r="R11" i="6"/>
  <c r="R12" i="6"/>
  <c r="R13" i="6"/>
  <c r="R14" i="6"/>
  <c r="R15" i="6"/>
  <c r="R16" i="6"/>
  <c r="R17" i="6"/>
  <c r="R18" i="6"/>
  <c r="R19" i="6"/>
  <c r="R20" i="6"/>
  <c r="R21" i="6"/>
  <c r="R22" i="6"/>
  <c r="R23" i="6"/>
  <c r="R24" i="6"/>
  <c r="R25" i="6"/>
  <c r="R26" i="6"/>
  <c r="R27" i="6"/>
  <c r="R28" i="6"/>
  <c r="R29" i="6"/>
  <c r="R30" i="6"/>
  <c r="R31" i="6"/>
  <c r="R32" i="6"/>
  <c r="R33" i="6"/>
  <c r="R34" i="6"/>
  <c r="R35" i="6"/>
  <c r="R36" i="6"/>
  <c r="R37" i="6"/>
  <c r="R38" i="6"/>
  <c r="R39" i="6"/>
  <c r="R40" i="6"/>
  <c r="R41" i="6"/>
  <c r="R42" i="6"/>
  <c r="R43" i="6"/>
  <c r="R44" i="6"/>
  <c r="R45" i="6"/>
  <c r="R46" i="6"/>
  <c r="R47" i="6"/>
  <c r="R48" i="6"/>
  <c r="R49" i="6"/>
  <c r="R50" i="6"/>
  <c r="R51" i="6"/>
  <c r="R52" i="6"/>
  <c r="R53" i="6"/>
  <c r="R54" i="6"/>
  <c r="R55" i="6"/>
  <c r="R56" i="6"/>
  <c r="R57" i="6"/>
  <c r="R58" i="6"/>
  <c r="R59" i="6"/>
  <c r="R60" i="6"/>
  <c r="R61" i="6"/>
  <c r="R62" i="6"/>
  <c r="R63" i="6"/>
  <c r="R64" i="6"/>
  <c r="R65" i="6"/>
  <c r="R66" i="6"/>
  <c r="R67" i="6"/>
  <c r="R68" i="6"/>
  <c r="R9" i="6"/>
  <c r="H68" i="6" l="1"/>
  <c r="H67" i="6"/>
  <c r="H66" i="6"/>
  <c r="H65" i="6"/>
  <c r="H64" i="6"/>
  <c r="H63" i="6"/>
  <c r="H62" i="6"/>
  <c r="H61" i="6"/>
  <c r="H60" i="6"/>
  <c r="H59" i="6"/>
  <c r="H58" i="6"/>
  <c r="H57" i="6"/>
  <c r="H56" i="6"/>
  <c r="H55" i="6"/>
  <c r="H54" i="6"/>
  <c r="H53" i="6"/>
  <c r="H52" i="6"/>
  <c r="H51" i="6"/>
  <c r="H50" i="6"/>
  <c r="H49" i="6"/>
  <c r="H48" i="6"/>
  <c r="H47" i="6"/>
  <c r="H46" i="6"/>
  <c r="H45" i="6"/>
  <c r="H44" i="6"/>
  <c r="H43" i="6"/>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11" i="6"/>
  <c r="H10" i="6"/>
  <c r="U9" i="7"/>
  <c r="U66" i="7" l="1"/>
  <c r="U63" i="7"/>
  <c r="U60" i="7"/>
  <c r="U57" i="7"/>
  <c r="U54" i="7"/>
  <c r="U51" i="7"/>
  <c r="U48" i="7"/>
  <c r="U45" i="7"/>
  <c r="U42" i="7"/>
  <c r="U39" i="7"/>
  <c r="U36" i="7"/>
  <c r="U33" i="7"/>
  <c r="U30" i="7"/>
  <c r="U27" i="7"/>
  <c r="U24" i="7"/>
  <c r="U21" i="7"/>
  <c r="U18" i="7"/>
  <c r="U15" i="7"/>
  <c r="U12" i="7"/>
  <c r="E66" i="4" l="1"/>
  <c r="E63" i="4"/>
  <c r="E60" i="4"/>
  <c r="E57" i="4"/>
  <c r="E54" i="4"/>
  <c r="E51" i="4"/>
  <c r="E48" i="4"/>
  <c r="E45" i="4"/>
  <c r="E42" i="4"/>
  <c r="E39" i="4"/>
  <c r="E36" i="4"/>
  <c r="E33" i="4"/>
  <c r="E30" i="4"/>
  <c r="E27" i="4"/>
  <c r="E24" i="4"/>
  <c r="E21" i="4"/>
  <c r="E18" i="4"/>
  <c r="E15" i="4"/>
  <c r="E12" i="4"/>
  <c r="E9" i="4"/>
  <c r="N13" i="11" l="1"/>
  <c r="N14" i="11"/>
  <c r="C66" i="1" l="1"/>
  <c r="C63" i="1"/>
  <c r="C60" i="1"/>
  <c r="C57" i="1"/>
  <c r="C54" i="1"/>
  <c r="C51" i="1"/>
  <c r="C48" i="1"/>
  <c r="C45" i="1"/>
  <c r="C42" i="1"/>
  <c r="C39" i="1"/>
  <c r="C36" i="1"/>
  <c r="C33" i="1"/>
  <c r="C30" i="1"/>
  <c r="C27" i="1"/>
  <c r="C24" i="1"/>
  <c r="C21" i="1"/>
  <c r="C18" i="1"/>
  <c r="C15" i="1"/>
  <c r="C12" i="1"/>
  <c r="C9" i="1"/>
  <c r="D51" i="11"/>
  <c r="W51" i="11" s="1"/>
  <c r="D54" i="6"/>
  <c r="D66" i="6"/>
  <c r="C66" i="6"/>
  <c r="B66" i="6"/>
  <c r="D27" i="6"/>
  <c r="C27" i="6"/>
  <c r="J68" i="6"/>
  <c r="T68" i="6" s="1"/>
  <c r="V68" i="6" s="1"/>
  <c r="J67" i="6"/>
  <c r="S67" i="6" s="1"/>
  <c r="U67" i="6" s="1"/>
  <c r="J65" i="6"/>
  <c r="S65" i="6" s="1"/>
  <c r="U65" i="6" s="1"/>
  <c r="J64" i="6"/>
  <c r="T64" i="6" s="1"/>
  <c r="V64" i="6" s="1"/>
  <c r="J62" i="6"/>
  <c r="T62" i="6" s="1"/>
  <c r="V62" i="6" s="1"/>
  <c r="J61" i="6"/>
  <c r="T61" i="6" s="1"/>
  <c r="V61" i="6" s="1"/>
  <c r="J59" i="6"/>
  <c r="T59" i="6" s="1"/>
  <c r="V59" i="6" s="1"/>
  <c r="J58" i="6"/>
  <c r="S58" i="6" s="1"/>
  <c r="U58" i="6" s="1"/>
  <c r="J56" i="6"/>
  <c r="T56" i="6" s="1"/>
  <c r="V56" i="6" s="1"/>
  <c r="J55" i="6"/>
  <c r="S55" i="6" s="1"/>
  <c r="U55" i="6" s="1"/>
  <c r="J53" i="6"/>
  <c r="T53" i="6" s="1"/>
  <c r="V53" i="6" s="1"/>
  <c r="J52" i="6"/>
  <c r="T52" i="6" s="1"/>
  <c r="V52" i="6" s="1"/>
  <c r="J50" i="6"/>
  <c r="T50" i="6" s="1"/>
  <c r="V50" i="6" s="1"/>
  <c r="J49" i="6"/>
  <c r="T49" i="6" s="1"/>
  <c r="V49" i="6" s="1"/>
  <c r="J47" i="6"/>
  <c r="T47" i="6" s="1"/>
  <c r="V47" i="6" s="1"/>
  <c r="J46" i="6"/>
  <c r="T46" i="6" s="1"/>
  <c r="V46" i="6" s="1"/>
  <c r="J44" i="6"/>
  <c r="T44" i="6" s="1"/>
  <c r="V44" i="6" s="1"/>
  <c r="J43" i="6"/>
  <c r="S43" i="6" s="1"/>
  <c r="U43" i="6" s="1"/>
  <c r="J41" i="6"/>
  <c r="T41" i="6" s="1"/>
  <c r="V41" i="6" s="1"/>
  <c r="J40" i="6"/>
  <c r="S40" i="6" s="1"/>
  <c r="U40" i="6" s="1"/>
  <c r="J38" i="6"/>
  <c r="T38" i="6" s="1"/>
  <c r="V38" i="6" s="1"/>
  <c r="J37" i="6"/>
  <c r="T37" i="6" s="1"/>
  <c r="V37" i="6" s="1"/>
  <c r="J35" i="6"/>
  <c r="T35" i="6" s="1"/>
  <c r="V35" i="6" s="1"/>
  <c r="J34" i="6"/>
  <c r="S34" i="6" s="1"/>
  <c r="U34" i="6" s="1"/>
  <c r="J32" i="6"/>
  <c r="T32" i="6" s="1"/>
  <c r="V32" i="6" s="1"/>
  <c r="J31" i="6"/>
  <c r="S31" i="6" s="1"/>
  <c r="U31" i="6" s="1"/>
  <c r="J29" i="6"/>
  <c r="T29" i="6" s="1"/>
  <c r="V29" i="6" s="1"/>
  <c r="J28" i="6"/>
  <c r="T28" i="6" s="1"/>
  <c r="V28" i="6" s="1"/>
  <c r="J26" i="6"/>
  <c r="T26" i="6" s="1"/>
  <c r="V26" i="6" s="1"/>
  <c r="J25" i="6"/>
  <c r="T25" i="6" s="1"/>
  <c r="V25" i="6" s="1"/>
  <c r="J23" i="6"/>
  <c r="T23" i="6" s="1"/>
  <c r="V23" i="6" s="1"/>
  <c r="J22" i="6"/>
  <c r="T22" i="6" s="1"/>
  <c r="V22" i="6" s="1"/>
  <c r="J20" i="6"/>
  <c r="J19" i="6"/>
  <c r="J17" i="6"/>
  <c r="T17" i="6" s="1"/>
  <c r="V17" i="6" s="1"/>
  <c r="J16" i="6"/>
  <c r="T16" i="6" s="1"/>
  <c r="V16" i="6" s="1"/>
  <c r="J14" i="6"/>
  <c r="S14" i="6" s="1"/>
  <c r="U14" i="6" s="1"/>
  <c r="J13" i="6"/>
  <c r="J11" i="6"/>
  <c r="S11" i="6" s="1"/>
  <c r="U11" i="6" s="1"/>
  <c r="J10" i="6"/>
  <c r="N17" i="11"/>
  <c r="O17" i="11" s="1"/>
  <c r="N16" i="11"/>
  <c r="O16" i="11" s="1"/>
  <c r="O14" i="11"/>
  <c r="O13" i="11"/>
  <c r="T31" i="6" l="1"/>
  <c r="V31" i="6" s="1"/>
  <c r="T34" i="6"/>
  <c r="V34" i="6" s="1"/>
  <c r="S46" i="6"/>
  <c r="U46" i="6" s="1"/>
  <c r="T55" i="6"/>
  <c r="V55" i="6" s="1"/>
  <c r="T58" i="6"/>
  <c r="V58" i="6" s="1"/>
  <c r="S17" i="6"/>
  <c r="U17" i="6" s="1"/>
  <c r="S35" i="6"/>
  <c r="U35" i="6" s="1"/>
  <c r="S47" i="6"/>
  <c r="U47" i="6" s="1"/>
  <c r="S59" i="6"/>
  <c r="U59" i="6" s="1"/>
  <c r="S16" i="6"/>
  <c r="U16" i="6" s="1"/>
  <c r="T43" i="6"/>
  <c r="V43" i="6" s="1"/>
  <c r="T67" i="6"/>
  <c r="V67" i="6" s="1"/>
  <c r="S49" i="6"/>
  <c r="U49" i="6" s="1"/>
  <c r="S61" i="6"/>
  <c r="U61" i="6" s="1"/>
  <c r="S26" i="6"/>
  <c r="U26" i="6" s="1"/>
  <c r="S38" i="6"/>
  <c r="U38" i="6" s="1"/>
  <c r="S50" i="6"/>
  <c r="U50" i="6" s="1"/>
  <c r="S62" i="6"/>
  <c r="U62" i="6" s="1"/>
  <c r="S64" i="6"/>
  <c r="U64" i="6" s="1"/>
  <c r="S29" i="6"/>
  <c r="U29" i="6" s="1"/>
  <c r="S41" i="6"/>
  <c r="U41" i="6" s="1"/>
  <c r="S53" i="6"/>
  <c r="U53" i="6" s="1"/>
  <c r="T40" i="6"/>
  <c r="V40" i="6" s="1"/>
  <c r="T65" i="6"/>
  <c r="V65" i="6" s="1"/>
  <c r="S32" i="6"/>
  <c r="U32" i="6" s="1"/>
  <c r="S44" i="6"/>
  <c r="U44" i="6" s="1"/>
  <c r="S56" i="6"/>
  <c r="U56" i="6" s="1"/>
  <c r="S68" i="6"/>
  <c r="U68" i="6" s="1"/>
  <c r="S13" i="6"/>
  <c r="U13" i="6" s="1"/>
  <c r="T20" i="6"/>
  <c r="V20" i="6" s="1"/>
  <c r="S19" i="6"/>
  <c r="U19" i="6" s="1"/>
  <c r="M17" i="11"/>
  <c r="Q17" i="11" s="1"/>
  <c r="M16" i="11"/>
  <c r="Q16" i="11" s="1"/>
  <c r="M14" i="11"/>
  <c r="Q14" i="11" s="1"/>
  <c r="M13" i="11"/>
  <c r="Q13" i="11" s="1"/>
  <c r="N68" i="11"/>
  <c r="O68" i="11" s="1"/>
  <c r="N67" i="11"/>
  <c r="O67" i="11" s="1"/>
  <c r="N65" i="11"/>
  <c r="O65" i="11" s="1"/>
  <c r="N64" i="11"/>
  <c r="O64" i="11" s="1"/>
  <c r="N62" i="11"/>
  <c r="O62" i="11" s="1"/>
  <c r="N61" i="11"/>
  <c r="M61" i="11" s="1"/>
  <c r="Q61" i="11" s="1"/>
  <c r="N59" i="11"/>
  <c r="O59" i="11" s="1"/>
  <c r="N58" i="11"/>
  <c r="O58" i="11" s="1"/>
  <c r="N56" i="11"/>
  <c r="O56" i="11" s="1"/>
  <c r="N55" i="11"/>
  <c r="O55" i="11" s="1"/>
  <c r="N53" i="11"/>
  <c r="O53" i="11" s="1"/>
  <c r="N52" i="11"/>
  <c r="M52" i="11" s="1"/>
  <c r="Q52" i="11" s="1"/>
  <c r="N50" i="11"/>
  <c r="M50" i="11" s="1"/>
  <c r="Q50" i="11" s="1"/>
  <c r="N49" i="11"/>
  <c r="O49" i="11" s="1"/>
  <c r="N47" i="11"/>
  <c r="O47" i="11" s="1"/>
  <c r="N46" i="11"/>
  <c r="M46" i="11" s="1"/>
  <c r="Q46" i="11" s="1"/>
  <c r="N44" i="11"/>
  <c r="O44" i="11" s="1"/>
  <c r="M44" i="11"/>
  <c r="Q44" i="11" s="1"/>
  <c r="N43" i="11"/>
  <c r="O43" i="11" s="1"/>
  <c r="N41" i="11"/>
  <c r="M41" i="11" s="1"/>
  <c r="Q41" i="11" s="1"/>
  <c r="N40" i="11"/>
  <c r="M40" i="11" s="1"/>
  <c r="Q40" i="11" s="1"/>
  <c r="N38" i="11"/>
  <c r="O38" i="11" s="1"/>
  <c r="N37" i="11"/>
  <c r="O37" i="11" s="1"/>
  <c r="N35" i="11"/>
  <c r="O35" i="11" s="1"/>
  <c r="N34" i="11"/>
  <c r="M34" i="11" s="1"/>
  <c r="Q34" i="11" s="1"/>
  <c r="N32" i="11"/>
  <c r="O32" i="11" s="1"/>
  <c r="N31" i="11"/>
  <c r="M31" i="11" s="1"/>
  <c r="Q31" i="11" s="1"/>
  <c r="N29" i="11"/>
  <c r="M29" i="11" s="1"/>
  <c r="Q29" i="11" s="1"/>
  <c r="N28" i="11"/>
  <c r="M28" i="11" s="1"/>
  <c r="Q28" i="11" s="1"/>
  <c r="N26" i="11"/>
  <c r="O26" i="11" s="1"/>
  <c r="N25" i="11"/>
  <c r="O25" i="11" s="1"/>
  <c r="N23" i="11"/>
  <c r="O23" i="11" s="1"/>
  <c r="N22" i="11"/>
  <c r="M22" i="11" s="1"/>
  <c r="Q22" i="11" s="1"/>
  <c r="N20" i="11"/>
  <c r="O20" i="11" s="1"/>
  <c r="N19" i="11"/>
  <c r="O19" i="11" s="1"/>
  <c r="D21" i="11"/>
  <c r="W21" i="11" s="1"/>
  <c r="B21" i="11"/>
  <c r="N66" i="11"/>
  <c r="N63" i="11"/>
  <c r="N60" i="11"/>
  <c r="N57" i="11"/>
  <c r="N54" i="11"/>
  <c r="N51" i="11"/>
  <c r="N48" i="11"/>
  <c r="N45" i="11"/>
  <c r="N42" i="11"/>
  <c r="N39" i="11"/>
  <c r="O39" i="11" s="1"/>
  <c r="N36" i="11"/>
  <c r="N33" i="11"/>
  <c r="M33" i="11" s="1"/>
  <c r="Q33" i="11" s="1"/>
  <c r="N30" i="11"/>
  <c r="N27" i="11"/>
  <c r="N24" i="11"/>
  <c r="N21" i="11"/>
  <c r="N18" i="11"/>
  <c r="N15" i="11"/>
  <c r="D66" i="11"/>
  <c r="W66" i="11" s="1"/>
  <c r="C66" i="11"/>
  <c r="B66" i="11"/>
  <c r="D63" i="11"/>
  <c r="W63" i="11" s="1"/>
  <c r="C63" i="11"/>
  <c r="B63" i="11"/>
  <c r="D60" i="11"/>
  <c r="W60" i="11" s="1"/>
  <c r="C60" i="11"/>
  <c r="B60" i="11"/>
  <c r="D57" i="11"/>
  <c r="W57" i="11" s="1"/>
  <c r="C57" i="11"/>
  <c r="B57" i="11"/>
  <c r="D54" i="11"/>
  <c r="W54" i="11" s="1"/>
  <c r="C54" i="11"/>
  <c r="B54" i="11"/>
  <c r="C51" i="11"/>
  <c r="B51" i="11"/>
  <c r="D48" i="11"/>
  <c r="W48" i="11" s="1"/>
  <c r="C48" i="11"/>
  <c r="B48" i="11"/>
  <c r="D45" i="11"/>
  <c r="W45" i="11" s="1"/>
  <c r="C45" i="11"/>
  <c r="B45" i="11"/>
  <c r="D42" i="11"/>
  <c r="C42" i="11"/>
  <c r="B42" i="11"/>
  <c r="D39" i="11"/>
  <c r="C39" i="11"/>
  <c r="D36" i="11"/>
  <c r="W36" i="11" s="1"/>
  <c r="C36" i="11"/>
  <c r="B36" i="11"/>
  <c r="D33" i="11"/>
  <c r="C33" i="11"/>
  <c r="D30" i="11"/>
  <c r="C30" i="11"/>
  <c r="D27" i="11"/>
  <c r="W27" i="11" s="1"/>
  <c r="C27" i="11"/>
  <c r="B27" i="11"/>
  <c r="D24" i="11"/>
  <c r="W24" i="11" s="1"/>
  <c r="C24" i="11"/>
  <c r="B24" i="11"/>
  <c r="C21" i="11"/>
  <c r="D18" i="11"/>
  <c r="C18" i="11"/>
  <c r="D15" i="11"/>
  <c r="W15" i="11" s="1"/>
  <c r="C15" i="11"/>
  <c r="D12" i="11"/>
  <c r="C12" i="11"/>
  <c r="N11" i="11"/>
  <c r="O11" i="11" s="1"/>
  <c r="N10" i="11"/>
  <c r="O10" i="11" s="1"/>
  <c r="B66" i="7"/>
  <c r="B63" i="7"/>
  <c r="B60" i="7"/>
  <c r="B57" i="7"/>
  <c r="B54" i="7"/>
  <c r="B51" i="7"/>
  <c r="B48" i="7"/>
  <c r="B45" i="7"/>
  <c r="B42" i="7"/>
  <c r="B39" i="7"/>
  <c r="B39" i="11" s="1"/>
  <c r="B36" i="7"/>
  <c r="B33" i="7"/>
  <c r="B33" i="11" s="1"/>
  <c r="B30" i="7"/>
  <c r="B30" i="11" s="1"/>
  <c r="B27" i="7"/>
  <c r="B24" i="7"/>
  <c r="B24" i="6" s="1"/>
  <c r="B21" i="7"/>
  <c r="B18" i="7"/>
  <c r="B18" i="11" s="1"/>
  <c r="B15" i="7"/>
  <c r="B15" i="11" s="1"/>
  <c r="B12" i="7"/>
  <c r="B12" i="11" s="1"/>
  <c r="B9" i="7"/>
  <c r="M26" i="11" l="1"/>
  <c r="Q26" i="11" s="1"/>
  <c r="M47" i="11"/>
  <c r="Q47" i="11" s="1"/>
  <c r="M67" i="11"/>
  <c r="Q67" i="11" s="1"/>
  <c r="O21" i="11"/>
  <c r="R21" i="11"/>
  <c r="S21" i="11" s="1"/>
  <c r="O27" i="11"/>
  <c r="R27" i="11"/>
  <c r="S27" i="11" s="1"/>
  <c r="O45" i="11"/>
  <c r="R45" i="11"/>
  <c r="S45" i="11" s="1"/>
  <c r="M51" i="11"/>
  <c r="Q51" i="11" s="1"/>
  <c r="R51" i="11"/>
  <c r="S51" i="11" s="1"/>
  <c r="O57" i="11"/>
  <c r="R57" i="11"/>
  <c r="S57" i="11" s="1"/>
  <c r="M63" i="11"/>
  <c r="Q63" i="11" s="1"/>
  <c r="R63" i="11"/>
  <c r="S63" i="11" s="1"/>
  <c r="O41" i="11"/>
  <c r="O24" i="11"/>
  <c r="R24" i="11"/>
  <c r="S24" i="11" s="1"/>
  <c r="O36" i="11"/>
  <c r="R36" i="11"/>
  <c r="S36" i="11" s="1"/>
  <c r="O42" i="11"/>
  <c r="R42" i="11"/>
  <c r="S42" i="11" s="1"/>
  <c r="M48" i="11"/>
  <c r="Q48" i="11" s="1"/>
  <c r="R48" i="11"/>
  <c r="S48" i="11" s="1"/>
  <c r="O54" i="11"/>
  <c r="R54" i="11"/>
  <c r="S54" i="11" s="1"/>
  <c r="O60" i="11"/>
  <c r="R60" i="11"/>
  <c r="S60" i="11" s="1"/>
  <c r="O66" i="11"/>
  <c r="R66" i="11"/>
  <c r="S66" i="11" s="1"/>
  <c r="O22" i="11"/>
  <c r="M64" i="11"/>
  <c r="Q64" i="11" s="1"/>
  <c r="M39" i="11"/>
  <c r="Q39" i="11" s="1"/>
  <c r="R39" i="11"/>
  <c r="S39" i="11" s="1"/>
  <c r="O33" i="11"/>
  <c r="R33" i="11"/>
  <c r="S33" i="11" s="1"/>
  <c r="O30" i="11"/>
  <c r="R30" i="11"/>
  <c r="S30" i="11" s="1"/>
  <c r="O18" i="11"/>
  <c r="R18" i="11"/>
  <c r="S18" i="11" s="1"/>
  <c r="M15" i="11"/>
  <c r="Q15" i="11" s="1"/>
  <c r="R15" i="11"/>
  <c r="S15" i="11" s="1"/>
  <c r="O51" i="11"/>
  <c r="M49" i="11"/>
  <c r="Q49" i="11" s="1"/>
  <c r="M10" i="11"/>
  <c r="Q10" i="11" s="1"/>
  <c r="M65" i="11"/>
  <c r="Q65" i="11" s="1"/>
  <c r="O63" i="11"/>
  <c r="M11" i="11"/>
  <c r="Q11" i="11" s="1"/>
  <c r="O48" i="11"/>
  <c r="O29" i="11"/>
  <c r="O40" i="11"/>
  <c r="O61" i="11"/>
  <c r="M68" i="11"/>
  <c r="Q68" i="11" s="1"/>
  <c r="M21" i="11"/>
  <c r="Q21" i="11" s="1"/>
  <c r="M36" i="11"/>
  <c r="Q36" i="11" s="1"/>
  <c r="M56" i="11"/>
  <c r="Q56" i="11" s="1"/>
  <c r="M19" i="11"/>
  <c r="Q19" i="11" s="1"/>
  <c r="M58" i="11"/>
  <c r="Q58" i="11" s="1"/>
  <c r="M20" i="11"/>
  <c r="Q20" i="11" s="1"/>
  <c r="O50" i="11"/>
  <c r="M59" i="11"/>
  <c r="Q59" i="11" s="1"/>
  <c r="O15" i="11"/>
  <c r="M62" i="11"/>
  <c r="Q62" i="11" s="1"/>
  <c r="M55" i="11"/>
  <c r="Q55" i="11" s="1"/>
  <c r="O52" i="11"/>
  <c r="M53" i="11"/>
  <c r="Q53" i="11" s="1"/>
  <c r="O46" i="11"/>
  <c r="M43" i="11"/>
  <c r="Q43" i="11" s="1"/>
  <c r="M37" i="11"/>
  <c r="Q37" i="11" s="1"/>
  <c r="M38" i="11"/>
  <c r="Q38" i="11" s="1"/>
  <c r="O34" i="11"/>
  <c r="M35" i="11"/>
  <c r="Q35" i="11" s="1"/>
  <c r="O31" i="11"/>
  <c r="M32" i="11"/>
  <c r="Q32" i="11" s="1"/>
  <c r="O28" i="11"/>
  <c r="M25" i="11"/>
  <c r="Q25" i="11" s="1"/>
  <c r="M23" i="11"/>
  <c r="Q23" i="11" s="1"/>
  <c r="M66" i="11"/>
  <c r="Q66" i="11" s="1"/>
  <c r="M60" i="11"/>
  <c r="Q60" i="11" s="1"/>
  <c r="M57" i="11"/>
  <c r="Q57" i="11" s="1"/>
  <c r="M54" i="11"/>
  <c r="Q54" i="11" s="1"/>
  <c r="M45" i="11"/>
  <c r="Q45" i="11" s="1"/>
  <c r="M42" i="11"/>
  <c r="Q42" i="11" s="1"/>
  <c r="M30" i="11"/>
  <c r="Q30" i="11" s="1"/>
  <c r="M27" i="11"/>
  <c r="Q27" i="11" s="1"/>
  <c r="M24" i="11"/>
  <c r="Q24" i="11" s="1"/>
  <c r="M18" i="11"/>
  <c r="Q18" i="11" s="1"/>
  <c r="G66" i="10"/>
  <c r="G63" i="10"/>
  <c r="G54" i="10"/>
  <c r="G51" i="10"/>
  <c r="G48" i="10"/>
  <c r="G45" i="10"/>
  <c r="G42" i="10"/>
  <c r="G39" i="10"/>
  <c r="G36" i="10"/>
  <c r="G33" i="10"/>
  <c r="G30" i="10"/>
  <c r="G27" i="10"/>
  <c r="G24" i="10"/>
  <c r="G18" i="10"/>
  <c r="F66" i="10"/>
  <c r="F63" i="10"/>
  <c r="F60" i="10"/>
  <c r="F57" i="10"/>
  <c r="F54" i="10"/>
  <c r="F51" i="10"/>
  <c r="F48" i="10"/>
  <c r="F45" i="10"/>
  <c r="F42" i="10"/>
  <c r="F39" i="10"/>
  <c r="F36" i="10"/>
  <c r="F33" i="10"/>
  <c r="F30" i="10"/>
  <c r="F27" i="10"/>
  <c r="F24" i="10"/>
  <c r="F21" i="10"/>
  <c r="F18" i="10"/>
  <c r="F15" i="10"/>
  <c r="F12" i="10"/>
  <c r="F9" i="10"/>
  <c r="C66" i="10"/>
  <c r="C63" i="10"/>
  <c r="C60" i="10"/>
  <c r="C57" i="10"/>
  <c r="C54" i="10"/>
  <c r="C51" i="10"/>
  <c r="C48" i="10"/>
  <c r="C45" i="10"/>
  <c r="C42" i="10"/>
  <c r="C39" i="10"/>
  <c r="C36" i="10"/>
  <c r="C33" i="10"/>
  <c r="C30" i="10"/>
  <c r="C27" i="10"/>
  <c r="C24" i="10"/>
  <c r="C21" i="10"/>
  <c r="C18" i="10"/>
  <c r="C15" i="10"/>
  <c r="C12" i="10"/>
  <c r="C9" i="10"/>
  <c r="C66" i="9"/>
  <c r="C63" i="9"/>
  <c r="C60" i="9"/>
  <c r="C57" i="9"/>
  <c r="C54" i="9"/>
  <c r="C51" i="9"/>
  <c r="C48" i="9"/>
  <c r="C45" i="9"/>
  <c r="C42" i="9"/>
  <c r="C39" i="9"/>
  <c r="C36" i="9"/>
  <c r="C33" i="9"/>
  <c r="C30" i="9"/>
  <c r="C27" i="9"/>
  <c r="C24" i="9"/>
  <c r="C21" i="9"/>
  <c r="C18" i="9"/>
  <c r="C15" i="9"/>
  <c r="C12" i="9"/>
  <c r="C9" i="9"/>
  <c r="V66" i="11" l="1"/>
  <c r="T66" i="11"/>
  <c r="V60" i="11"/>
  <c r="T60" i="11"/>
  <c r="V54" i="11"/>
  <c r="T54" i="11"/>
  <c r="T48" i="11"/>
  <c r="V48" i="11"/>
  <c r="V42" i="11"/>
  <c r="W42" i="11" s="1"/>
  <c r="T42" i="11"/>
  <c r="V36" i="11"/>
  <c r="T36" i="11"/>
  <c r="V24" i="11"/>
  <c r="T24" i="11"/>
  <c r="V63" i="11"/>
  <c r="T63" i="11"/>
  <c r="V57" i="11"/>
  <c r="T57" i="11"/>
  <c r="V51" i="11"/>
  <c r="T51" i="11"/>
  <c r="V45" i="11"/>
  <c r="T45" i="11"/>
  <c r="V27" i="11"/>
  <c r="T27" i="11"/>
  <c r="V21" i="11"/>
  <c r="T21" i="11"/>
  <c r="T39" i="11"/>
  <c r="V39" i="11"/>
  <c r="T33" i="11"/>
  <c r="V33" i="11"/>
  <c r="T30" i="11"/>
  <c r="V30" i="11"/>
  <c r="T18" i="11"/>
  <c r="V18" i="11"/>
  <c r="T15" i="11"/>
  <c r="V15" i="11"/>
  <c r="AH66" i="1"/>
  <c r="M66" i="1"/>
  <c r="J66" i="1"/>
  <c r="I66" i="1"/>
  <c r="H66" i="1"/>
  <c r="G66" i="1"/>
  <c r="F66" i="1"/>
  <c r="E66" i="1"/>
  <c r="D66" i="1"/>
  <c r="AH63" i="1"/>
  <c r="M63" i="1"/>
  <c r="J63" i="1"/>
  <c r="I63" i="1"/>
  <c r="H63" i="1"/>
  <c r="G63" i="1"/>
  <c r="F63" i="1"/>
  <c r="E63" i="1"/>
  <c r="D63" i="1"/>
  <c r="AH60" i="1"/>
  <c r="M60" i="1"/>
  <c r="J60" i="1"/>
  <c r="I60" i="1"/>
  <c r="H60" i="1"/>
  <c r="G60" i="1"/>
  <c r="F60" i="1"/>
  <c r="E60" i="1"/>
  <c r="D60" i="1"/>
  <c r="AH57" i="1"/>
  <c r="M57" i="1"/>
  <c r="J57" i="1"/>
  <c r="I57" i="1"/>
  <c r="H57" i="1"/>
  <c r="G57" i="1"/>
  <c r="F57" i="1"/>
  <c r="E57" i="1"/>
  <c r="D57" i="1"/>
  <c r="AH54" i="1"/>
  <c r="M54" i="1"/>
  <c r="J54" i="1"/>
  <c r="I54" i="1"/>
  <c r="H54" i="1"/>
  <c r="G54" i="1"/>
  <c r="F54" i="1"/>
  <c r="E54" i="1"/>
  <c r="D54" i="1"/>
  <c r="AH51" i="1"/>
  <c r="M51" i="1"/>
  <c r="J51" i="1"/>
  <c r="I51" i="1"/>
  <c r="H51" i="1"/>
  <c r="G51" i="1"/>
  <c r="F51" i="1"/>
  <c r="E51" i="1"/>
  <c r="D51" i="1"/>
  <c r="AH48" i="1"/>
  <c r="M48" i="1"/>
  <c r="J48" i="1"/>
  <c r="I48" i="1"/>
  <c r="H48" i="1"/>
  <c r="G48" i="1"/>
  <c r="F48" i="1"/>
  <c r="E48" i="1"/>
  <c r="D48" i="1"/>
  <c r="AH45" i="1"/>
  <c r="M45" i="1"/>
  <c r="J45" i="1"/>
  <c r="I45" i="1"/>
  <c r="H45" i="1"/>
  <c r="G45" i="1"/>
  <c r="F45" i="1"/>
  <c r="E45" i="1"/>
  <c r="D45" i="1"/>
  <c r="AH42" i="1"/>
  <c r="M42" i="1"/>
  <c r="J42" i="1"/>
  <c r="I42" i="1"/>
  <c r="H42" i="1"/>
  <c r="G42" i="1"/>
  <c r="F42" i="1"/>
  <c r="E42" i="1"/>
  <c r="D42" i="1"/>
  <c r="AH39" i="1"/>
  <c r="M39" i="1"/>
  <c r="J39" i="1"/>
  <c r="I39" i="1"/>
  <c r="H39" i="1"/>
  <c r="G39" i="1"/>
  <c r="F39" i="1"/>
  <c r="E39" i="1"/>
  <c r="D39" i="1"/>
  <c r="AH36" i="1"/>
  <c r="M36" i="1"/>
  <c r="J36" i="1"/>
  <c r="I36" i="1"/>
  <c r="H36" i="1"/>
  <c r="G36" i="1"/>
  <c r="F36" i="1"/>
  <c r="E36" i="1"/>
  <c r="D36" i="1"/>
  <c r="AH33" i="1"/>
  <c r="M33" i="1"/>
  <c r="J33" i="1"/>
  <c r="I33" i="1"/>
  <c r="H33" i="1"/>
  <c r="G33" i="1"/>
  <c r="F33" i="1"/>
  <c r="E33" i="1"/>
  <c r="D33" i="1"/>
  <c r="AH30" i="1"/>
  <c r="M30" i="1"/>
  <c r="J30" i="1"/>
  <c r="I30" i="1"/>
  <c r="H30" i="1"/>
  <c r="G30" i="1"/>
  <c r="F30" i="1"/>
  <c r="E30" i="1"/>
  <c r="D30" i="1"/>
  <c r="AH27" i="1"/>
  <c r="M27" i="1"/>
  <c r="J27" i="1"/>
  <c r="I27" i="1"/>
  <c r="H27" i="1"/>
  <c r="G27" i="1"/>
  <c r="F27" i="1"/>
  <c r="E27" i="1"/>
  <c r="D27" i="1"/>
  <c r="AH24" i="1"/>
  <c r="M24" i="1"/>
  <c r="J24" i="1"/>
  <c r="I24" i="1"/>
  <c r="H24" i="1"/>
  <c r="G24" i="1"/>
  <c r="F24" i="1"/>
  <c r="E24" i="1"/>
  <c r="D24" i="1"/>
  <c r="AH21" i="1"/>
  <c r="M21" i="1"/>
  <c r="J21" i="1"/>
  <c r="I21" i="1"/>
  <c r="H21" i="1"/>
  <c r="G21" i="1"/>
  <c r="F21" i="1"/>
  <c r="E21" i="1"/>
  <c r="D21" i="1"/>
  <c r="AH18" i="1"/>
  <c r="M18" i="1"/>
  <c r="J18" i="1"/>
  <c r="I18" i="1"/>
  <c r="H18" i="1"/>
  <c r="G18" i="1"/>
  <c r="F18" i="1"/>
  <c r="E18" i="1"/>
  <c r="D18" i="1"/>
  <c r="AH15" i="1"/>
  <c r="M15" i="1"/>
  <c r="J15" i="1"/>
  <c r="I15" i="1"/>
  <c r="H15" i="1"/>
  <c r="G15" i="1"/>
  <c r="F15" i="1"/>
  <c r="E15" i="1"/>
  <c r="D15" i="1"/>
  <c r="AH12" i="1"/>
  <c r="M12" i="1"/>
  <c r="J12" i="1"/>
  <c r="I12" i="1"/>
  <c r="H12" i="1"/>
  <c r="G12" i="1"/>
  <c r="F12" i="1"/>
  <c r="E12" i="1"/>
  <c r="D12" i="1"/>
  <c r="M9" i="1"/>
  <c r="N12" i="11"/>
  <c r="R12" i="11" s="1"/>
  <c r="S12" i="11" s="1"/>
  <c r="D9" i="11"/>
  <c r="C9" i="11"/>
  <c r="B9" i="11"/>
  <c r="J66" i="6"/>
  <c r="J63" i="6"/>
  <c r="D63" i="6"/>
  <c r="C63" i="6"/>
  <c r="B63" i="6"/>
  <c r="J60" i="6"/>
  <c r="D60" i="6"/>
  <c r="C60" i="6"/>
  <c r="B60" i="6"/>
  <c r="J57" i="6"/>
  <c r="D57" i="6"/>
  <c r="C57" i="6"/>
  <c r="B57" i="6"/>
  <c r="J54" i="6"/>
  <c r="C54" i="6"/>
  <c r="B54" i="6"/>
  <c r="J51" i="6"/>
  <c r="D51" i="6"/>
  <c r="C51" i="6"/>
  <c r="B51" i="6"/>
  <c r="J48" i="6"/>
  <c r="D48" i="6"/>
  <c r="C48" i="6"/>
  <c r="B48" i="6"/>
  <c r="J45" i="6"/>
  <c r="D45" i="6"/>
  <c r="C45" i="6"/>
  <c r="B45" i="6"/>
  <c r="J42" i="6"/>
  <c r="D42" i="6"/>
  <c r="C42" i="6"/>
  <c r="B42" i="6"/>
  <c r="J39" i="6"/>
  <c r="D39" i="6"/>
  <c r="C39" i="6"/>
  <c r="B39" i="6"/>
  <c r="J36" i="6"/>
  <c r="D36" i="6"/>
  <c r="C36" i="6"/>
  <c r="B36" i="6"/>
  <c r="J33" i="6"/>
  <c r="D33" i="6"/>
  <c r="C33" i="6"/>
  <c r="B33" i="6"/>
  <c r="J30" i="6"/>
  <c r="D30" i="6"/>
  <c r="C30" i="6"/>
  <c r="B30" i="6"/>
  <c r="J27" i="6"/>
  <c r="B27" i="6"/>
  <c r="J24" i="6"/>
  <c r="D24" i="6"/>
  <c r="C24" i="6"/>
  <c r="J21" i="6"/>
  <c r="D21" i="6"/>
  <c r="C21" i="6"/>
  <c r="B21" i="6"/>
  <c r="J18" i="6"/>
  <c r="D18" i="6"/>
  <c r="C18" i="6"/>
  <c r="B18" i="6"/>
  <c r="J15" i="6"/>
  <c r="D15" i="6"/>
  <c r="C15" i="6"/>
  <c r="B15" i="6"/>
  <c r="J12" i="6"/>
  <c r="D12" i="6"/>
  <c r="C12" i="6"/>
  <c r="B12" i="6"/>
  <c r="D9" i="6"/>
  <c r="C9" i="6"/>
  <c r="B9" i="6"/>
  <c r="E66" i="9"/>
  <c r="Y66" i="9" s="1"/>
  <c r="Z66" i="9" s="1"/>
  <c r="D66" i="9"/>
  <c r="B66" i="9"/>
  <c r="E63" i="9"/>
  <c r="Y63" i="9" s="1"/>
  <c r="Z63" i="9" s="1"/>
  <c r="D63" i="9"/>
  <c r="B63" i="9"/>
  <c r="E60" i="9"/>
  <c r="Y60" i="9" s="1"/>
  <c r="Z60" i="9" s="1"/>
  <c r="D60" i="9"/>
  <c r="B60" i="9"/>
  <c r="E57" i="9"/>
  <c r="Y57" i="9" s="1"/>
  <c r="Z57" i="9" s="1"/>
  <c r="D57" i="9"/>
  <c r="B57" i="9"/>
  <c r="E54" i="9"/>
  <c r="Y54" i="9" s="1"/>
  <c r="Z54" i="9" s="1"/>
  <c r="D54" i="9"/>
  <c r="B54" i="9"/>
  <c r="E51" i="9"/>
  <c r="Y51" i="9" s="1"/>
  <c r="Z51" i="9" s="1"/>
  <c r="D51" i="9"/>
  <c r="B51" i="9"/>
  <c r="E48" i="9"/>
  <c r="Y48" i="9" s="1"/>
  <c r="Z48" i="9" s="1"/>
  <c r="D48" i="9"/>
  <c r="B48" i="9"/>
  <c r="E45" i="9"/>
  <c r="Y45" i="9" s="1"/>
  <c r="Z45" i="9" s="1"/>
  <c r="D45" i="9"/>
  <c r="B45" i="9"/>
  <c r="E42" i="9"/>
  <c r="Y42" i="9" s="1"/>
  <c r="Z42" i="9" s="1"/>
  <c r="N42" i="7" s="1"/>
  <c r="N42" i="1" s="1"/>
  <c r="D42" i="9"/>
  <c r="B42" i="9"/>
  <c r="E39" i="9"/>
  <c r="Y39" i="9" s="1"/>
  <c r="Z39" i="9" s="1"/>
  <c r="N39" i="7" s="1"/>
  <c r="N39" i="1" s="1"/>
  <c r="D39" i="9"/>
  <c r="B39" i="9"/>
  <c r="E36" i="9"/>
  <c r="Y36" i="9" s="1"/>
  <c r="Z36" i="9" s="1"/>
  <c r="D36" i="9"/>
  <c r="B36" i="9"/>
  <c r="E33" i="9"/>
  <c r="Y33" i="9" s="1"/>
  <c r="Z33" i="9" s="1"/>
  <c r="N33" i="7" s="1"/>
  <c r="N33" i="1" s="1"/>
  <c r="D33" i="9"/>
  <c r="B33" i="9"/>
  <c r="E30" i="9"/>
  <c r="Y30" i="9" s="1"/>
  <c r="Z30" i="9" s="1"/>
  <c r="N30" i="7" s="1"/>
  <c r="N30" i="1" s="1"/>
  <c r="D30" i="9"/>
  <c r="B30" i="9"/>
  <c r="E27" i="9"/>
  <c r="Y27" i="9" s="1"/>
  <c r="Z27" i="9" s="1"/>
  <c r="D27" i="9"/>
  <c r="B27" i="9"/>
  <c r="E24" i="9"/>
  <c r="Y24" i="9" s="1"/>
  <c r="Z24" i="9" s="1"/>
  <c r="D24" i="9"/>
  <c r="B24" i="9"/>
  <c r="N21" i="7"/>
  <c r="E21" i="9"/>
  <c r="Y21" i="9" s="1"/>
  <c r="Z21" i="9" s="1"/>
  <c r="D21" i="9"/>
  <c r="B21" i="9"/>
  <c r="E18" i="9"/>
  <c r="Y18" i="9" s="1"/>
  <c r="Z18" i="9" s="1"/>
  <c r="D18" i="9"/>
  <c r="B18" i="9"/>
  <c r="E15" i="9"/>
  <c r="Y15" i="9" s="1"/>
  <c r="Z15" i="9" s="1"/>
  <c r="D15" i="9"/>
  <c r="B15" i="9"/>
  <c r="E12" i="9"/>
  <c r="Y12" i="9" s="1"/>
  <c r="Z12" i="9" s="1"/>
  <c r="D12" i="9"/>
  <c r="B12" i="9"/>
  <c r="E9" i="9"/>
  <c r="Y9" i="9" s="1"/>
  <c r="Z9" i="9" s="1"/>
  <c r="D9" i="9"/>
  <c r="B9" i="9"/>
  <c r="N66" i="7"/>
  <c r="N66" i="1" s="1"/>
  <c r="N63" i="7"/>
  <c r="N63" i="1" s="1"/>
  <c r="N60" i="7"/>
  <c r="N60" i="1" s="1"/>
  <c r="N57" i="7"/>
  <c r="N57" i="1" s="1"/>
  <c r="N54" i="7"/>
  <c r="N54" i="1" s="1"/>
  <c r="N51" i="7"/>
  <c r="N51" i="1" s="1"/>
  <c r="N48" i="7"/>
  <c r="N48" i="1" s="1"/>
  <c r="N45" i="7"/>
  <c r="N45" i="1" s="1"/>
  <c r="N36" i="7"/>
  <c r="N36" i="1" s="1"/>
  <c r="N27" i="7"/>
  <c r="N27" i="1" s="1"/>
  <c r="N24" i="7"/>
  <c r="N24" i="1" s="1"/>
  <c r="S52" i="6" l="1"/>
  <c r="U52" i="6" s="1"/>
  <c r="Y53" i="1"/>
  <c r="Z52" i="1"/>
  <c r="X52" i="1"/>
  <c r="Y51" i="1"/>
  <c r="Z53" i="1"/>
  <c r="X53" i="1"/>
  <c r="Y52" i="1"/>
  <c r="Z51" i="1"/>
  <c r="X51" i="1"/>
  <c r="Y59" i="1"/>
  <c r="Z58" i="1"/>
  <c r="X58" i="1"/>
  <c r="Y57" i="1"/>
  <c r="Z59" i="1"/>
  <c r="X59" i="1"/>
  <c r="Y58" i="1"/>
  <c r="Z57" i="1"/>
  <c r="X57" i="1"/>
  <c r="Y65" i="1"/>
  <c r="Z64" i="1"/>
  <c r="X64" i="1"/>
  <c r="Y63" i="1"/>
  <c r="Z65" i="1"/>
  <c r="X65" i="1"/>
  <c r="Y64" i="1"/>
  <c r="Z63" i="1"/>
  <c r="X63" i="1"/>
  <c r="Z56" i="1"/>
  <c r="X56" i="1"/>
  <c r="Y55" i="1"/>
  <c r="Z54" i="1"/>
  <c r="X54" i="1"/>
  <c r="Y56" i="1"/>
  <c r="Z55" i="1"/>
  <c r="X55" i="1"/>
  <c r="Y54" i="1"/>
  <c r="Z62" i="1"/>
  <c r="X62" i="1"/>
  <c r="Y61" i="1"/>
  <c r="Z60" i="1"/>
  <c r="X60" i="1"/>
  <c r="Y62" i="1"/>
  <c r="Z61" i="1"/>
  <c r="X61" i="1"/>
  <c r="Y60" i="1"/>
  <c r="Z68" i="1"/>
  <c r="X68" i="1"/>
  <c r="Y67" i="1"/>
  <c r="Z66" i="1"/>
  <c r="X66" i="1"/>
  <c r="Y68" i="1"/>
  <c r="Z67" i="1"/>
  <c r="X67" i="1"/>
  <c r="Y66" i="1"/>
  <c r="X50" i="1"/>
  <c r="X49" i="1"/>
  <c r="Z49" i="1"/>
  <c r="Y49" i="1"/>
  <c r="Z48" i="1"/>
  <c r="Y50" i="1"/>
  <c r="Y48" i="1"/>
  <c r="Z50" i="1"/>
  <c r="X48" i="1"/>
  <c r="Y47" i="1"/>
  <c r="X47" i="1"/>
  <c r="X45" i="1"/>
  <c r="Z46" i="1"/>
  <c r="Y45" i="1"/>
  <c r="Y46" i="1"/>
  <c r="X46" i="1"/>
  <c r="Z45" i="1"/>
  <c r="Z47" i="1"/>
  <c r="Z44" i="1"/>
  <c r="X42" i="1"/>
  <c r="Y42" i="1"/>
  <c r="Y44" i="1"/>
  <c r="X43" i="1"/>
  <c r="Z42" i="1"/>
  <c r="X44" i="1"/>
  <c r="Z43" i="1"/>
  <c r="Y43" i="1"/>
  <c r="Y39" i="1"/>
  <c r="Z41" i="1"/>
  <c r="X39" i="1"/>
  <c r="Y41" i="1"/>
  <c r="X40" i="1"/>
  <c r="X41" i="1"/>
  <c r="Z40" i="1"/>
  <c r="Y40" i="1"/>
  <c r="Z39" i="1"/>
  <c r="Z36" i="1"/>
  <c r="Y37" i="1"/>
  <c r="Y36" i="1"/>
  <c r="Z38" i="1"/>
  <c r="X36" i="1"/>
  <c r="Y38" i="1"/>
  <c r="X38" i="1"/>
  <c r="Z37" i="1"/>
  <c r="X37" i="1"/>
  <c r="X34" i="1"/>
  <c r="Z33" i="1"/>
  <c r="Y33" i="1"/>
  <c r="Z35" i="1"/>
  <c r="X33" i="1"/>
  <c r="Z34" i="1"/>
  <c r="Y35" i="1"/>
  <c r="X35" i="1"/>
  <c r="Y34" i="1"/>
  <c r="Y31" i="1"/>
  <c r="X31" i="1"/>
  <c r="Z30" i="1"/>
  <c r="Y30" i="1"/>
  <c r="Z32" i="1"/>
  <c r="X30" i="1"/>
  <c r="Y32" i="1"/>
  <c r="Z31" i="1"/>
  <c r="X32" i="1"/>
  <c r="Z28" i="1"/>
  <c r="Y28" i="1"/>
  <c r="Z29" i="1"/>
  <c r="X28" i="1"/>
  <c r="Z27" i="1"/>
  <c r="Y27" i="1"/>
  <c r="X27" i="1"/>
  <c r="Y29" i="1"/>
  <c r="X29" i="1"/>
  <c r="X26" i="1"/>
  <c r="X24" i="1"/>
  <c r="Z25" i="1"/>
  <c r="Y26" i="1"/>
  <c r="Y25" i="1"/>
  <c r="X25" i="1"/>
  <c r="Z26" i="1"/>
  <c r="Z24" i="1"/>
  <c r="Y24" i="1"/>
  <c r="Y23" i="1"/>
  <c r="X23" i="1"/>
  <c r="Y21" i="1"/>
  <c r="Z22" i="1"/>
  <c r="Y22" i="1"/>
  <c r="X21" i="1"/>
  <c r="X22" i="1"/>
  <c r="Z21" i="1"/>
  <c r="Z23" i="1"/>
  <c r="N12" i="7"/>
  <c r="N18" i="7"/>
  <c r="N18" i="1" s="1"/>
  <c r="X20" i="1"/>
  <c r="Z19" i="1"/>
  <c r="Y19" i="1"/>
  <c r="X19" i="1"/>
  <c r="X18" i="1"/>
  <c r="Z18" i="1"/>
  <c r="Y18" i="1"/>
  <c r="Z20" i="1"/>
  <c r="Y20" i="1"/>
  <c r="X13" i="1"/>
  <c r="X12" i="1"/>
  <c r="X14" i="1"/>
  <c r="Y13" i="1"/>
  <c r="Z12" i="1"/>
  <c r="Y12" i="1"/>
  <c r="Z14" i="1"/>
  <c r="Y14" i="1"/>
  <c r="Z13" i="1"/>
  <c r="Y15" i="1"/>
  <c r="X15" i="1"/>
  <c r="Y17" i="1"/>
  <c r="X17" i="1"/>
  <c r="Y16" i="1"/>
  <c r="Z16" i="1"/>
  <c r="X16" i="1"/>
  <c r="Z17" i="1"/>
  <c r="Z15" i="1"/>
  <c r="S63" i="6"/>
  <c r="U63" i="6" s="1"/>
  <c r="T63" i="6"/>
  <c r="V63" i="6" s="1"/>
  <c r="T27" i="6"/>
  <c r="V27" i="6" s="1"/>
  <c r="S33" i="6"/>
  <c r="U33" i="6" s="1"/>
  <c r="T33" i="6"/>
  <c r="V33" i="6" s="1"/>
  <c r="S39" i="6"/>
  <c r="U39" i="6" s="1"/>
  <c r="T39" i="6"/>
  <c r="V39" i="6" s="1"/>
  <c r="T45" i="6"/>
  <c r="V45" i="6" s="1"/>
  <c r="T51" i="6"/>
  <c r="V51" i="6" s="1"/>
  <c r="S51" i="6"/>
  <c r="U51" i="6" s="1"/>
  <c r="T66" i="6"/>
  <c r="V66" i="6" s="1"/>
  <c r="S66" i="6"/>
  <c r="U66" i="6" s="1"/>
  <c r="T15" i="6"/>
  <c r="V15" i="6" s="1"/>
  <c r="T54" i="6"/>
  <c r="V54" i="6" s="1"/>
  <c r="S54" i="6"/>
  <c r="U54" i="6" s="1"/>
  <c r="T60" i="6"/>
  <c r="V60" i="6" s="1"/>
  <c r="S60" i="6"/>
  <c r="U60" i="6" s="1"/>
  <c r="T30" i="6"/>
  <c r="V30" i="6" s="1"/>
  <c r="S30" i="6"/>
  <c r="U30" i="6" s="1"/>
  <c r="T36" i="6"/>
  <c r="V36" i="6" s="1"/>
  <c r="T42" i="6"/>
  <c r="V42" i="6" s="1"/>
  <c r="T48" i="6"/>
  <c r="V48" i="6" s="1"/>
  <c r="T24" i="6"/>
  <c r="V24" i="6" s="1"/>
  <c r="S57" i="6"/>
  <c r="U57" i="6" s="1"/>
  <c r="T57" i="6"/>
  <c r="V57" i="6" s="1"/>
  <c r="T12" i="6"/>
  <c r="V12" i="6" s="1"/>
  <c r="W29" i="1"/>
  <c r="T28" i="1"/>
  <c r="T27" i="1"/>
  <c r="R27" i="1"/>
  <c r="W28" i="1"/>
  <c r="W27" i="1"/>
  <c r="R28" i="1"/>
  <c r="U29" i="1"/>
  <c r="U28" i="1"/>
  <c r="U27" i="1"/>
  <c r="Q29" i="1"/>
  <c r="S29" i="1"/>
  <c r="Q28" i="1"/>
  <c r="V29" i="1"/>
  <c r="S28" i="1"/>
  <c r="S27" i="1"/>
  <c r="Q27" i="1"/>
  <c r="AA28" i="1"/>
  <c r="AA27" i="1"/>
  <c r="AA29" i="1"/>
  <c r="V28" i="1"/>
  <c r="V27" i="1"/>
  <c r="R29" i="1"/>
  <c r="T29" i="1"/>
  <c r="AC33" i="1"/>
  <c r="AE33" i="1"/>
  <c r="S35" i="1"/>
  <c r="R35" i="1"/>
  <c r="V35" i="1"/>
  <c r="U33" i="1"/>
  <c r="S34" i="1"/>
  <c r="R34" i="1"/>
  <c r="W33" i="1"/>
  <c r="AA35" i="1"/>
  <c r="V34" i="1"/>
  <c r="R33" i="1"/>
  <c r="AA34" i="1"/>
  <c r="T35" i="1"/>
  <c r="S33" i="1"/>
  <c r="W35" i="1"/>
  <c r="V33" i="1"/>
  <c r="T34" i="1"/>
  <c r="Q33" i="1"/>
  <c r="AA33" i="1"/>
  <c r="W34" i="1"/>
  <c r="Q35" i="1"/>
  <c r="U35" i="1"/>
  <c r="T33" i="1"/>
  <c r="Q34" i="1"/>
  <c r="U34" i="1"/>
  <c r="AC39" i="1"/>
  <c r="W41" i="1"/>
  <c r="T40" i="1"/>
  <c r="Q40" i="1"/>
  <c r="W40" i="1"/>
  <c r="S39" i="1"/>
  <c r="Q39" i="1"/>
  <c r="V39" i="1"/>
  <c r="U41" i="1"/>
  <c r="R41" i="1"/>
  <c r="AA39" i="1"/>
  <c r="U40" i="1"/>
  <c r="R40" i="1"/>
  <c r="T39" i="1"/>
  <c r="S41" i="1"/>
  <c r="R39" i="1"/>
  <c r="W39" i="1"/>
  <c r="V41" i="1"/>
  <c r="S40" i="1"/>
  <c r="T41" i="1"/>
  <c r="Q41" i="1"/>
  <c r="AA41" i="1"/>
  <c r="V40" i="1"/>
  <c r="AA40" i="1"/>
  <c r="U39" i="1"/>
  <c r="V45" i="1"/>
  <c r="S47" i="1"/>
  <c r="AA45" i="1"/>
  <c r="V47" i="1"/>
  <c r="S46" i="1"/>
  <c r="Q47" i="1"/>
  <c r="AA47" i="1"/>
  <c r="V46" i="1"/>
  <c r="T45" i="1"/>
  <c r="Q46" i="1"/>
  <c r="AA46" i="1"/>
  <c r="W45" i="1"/>
  <c r="T47" i="1"/>
  <c r="Q45" i="1"/>
  <c r="W47" i="1"/>
  <c r="T46" i="1"/>
  <c r="R47" i="1"/>
  <c r="W46" i="1"/>
  <c r="U45" i="1"/>
  <c r="R46" i="1"/>
  <c r="U46" i="1"/>
  <c r="U47" i="1"/>
  <c r="R45" i="1"/>
  <c r="S45" i="1"/>
  <c r="W53" i="1"/>
  <c r="T52" i="1"/>
  <c r="T51" i="1"/>
  <c r="R51" i="1"/>
  <c r="W52" i="1"/>
  <c r="W51" i="1"/>
  <c r="U53" i="1"/>
  <c r="U52" i="1"/>
  <c r="U51" i="1"/>
  <c r="Q53" i="1"/>
  <c r="S53" i="1"/>
  <c r="Q52" i="1"/>
  <c r="R52" i="1"/>
  <c r="V53" i="1"/>
  <c r="S52" i="1"/>
  <c r="S51" i="1"/>
  <c r="Q51" i="1"/>
  <c r="AA52" i="1"/>
  <c r="AA53" i="1"/>
  <c r="V52" i="1"/>
  <c r="V51" i="1"/>
  <c r="R53" i="1"/>
  <c r="AA51" i="1"/>
  <c r="T53" i="1"/>
  <c r="S59" i="1"/>
  <c r="R59" i="1"/>
  <c r="V59" i="1"/>
  <c r="U57" i="1"/>
  <c r="S58" i="1"/>
  <c r="R58" i="1"/>
  <c r="AA59" i="1"/>
  <c r="V58" i="1"/>
  <c r="R57" i="1"/>
  <c r="AA58" i="1"/>
  <c r="T59" i="1"/>
  <c r="S57" i="1"/>
  <c r="W59" i="1"/>
  <c r="V57" i="1"/>
  <c r="T58" i="1"/>
  <c r="AA57" i="1"/>
  <c r="W58" i="1"/>
  <c r="Q59" i="1"/>
  <c r="W57" i="1"/>
  <c r="U59" i="1"/>
  <c r="T57" i="1"/>
  <c r="Q58" i="1"/>
  <c r="U58" i="1"/>
  <c r="Q57" i="1"/>
  <c r="AC63" i="1"/>
  <c r="AE63" i="1"/>
  <c r="W65" i="1"/>
  <c r="T64" i="1"/>
  <c r="Q64" i="1"/>
  <c r="W64" i="1"/>
  <c r="S63" i="1"/>
  <c r="Q63" i="1"/>
  <c r="V63" i="1"/>
  <c r="U65" i="1"/>
  <c r="R65" i="1"/>
  <c r="T65" i="1"/>
  <c r="AA63" i="1"/>
  <c r="U64" i="1"/>
  <c r="R64" i="1"/>
  <c r="T63" i="1"/>
  <c r="S65" i="1"/>
  <c r="R63" i="1"/>
  <c r="W63" i="1"/>
  <c r="V65" i="1"/>
  <c r="S64" i="1"/>
  <c r="U63" i="1"/>
  <c r="Q65" i="1"/>
  <c r="AA65" i="1"/>
  <c r="V64" i="1"/>
  <c r="AA64" i="1"/>
  <c r="AA26" i="1"/>
  <c r="AA24" i="1"/>
  <c r="V25" i="1"/>
  <c r="Q24" i="1"/>
  <c r="AA25" i="1"/>
  <c r="T26" i="1"/>
  <c r="T24" i="1"/>
  <c r="R26" i="1"/>
  <c r="S25" i="1"/>
  <c r="Q25" i="1"/>
  <c r="W26" i="1"/>
  <c r="W24" i="1"/>
  <c r="T25" i="1"/>
  <c r="R25" i="1"/>
  <c r="W25" i="1"/>
  <c r="R24" i="1"/>
  <c r="U26" i="1"/>
  <c r="U24" i="1"/>
  <c r="U25" i="1"/>
  <c r="V24" i="1"/>
  <c r="S26" i="1"/>
  <c r="S24" i="1"/>
  <c r="Q26" i="1"/>
  <c r="V26" i="1"/>
  <c r="AE30" i="1"/>
  <c r="AC30" i="1"/>
  <c r="W30" i="1"/>
  <c r="U32" i="1"/>
  <c r="Q32" i="1"/>
  <c r="U31" i="1"/>
  <c r="Q31" i="1"/>
  <c r="U30" i="1"/>
  <c r="S32" i="1"/>
  <c r="Q30" i="1"/>
  <c r="V32" i="1"/>
  <c r="S31" i="1"/>
  <c r="R32" i="1"/>
  <c r="AA32" i="1"/>
  <c r="V31" i="1"/>
  <c r="S30" i="1"/>
  <c r="R31" i="1"/>
  <c r="AA31" i="1"/>
  <c r="V30" i="1"/>
  <c r="T32" i="1"/>
  <c r="R30" i="1"/>
  <c r="T30" i="1"/>
  <c r="AA30" i="1"/>
  <c r="W32" i="1"/>
  <c r="T31" i="1"/>
  <c r="W31" i="1"/>
  <c r="AA38" i="1"/>
  <c r="V37" i="1"/>
  <c r="U36" i="1"/>
  <c r="AA37" i="1"/>
  <c r="T38" i="1"/>
  <c r="W38" i="1"/>
  <c r="T37" i="1"/>
  <c r="S36" i="1"/>
  <c r="Q38" i="1"/>
  <c r="R36" i="1"/>
  <c r="W37" i="1"/>
  <c r="V36" i="1"/>
  <c r="Q37" i="1"/>
  <c r="AA36" i="1"/>
  <c r="U38" i="1"/>
  <c r="Q36" i="1"/>
  <c r="U37" i="1"/>
  <c r="T36" i="1"/>
  <c r="R38" i="1"/>
  <c r="V38" i="1"/>
  <c r="S37" i="1"/>
  <c r="W36" i="1"/>
  <c r="S38" i="1"/>
  <c r="R37" i="1"/>
  <c r="U44" i="1"/>
  <c r="S42" i="1"/>
  <c r="R43" i="1"/>
  <c r="V42" i="1"/>
  <c r="U43" i="1"/>
  <c r="R42" i="1"/>
  <c r="AA42" i="1"/>
  <c r="S44" i="1"/>
  <c r="V44" i="1"/>
  <c r="T42" i="1"/>
  <c r="S43" i="1"/>
  <c r="AA44" i="1"/>
  <c r="W42" i="1"/>
  <c r="V43" i="1"/>
  <c r="Q44" i="1"/>
  <c r="AA43" i="1"/>
  <c r="T44" i="1"/>
  <c r="Q43" i="1"/>
  <c r="W43" i="1"/>
  <c r="W44" i="1"/>
  <c r="U42" i="1"/>
  <c r="T43" i="1"/>
  <c r="Q42" i="1"/>
  <c r="R44" i="1"/>
  <c r="AA50" i="1"/>
  <c r="AA48" i="1"/>
  <c r="V49" i="1"/>
  <c r="Q48" i="1"/>
  <c r="AA49" i="1"/>
  <c r="T50" i="1"/>
  <c r="T48" i="1"/>
  <c r="R50" i="1"/>
  <c r="W50" i="1"/>
  <c r="W48" i="1"/>
  <c r="T49" i="1"/>
  <c r="R49" i="1"/>
  <c r="Q49" i="1"/>
  <c r="W49" i="1"/>
  <c r="R48" i="1"/>
  <c r="V48" i="1"/>
  <c r="U50" i="1"/>
  <c r="U48" i="1"/>
  <c r="U49" i="1"/>
  <c r="S50" i="1"/>
  <c r="S48" i="1"/>
  <c r="Q50" i="1"/>
  <c r="V50" i="1"/>
  <c r="S49" i="1"/>
  <c r="W54" i="1"/>
  <c r="U56" i="1"/>
  <c r="Q56" i="1"/>
  <c r="U55" i="1"/>
  <c r="Q55" i="1"/>
  <c r="U54" i="1"/>
  <c r="S56" i="1"/>
  <c r="Q54" i="1"/>
  <c r="V56" i="1"/>
  <c r="S55" i="1"/>
  <c r="R56" i="1"/>
  <c r="AA56" i="1"/>
  <c r="V55" i="1"/>
  <c r="S54" i="1"/>
  <c r="R55" i="1"/>
  <c r="T54" i="1"/>
  <c r="AA55" i="1"/>
  <c r="V54" i="1"/>
  <c r="T56" i="1"/>
  <c r="R54" i="1"/>
  <c r="AA54" i="1"/>
  <c r="W56" i="1"/>
  <c r="T55" i="1"/>
  <c r="W55" i="1"/>
  <c r="AA62" i="1"/>
  <c r="V61" i="1"/>
  <c r="U60" i="1"/>
  <c r="AA61" i="1"/>
  <c r="T62" i="1"/>
  <c r="W62" i="1"/>
  <c r="T61" i="1"/>
  <c r="S60" i="1"/>
  <c r="Q62" i="1"/>
  <c r="S61" i="1"/>
  <c r="W61" i="1"/>
  <c r="V60" i="1"/>
  <c r="Q61" i="1"/>
  <c r="AA60" i="1"/>
  <c r="U62" i="1"/>
  <c r="Q60" i="1"/>
  <c r="U61" i="1"/>
  <c r="T60" i="1"/>
  <c r="R62" i="1"/>
  <c r="V62" i="1"/>
  <c r="R60" i="1"/>
  <c r="W60" i="1"/>
  <c r="S62" i="1"/>
  <c r="R61" i="1"/>
  <c r="AC66" i="1"/>
  <c r="U68" i="1"/>
  <c r="S66" i="1"/>
  <c r="R67" i="1"/>
  <c r="V66" i="1"/>
  <c r="U67" i="1"/>
  <c r="R66" i="1"/>
  <c r="AA66" i="1"/>
  <c r="S68" i="1"/>
  <c r="R68" i="1"/>
  <c r="V68" i="1"/>
  <c r="T66" i="1"/>
  <c r="S67" i="1"/>
  <c r="AA68" i="1"/>
  <c r="W66" i="1"/>
  <c r="V67" i="1"/>
  <c r="Q68" i="1"/>
  <c r="AA67" i="1"/>
  <c r="T68" i="1"/>
  <c r="Q67" i="1"/>
  <c r="W67" i="1"/>
  <c r="W68" i="1"/>
  <c r="U66" i="1"/>
  <c r="T67" i="1"/>
  <c r="Q66" i="1"/>
  <c r="V12" i="11"/>
  <c r="T12" i="11"/>
  <c r="V23" i="1"/>
  <c r="T23" i="1"/>
  <c r="R21" i="1"/>
  <c r="V22" i="1"/>
  <c r="V21" i="1"/>
  <c r="Q23" i="1"/>
  <c r="Q22" i="1"/>
  <c r="W23" i="1"/>
  <c r="U23" i="1"/>
  <c r="S23" i="1"/>
  <c r="S21" i="1"/>
  <c r="Q21" i="1"/>
  <c r="AA23" i="1"/>
  <c r="AA21" i="1"/>
  <c r="W22" i="1"/>
  <c r="W21" i="1"/>
  <c r="U22" i="1"/>
  <c r="U21" i="1"/>
  <c r="S22" i="1"/>
  <c r="T21" i="1"/>
  <c r="AA22" i="1"/>
  <c r="R23" i="1"/>
  <c r="R22" i="1"/>
  <c r="T22" i="1"/>
  <c r="AA12" i="1"/>
  <c r="W12" i="1"/>
  <c r="U12" i="1"/>
  <c r="R13" i="1"/>
  <c r="W14" i="1"/>
  <c r="U14" i="1"/>
  <c r="S14" i="1"/>
  <c r="AA14" i="1"/>
  <c r="W13" i="1"/>
  <c r="U13" i="1"/>
  <c r="S13" i="1"/>
  <c r="Q14" i="1"/>
  <c r="AA13" i="1"/>
  <c r="V12" i="1"/>
  <c r="T12" i="1"/>
  <c r="Q13" i="1"/>
  <c r="R12" i="1"/>
  <c r="Q12" i="1"/>
  <c r="V13" i="1"/>
  <c r="T13" i="1"/>
  <c r="S12" i="1"/>
  <c r="R14" i="1"/>
  <c r="V14" i="1"/>
  <c r="T14" i="1"/>
  <c r="W17" i="1"/>
  <c r="U17" i="1"/>
  <c r="S17" i="1"/>
  <c r="Q17" i="1"/>
  <c r="W16" i="1"/>
  <c r="U16" i="1"/>
  <c r="Q16" i="1"/>
  <c r="AA16" i="1"/>
  <c r="Q15" i="1"/>
  <c r="V15" i="1"/>
  <c r="T15" i="1"/>
  <c r="V17" i="1"/>
  <c r="T17" i="1"/>
  <c r="R17" i="1"/>
  <c r="V16" i="1"/>
  <c r="T16" i="1"/>
  <c r="R16" i="1"/>
  <c r="AA15" i="1"/>
  <c r="W15" i="1"/>
  <c r="U15" i="1"/>
  <c r="S15" i="1"/>
  <c r="R15" i="1"/>
  <c r="AA17" i="1"/>
  <c r="S16" i="1"/>
  <c r="AC18" i="1"/>
  <c r="AA19" i="1"/>
  <c r="V20" i="1"/>
  <c r="V18" i="1"/>
  <c r="T20" i="1"/>
  <c r="T18" i="1"/>
  <c r="R19" i="1"/>
  <c r="V19" i="1"/>
  <c r="T19" i="1"/>
  <c r="R18" i="1"/>
  <c r="S18" i="1"/>
  <c r="Q20" i="1"/>
  <c r="Q18" i="1"/>
  <c r="AA18" i="1"/>
  <c r="W20" i="1"/>
  <c r="W18" i="1"/>
  <c r="U20" i="1"/>
  <c r="U18" i="1"/>
  <c r="S20" i="1"/>
  <c r="Q19" i="1"/>
  <c r="AA20" i="1"/>
  <c r="W19" i="1"/>
  <c r="U19" i="1"/>
  <c r="S19" i="1"/>
  <c r="R20" i="1"/>
  <c r="M12" i="11"/>
  <c r="Q12" i="11" s="1"/>
  <c r="T21" i="6"/>
  <c r="V21" i="6" s="1"/>
  <c r="AD30" i="1"/>
  <c r="T18" i="6"/>
  <c r="V18" i="6" s="1"/>
  <c r="N21" i="1"/>
  <c r="N15" i="7"/>
  <c r="AD63" i="1"/>
  <c r="AB66" i="1"/>
  <c r="AD33" i="1"/>
  <c r="AB63" i="1"/>
  <c r="O12" i="11"/>
  <c r="N12" i="1" l="1"/>
  <c r="N15" i="1"/>
  <c r="AF63" i="1"/>
  <c r="J12" i="14"/>
  <c r="I12" i="14"/>
  <c r="J9" i="14"/>
  <c r="I9" i="14"/>
  <c r="H12" i="14"/>
  <c r="G12" i="14"/>
  <c r="H9" i="14"/>
  <c r="G9" i="14"/>
  <c r="E9" i="14"/>
  <c r="F9" i="14"/>
  <c r="E12" i="14"/>
  <c r="F12" i="14"/>
  <c r="E15" i="14"/>
  <c r="J66" i="14"/>
  <c r="I66" i="14"/>
  <c r="H66" i="14"/>
  <c r="G66" i="14"/>
  <c r="F66" i="14"/>
  <c r="E66" i="14"/>
  <c r="J63" i="14"/>
  <c r="I63" i="14"/>
  <c r="H63" i="14"/>
  <c r="G63" i="14"/>
  <c r="F63" i="14"/>
  <c r="E63" i="14"/>
  <c r="J60" i="14"/>
  <c r="I60" i="14"/>
  <c r="H60" i="14"/>
  <c r="G60" i="14"/>
  <c r="F60" i="14"/>
  <c r="E60" i="14"/>
  <c r="J57" i="14"/>
  <c r="I57" i="14"/>
  <c r="H57" i="14"/>
  <c r="G57" i="14"/>
  <c r="F57" i="14"/>
  <c r="E57" i="14"/>
  <c r="J54" i="14"/>
  <c r="I54" i="14"/>
  <c r="H54" i="14"/>
  <c r="G54" i="14"/>
  <c r="F54" i="14"/>
  <c r="E54" i="14"/>
  <c r="J51" i="14"/>
  <c r="I51" i="14"/>
  <c r="H51" i="14"/>
  <c r="G51" i="14"/>
  <c r="F51" i="14"/>
  <c r="E51" i="14"/>
  <c r="J48" i="14"/>
  <c r="I48" i="14"/>
  <c r="H48" i="14"/>
  <c r="G48" i="14"/>
  <c r="F48" i="14"/>
  <c r="E48" i="14"/>
  <c r="J45" i="14"/>
  <c r="I45" i="14"/>
  <c r="H45" i="14"/>
  <c r="G45" i="14"/>
  <c r="F45" i="14"/>
  <c r="E45" i="14"/>
  <c r="J42" i="14"/>
  <c r="I42" i="14"/>
  <c r="H42" i="14"/>
  <c r="G42" i="14"/>
  <c r="F42" i="14"/>
  <c r="E42" i="14"/>
  <c r="J39" i="14"/>
  <c r="I39" i="14"/>
  <c r="H39" i="14"/>
  <c r="G39" i="14"/>
  <c r="F39" i="14"/>
  <c r="E39" i="14"/>
  <c r="J36" i="14"/>
  <c r="I36" i="14"/>
  <c r="H36" i="14"/>
  <c r="G36" i="14"/>
  <c r="F36" i="14"/>
  <c r="E36" i="14"/>
  <c r="J33" i="14"/>
  <c r="I33" i="14"/>
  <c r="H33" i="14"/>
  <c r="G33" i="14"/>
  <c r="F33" i="14"/>
  <c r="E33" i="14"/>
  <c r="J30" i="14"/>
  <c r="I30" i="14"/>
  <c r="H30" i="14"/>
  <c r="G30" i="14"/>
  <c r="F30" i="14"/>
  <c r="E30" i="14"/>
  <c r="J27" i="14"/>
  <c r="I27" i="14"/>
  <c r="H27" i="14"/>
  <c r="G27" i="14"/>
  <c r="F27" i="14"/>
  <c r="E27" i="14"/>
  <c r="J24" i="14"/>
  <c r="I24" i="14"/>
  <c r="H24" i="14"/>
  <c r="G24" i="14"/>
  <c r="F24" i="14"/>
  <c r="E24" i="14"/>
  <c r="J21" i="14"/>
  <c r="I21" i="14"/>
  <c r="H21" i="14"/>
  <c r="G21" i="14"/>
  <c r="F21" i="14"/>
  <c r="E21" i="14"/>
  <c r="J18" i="14"/>
  <c r="I18" i="14"/>
  <c r="H18" i="14"/>
  <c r="G18" i="14"/>
  <c r="F18" i="14"/>
  <c r="E18" i="14"/>
  <c r="J15" i="14"/>
  <c r="I15" i="14"/>
  <c r="H15" i="14"/>
  <c r="G15" i="14"/>
  <c r="F15" i="14"/>
  <c r="E69" i="14" l="1"/>
  <c r="E71" i="14" s="1"/>
  <c r="G69" i="14"/>
  <c r="G71" i="14" s="1"/>
  <c r="F69" i="14"/>
  <c r="F71" i="14" s="1"/>
  <c r="I69" i="14"/>
  <c r="I71" i="14" s="1"/>
  <c r="H69" i="14"/>
  <c r="H71" i="14" s="1"/>
  <c r="J69" i="14"/>
  <c r="J71" i="14" s="1"/>
  <c r="AE2" i="3" l="1"/>
  <c r="J66" i="10" l="1"/>
  <c r="E66" i="10"/>
  <c r="D66" i="10"/>
  <c r="B66" i="10"/>
  <c r="J63" i="10"/>
  <c r="E63" i="10"/>
  <c r="D63" i="10"/>
  <c r="B63" i="10"/>
  <c r="J60" i="10"/>
  <c r="E60" i="10"/>
  <c r="D60" i="10"/>
  <c r="B60" i="10"/>
  <c r="J57" i="10"/>
  <c r="E57" i="10"/>
  <c r="D57" i="10"/>
  <c r="B57" i="10"/>
  <c r="J54" i="10"/>
  <c r="E54" i="10"/>
  <c r="D54" i="10"/>
  <c r="B54" i="10"/>
  <c r="J51" i="10"/>
  <c r="E51" i="10"/>
  <c r="D51" i="10"/>
  <c r="B51" i="10"/>
  <c r="J48" i="10"/>
  <c r="E48" i="10"/>
  <c r="D48" i="10"/>
  <c r="B48" i="10"/>
  <c r="J45" i="10"/>
  <c r="E45" i="10"/>
  <c r="D45" i="10"/>
  <c r="B45" i="10"/>
  <c r="J42" i="10"/>
  <c r="E42" i="10"/>
  <c r="D42" i="10"/>
  <c r="B42" i="10"/>
  <c r="J39" i="10"/>
  <c r="E39" i="10"/>
  <c r="D39" i="10"/>
  <c r="B39" i="10"/>
  <c r="J36" i="10"/>
  <c r="E36" i="10"/>
  <c r="D36" i="10"/>
  <c r="B36" i="10"/>
  <c r="J33" i="10"/>
  <c r="E33" i="10"/>
  <c r="D33" i="10"/>
  <c r="B33" i="10"/>
  <c r="J30" i="10"/>
  <c r="E30" i="10"/>
  <c r="D30" i="10"/>
  <c r="B30" i="10"/>
  <c r="J27" i="10"/>
  <c r="E27" i="10"/>
  <c r="D27" i="10"/>
  <c r="B27" i="10"/>
  <c r="J24" i="10"/>
  <c r="E24" i="10"/>
  <c r="D24" i="10"/>
  <c r="B24" i="10"/>
  <c r="J21" i="10"/>
  <c r="E21" i="10"/>
  <c r="D21" i="10"/>
  <c r="J18" i="10"/>
  <c r="E18" i="10"/>
  <c r="D18" i="10"/>
  <c r="J15" i="10"/>
  <c r="E15" i="10"/>
  <c r="D15" i="10"/>
  <c r="B15" i="10"/>
  <c r="J12" i="10"/>
  <c r="E12" i="10"/>
  <c r="D12" i="10"/>
  <c r="B12" i="10"/>
  <c r="B66" i="1"/>
  <c r="B63" i="1"/>
  <c r="B60" i="1"/>
  <c r="B57" i="1"/>
  <c r="B54" i="1"/>
  <c r="B51" i="1"/>
  <c r="B48" i="1"/>
  <c r="B45" i="1"/>
  <c r="B42" i="1"/>
  <c r="B39" i="1"/>
  <c r="B36" i="1"/>
  <c r="B33" i="1"/>
  <c r="B30" i="1"/>
  <c r="B27" i="1"/>
  <c r="B24" i="1"/>
  <c r="B18" i="1"/>
  <c r="B15" i="1"/>
  <c r="B12" i="1"/>
  <c r="D66" i="4"/>
  <c r="D66" i="14" s="1"/>
  <c r="C66" i="4"/>
  <c r="C66" i="14" s="1"/>
  <c r="D63" i="4"/>
  <c r="D63" i="14" s="1"/>
  <c r="C63" i="4"/>
  <c r="C63" i="14" s="1"/>
  <c r="D60" i="4"/>
  <c r="D60" i="14" s="1"/>
  <c r="C60" i="4"/>
  <c r="C60" i="14" s="1"/>
  <c r="D57" i="4"/>
  <c r="D57" i="14" s="1"/>
  <c r="C57" i="4"/>
  <c r="C57" i="14" s="1"/>
  <c r="D54" i="4"/>
  <c r="D54" i="14" s="1"/>
  <c r="C54" i="4"/>
  <c r="C54" i="14" s="1"/>
  <c r="D51" i="4"/>
  <c r="D51" i="14" s="1"/>
  <c r="C51" i="4"/>
  <c r="C51" i="14" s="1"/>
  <c r="D48" i="4"/>
  <c r="D48" i="14" s="1"/>
  <c r="C48" i="4"/>
  <c r="C48" i="14" s="1"/>
  <c r="D45" i="4"/>
  <c r="D45" i="14" s="1"/>
  <c r="C45" i="4"/>
  <c r="C45" i="14" s="1"/>
  <c r="D42" i="4"/>
  <c r="D42" i="14" s="1"/>
  <c r="C42" i="4"/>
  <c r="C42" i="14" s="1"/>
  <c r="D39" i="4"/>
  <c r="D39" i="14" s="1"/>
  <c r="C39" i="4"/>
  <c r="C39" i="14" s="1"/>
  <c r="D36" i="4"/>
  <c r="D36" i="14" s="1"/>
  <c r="C36" i="4"/>
  <c r="C36" i="14" s="1"/>
  <c r="D33" i="4"/>
  <c r="D33" i="14" s="1"/>
  <c r="C33" i="4"/>
  <c r="C33" i="14" s="1"/>
  <c r="D30" i="4"/>
  <c r="D30" i="14" s="1"/>
  <c r="C30" i="4"/>
  <c r="C30" i="14" s="1"/>
  <c r="D27" i="4"/>
  <c r="D27" i="14" s="1"/>
  <c r="C27" i="4"/>
  <c r="C27" i="14" s="1"/>
  <c r="D24" i="4"/>
  <c r="D24" i="14" s="1"/>
  <c r="C24" i="4"/>
  <c r="C24" i="14" s="1"/>
  <c r="D21" i="4"/>
  <c r="D21" i="14" s="1"/>
  <c r="C21" i="4"/>
  <c r="C21" i="14" s="1"/>
  <c r="D18" i="4"/>
  <c r="D18" i="14" s="1"/>
  <c r="C18" i="4"/>
  <c r="C18" i="14" s="1"/>
  <c r="D15" i="4"/>
  <c r="D15" i="14" s="1"/>
  <c r="C15" i="4"/>
  <c r="C15" i="14" s="1"/>
  <c r="D12" i="4"/>
  <c r="D12" i="14" s="1"/>
  <c r="C12" i="4"/>
  <c r="C12" i="14" s="1"/>
  <c r="D9" i="4"/>
  <c r="D9" i="14" s="1"/>
  <c r="C9" i="4"/>
  <c r="C9" i="14" s="1"/>
  <c r="F69" i="4"/>
  <c r="J69" i="4"/>
  <c r="M69" i="4"/>
  <c r="Q69" i="4"/>
  <c r="T69" i="4"/>
  <c r="O66" i="7"/>
  <c r="O66" i="1" s="1"/>
  <c r="AE66" i="1" s="1"/>
  <c r="AD66" i="1" s="1"/>
  <c r="AF66" i="1" s="1"/>
  <c r="K66" i="7"/>
  <c r="K66" i="1" s="1"/>
  <c r="O63" i="7"/>
  <c r="O63" i="1" s="1"/>
  <c r="K63" i="7"/>
  <c r="K63" i="1" s="1"/>
  <c r="O60" i="7"/>
  <c r="O60" i="1" s="1"/>
  <c r="AE60" i="1" s="1"/>
  <c r="AD60" i="1" s="1"/>
  <c r="K60" i="7"/>
  <c r="O57" i="7"/>
  <c r="O57" i="1" s="1"/>
  <c r="AE57" i="1" s="1"/>
  <c r="AD57" i="1" s="1"/>
  <c r="K57" i="7"/>
  <c r="O54" i="7"/>
  <c r="O54" i="1" s="1"/>
  <c r="AE54" i="1" s="1"/>
  <c r="AD54" i="1" s="1"/>
  <c r="K54" i="7"/>
  <c r="K54" i="1" s="1"/>
  <c r="K60" i="1" l="1"/>
  <c r="K57" i="1"/>
  <c r="B21" i="10"/>
  <c r="B21" i="1"/>
  <c r="B63" i="4"/>
  <c r="B63" i="14" s="1"/>
  <c r="B18" i="10"/>
  <c r="B57" i="4"/>
  <c r="B57" i="14" s="1"/>
  <c r="L66" i="7"/>
  <c r="L66" i="1" s="1"/>
  <c r="P66" i="7"/>
  <c r="P66" i="1" s="1"/>
  <c r="P57" i="7"/>
  <c r="P57" i="1" s="1"/>
  <c r="P60" i="7"/>
  <c r="P60" i="1" s="1"/>
  <c r="L54" i="7"/>
  <c r="L54" i="1" s="1"/>
  <c r="AC54" i="1" s="1"/>
  <c r="AB54" i="1" s="1"/>
  <c r="AF54" i="1" s="1"/>
  <c r="P54" i="7"/>
  <c r="P54" i="1" s="1"/>
  <c r="L63" i="7"/>
  <c r="L63" i="1" s="1"/>
  <c r="P63" i="7"/>
  <c r="P63" i="1" s="1"/>
  <c r="B60" i="4"/>
  <c r="B60" i="14" s="1"/>
  <c r="B66" i="4"/>
  <c r="B66" i="14" s="1"/>
  <c r="B54" i="4"/>
  <c r="B54" i="14" s="1"/>
  <c r="L57" i="7"/>
  <c r="L57" i="1" s="1"/>
  <c r="AC57" i="1" s="1"/>
  <c r="AB57" i="1" s="1"/>
  <c r="AF57" i="1" s="1"/>
  <c r="L60" i="7"/>
  <c r="L60" i="1" s="1"/>
  <c r="AC60" i="1" s="1"/>
  <c r="AB60" i="1" s="1"/>
  <c r="AF60" i="1" s="1"/>
  <c r="I8" i="5"/>
  <c r="C10" i="5"/>
  <c r="C8" i="5"/>
  <c r="AH9" i="1"/>
  <c r="G57" i="10" l="1"/>
  <c r="G60" i="10"/>
  <c r="N9" i="11"/>
  <c r="O9" i="11" l="1"/>
  <c r="R9" i="11"/>
  <c r="S9" i="11" s="1"/>
  <c r="M9" i="11"/>
  <c r="Q9" i="11" s="1"/>
  <c r="J9" i="1"/>
  <c r="I9" i="1"/>
  <c r="H9" i="1"/>
  <c r="G9" i="1"/>
  <c r="F9" i="1"/>
  <c r="E9" i="1"/>
  <c r="D9" i="1"/>
  <c r="K51" i="7"/>
  <c r="K51" i="1" s="1"/>
  <c r="K48" i="7"/>
  <c r="K48" i="1" s="1"/>
  <c r="K45" i="7"/>
  <c r="K45" i="1" s="1"/>
  <c r="K42" i="7"/>
  <c r="K42" i="1" s="1"/>
  <c r="K39" i="7"/>
  <c r="K36" i="7"/>
  <c r="K36" i="1" s="1"/>
  <c r="K33" i="7"/>
  <c r="K30" i="7"/>
  <c r="K27" i="7"/>
  <c r="K27" i="1" s="1"/>
  <c r="K24" i="7"/>
  <c r="K24" i="1" s="1"/>
  <c r="K21" i="7"/>
  <c r="K21" i="1" s="1"/>
  <c r="K18" i="7"/>
  <c r="K15" i="7"/>
  <c r="K12" i="7"/>
  <c r="K18" i="1" l="1"/>
  <c r="W18" i="11"/>
  <c r="K30" i="1"/>
  <c r="W30" i="11"/>
  <c r="AB30" i="1" s="1"/>
  <c r="AF30" i="1" s="1"/>
  <c r="K33" i="1"/>
  <c r="W33" i="11"/>
  <c r="AB33" i="1" s="1"/>
  <c r="AF33" i="1" s="1"/>
  <c r="K39" i="1"/>
  <c r="W39" i="11"/>
  <c r="AB39" i="1" s="1"/>
  <c r="K12" i="1"/>
  <c r="W12" i="11"/>
  <c r="Y9" i="1"/>
  <c r="Z11" i="1"/>
  <c r="X9" i="1"/>
  <c r="Y11" i="1"/>
  <c r="X11" i="1"/>
  <c r="Y10" i="1"/>
  <c r="X10" i="1"/>
  <c r="Z9" i="1"/>
  <c r="Z10" i="1"/>
  <c r="V9" i="11"/>
  <c r="T9" i="11"/>
  <c r="V11" i="1"/>
  <c r="T11" i="1"/>
  <c r="Q9" i="1"/>
  <c r="T10" i="1"/>
  <c r="R11" i="1"/>
  <c r="R10" i="1"/>
  <c r="W11" i="1"/>
  <c r="U11" i="1"/>
  <c r="S11" i="1"/>
  <c r="R9" i="1"/>
  <c r="AA11" i="1"/>
  <c r="W10" i="1"/>
  <c r="V9" i="1"/>
  <c r="U10" i="1"/>
  <c r="T9" i="1"/>
  <c r="Q11" i="1"/>
  <c r="Q10" i="1"/>
  <c r="AA9" i="1"/>
  <c r="W9" i="1"/>
  <c r="V10" i="1"/>
  <c r="U9" i="1"/>
  <c r="S10" i="1"/>
  <c r="AA10" i="1"/>
  <c r="K15" i="1"/>
  <c r="P48" i="7"/>
  <c r="P48" i="1" s="1"/>
  <c r="P27" i="7"/>
  <c r="P27" i="1" s="1"/>
  <c r="L51" i="7"/>
  <c r="L51" i="1" s="1"/>
  <c r="AC51" i="1" s="1"/>
  <c r="AB51" i="1" s="1"/>
  <c r="P51" i="7"/>
  <c r="P51" i="1" s="1"/>
  <c r="L18" i="7"/>
  <c r="P18" i="7"/>
  <c r="P18" i="1" s="1"/>
  <c r="L45" i="7"/>
  <c r="P45" i="7"/>
  <c r="P45" i="1" s="1"/>
  <c r="L24" i="7"/>
  <c r="P24" i="7"/>
  <c r="P24" i="1" s="1"/>
  <c r="P30" i="7"/>
  <c r="P30" i="1" s="1"/>
  <c r="L30" i="7"/>
  <c r="L30" i="1" s="1"/>
  <c r="P12" i="7"/>
  <c r="L42" i="7"/>
  <c r="P42" i="7"/>
  <c r="P42" i="1" s="1"/>
  <c r="L21" i="7"/>
  <c r="P21" i="7"/>
  <c r="P33" i="7"/>
  <c r="P33" i="1" s="1"/>
  <c r="L33" i="7"/>
  <c r="L33" i="1" s="1"/>
  <c r="P36" i="7"/>
  <c r="P36" i="1" s="1"/>
  <c r="P15" i="7"/>
  <c r="L39" i="7"/>
  <c r="L39" i="1" s="1"/>
  <c r="P39" i="7"/>
  <c r="P39" i="1" s="1"/>
  <c r="L36" i="7"/>
  <c r="L48" i="7"/>
  <c r="L27" i="7"/>
  <c r="L15" i="7"/>
  <c r="L12" i="7"/>
  <c r="L24" i="1" l="1"/>
  <c r="S24" i="6"/>
  <c r="L27" i="1"/>
  <c r="S27" i="6"/>
  <c r="L42" i="1"/>
  <c r="AC42" i="1" s="1"/>
  <c r="AB42" i="1" s="1"/>
  <c r="S42" i="6"/>
  <c r="U42" i="6" s="1"/>
  <c r="L48" i="1"/>
  <c r="S48" i="6"/>
  <c r="U48" i="6" s="1"/>
  <c r="L15" i="1"/>
  <c r="S15" i="6"/>
  <c r="U15" i="6" s="1"/>
  <c r="L45" i="1"/>
  <c r="S45" i="6"/>
  <c r="U45" i="6" s="1"/>
  <c r="L36" i="1"/>
  <c r="S36" i="6"/>
  <c r="P12" i="1"/>
  <c r="G12" i="10"/>
  <c r="L12" i="1"/>
  <c r="S12" i="6"/>
  <c r="U12" i="6" s="1"/>
  <c r="P15" i="1"/>
  <c r="G15" i="10"/>
  <c r="L18" i="1"/>
  <c r="S18" i="6"/>
  <c r="L21" i="1"/>
  <c r="S21" i="6"/>
  <c r="P21" i="1"/>
  <c r="G21" i="10"/>
  <c r="U27" i="6" l="1"/>
  <c r="S28" i="6"/>
  <c r="U28" i="6" s="1"/>
  <c r="AC27" i="1" s="1"/>
  <c r="AB27" i="1" s="1"/>
  <c r="U24" i="6"/>
  <c r="S25" i="6"/>
  <c r="U25" i="6" s="1"/>
  <c r="AC24" i="1"/>
  <c r="AB24" i="1" s="1"/>
  <c r="AC48" i="1"/>
  <c r="AB48" i="1" s="1"/>
  <c r="AC45" i="1"/>
  <c r="AB45" i="1" s="1"/>
  <c r="AC15" i="1"/>
  <c r="AB15" i="1" s="1"/>
  <c r="U36" i="6"/>
  <c r="S37" i="6"/>
  <c r="U37" i="6" s="1"/>
  <c r="AC36" i="1"/>
  <c r="AB36" i="1" s="1"/>
  <c r="AC12" i="1"/>
  <c r="AB12" i="1" s="1"/>
  <c r="U21" i="6"/>
  <c r="S22" i="6"/>
  <c r="U18" i="6"/>
  <c r="S20" i="6"/>
  <c r="U20" i="6" s="1"/>
  <c r="J9" i="10"/>
  <c r="E9" i="10"/>
  <c r="D9" i="10"/>
  <c r="B9" i="10"/>
  <c r="B51" i="4"/>
  <c r="B51" i="14" s="1"/>
  <c r="B48" i="4"/>
  <c r="B48" i="14" s="1"/>
  <c r="B45" i="4"/>
  <c r="B45" i="14" s="1"/>
  <c r="B42" i="4"/>
  <c r="B42" i="14" s="1"/>
  <c r="B36" i="4"/>
  <c r="B36" i="14" s="1"/>
  <c r="B33" i="4"/>
  <c r="B33" i="14" s="1"/>
  <c r="B30" i="4"/>
  <c r="B30" i="14" s="1"/>
  <c r="B27" i="4"/>
  <c r="B27" i="14" s="1"/>
  <c r="B24" i="4"/>
  <c r="B24" i="14" s="1"/>
  <c r="B21" i="4"/>
  <c r="B21" i="14" s="1"/>
  <c r="B18" i="4"/>
  <c r="B18" i="14" s="1"/>
  <c r="B15" i="4"/>
  <c r="B15" i="14" s="1"/>
  <c r="U22" i="6" l="1"/>
  <c r="S23" i="6"/>
  <c r="U23" i="6" s="1"/>
  <c r="AC21" i="1" s="1"/>
  <c r="B39" i="4"/>
  <c r="B39" i="14" s="1"/>
  <c r="B12" i="4"/>
  <c r="B12" i="14" s="1"/>
  <c r="B9" i="4"/>
  <c r="B9" i="14" s="1"/>
  <c r="O51" i="7"/>
  <c r="O51" i="1" s="1"/>
  <c r="AE51" i="1" s="1"/>
  <c r="AD51" i="1" s="1"/>
  <c r="AF51" i="1" s="1"/>
  <c r="O39" i="7"/>
  <c r="O39" i="1" s="1"/>
  <c r="AE39" i="1" s="1"/>
  <c r="AD39" i="1" s="1"/>
  <c r="AF39" i="1" s="1"/>
  <c r="O42" i="7"/>
  <c r="O42" i="1" s="1"/>
  <c r="AE42" i="1" s="1"/>
  <c r="AD42" i="1" s="1"/>
  <c r="AF42" i="1" s="1"/>
  <c r="O45" i="7"/>
  <c r="O45" i="1" s="1"/>
  <c r="AE45" i="1" s="1"/>
  <c r="AD45" i="1" s="1"/>
  <c r="AF45" i="1" s="1"/>
  <c r="O48" i="7"/>
  <c r="O48" i="1" s="1"/>
  <c r="AE48" i="1" s="1"/>
  <c r="AD48" i="1" s="1"/>
  <c r="AF48" i="1" s="1"/>
  <c r="N9" i="7" l="1"/>
  <c r="N9" i="1" s="1"/>
  <c r="X69" i="4"/>
  <c r="AK9" i="1"/>
  <c r="B9" i="1"/>
  <c r="J9" i="6"/>
  <c r="S9" i="1" s="1"/>
  <c r="O36" i="7"/>
  <c r="O36" i="1" s="1"/>
  <c r="AE36" i="1" s="1"/>
  <c r="AD36" i="1" s="1"/>
  <c r="AF36" i="1" s="1"/>
  <c r="O33" i="7"/>
  <c r="O33" i="1" s="1"/>
  <c r="O30" i="7"/>
  <c r="O30" i="1" s="1"/>
  <c r="O27" i="7"/>
  <c r="O27" i="1" s="1"/>
  <c r="AE27" i="1" s="1"/>
  <c r="AD27" i="1" s="1"/>
  <c r="AF27" i="1" s="1"/>
  <c r="O24" i="7"/>
  <c r="O24" i="1" s="1"/>
  <c r="AE24" i="1" s="1"/>
  <c r="AD24" i="1" s="1"/>
  <c r="AF24" i="1" s="1"/>
  <c r="O21" i="7"/>
  <c r="O21" i="1" s="1"/>
  <c r="AE21" i="1" s="1"/>
  <c r="O12" i="7"/>
  <c r="K9" i="7"/>
  <c r="W9" i="11" s="1"/>
  <c r="O12" i="1" l="1"/>
  <c r="T13" i="6"/>
  <c r="AB21" i="1"/>
  <c r="AD21" i="1"/>
  <c r="P9" i="7"/>
  <c r="G9" i="10" s="1"/>
  <c r="O9" i="7"/>
  <c r="O9" i="1" s="1"/>
  <c r="L9" i="7"/>
  <c r="L9" i="1" s="1"/>
  <c r="K9" i="1"/>
  <c r="O15" i="7"/>
  <c r="O15" i="1" s="1"/>
  <c r="AE15" i="1" s="1"/>
  <c r="AD15" i="1" s="1"/>
  <c r="AF15" i="1" s="1"/>
  <c r="O18" i="7"/>
  <c r="S9" i="6" l="1"/>
  <c r="V13" i="6"/>
  <c r="T14" i="6"/>
  <c r="V14" i="6" s="1"/>
  <c r="AE12" i="1"/>
  <c r="AD12" i="1" s="1"/>
  <c r="AF12" i="1" s="1"/>
  <c r="O18" i="1"/>
  <c r="T19" i="6"/>
  <c r="V19" i="6" s="1"/>
  <c r="AE18" i="1" s="1"/>
  <c r="AD18" i="1" s="1"/>
  <c r="T9" i="6"/>
  <c r="V9" i="6" s="1"/>
  <c r="S10" i="6"/>
  <c r="U10" i="6" s="1"/>
  <c r="U9" i="6"/>
  <c r="T10" i="6"/>
  <c r="AF21" i="1"/>
  <c r="AB18" i="1"/>
  <c r="P9" i="1"/>
  <c r="AC9" i="1" l="1"/>
  <c r="AB9" i="1" s="1"/>
  <c r="V10" i="6"/>
  <c r="T11" i="6"/>
  <c r="V11" i="6" s="1"/>
  <c r="AF18" i="1"/>
  <c r="AE9" i="1" l="1"/>
  <c r="AD9" i="1" s="1"/>
  <c r="AF9" i="1" s="1"/>
</calcChain>
</file>

<file path=xl/comments1.xml><?xml version="1.0" encoding="utf-8"?>
<comments xmlns="http://schemas.openxmlformats.org/spreadsheetml/2006/main">
  <authors>
    <author>Carlos Ivan Rueda Blanco</author>
  </authors>
  <commentList>
    <comment ref="C7" authorId="0" shapeId="0">
      <text>
        <r>
          <rPr>
            <b/>
            <sz val="9"/>
            <color indexed="81"/>
            <rFont val="Tahoma"/>
            <family val="2"/>
          </rPr>
          <t>Punto de Riesgo: actividad dentro del flujo del proceso donde existe evidencia o se tienen indicios de que pueden ocurrir eventos de riesgo operativo y deben mantenerse bajo control para asegurar que el proceso cumpla con su objetivo.</t>
        </r>
      </text>
    </comment>
    <comment ref="D7" authorId="0" shapeId="0">
      <text>
        <r>
          <rPr>
            <b/>
            <sz val="9"/>
            <color indexed="81"/>
            <rFont val="Tahoma"/>
            <family val="2"/>
          </rPr>
          <t>Impacto: las consecuencias que puede ocasionar a la organización la materialización del riesgo.</t>
        </r>
      </text>
    </comment>
    <comment ref="E7" authorId="0" shapeId="0">
      <text>
        <r>
          <rPr>
            <b/>
            <sz val="9"/>
            <color indexed="81"/>
            <rFont val="Tahoma"/>
            <family val="2"/>
          </rPr>
          <t>Causa inmediata: circunstancias o situaciones más evidentes sobre las cuales se presenta el riesgo, las mismas no constituyen la causa principal o base para que se presente el riesgo.</t>
        </r>
      </text>
    </comment>
    <comment ref="F7" authorId="0" shapeId="0">
      <text>
        <r>
          <rPr>
            <b/>
            <sz val="9"/>
            <color indexed="81"/>
            <rFont val="Tahoma"/>
            <family val="2"/>
          </rPr>
          <t>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G7" authorId="0" shapeId="0">
      <text>
        <r>
          <rPr>
            <b/>
            <sz val="9"/>
            <color indexed="81"/>
            <rFont val="Tahoma"/>
            <family val="2"/>
          </rPr>
          <t xml:space="preserve">Descripción del Riesgo: Se recomienda la siguiente estructura que facilita su redacción y claridad, iniciando con la frase POSIBILIDAD DE:
Descripción del Riesgo = Impacto + Causa Inmediata + Causa Raiz </t>
        </r>
      </text>
    </comment>
    <comment ref="Q7" authorId="0" shapeId="0">
      <text>
        <r>
          <rPr>
            <b/>
            <sz val="9"/>
            <color indexed="81"/>
            <rFont val="Tahoma"/>
            <family val="2"/>
          </rPr>
          <t>Apetito del Riesgo: Es el nivel de riesgo que la entidad puede aceptar en relación con sus objetivos, el marco legal y las disposiciones de la alta dirección.
Para determinar el apetito del riesgo, se debe definir un valor que es menor a la tolerancia del riesgo.</t>
        </r>
      </text>
    </comment>
    <comment ref="R7" authorId="0" shapeId="0">
      <text>
        <r>
          <rPr>
            <b/>
            <sz val="9"/>
            <color indexed="81"/>
            <rFont val="Tahoma"/>
            <family val="2"/>
          </rPr>
          <t>Tolerancia del Riesgo: Es el valor de la máxima desviación admisible del nivel de riesgo con respecto al valor del apetito de riesgo determinado por la entidad.
Para determinar la tolerancia de riesgo, se debe definir un valor que es igual o superior al apetito de riesgo y menor o igual a la capacidad de riesgo.</t>
        </r>
      </text>
    </comment>
    <comment ref="S7" authorId="0" shapeId="0">
      <text>
        <r>
          <rPr>
            <b/>
            <sz val="9"/>
            <color indexed="81"/>
            <rFont val="Tahoma"/>
            <family val="2"/>
          </rPr>
          <t xml:space="preserve">Capacidad del Riesgo: Es el máximo valor del nivel de riesgo que una entidad puede soportar y a partir del cual la alta dirección consideran que no sería posible el logro de los objetivos de la entidad.
</t>
        </r>
      </text>
    </comment>
    <comment ref="T7" authorId="0" shapeId="0">
      <text>
        <r>
          <rPr>
            <b/>
            <sz val="9"/>
            <color indexed="81"/>
            <rFont val="Tahoma"/>
            <family val="2"/>
          </rPr>
          <t>Unidad de Medida: Registre la unidad de medida que representa los valores de apetito, tolerancia y capacidad del riesgo (ejemplo: unidad, porcentaje, etc).
Recuerde que la unidad de medida es la misma para el apetito, tolerancia y capacidad del riesgo.</t>
        </r>
      </text>
    </comment>
  </commentList>
</comments>
</file>

<file path=xl/comments2.xml><?xml version="1.0" encoding="utf-8"?>
<comments xmlns="http://schemas.openxmlformats.org/spreadsheetml/2006/main">
  <authors>
    <author>Carlos Ivan Rueda Blanco</author>
  </authors>
  <commentList>
    <comment ref="E7" authorId="0" shapeId="0">
      <text>
        <r>
          <rPr>
            <b/>
            <sz val="9"/>
            <color indexed="81"/>
            <rFont val="Tahoma"/>
            <family val="2"/>
          </rPr>
          <t>Responsable de ejecutar el control: Cargo del servidor que ejecuta el control, en caso de que sean controles automáticos se identificará el sistema que realiza la actividad.</t>
        </r>
      </text>
    </comment>
    <comment ref="F7" authorId="0" shapeId="0">
      <text>
        <r>
          <rPr>
            <b/>
            <sz val="9"/>
            <color indexed="81"/>
            <rFont val="Tahoma"/>
            <family val="2"/>
          </rPr>
          <t>Acción: se determina mediante verbos que indican la acción que deben realizar como parte del control.</t>
        </r>
      </text>
    </comment>
    <comment ref="G7" authorId="0" shapeId="0">
      <text>
        <r>
          <rPr>
            <b/>
            <sz val="9"/>
            <color indexed="81"/>
            <rFont val="Tahoma"/>
            <family val="2"/>
          </rPr>
          <t>Complemento: corresponde a los detalles que permiten identificar claramente el objeto del control.</t>
        </r>
      </text>
    </comment>
    <comment ref="H7" authorId="0" shapeId="0">
      <text>
        <r>
          <rPr>
            <b/>
            <sz val="9"/>
            <color indexed="81"/>
            <rFont val="Tahoma"/>
            <family val="2"/>
          </rPr>
          <t>La Estructura para describir un control es la siguiente: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I8" authorId="0" shapeId="0">
      <text>
        <r>
          <rPr>
            <b/>
            <sz val="9"/>
            <color indexed="81"/>
            <rFont val="Tahoma"/>
            <family val="2"/>
          </rPr>
          <t>Los tipos de controles son: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K8" authorId="0" shapeId="0">
      <text>
        <r>
          <rPr>
            <b/>
            <sz val="9"/>
            <color indexed="81"/>
            <rFont val="Tahoma"/>
            <family val="2"/>
          </rPr>
          <t>Las maneras en que se ejecutan los controles son:
* Control manual: controles que son ejecutados por personas.
* Control automático: son ejecutados por un sistema.</t>
        </r>
      </text>
    </comment>
  </commentList>
</comments>
</file>

<file path=xl/comments3.xml><?xml version="1.0" encoding="utf-8"?>
<comments xmlns="http://schemas.openxmlformats.org/spreadsheetml/2006/main">
  <authors>
    <author>Carlos Ivan Rueda Blanco</author>
  </authors>
  <commentList>
    <comment ref="E7" authorId="0" shapeId="0">
      <text>
        <r>
          <rPr>
            <b/>
            <sz val="9"/>
            <color indexed="81"/>
            <rFont val="Tahoma"/>
            <family val="2"/>
          </rPr>
          <t>La Estructura para describir un control es la siguiente: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List>
</comments>
</file>

<file path=xl/comments4.xml><?xml version="1.0" encoding="utf-8"?>
<comments xmlns="http://schemas.openxmlformats.org/spreadsheetml/2006/main">
  <authors>
    <author>Carlos Ivan Rueda Blanco</author>
  </authors>
  <commentList>
    <comment ref="C7" authorId="0" shapeId="0">
      <text>
        <r>
          <rPr>
            <b/>
            <sz val="9"/>
            <color indexed="81"/>
            <rFont val="Tahoma"/>
            <family val="2"/>
          </rPr>
          <t>Punto de Riesgo: actividad dentro del flujo del proceso donde existe evidencia o se tienen indicios de que pueden ocurrir eventos de riesgo operativo y deben mantenerse bajo control para asegurar que el proceso cumpla con su objetivo.</t>
        </r>
      </text>
    </comment>
    <comment ref="D7" authorId="0" shapeId="0">
      <text>
        <r>
          <rPr>
            <b/>
            <sz val="9"/>
            <color indexed="81"/>
            <rFont val="Tahoma"/>
            <family val="2"/>
          </rPr>
          <t>Impacto: las consecuencias que puede ocasionar a la organización la materialización del riesgo.</t>
        </r>
      </text>
    </comment>
    <comment ref="E7" authorId="0" shapeId="0">
      <text>
        <r>
          <rPr>
            <b/>
            <sz val="9"/>
            <color indexed="81"/>
            <rFont val="Tahoma"/>
            <family val="2"/>
          </rPr>
          <t>Causa inmediata: circunstancias o situaciones más evidentes sobre las cuales se presenta el riesgo, las mismas no constituyen la causa principal o base para que se presente el riesgo.</t>
        </r>
      </text>
    </comment>
    <comment ref="F7" authorId="0" shapeId="0">
      <text>
        <r>
          <rPr>
            <b/>
            <sz val="9"/>
            <color indexed="81"/>
            <rFont val="Tahoma"/>
            <family val="2"/>
          </rPr>
          <t>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Q7" authorId="0" shapeId="0">
      <text>
        <r>
          <rPr>
            <b/>
            <sz val="9"/>
            <color indexed="81"/>
            <rFont val="Tahoma"/>
            <family val="2"/>
          </rPr>
          <t>La Estructura para describir un control es la siguiente: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R8" authorId="0" shapeId="0">
      <text>
        <r>
          <rPr>
            <b/>
            <sz val="9"/>
            <color indexed="81"/>
            <rFont val="Tahoma"/>
            <family val="2"/>
          </rPr>
          <t>Los tipos de controles son: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T8" authorId="0" shapeId="0">
      <text>
        <r>
          <rPr>
            <b/>
            <sz val="9"/>
            <color indexed="81"/>
            <rFont val="Tahoma"/>
            <family val="2"/>
          </rPr>
          <t>Las maneras en que se ejecutan los controles son:
* Control manual: controles que son ejecutados por personas.
* Control automático: son ejecutados por un sistema.</t>
        </r>
      </text>
    </comment>
  </commentList>
</comments>
</file>

<file path=xl/sharedStrings.xml><?xml version="1.0" encoding="utf-8"?>
<sst xmlns="http://schemas.openxmlformats.org/spreadsheetml/2006/main" count="1260" uniqueCount="688">
  <si>
    <t>Plan de Acción</t>
  </si>
  <si>
    <t>Descripción del Riesgo</t>
  </si>
  <si>
    <t>Clasificación del Riesgo</t>
  </si>
  <si>
    <t>Probabilidad Inherente</t>
  </si>
  <si>
    <t>%</t>
  </si>
  <si>
    <t>Impacto 
Inherente</t>
  </si>
  <si>
    <t>Zona de Riesgo Inherente</t>
  </si>
  <si>
    <t>Descripción del Control</t>
  </si>
  <si>
    <t>Afectación</t>
  </si>
  <si>
    <t>Probabilidad Residual</t>
  </si>
  <si>
    <t>Fórmula del Indicador</t>
  </si>
  <si>
    <t>Implementación</t>
  </si>
  <si>
    <t>Frecuencia</t>
  </si>
  <si>
    <t>Evidencia</t>
  </si>
  <si>
    <t>Gestión</t>
  </si>
  <si>
    <t>Trámites, OPAs y Consultas de Acceso a la Información Pública</t>
  </si>
  <si>
    <t>Lavado de Activos</t>
  </si>
  <si>
    <t>Financiación del Terrorismo</t>
  </si>
  <si>
    <t>Relaciones Laborales</t>
  </si>
  <si>
    <r>
      <rPr>
        <b/>
        <sz val="11"/>
        <color theme="1"/>
        <rFont val="Calibri"/>
        <family val="2"/>
        <scheme val="minor"/>
      </rPr>
      <t>Muy Alta:</t>
    </r>
    <r>
      <rPr>
        <sz val="11"/>
        <color theme="1"/>
        <rFont val="Calibri"/>
        <family val="2"/>
        <scheme val="minor"/>
      </rPr>
      <t xml:space="preserve"> La actividad que conlleva el riesgo se ejecuta más de 5000 veces por año</t>
    </r>
  </si>
  <si>
    <r>
      <rPr>
        <b/>
        <sz val="11"/>
        <color theme="1"/>
        <rFont val="Calibri"/>
        <family val="2"/>
        <scheme val="minor"/>
      </rPr>
      <t>Alta:</t>
    </r>
    <r>
      <rPr>
        <sz val="11"/>
        <color theme="1"/>
        <rFont val="Calibri"/>
        <family val="2"/>
        <scheme val="minor"/>
      </rPr>
      <t xml:space="preserve"> La actividad que conlleva el riesgo se ejecuta mínimo 500 veces al año y máximo 5000 veces por año</t>
    </r>
  </si>
  <si>
    <r>
      <rPr>
        <b/>
        <sz val="11"/>
        <color theme="1"/>
        <rFont val="Calibri"/>
        <family val="2"/>
        <scheme val="minor"/>
      </rPr>
      <t>Media:</t>
    </r>
    <r>
      <rPr>
        <sz val="11"/>
        <color theme="1"/>
        <rFont val="Calibri"/>
        <family val="2"/>
        <scheme val="minor"/>
      </rPr>
      <t xml:space="preserve"> La actividad que conlleva el riesgo se ejecuta de 24 a 500 veces por año</t>
    </r>
  </si>
  <si>
    <r>
      <rPr>
        <b/>
        <sz val="11"/>
        <color theme="1"/>
        <rFont val="Calibri"/>
        <family val="2"/>
        <scheme val="minor"/>
      </rPr>
      <t>Baja:</t>
    </r>
    <r>
      <rPr>
        <sz val="11"/>
        <color theme="1"/>
        <rFont val="Calibri"/>
        <family val="2"/>
        <scheme val="minor"/>
      </rPr>
      <t xml:space="preserve"> La actividad que conlleva el riesgo se ejecuta de 3 a 24 veces por año</t>
    </r>
  </si>
  <si>
    <t>Probabilidad</t>
  </si>
  <si>
    <r>
      <rPr>
        <b/>
        <sz val="11"/>
        <color theme="1"/>
        <rFont val="Calibri"/>
        <family val="2"/>
        <scheme val="minor"/>
      </rPr>
      <t>Reputacional:</t>
    </r>
    <r>
      <rPr>
        <sz val="11"/>
        <color theme="1"/>
        <rFont val="Calibri"/>
        <family val="2"/>
        <scheme val="minor"/>
      </rPr>
      <t xml:space="preserve"> El riesgo afecta la imagen de la entidad a nivel nacional, con efecto publicitarios sostenible a nivel país</t>
    </r>
  </si>
  <si>
    <r>
      <rPr>
        <b/>
        <sz val="11"/>
        <color theme="1"/>
        <rFont val="Calibri"/>
        <family val="2"/>
        <scheme val="minor"/>
      </rPr>
      <t>Reputacional:</t>
    </r>
    <r>
      <rPr>
        <sz val="11"/>
        <color theme="1"/>
        <rFont val="Calibri"/>
        <family val="2"/>
        <scheme val="minor"/>
      </rPr>
      <t xml:space="preserve"> El riesgo afecta la imagen de de la entidad con efecto publicitario sostenido a nivel de sector administrativo, nivel departamental o municipal</t>
    </r>
  </si>
  <si>
    <r>
      <rPr>
        <b/>
        <sz val="11"/>
        <color theme="1"/>
        <rFont val="Calibri"/>
        <family val="2"/>
        <scheme val="minor"/>
      </rPr>
      <t>Reputacional:</t>
    </r>
    <r>
      <rPr>
        <sz val="11"/>
        <color theme="1"/>
        <rFont val="Calibri"/>
        <family val="2"/>
        <scheme val="minor"/>
      </rPr>
      <t xml:space="preserve"> El riesgo afecta la imagen de la entidad con algunos usuarios de relevancia frente al logro de los objetivos</t>
    </r>
  </si>
  <si>
    <r>
      <rPr>
        <b/>
        <sz val="11"/>
        <color theme="1"/>
        <rFont val="Calibri"/>
        <family val="2"/>
        <scheme val="minor"/>
      </rPr>
      <t>Reputacional:</t>
    </r>
    <r>
      <rPr>
        <sz val="11"/>
        <color theme="1"/>
        <rFont val="Calibri"/>
        <family val="2"/>
        <scheme val="minor"/>
      </rPr>
      <t xml:space="preserve"> El riesgo afecta la imagen de alguna área de la organización</t>
    </r>
  </si>
  <si>
    <t>Tipo de Impacto</t>
  </si>
  <si>
    <t>Descripción de Impacto</t>
  </si>
  <si>
    <t>REPORTE DE LOS AVANCES DE LAS ACCIONES EJECUTADAS</t>
  </si>
  <si>
    <t>EVIDENCIAS / PRODUCTOS ENTREGADOS</t>
  </si>
  <si>
    <t>DESCRIPCION DEL MONITOREO (ACOMPAÑAMIENTO)</t>
  </si>
  <si>
    <t>PRIMERA LINEA DE DEFENSA
 (DIRECTIVOS - RESPONSABLES DE LOS PROCESOS)</t>
  </si>
  <si>
    <t>SEGUNDA LÍNEA DE DEFENSA
(OFICINA ASESORA DE PLANEACIÓN)</t>
  </si>
  <si>
    <t>TERCERA LÍNEA DE DEFENSA
(OFICINA DE CONTROL INTERNO)</t>
  </si>
  <si>
    <t>% DE AVANCE</t>
  </si>
  <si>
    <t>DESCRIPCION DEL SEGUIMIENTO</t>
  </si>
  <si>
    <t>EVIDENCIA DEL SEGUIMIENTO</t>
  </si>
  <si>
    <t>Proceso</t>
  </si>
  <si>
    <t>Direccionamiento Estratégico</t>
  </si>
  <si>
    <t>Tecnologías de la Información y las Comunicaciones</t>
  </si>
  <si>
    <t>Conocimiento del Riesgo y Efectos del Cambio Climático</t>
  </si>
  <si>
    <t>Reducción del Riesgo y Adaptación al Cambio Climático</t>
  </si>
  <si>
    <t>Manejo de Emergencias y Desastres</t>
  </si>
  <si>
    <t>Gestión del Talento Humano</t>
  </si>
  <si>
    <t>Comunicaciones e Información Pública</t>
  </si>
  <si>
    <t>Conocimiento e Innovación</t>
  </si>
  <si>
    <t>Gestión Administrativa</t>
  </si>
  <si>
    <t>Gestión Contractual</t>
  </si>
  <si>
    <t>Gestión Jurídica</t>
  </si>
  <si>
    <t>Gestión Financiera</t>
  </si>
  <si>
    <t>Gestión Documental</t>
  </si>
  <si>
    <t>Atención al Ciudadano</t>
  </si>
  <si>
    <t>Evaluación independiente</t>
  </si>
  <si>
    <t>Control Disciplinario Interno</t>
  </si>
  <si>
    <t>Tipo de Control</t>
  </si>
  <si>
    <t>Correctivo</t>
  </si>
  <si>
    <t>Preventivo</t>
  </si>
  <si>
    <t>Detectivo</t>
  </si>
  <si>
    <t>Manual</t>
  </si>
  <si>
    <t>Documentado</t>
  </si>
  <si>
    <t>Sin Documentar</t>
  </si>
  <si>
    <t>Continua</t>
  </si>
  <si>
    <t>Con registro</t>
  </si>
  <si>
    <t>Sin registro</t>
  </si>
  <si>
    <t>Opciones de Tratamiento</t>
  </si>
  <si>
    <t>Aceptar</t>
  </si>
  <si>
    <t>Evitar</t>
  </si>
  <si>
    <t>Reducir (Mitigar)</t>
  </si>
  <si>
    <t>Objetivo del Proceso:</t>
  </si>
  <si>
    <t>Proceso (Seleccione):</t>
  </si>
  <si>
    <t>Debilidades</t>
  </si>
  <si>
    <t>Fortalezas</t>
  </si>
  <si>
    <t>Amenazas</t>
  </si>
  <si>
    <t>Oportunidades</t>
  </si>
  <si>
    <t>Objetivo del Proceso</t>
  </si>
  <si>
    <t>Impacto
¿Qué?</t>
  </si>
  <si>
    <t>Causa Inmediata
¿Cómo?</t>
  </si>
  <si>
    <t>Causa Raíz
¿Por qué?</t>
  </si>
  <si>
    <t>Afectación Reputacional</t>
  </si>
  <si>
    <t>Alcance del Proceso:</t>
  </si>
  <si>
    <t>Fraude Interno</t>
  </si>
  <si>
    <t>Fraude Externo</t>
  </si>
  <si>
    <t>Fallas Tecnológicas</t>
  </si>
  <si>
    <t>Usuarios, productos y practicas, organizacionales</t>
  </si>
  <si>
    <t>Tipo de Riesgo</t>
  </si>
  <si>
    <r>
      <rPr>
        <b/>
        <sz val="11"/>
        <color theme="1"/>
        <rFont val="Calibri"/>
        <family val="2"/>
        <scheme val="minor"/>
      </rPr>
      <t>Muy Baja:</t>
    </r>
    <r>
      <rPr>
        <sz val="11"/>
        <color theme="1"/>
        <rFont val="Calibri"/>
        <family val="2"/>
        <scheme val="minor"/>
      </rPr>
      <t xml:space="preserve"> La actividad que conlleva el riesgo se ejecuta como máximo 2 veces por año</t>
    </r>
  </si>
  <si>
    <t>Ítem</t>
  </si>
  <si>
    <t>Objetivo Estratégico</t>
  </si>
  <si>
    <t>Afectación Económica o Presupuestal</t>
  </si>
  <si>
    <t>Daños Activos Físicos por Desastres Naturales o Eventos Externos</t>
  </si>
  <si>
    <r>
      <rPr>
        <b/>
        <sz val="11"/>
        <color theme="1"/>
        <rFont val="Calibri"/>
        <family val="2"/>
        <scheme val="minor"/>
      </rPr>
      <t>Económico:</t>
    </r>
    <r>
      <rPr>
        <sz val="11"/>
        <color theme="1"/>
        <rFont val="Calibri"/>
        <family val="2"/>
        <scheme val="minor"/>
      </rPr>
      <t xml:space="preserve"> Afectación menor a 10 SMLMV</t>
    </r>
  </si>
  <si>
    <t>Ejecución y Administración de procesos</t>
  </si>
  <si>
    <r>
      <rPr>
        <b/>
        <sz val="11"/>
        <color theme="1"/>
        <rFont val="Calibri"/>
        <family val="2"/>
        <scheme val="minor"/>
      </rPr>
      <t>Económico:</t>
    </r>
    <r>
      <rPr>
        <sz val="11"/>
        <color theme="1"/>
        <rFont val="Calibri"/>
        <family val="2"/>
        <scheme val="minor"/>
      </rPr>
      <t xml:space="preserve"> Entre 10 y 50 SMLMV</t>
    </r>
  </si>
  <si>
    <t>Aleatoria</t>
  </si>
  <si>
    <t>Afectación Económica (o presupuestal) y Reputacional</t>
  </si>
  <si>
    <t>Estratégico</t>
  </si>
  <si>
    <r>
      <rPr>
        <b/>
        <sz val="11"/>
        <color theme="1"/>
        <rFont val="Calibri"/>
        <family val="2"/>
        <scheme val="minor"/>
      </rPr>
      <t>Económico:</t>
    </r>
    <r>
      <rPr>
        <sz val="11"/>
        <color theme="1"/>
        <rFont val="Calibri"/>
        <family val="2"/>
        <scheme val="minor"/>
      </rPr>
      <t xml:space="preserve"> Entre 50 y 100 SMLMV</t>
    </r>
  </si>
  <si>
    <r>
      <rPr>
        <b/>
        <sz val="11"/>
        <color theme="1"/>
        <rFont val="Calibri"/>
        <family val="2"/>
        <scheme val="minor"/>
      </rPr>
      <t>Económico:</t>
    </r>
    <r>
      <rPr>
        <sz val="11"/>
        <color theme="1"/>
        <rFont val="Calibri"/>
        <family val="2"/>
        <scheme val="minor"/>
      </rPr>
      <t xml:space="preserve"> Entre 100 y 500 SMLMV</t>
    </r>
  </si>
  <si>
    <r>
      <rPr>
        <b/>
        <sz val="11"/>
        <color theme="1"/>
        <rFont val="Calibri"/>
        <family val="2"/>
        <scheme val="minor"/>
      </rPr>
      <t>Económico:</t>
    </r>
    <r>
      <rPr>
        <sz val="11"/>
        <color theme="1"/>
        <rFont val="Calibri"/>
        <family val="2"/>
        <scheme val="minor"/>
      </rPr>
      <t xml:space="preserve"> Mayor a 500 SMLMV</t>
    </r>
  </si>
  <si>
    <r>
      <rPr>
        <b/>
        <sz val="11"/>
        <color theme="1"/>
        <rFont val="Calibri"/>
        <family val="2"/>
        <scheme val="minor"/>
      </rPr>
      <t>Reputacional:</t>
    </r>
    <r>
      <rPr>
        <sz val="11"/>
        <color theme="1"/>
        <rFont val="Calibri"/>
        <family val="2"/>
        <scheme val="minor"/>
      </rPr>
      <t xml:space="preserve"> El riesgo afecta la imagen de la entidad internamente, de conocimiento general, nivel interno, de junta directiva y accionistas y/o de proveedores</t>
    </r>
  </si>
  <si>
    <t>Tipo de Implementación del Control</t>
  </si>
  <si>
    <t>Documentación del Control</t>
  </si>
  <si>
    <t>Atributos de Eficiencia</t>
  </si>
  <si>
    <t>Frecuencia de Aplicación del Control</t>
  </si>
  <si>
    <t>Evidencia del Control</t>
  </si>
  <si>
    <t>Valoración de Controles</t>
  </si>
  <si>
    <t>Análisis del Riesgo Inherente</t>
  </si>
  <si>
    <t>Identificación del Riesgo</t>
  </si>
  <si>
    <t>Impacto Residual</t>
  </si>
  <si>
    <t>Zona de Riesgo Residual</t>
  </si>
  <si>
    <t>Reducir (Transferir)</t>
  </si>
  <si>
    <t>Evaluación del Riesgo - Nivel del Riesgo Residual</t>
  </si>
  <si>
    <t>Estrategias para Combatir el Riesgo</t>
  </si>
  <si>
    <t>Fecha de Implementación
(El monitoreo y seguimiento será cuatrimestral)</t>
  </si>
  <si>
    <t>Mapa de Riesgos Institucional                                                                                                                                                                                                                         Mapa de Riesgos Institucional</t>
  </si>
  <si>
    <t>Corrupción</t>
  </si>
  <si>
    <t>SI</t>
  </si>
  <si>
    <t>NO</t>
  </si>
  <si>
    <t>SI / NO</t>
  </si>
  <si>
    <t>Criterios para Calificar el Riesgo de Corrupción</t>
  </si>
  <si>
    <t>¿Afecta el cumplimiento de metas y objetivos de la dependencia?</t>
  </si>
  <si>
    <t>¿Afecta el cumplimiento de la misión de la Entidad?</t>
  </si>
  <si>
    <t>¿Afecta el cumplimiento de la misión del sector al que pertenece la Entidad?</t>
  </si>
  <si>
    <t>¿Genera perdida de confianza de la Entidad, afectando su reputación ?</t>
  </si>
  <si>
    <t>¿Afecta la prestación del servicio?</t>
  </si>
  <si>
    <t>¿Afecta a los funcionarios del proceso?</t>
  </si>
  <si>
    <t>¿Da lugar al detrimento de la calidad de vida de la comunidad?</t>
  </si>
  <si>
    <t>¿Genera perdida de la información de la Entidad?</t>
  </si>
  <si>
    <t>¿Da lugar a procesos sancionatorios?</t>
  </si>
  <si>
    <t>¿Da lugar a procesos disciplinarios?</t>
  </si>
  <si>
    <t>¿Da lugar a procesos fiscales?</t>
  </si>
  <si>
    <t>¿Da lugar a procesos penales?</t>
  </si>
  <si>
    <t>¿Genera perdida de credibilidad del sector?</t>
  </si>
  <si>
    <t>¿Afecta la imagen regional?</t>
  </si>
  <si>
    <t>¿Afecta la imagen nacional?</t>
  </si>
  <si>
    <t>¿Genera daño ambiental?</t>
  </si>
  <si>
    <t>¿Genera perdida de recursos económicos?</t>
  </si>
  <si>
    <t>¿Genera intervención de los órganos de control, Fiscalía u otros?</t>
  </si>
  <si>
    <t>¿Ocasiona lesiones físicas o perdidas de vidas humanas?</t>
  </si>
  <si>
    <t>Respuestas Positivas</t>
  </si>
  <si>
    <t>Criterios de Impacto
(No aplica para riesgos de corrupción)</t>
  </si>
  <si>
    <t>Seguridad de la Información (Pérdida de Confidencialidad)</t>
  </si>
  <si>
    <t>Seguridad de la Información (Pérdida de la Integridad)</t>
  </si>
  <si>
    <t>Seguridad de la Información (Pérdida de la Disponibilidad)</t>
  </si>
  <si>
    <t>Activo de Información</t>
  </si>
  <si>
    <t>Tipo de Activo de Información</t>
  </si>
  <si>
    <t>Amenaza
(Situación)</t>
  </si>
  <si>
    <t>Vulnerabilidad
(Causa)</t>
  </si>
  <si>
    <t>Tipo Activos de Información</t>
  </si>
  <si>
    <t>Información</t>
  </si>
  <si>
    <t>Software</t>
  </si>
  <si>
    <t>Hardware</t>
  </si>
  <si>
    <t>Servicios</t>
  </si>
  <si>
    <t>Intangibles</t>
  </si>
  <si>
    <t>Componentes de Red</t>
  </si>
  <si>
    <t>Personas</t>
  </si>
  <si>
    <t>Instalaciones</t>
  </si>
  <si>
    <t>Explicación Tipo de Activo de Información</t>
  </si>
  <si>
    <t>Explicación de la Estrategia para Combatir el Riesgo</t>
  </si>
  <si>
    <t>Caracteristicas del Riesgo de Seguridad de la Información</t>
  </si>
  <si>
    <t>MAPA DE RIESGOS INSTITUCIONAL</t>
  </si>
  <si>
    <t>Frecuencia con la cual se realiza la actividad / Se presenta el evento (para riesgos de corrupción)</t>
  </si>
  <si>
    <r>
      <rPr>
        <b/>
        <sz val="11"/>
        <color theme="1"/>
        <rFont val="Calibri"/>
        <family val="2"/>
        <scheme val="minor"/>
      </rPr>
      <t>Casi seguro:</t>
    </r>
    <r>
      <rPr>
        <sz val="11"/>
        <color theme="1"/>
        <rFont val="Calibri"/>
        <family val="2"/>
        <scheme val="minor"/>
      </rPr>
      <t xml:space="preserve"> Mas de una vez al año.</t>
    </r>
  </si>
  <si>
    <r>
      <rPr>
        <b/>
        <sz val="11"/>
        <color theme="1"/>
        <rFont val="Calibri"/>
        <family val="2"/>
        <scheme val="minor"/>
      </rPr>
      <t>Probable:</t>
    </r>
    <r>
      <rPr>
        <sz val="11"/>
        <color theme="1"/>
        <rFont val="Calibri"/>
        <family val="2"/>
        <scheme val="minor"/>
      </rPr>
      <t xml:space="preserve"> Al menos una vez en el ultimo año.</t>
    </r>
  </si>
  <si>
    <r>
      <rPr>
        <b/>
        <sz val="11"/>
        <color theme="1"/>
        <rFont val="Calibri"/>
        <family val="2"/>
        <scheme val="minor"/>
      </rPr>
      <t>Posible:</t>
    </r>
    <r>
      <rPr>
        <sz val="11"/>
        <color theme="1"/>
        <rFont val="Calibri"/>
        <family val="2"/>
        <scheme val="minor"/>
      </rPr>
      <t xml:space="preserve"> Al menos una vez en los últimos dos años.</t>
    </r>
  </si>
  <si>
    <r>
      <rPr>
        <b/>
        <sz val="11"/>
        <color theme="1"/>
        <rFont val="Calibri"/>
        <family val="2"/>
        <scheme val="minor"/>
      </rPr>
      <t>Improbable:</t>
    </r>
    <r>
      <rPr>
        <sz val="11"/>
        <color theme="1"/>
        <rFont val="Calibri"/>
        <family val="2"/>
        <scheme val="minor"/>
      </rPr>
      <t xml:space="preserve"> Al menos una vez en los últimos 5 años.</t>
    </r>
  </si>
  <si>
    <r>
      <rPr>
        <b/>
        <sz val="11"/>
        <color theme="1"/>
        <rFont val="Calibri"/>
        <family val="2"/>
        <scheme val="minor"/>
      </rPr>
      <t>Rara vez:</t>
    </r>
    <r>
      <rPr>
        <sz val="11"/>
        <color theme="1"/>
        <rFont val="Calibri"/>
        <family val="2"/>
        <scheme val="minor"/>
      </rPr>
      <t xml:space="preserve"> No se ha presentado en los últimos cinco años.</t>
    </r>
  </si>
  <si>
    <t>Mensaje</t>
  </si>
  <si>
    <t>Automático</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</si>
  <si>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</si>
  <si>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</si>
  <si>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</si>
  <si>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</si>
  <si>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</si>
  <si>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</si>
  <si>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Diligencie la columna anterior.</t>
  </si>
  <si>
    <t>Responsable 1</t>
  </si>
  <si>
    <t>Segregación</t>
  </si>
  <si>
    <t>Periodicidad</t>
  </si>
  <si>
    <t>Proposito</t>
  </si>
  <si>
    <t>Como se realiza la Act</t>
  </si>
  <si>
    <t>Desviaciones</t>
  </si>
  <si>
    <t>Asignado</t>
  </si>
  <si>
    <t>No Asignado</t>
  </si>
  <si>
    <t>Adecuado</t>
  </si>
  <si>
    <t>Inadecuado</t>
  </si>
  <si>
    <t>Oportuna</t>
  </si>
  <si>
    <t>Inoportuna</t>
  </si>
  <si>
    <t>Prevenir</t>
  </si>
  <si>
    <t>Detectar</t>
  </si>
  <si>
    <t>No es un control</t>
  </si>
  <si>
    <t>Confiable</t>
  </si>
  <si>
    <t>No Confiable</t>
  </si>
  <si>
    <t>Se investigan y resuelven oportunamente</t>
  </si>
  <si>
    <t>No se investigan y resuelven oportunamente</t>
  </si>
  <si>
    <t>Completa</t>
  </si>
  <si>
    <t>Incompleta</t>
  </si>
  <si>
    <t>No Existe</t>
  </si>
  <si>
    <t>Describa el control.</t>
  </si>
  <si>
    <t>Atributo</t>
  </si>
  <si>
    <t>Valor</t>
  </si>
  <si>
    <t>Calificación del Diseño del Control</t>
  </si>
  <si>
    <t>Rango de Calificación del Diseño del Control</t>
  </si>
  <si>
    <t>Acción a Realizar</t>
  </si>
  <si>
    <t>Rango de Calificación de la Ejecución del Control</t>
  </si>
  <si>
    <t>Rango Ejecución Control Corrupción</t>
  </si>
  <si>
    <r>
      <rPr>
        <b/>
        <sz val="11"/>
        <color theme="1"/>
        <rFont val="Calibri"/>
        <family val="2"/>
        <scheme val="minor"/>
      </rPr>
      <t>Fuerte =</t>
    </r>
    <r>
      <rPr>
        <sz val="11"/>
        <color theme="1"/>
        <rFont val="Calibri"/>
        <family val="2"/>
        <scheme val="minor"/>
      </rPr>
      <t xml:space="preserve"> El control se ejecuta de manera consistente por parte del responsable.</t>
    </r>
  </si>
  <si>
    <r>
      <rPr>
        <b/>
        <sz val="11"/>
        <color theme="1"/>
        <rFont val="Calibri"/>
        <family val="2"/>
        <scheme val="minor"/>
      </rPr>
      <t>Moderado =</t>
    </r>
    <r>
      <rPr>
        <sz val="11"/>
        <color theme="1"/>
        <rFont val="Calibri"/>
        <family val="2"/>
        <scheme val="minor"/>
      </rPr>
      <t xml:space="preserve"> El control se ejecuta algunas veces por parte del responsable.</t>
    </r>
  </si>
  <si>
    <r>
      <rPr>
        <b/>
        <sz val="11"/>
        <color theme="1"/>
        <rFont val="Calibri"/>
        <family val="2"/>
        <scheme val="minor"/>
      </rPr>
      <t>Débil =</t>
    </r>
    <r>
      <rPr>
        <sz val="11"/>
        <color theme="1"/>
        <rFont val="Calibri"/>
        <family val="2"/>
        <scheme val="minor"/>
      </rPr>
      <t xml:space="preserve"> El control no se ejecuta por parte del responsable.</t>
    </r>
  </si>
  <si>
    <t>Requiere Acciones para Fortalecer</t>
  </si>
  <si>
    <t>Solidez del Control</t>
  </si>
  <si>
    <t>Desplazamientos de Probabilidad e Impacto</t>
  </si>
  <si>
    <t>El control ayuda a disminuir directamente tanto la probabilidad como el impacto.</t>
  </si>
  <si>
    <t>El control ayuda a disminuir directamente la probabilidad e indirectamente el impacto.</t>
  </si>
  <si>
    <t>El control ayuda a disminuir directamente la probabilidad y el impacto no disminuye.</t>
  </si>
  <si>
    <t>El control no disminuye la probabilidad y el impacto disminuye directamente.</t>
  </si>
  <si>
    <t>El Control Ayuda a:</t>
  </si>
  <si>
    <t># de Filas que se Desplaza la Probabilidad en el Mapa de Calor / Riesgo</t>
  </si>
  <si>
    <t>¿Se deja evidencia o rastro de la ejecución del control, que permita a cualquier tercero con la evidencia, llegar a la misma conclusión?</t>
  </si>
  <si>
    <t>Reducir</t>
  </si>
  <si>
    <t>Compartir</t>
  </si>
  <si>
    <t>Acciones para mitigar el nivel de riesgo
(Indique al frente de la actividad, su peso porcentual) (Diligencie todas las acciones dentro de la misma celda)</t>
  </si>
  <si>
    <t>Procesos</t>
  </si>
  <si>
    <t>Alcance</t>
  </si>
  <si>
    <t>Objetivos  Estratégicos</t>
  </si>
  <si>
    <t>Establecer las políticas, lineamientos, directrices, planes, proyectos y recursos que orienten la gestión institucional y la coordinación del SDGR-CC, en cumplimiento de los objetivos, planes y proyectos institucionales en concordancia con la normatividad vigente.</t>
  </si>
  <si>
    <t>Inicia con la definición de políticas, lineamientos, actividades, recursos y herramientas para la planeación institucional, continua con la planeación de las actividades y recursos necesarios para la coordinación de Instancias del Sistema Distrital de Gestión de Riesgos y Cambio Climático, la selección de las acciones establecidas en el PDGRD-CC; hasta la formulación, seguimiento, provisión de planes, lineamientos y normas para la gestión de riesgos y cambio climático en el D.C., y la formulación y seguimiento de los lineamientos FONDIGER, finalizando con implementación de acciones para la mejora de la gestión institucional.</t>
  </si>
  <si>
    <t>Proporcionar lineamientos y servicios tecnológicos en materia de gestión de la información, mediante la administración de la infraestructura, los sistemas de información, redes monitoreo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</si>
  <si>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Inicia con la definición de estrategias, políticas y lineamientos para la Gestión de TI, continúa con la planeación de las actividades y recursos necesarios de TICS para la Gestión de Riesgos y Cambio Climático hasta la toma de decisiones para la realización de actividades que incluyen las relacionadas con la Ingeniería de Software; administración, seguridad, soporte y operación del Sistema de Información de Gestión del Riego - SIRE, su desarrollo e Interoperabilidad con los Sistemas de Información Distritales permitiendo el acceso público y el ejercicio del Gobierno Abierto; la Administración de la Red de Telecomunicaciones de Emergencias del SDGR-CC y Operación, ampliación y Mantenimiento de las Redes de Monitoreo.</t>
  </si>
  <si>
    <t>Desarrollar acciones de la administración del talento humano, mediante la implementación y seguimiento de instrumentos para el cumplimiento de los objetivos institucionales relacionados.</t>
  </si>
  <si>
    <t>Inicia con la formulación e implementación de actividades orientadas a la Gestión del Talento Humano hasta la implementación de acciones de mejora.</t>
  </si>
  <si>
    <t>Definir, coordinar y ejecutar acciones mediante la divulgación interna y externa de mensajes movilizadores que promuevan una cultura de gestión de riesgos y adaptación al cambio climático para el posicionamiento del IDIGER como coordinador del SDGR-CC.</t>
  </si>
  <si>
    <t>Inicia con la formulación del Plan Estratégico de Comunicaciones y finaliza con el desarrollo de campañas, estrategias, piezas y acciones comunicativas.</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</si>
  <si>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</si>
  <si>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Inicia con la identificación de fuentes de información y conocimiento clave y finaliza con la transferencia del conocimiento para contribuir a las buenas prácticas en función de la innovación institucional.</t>
  </si>
  <si>
    <t>Desde la identificación y caracterización de escenarios de riesgo, el análisis de riesgos de manera general y detallada, definición de medidas de reducción de riesgo, incluidas las acciones de monitoreo de riesgos en la ciudad.</t>
  </si>
  <si>
    <t xml:space="preserve">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 </t>
  </si>
  <si>
    <t>Inicia con la recopilación de información de línea base y la planeación de actividades que serán insumo de las actividades a ejecutar. Este proceso se desarrolla en el marco de la reducción de los escenarios del riesgo identificados, a través de intervenciones: a) prospectivas: Educación, Iniciativas de Participación Ciudadana, Gestión Local y Planificación sectorial; b)correctivas: obras de mitigación del riesgo y adaptación al cambio climático, Reasentamientos, adecuación de predios reasentados y Sistemas de Drenaje Pluvial Sostenible; c) de Protección Financiera; d) y de Adaptación al Cambio climático y Gestión de riesgos hidroclimáticos. Por último, se realiza la verificación, ajuste y retroalimentación de las actividades ejecutadas.</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</si>
  <si>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</si>
  <si>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Desde la preparación para la coordinación e implementación de las actividades necesarias para la prestación de servicios de respuesta y atención de emergencias, ejecutando las actividades de soporte o funciones para coordinar, organizar y administrar emergencias y la preparación para la recuperación posterior a la emergencia según normatividad vigente aplicable al proceso de manejo de emergencias.</t>
  </si>
  <si>
    <t>Administrar los bienes y servicios de la entidad, mediante la correcta ejecución de los recursos para el efectivo funcionamiento de la infraestructura física y del parque automotor.</t>
  </si>
  <si>
    <t>Inicia con la formulación de los planes de la gestión administrativa y finaliza con las acciones de mejoramiento.</t>
  </si>
  <si>
    <t>Gestionar la adquisición de bienes y servicios para cumplir la misión y objetivos institucionales establecidos en los planes, programas y proyectos del IDIGER de acuerdo con la normatividad vigente.</t>
  </si>
  <si>
    <t>Inicia con la planeación de la contratación, continua con la selección, contratación, ejecución y finaliza con el cierre del expediente.</t>
  </si>
  <si>
    <t>Ejercer la defensa de los intereses de la Entidad a través de la adecuada asesoría jurídica y representación judicial y extrajudicial encaminada a la prevención el daño antijurídico.</t>
  </si>
  <si>
    <t>Este proceso abarca el análisis interno de los asuntos y problemas jurídicos relacionados con la actividad de la Entidad, el cual se realiza en los diferentes espacios intra e inter institucionales, hasta el ejercicio de la representación judicial y extrajudicial.</t>
  </si>
  <si>
    <t>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t>
  </si>
  <si>
    <t>Inicia con la ejecución de la operación financiera, continúa con el registro de la ejecución de los recursos, pago de obligaciones, identificación de ingresos, reconocimiento contable y presentación de los informes financieros hasta la implementación de las acciones de mejoramiento del IDIGER.</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</si>
  <si>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</si>
  <si>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Inicia con la definición del diagnóstico, la elaboración y aplicación de instrumentos archivísticos y la estructuración de planes y programas de Gestión Documental y termina con la implementación de las acciones de mejora del proceso.</t>
  </si>
  <si>
    <t>Garantizar la atención a la ciudadanía mediante la generación e implementación de estrategias que permita orientar y dar respuesta de manera efectiva a los requerimientos de las partes interesadas.</t>
  </si>
  <si>
    <t>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t>
  </si>
  <si>
    <t>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</si>
  <si>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Inicia con la identificación de necesidades y planeación de las actividades de la vigencia para la ejecución de los roles de la Oficina de Control Interno como evaluador independiente del Sistema de Control Interno, continua con la elaboración y aprobación del Plan Anual de Auditorias para la vigencia y su ejecución; la comunicación de resultados de los informes,  seguimiento a los planes de mejoramiento de la entidad y finaliza con el seguimiento a las actividades del Plan Anual de Auditorías y su adecuación y mejora de las actividades que le competen cuando aplique.</t>
  </si>
  <si>
    <t>No. 2: Fortalecer y promover el conocimiento del riesgo de desastres y efectos del cambio climático para la toma de decisiones frente a las medidas de reducción, manejo y adaptación en el Distrito de Capital.</t>
  </si>
  <si>
    <t>No. 1: 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</si>
  <si>
    <t>No. 7: Fortalecer los procesos estratégicos, de apoyo y evaluación mediante la implementación de lineamientos que soporten la gestión misional en cumplimiento de los objetivos institucionales en el marco de la mejora continua.</t>
  </si>
  <si>
    <t>No. 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</si>
  <si>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No. 4: Fortalecer la identificación y ejecución de acciones de reducción del riesgo al igual que las medidas de adaptación al cambio climático en Bogotá D.C.</t>
  </si>
  <si>
    <t>No. 5: Fortalecer el manejo de emergencias, calamidades y/o desastres en el marco del SDGR – CC en Bogotá D.C.</t>
  </si>
  <si>
    <t>No. 3: Modernizar el sistema de Información de Gestión de Riesgos y Cambio Climático con enfoque de escenarios.</t>
  </si>
  <si>
    <r>
      <rPr>
        <b/>
        <sz val="10"/>
        <color theme="1"/>
        <rFont val="Arial"/>
        <family val="2"/>
      </rPr>
      <t>Versión:</t>
    </r>
    <r>
      <rPr>
        <sz val="10"/>
        <color theme="1"/>
        <rFont val="Arial"/>
        <family val="2"/>
      </rPr>
      <t xml:space="preserve"> 14</t>
    </r>
  </si>
  <si>
    <r>
      <rPr>
        <b/>
        <sz val="10"/>
        <color theme="1"/>
        <rFont val="Arial"/>
        <family val="2"/>
      </rPr>
      <t>Código:</t>
    </r>
    <r>
      <rPr>
        <sz val="10"/>
        <color theme="1"/>
        <rFont val="Arial"/>
        <family val="2"/>
      </rPr>
      <t xml:space="preserve"> DE-FT-13</t>
    </r>
  </si>
  <si>
    <t>Generar conocimiento del Riesgo y los efectos de cambio climático mediante el análisis de información general y detallada para definir acciones de reducción de riesgo, adaptación al cambio climático y manejo de desastres en la
ciudad.</t>
  </si>
  <si>
    <t>Dependencia(s) / Grupo(s) Responsable(s)</t>
  </si>
  <si>
    <t>Valoración de Controles de Corrupción                                                                                                                                                                                                                                          Valoración de Controles de Corrupción</t>
  </si>
  <si>
    <t>PRIMER REPORTE 1 DE ENERO A 30 DE ABRIL DE 2022</t>
  </si>
  <si>
    <t>SEGUNDO REPORTE 1 DE MAYO A 31 DE AGOSTO DE 2022</t>
  </si>
  <si>
    <t>TERCER REPORTE 1 DE SEPTIEMBRE A 31 DE DICIEMBRE DE 2022</t>
  </si>
  <si>
    <t>Proyecto de Inversión</t>
  </si>
  <si>
    <t>Plan de Acción Anual por Proceso</t>
  </si>
  <si>
    <t>Plan de Acción Acuerdo 790 de 2020</t>
  </si>
  <si>
    <t>Plan Anual de Adquisiciones</t>
  </si>
  <si>
    <t>Plan Anual de Vacantes</t>
  </si>
  <si>
    <t>Plan de Previsión de Recursos Humanos</t>
  </si>
  <si>
    <t>Plan Institucional de Archivo - PINAR</t>
  </si>
  <si>
    <t>Plan Institucional de Capacitación</t>
  </si>
  <si>
    <t>Plan de Incentivos Institucionales</t>
  </si>
  <si>
    <t>Plan de Trabajo Anual en Seguridad y Salud en el Trabajo</t>
  </si>
  <si>
    <t>Plan Anticorrupción y de Atención al Ciudadano</t>
  </si>
  <si>
    <t>Plan de Tratamiento de Riesgos de Seguridad y Privacidad de la Información</t>
  </si>
  <si>
    <t>Plan de Seguridad y Privacidad de la Información</t>
  </si>
  <si>
    <t>Plan de Mejoramiento Institucional</t>
  </si>
  <si>
    <t>Plan de Mejoramiento de Entes de Control</t>
  </si>
  <si>
    <t>Plan de Participación Ciudadana</t>
  </si>
  <si>
    <t>Plan Anual de Auditoría</t>
  </si>
  <si>
    <t>Plan de Acción MIPG - SGC</t>
  </si>
  <si>
    <t>Otros:</t>
  </si>
  <si>
    <t>Plan Estratégico de TIC - PETI</t>
  </si>
  <si>
    <t>Plan Estratégico Institucional - PEI</t>
  </si>
  <si>
    <t>Plan Estratégico de Talento Humano</t>
  </si>
  <si>
    <t>Plan Estadístico Distrital</t>
  </si>
  <si>
    <t>Plan Distrital de Gestión del Riesgo de Desastres y del Cambio Climático</t>
  </si>
  <si>
    <t>Objetivo Estratégico Asociado al Proceso:</t>
  </si>
  <si>
    <t>Plan de Emergencias de la Entidad</t>
  </si>
  <si>
    <t>Marque con una "X" los planes, programas o proyectos asociados al Proceso:</t>
  </si>
  <si>
    <t xml:space="preserve">Otros: </t>
  </si>
  <si>
    <t>Fuga de Capital Intelectual</t>
  </si>
  <si>
    <t>Para Bloqueo de Listas</t>
  </si>
  <si>
    <t>Plan de Gestión Integral de Residuos</t>
  </si>
  <si>
    <t>PROMEDIO CUMPLIMIENTO DEL PLAN  (EFICACIA)</t>
  </si>
  <si>
    <t>PORCENTAJE PROGRAMADO POR CUATRIMESTRE</t>
  </si>
  <si>
    <t xml:space="preserve">EFICIENCIA EN LA EJECUCION DEL PLAN </t>
  </si>
  <si>
    <t>1er Cuatrimestre</t>
  </si>
  <si>
    <t>2do Cuatrimestre</t>
  </si>
  <si>
    <t>3er Cuatrimestre</t>
  </si>
  <si>
    <t>% de Avance del Proceso</t>
  </si>
  <si>
    <t>% de Avance OCI</t>
  </si>
  <si>
    <r>
      <rPr>
        <b/>
        <sz val="10"/>
        <color theme="1"/>
        <rFont val="Arial"/>
        <family val="2"/>
      </rPr>
      <t>Página:</t>
    </r>
    <r>
      <rPr>
        <sz val="10"/>
        <color theme="1"/>
        <rFont val="Arial"/>
        <family val="2"/>
      </rPr>
      <t xml:space="preserve"> 9 de 9</t>
    </r>
  </si>
  <si>
    <r>
      <rPr>
        <b/>
        <sz val="10"/>
        <color theme="1"/>
        <rFont val="Arial"/>
        <family val="2"/>
      </rPr>
      <t>Página:</t>
    </r>
    <r>
      <rPr>
        <sz val="10"/>
        <color theme="1"/>
        <rFont val="Arial"/>
        <family val="2"/>
      </rPr>
      <t xml:space="preserve"> 8 de 9</t>
    </r>
  </si>
  <si>
    <r>
      <rPr>
        <b/>
        <sz val="10"/>
        <color theme="1"/>
        <rFont val="Arial"/>
        <family val="2"/>
      </rPr>
      <t>Página:</t>
    </r>
    <r>
      <rPr>
        <sz val="10"/>
        <color theme="1"/>
        <rFont val="Arial"/>
        <family val="2"/>
      </rPr>
      <t xml:space="preserve"> 7 de 9</t>
    </r>
  </si>
  <si>
    <r>
      <rPr>
        <b/>
        <sz val="10"/>
        <color theme="1"/>
        <rFont val="Arial"/>
        <family val="2"/>
      </rPr>
      <t>Página:</t>
    </r>
    <r>
      <rPr>
        <sz val="10"/>
        <color theme="1"/>
        <rFont val="Arial"/>
        <family val="2"/>
      </rPr>
      <t xml:space="preserve"> 6 de 9</t>
    </r>
  </si>
  <si>
    <r>
      <rPr>
        <b/>
        <sz val="10"/>
        <color theme="1"/>
        <rFont val="Arial"/>
        <family val="2"/>
      </rPr>
      <t>Página:</t>
    </r>
    <r>
      <rPr>
        <sz val="10"/>
        <color theme="1"/>
        <rFont val="Arial"/>
        <family val="2"/>
      </rPr>
      <t xml:space="preserve"> 5 de 9</t>
    </r>
  </si>
  <si>
    <r>
      <rPr>
        <b/>
        <sz val="10"/>
        <color theme="1"/>
        <rFont val="Arial"/>
        <family val="2"/>
      </rPr>
      <t>Página:</t>
    </r>
    <r>
      <rPr>
        <sz val="10"/>
        <color theme="1"/>
        <rFont val="Arial"/>
        <family val="2"/>
      </rPr>
      <t xml:space="preserve"> 4 de 9</t>
    </r>
  </si>
  <si>
    <r>
      <rPr>
        <b/>
        <sz val="10"/>
        <color theme="1"/>
        <rFont val="Arial"/>
        <family val="2"/>
      </rPr>
      <t>Página:</t>
    </r>
    <r>
      <rPr>
        <sz val="10"/>
        <color theme="1"/>
        <rFont val="Arial"/>
        <family val="2"/>
      </rPr>
      <t xml:space="preserve"> 3 de 9</t>
    </r>
  </si>
  <si>
    <r>
      <rPr>
        <b/>
        <sz val="10"/>
        <color theme="1"/>
        <rFont val="Arial"/>
        <family val="2"/>
      </rPr>
      <t>Página:</t>
    </r>
    <r>
      <rPr>
        <sz val="10"/>
        <color theme="1"/>
        <rFont val="Arial"/>
        <family val="2"/>
      </rPr>
      <t xml:space="preserve"> 2 de 9</t>
    </r>
  </si>
  <si>
    <r>
      <rPr>
        <b/>
        <sz val="10"/>
        <color theme="1"/>
        <rFont val="Arial"/>
        <family val="2"/>
      </rPr>
      <t>Página:</t>
    </r>
    <r>
      <rPr>
        <sz val="10"/>
        <color theme="1"/>
        <rFont val="Arial"/>
        <family val="2"/>
      </rPr>
      <t xml:space="preserve"> 1 de 9</t>
    </r>
  </si>
  <si>
    <t>Punto de Riesgo</t>
  </si>
  <si>
    <t>Analisis del Riesgo Inherente</t>
  </si>
  <si>
    <t>Criterios de Impacto
(No aplica para riesgos de corrupción, LA/FT y corrupción en Trámites, OPA's y CAIP)</t>
  </si>
  <si>
    <t>% de Probabilidad Inicial</t>
  </si>
  <si>
    <t>% de Impacto Inicial</t>
  </si>
  <si>
    <t>Calculo de Probabilidad Residual (%)</t>
  </si>
  <si>
    <t>Calculo de Impacto Residual (%)</t>
  </si>
  <si>
    <t>% Inicial de Valoración del Control</t>
  </si>
  <si>
    <t>Solidez del Conjunto de  Controles</t>
  </si>
  <si>
    <t>Promedio de la Solidez del Conjunto de  Controles</t>
  </si>
  <si>
    <t>Acciones para Mitigar el Nivel de Riesgo</t>
  </si>
  <si>
    <t>Factores Internos (Análisis DOFA)</t>
  </si>
  <si>
    <t>Factores Externos (Análisis DOFA)</t>
  </si>
  <si>
    <t>Factores Políticos</t>
  </si>
  <si>
    <t>Factores Sociales</t>
  </si>
  <si>
    <t>Factores Legales</t>
  </si>
  <si>
    <t>Plan Estratégico de Seguridad Vial</t>
  </si>
  <si>
    <t>Factores Económicos</t>
  </si>
  <si>
    <t>Factores Tecnológicos</t>
  </si>
  <si>
    <t>Factores Ecológicos</t>
  </si>
  <si>
    <t>Factores Externos (Análisis PESTEL)</t>
  </si>
  <si>
    <t>Análisis Cuantitativo del Apetito, Tolerancia y Capacidad del Riesgo</t>
  </si>
  <si>
    <t>Unidad de Medida
del Apetito, Tolerancia y Capacidad del Riesgo</t>
  </si>
  <si>
    <t>Justificación
(Explique los argumentos que justifican los valores establecidos de apetito, tolerancia y capacidad del riesgo)</t>
  </si>
  <si>
    <t>Apetito del Riesgo
(Rango de Valores)</t>
  </si>
  <si>
    <t>Tolerancia del Riesgo
(Rango de Valores)</t>
  </si>
  <si>
    <t>Capacidad del Riesgo
(Rango de Valores)</t>
  </si>
  <si>
    <t>Periodo de Tiempo de la Capacidad del Riesgo</t>
  </si>
  <si>
    <t>Responsable de Ejecutar el Control</t>
  </si>
  <si>
    <t>Complemento</t>
  </si>
  <si>
    <t>Sin Control</t>
  </si>
  <si>
    <t>Ubicación de la(s) Evidencia(s) de la Ejecución del Control</t>
  </si>
  <si>
    <t>Fuente(s) de Información para la Ejecución del Control</t>
  </si>
  <si>
    <t>¿Cómo se investigan y resuelven las observaciones, desviaciones o diferencias identificadas como resultado de la ejecución del control?</t>
  </si>
  <si>
    <t>Atributos Informativos / Cualitativos (No afectan la valoración)</t>
  </si>
  <si>
    <t>Acción a Ejecutar</t>
  </si>
  <si>
    <t/>
  </si>
  <si>
    <r>
      <rPr>
        <b/>
        <sz val="10"/>
        <color theme="1"/>
        <rFont val="Arial"/>
        <family val="2"/>
      </rPr>
      <t>Vigente desde:</t>
    </r>
    <r>
      <rPr>
        <sz val="10"/>
        <color theme="1"/>
        <rFont val="Arial"/>
        <family val="2"/>
      </rPr>
      <t xml:space="preserve"> 08/06/2022</t>
    </r>
  </si>
  <si>
    <t>X</t>
  </si>
  <si>
    <t>Variaciones en los procesos que generan retrasos en la contratación.</t>
  </si>
  <si>
    <t>Tiempos establecidos por ley que son insuficientes para la atención de algunos requerimientos recibidos, dado que generalmente los pronunciamientos de la Subdirección requieren visitas a terreno, consolidar antecedente y procesamiento análisis y de información.</t>
  </si>
  <si>
    <t>Insuficiencia de personal para atender la demanda de los usuarios sobre los diferentes productos que genera la Subdirección.</t>
  </si>
  <si>
    <t>Deficiencia o ausencia de información precedente o histórica para el desarrollo de las actividades necesarias en el área (capas, bases de datos, soportes, actas, etc.), debido a que anteriormente no se contaba con el mismo desarrollo tecnológico de hoy.</t>
  </si>
  <si>
    <t xml:space="preserve">Fallas tecnológicas que en ocasiones no permite el ingreso a CORDIS, SIRE y demás plataformas de la entidad,  por lo cual se dificulta la gestión de los diferentes documentos generados por la Subdirección.  </t>
  </si>
  <si>
    <t>Fallas en la comunicación entre las diferentes áreas de la entidad, que generan reprocesos.</t>
  </si>
  <si>
    <t>Los profesionales no cuentan con tiempo suficiente para acceder a capacitaciones.</t>
  </si>
  <si>
    <t>El recurso de la infraestructura tecnológica asignada al Sistema de Información Geográfica, es insuficiente.</t>
  </si>
  <si>
    <t>Sobrecarga laboral. (CPT)</t>
  </si>
  <si>
    <t>Algunos escenarios dependen de otras áreas al interior de la entidad, para quienes no es prioritaria la actualización de los mismos.</t>
  </si>
  <si>
    <t xml:space="preserve">Falta de Asertividad en la Comunicación de los Escenarios (ER), para transmitir la información técnica a los diferentes actores.  </t>
  </si>
  <si>
    <t>No se cuenta con una base completa de estudios y diseños propios que facilite el trabajo de revisión de antecedentes y generación de respuestas (ED)</t>
  </si>
  <si>
    <t>Ausencia o falta de estaciones de las redes de monitoreo en zonas rurales de la ciudad. (Monitoreo)</t>
  </si>
  <si>
    <t>Se cuenta con profesionales idóneos, con experticia, compromiso y  buena disposición de trabajo, para adelantar las diferentes labores desarrolladas por la Subdirección.</t>
  </si>
  <si>
    <t>Contar con medios de comunicación adecuados (Hangouts, Meet, Gmail, G-Suite, WhatsApp, Telegram).</t>
  </si>
  <si>
    <t>Actualización constante de la información de los escenarios de riesgo para consulta de los actores del Sistema Distrital de Gestión del Riesgo y Cambio Climático.</t>
  </si>
  <si>
    <t>Procedimientos actualizados y acordes con la normatividad y necesidades del área.</t>
  </si>
  <si>
    <t>Máximo aprovechamiento de la infraestructura tecnológica ofrecida por la entidad.</t>
  </si>
  <si>
    <t>Colaboración al interior y entre los grupos de trabajo, buscando siempre alternativas para brindar oportuna respuesta a los diferentes requerimientos.</t>
  </si>
  <si>
    <t>Bases de datos completas y disponibles para consulta.  (ER)</t>
  </si>
  <si>
    <t>Reconocimiento del IDIGER como autoridad técnica distrital en materia de gestión del riesgo de desastres y cambio climático.  (ER)</t>
  </si>
  <si>
    <t>Fortalecimiento de las herramientas  tecnológicas para la difusión de información sobre los escenarios de riesgo por canales virtuales a toda la ciudadanía.  (ER)</t>
  </si>
  <si>
    <t>Disponibilidad de infraestructura tecnológica adecuada que permite realizar monitoreo y pronóstico en tiempo real de las condiciones hodrometeorológicas de la ciudad.   (Monitoreo)</t>
  </si>
  <si>
    <t>Sustracción y vandalismo de equipos en las estaciones de La red de monitoreo hidrometeorológico.</t>
  </si>
  <si>
    <t>Condiciones de la propiedad intelectual y material que limita el acceso a recursos de información.</t>
  </si>
  <si>
    <t>Fallas en los aplicativos de consulta que poseen otras entidades (Sinupot, geoportales del acueducto, catastro en línea, etc.) y diferencias entre la cartografía catastro y la cartografía SDP, lo cual dificulta la elaboración de productos de la entidad, tal como como conceptos técnicos</t>
  </si>
  <si>
    <t>Imprecisiones en la entrega de información o duplicidad de solicitudes por parte de usuarios (entidades y comunidad), lo que genera reprocesos y pérdidas de tiempo.</t>
  </si>
  <si>
    <t>Modificaciones en los procesos y procedimientos internos que influyen en el desarrollo de las actividades de las áreas. (CPT)</t>
  </si>
  <si>
    <t>Cambios normativos para los escenarios de riesgo. (ER)</t>
  </si>
  <si>
    <t>Dificultad en los procesos de sensibilización y/o articulación interinstitucional para actualización de los escenarios de riesgo.  (ER)</t>
  </si>
  <si>
    <t>Condiciones hidrometeórologicas que afecten los trabajos de campo de estudios y diseño, y por ende la entrega de productos a tiempo (ED)</t>
  </si>
  <si>
    <t>No se cuenta con una base completa de estudios y diseños de riesgo realziados por otras entidades que evite doble contratación (ED)</t>
  </si>
  <si>
    <t>Pérdidas de infrmación por fallas en la red de monitoreo de la entidad. (Monitoreo)</t>
  </si>
  <si>
    <t>Fallas o caídas del aplicativo del Sistema de Alerta de Bogotá - SAB    (Monitoreo)</t>
  </si>
  <si>
    <t>Fallas en la comunicación entre las diferentes áreas de la entidad, que puedan afectar negativamente los procesos. (Monitoreo)</t>
  </si>
  <si>
    <t>Constante evolución en la tecnología y disponibilidad de experiencias de otras entidades en mejorar la seguridad de las estaciones de la red hidrometeorológica.</t>
  </si>
  <si>
    <t>Fortalecimiento de la comunicación del riesgo a través de la socialización de escenarios de riesgo a la comunidad.</t>
  </si>
  <si>
    <t>Reincorporación de la radicación de estudios Fase I y Fase II a través de la Ventanilla Única de la Construcción - VUC administrada por la Secretaría Distrital del Hábitat - SDHT.</t>
  </si>
  <si>
    <t>Implementación de los pilotos de trabajo en casa y teletrabajo en las diferentes áreas de la Entidad donde aplique.</t>
  </si>
  <si>
    <t>Consolidación adecuada de información histórica que permita una consulta más rápida y certera tanto para internos como para externos (bases de datos, cartografía, expedientes, etc.). (CPT)</t>
  </si>
  <si>
    <t>Mejoramiento de los sistemas de la Entidad (Cordis, Sire, SigPredial, GeoPortal, etc.) que permita manejo adecuado de la información. (CPT)</t>
  </si>
  <si>
    <t>Desarrollar herramientas para fortalecer la comunicación del riesgo para personas con alguna condición de discapacidad.  (ER)</t>
  </si>
  <si>
    <t>Fortalecimiento de la comunicación del riesgo a través de la socialización de escenarios de riesgo a la comunidad.   (ER)</t>
  </si>
  <si>
    <t>Revisión de información sobre escenarios de riesgo con las diferentes subdirecciones del IDIGER y diferentes entidades externas.  (ER)</t>
  </si>
  <si>
    <t>Fortalecimiento de las herramientas para revisión de la información de los escenarios de riesgo de acuerdo con el impacto de la nueva normalidad.  (ER)</t>
  </si>
  <si>
    <t>Ampliación, mejoramiento y robustecimiento de la red de monitoreo  de la entidad  (Monitoreo)</t>
  </si>
  <si>
    <t>Desconocimiento de la norma urbana por parte de algunos actores, que conllevan a la solicitud de emisión de conceptos técnicos en zonas declaradas como suelos de protección o ZMPA, zonas de Reserva y de protección ambiental entre otras.  (Asistencia Tecnica)</t>
  </si>
  <si>
    <t>Falta de continuidad de planes de desarrollo o en los programas de gobierno (CPP)</t>
  </si>
  <si>
    <t>Reformas tributarias que puedan afectar las condiciones financieras de la contratación. (Monitoreo)</t>
  </si>
  <si>
    <t>Nuevas políticas distritales y/o nacionales en cuanto a datos, que impliquen el migrado de información a un nuevo sistema de referencia. (SIG)</t>
  </si>
  <si>
    <t>Se requiere gestionar mayores recursos para la contratación de más profesionales,  dado que la demanda de solicitudes es alta.</t>
  </si>
  <si>
    <t xml:space="preserve">No contar con recursos para complementar los estudios detallados en algunas zonas de la ciudad para la toma de decisiones. </t>
  </si>
  <si>
    <t>Reasignación de recursos de los proyectos de inversión en función de las necesidades redefinidas para la ciudad. (ER)</t>
  </si>
  <si>
    <t>Inflación y condiciones de mercado que generan aumento en los precios de actividades requeridas para el desarrollo de estudios y diseños, afectando alcances o necesidad de mayores recursos (ED)</t>
  </si>
  <si>
    <t>Política cambiaria que afecte los contratos de adquisición de bienes y servicios.  (Monitoreo)</t>
  </si>
  <si>
    <t xml:space="preserve">Podría presentarse favorecimiento económico a terceros en los procesos de contratación de prestación de servicios o de adquisición. (Monitoreo) </t>
  </si>
  <si>
    <t>Ajustes en el Plan Distrital de Gestión del Riesgo y Plan Distrital de Desarrollo que puedan afectar aspectos presupuestales de los contratos. (Monitoreo)</t>
  </si>
  <si>
    <t>Desconocimiento de la norma urbana por parte de la comunidad, que conllevan a la solicitud de emisión de conceptos técnicos en zonas declaradas como suelos de protección o ZMPA, zonas de Reserva y de protección ambiental entre otras.  (Asistencia Tecnica)</t>
  </si>
  <si>
    <t>Desinterés de la comunidad o tensiones sociales que dificultan la elaboración de los estudios y diseños (ED)</t>
  </si>
  <si>
    <t>Nivel educativo: El nivel educativo de la ciudadanía puede determinar el uso e interpretación de los productos y servicios generados. (Monitoreo)</t>
  </si>
  <si>
    <t>Estilo de vida: Los productos generados pueden ser consultados y/o generar cambios en los estilos de vida de la ciudadanía. (Monitoreo)</t>
  </si>
  <si>
    <t>La entidad no cuenta con una  herramienta que agilice el proceso en la elaboracación de los Diagnósticos Técncios  y  que unifique las ya esistentes para la consulta de antecedentes   (Asistencia Tecnica)</t>
  </si>
  <si>
    <t xml:space="preserve">Pérdidas de información por problemas en infraestructura de hardware/software o agentes externos (ciberataque). (CPT) </t>
  </si>
  <si>
    <t>Inconsistencias con bases de datos institucionales incluyendo bases de datos espaciales de otras entidades. (CPT)</t>
  </si>
  <si>
    <t>Ataques a la infraestructura de software que generen la perdida de la información  (CPP)</t>
  </si>
  <si>
    <t>Obsolescencia del hardware, pudiendo generar perdida de información por daños en el mismo (CPP)</t>
  </si>
  <si>
    <t>Ataques o desestabilización de la infrastructura tecnólogica (software) (ER)</t>
  </si>
  <si>
    <t>Inseguridad fisica de la infraestructura tecnólogica (posible hurto o daño a hardware)  (Se refiere a posible robo de equipos tecnológicos de la entidad, como por ejemplo: el robo a estaciones de monitoreo y equipos de transmisión de datos, así como el posible robo de servidores con información importante para la entidad).  (ER)</t>
  </si>
  <si>
    <t>La entidad no cuenta con el software para realizar planos de diseños (Autocad) (ED)</t>
  </si>
  <si>
    <t xml:space="preserve">Tasas de obsolescencia tecnológica programada de los dispositivos, sensores y equipos tecnológicos de la red de monitoreo.  (Monitoreo)  </t>
  </si>
  <si>
    <t>Facilidad de acceso a las herramientas tecnológicas  (Monitoreo)</t>
  </si>
  <si>
    <t xml:space="preserve">Funcionamiento y desempeño del servicio de internet por parte de los proveedores del servicio que puedan afectar de manera negativa la comunicción e interconexión de los productos de monitoreo.  (Monitoreo) </t>
  </si>
  <si>
    <t>Mejoras en la automatización y tecnologías para la producción de los productos y servicios generados a partir de la operación de la red de monitoreo de riesgos. (Mapas, Modelos, Boletines y Pronósticos). (Monitoreo).</t>
  </si>
  <si>
    <t xml:space="preserve">Oferta de nuevos desarrollos tecnológicos relacionados con las funciones del proceso.  (Monitoreo)  </t>
  </si>
  <si>
    <t>Vetustes de los equipos de computo y red de la entidad que puedan impactar el desarrollo de las actividades por limitaciones en el nivel de procesamiento de información. (SIG)</t>
  </si>
  <si>
    <t>Los desarrollos a legalizar se encuentran localizados en ZMPA o Cerros orientales o dentro de alguna categoria de la Estructura  Ecológica Principal. (CPT)</t>
  </si>
  <si>
    <t>Leyes de protección medioambiental que puedan afectar las condiciones operativas, interinstitucionales o demanda de productos y servicios generados a partir de la red de monitoreo (Ej: Directrices o políticas dirigidas a la interconexión de redes de monitoreo entre el IDIGER y otras entidades). (Monitoreo).</t>
  </si>
  <si>
    <t>Efectos del cambio climático y las posibilidades que existen de sufrir catástrofes naturales, lo cual puede afectar las especificaciones técnicas, frecuencia y alcance de los productos generados a partir de la operación de la red de monitoreo de riesgos.  (Ej:  Boletines especiales de incremento de los niv</t>
  </si>
  <si>
    <t>Falta de reglamentación del POT lo cual implica limbos jurídicos en los procesos técnicos. ((La falta de reglamentación aunque es externa (por ejemplo SDP debe reglamentar centros poblados), influye en nuestros procesos internos (huertas urbanas y periurbanas). El cumplimiento de compromisos si puede ser interno (como puede ser sacar los términos de referencia de inundación en 18 meses)).  (CPT)</t>
  </si>
  <si>
    <t xml:space="preserve">Cambios en el marco normativo sobre el cual se soporta la emisión de los Conceptos Técnicos. (CPT) </t>
  </si>
  <si>
    <t>Falta de conocimiento del marco normativo, cuando se generan nuevas normas y no son socializadas a tiempo con los profesionales del IDIGER  (CPP)</t>
  </si>
  <si>
    <t>Falta de divulgación del marco normativo. (CPP)</t>
  </si>
  <si>
    <t>Desarticulación interinstitucional de áreas u oficinas jurídicas  (ER)</t>
  </si>
  <si>
    <t>Medidas cautelares de Actos Administrativos que en ocasiones obligan a la entidad a ejecutar acciones que no le deberían corresponder.  (ER)</t>
  </si>
  <si>
    <t>Lineamientos o procedimientos de contratación estatal que pueden variar, tanto a nivel nacional como distrital y de la entidad (ED)</t>
  </si>
  <si>
    <t>Normativa sobre derecho laboral (teletrabajo, jornadas, seguridad laboral, etc)  (Monitoreo)</t>
  </si>
  <si>
    <t>Derechos de propiedad intelectual sobre la información generada en el desarrollo de convenios interadministrativos y actividades funcionales.  (Monitoreo)</t>
  </si>
  <si>
    <t>Licenciamiento de software.  (Monitoreo)</t>
  </si>
  <si>
    <t>Normativa sobre las condiciones de la contratación, tanto para prestación de servicios como para adquisición de bienes.  (Monitoreo)</t>
  </si>
  <si>
    <t>Cambios en la normatividad que afecten la forma como se dispone la información geográfica y que implique realizar procesos de migración de datos y/o plataforma tecnológica. (SIG)</t>
  </si>
  <si>
    <t>Alta demanda en las solicitudes, que superan la capacidad de respuesta</t>
  </si>
  <si>
    <t>Media: La actividad que conlleva el riesgo se ejecuta de 24 a 500 veces por año</t>
  </si>
  <si>
    <t>Reputacional: El riesgo afecta la imagen de la entidad internamente, de conocimiento general, nivel interno, de junta directiva y accionistas y/o de proveedores</t>
  </si>
  <si>
    <t>Porcentaje (%)</t>
  </si>
  <si>
    <t>CORDIS</t>
  </si>
  <si>
    <t>Rara vez: No se ha presentado en los últimos cinco años.</t>
  </si>
  <si>
    <t>Muy Baja: La actividad que conlleva el riesgo se ejecuta como máximo 2 veces por año</t>
  </si>
  <si>
    <t xml:space="preserve">Posible entrega de dádivas o posibles presiones a servidores para que realicen los conceptos técnicos de licencias urbanísticas de manera rápida o favorable.
</t>
  </si>
  <si>
    <t>Posibilidad de modificación en la priorización de la atención o en el resultado del Concepto Técnico en favor de terceros.</t>
  </si>
  <si>
    <t>Profesional especializado 222-29 y 222-23</t>
  </si>
  <si>
    <t>Unidad Compartida en Drive para Grupo CTPT</t>
  </si>
  <si>
    <t>Cuando se asigne o excluya un predio en la categoria de amenaza alta no urbanizable o riesgo alto no mitigable, deberá presentarse ante comité interno de conceptos técnicos para la planificación territorial.</t>
  </si>
  <si>
    <t>Fuerte = El control se ejecuta de manera consistente por parte del responsable.</t>
  </si>
  <si>
    <t>Grupo Conceptos para la Planificación Territorial</t>
  </si>
  <si>
    <t>Cantidad de solicitudes recibidas, la cual supera la capacidad de respuesta que tiene el personal.</t>
  </si>
  <si>
    <t>Alta: La actividad que conlleva el riesgo se ejecuta mínimo 500 veces al año y máximo 5000 veces por año</t>
  </si>
  <si>
    <t>Reputacional: El riesgo afecta la imagen de alguna área de la organización</t>
  </si>
  <si>
    <t>Reputacional: El riesgo afecta la imagen de la entidad con algunos usuarios de relevancia frente al logro de los objetivos</t>
  </si>
  <si>
    <t>1. Información desactualizada de Conceptos Técnicos en la Base de Datos Geográfica Corporativa del IDIGER.
2. Consulta de antecedentes incompletos.
3. Respuestas oficiales basados en información desactualizada.</t>
  </si>
  <si>
    <t>Selección de proponentes sin la experiencia necesaria</t>
  </si>
  <si>
    <t>Asignación injustificada de puntajes que determina la escogencia del proponente ganador.</t>
  </si>
  <si>
    <t>Etapa contractual - Desarrollo del Estudio y/o diseño</t>
  </si>
  <si>
    <t xml:space="preserve">Aprobación de productos sin calidad técnica
</t>
  </si>
  <si>
    <t>Ausencia de verificación del cumplimiento de las obligaciones contractuales y del contenido mínimo de los estudios y diseños.</t>
  </si>
  <si>
    <t>Posibilidad de afectación económica y reputacional de la entidad, por aprobación de productos sin calidad técnica, debido a la ausencia de verificación del cumplimiento de las obligaciones contractuales y del contenido mínimo de los estudios y diseños, por intereses personales o económicos de los supervisores de los contratos u ordenadores del gasto</t>
  </si>
  <si>
    <t>Etapa contractual y liquidación - Aprobaciones de los productos de Estudios</t>
  </si>
  <si>
    <t xml:space="preserve"> Incumplimiento en la obtención de los estudios o diseños</t>
  </si>
  <si>
    <t>Entregas de productos incompletos o desviaciones en el cronograma</t>
  </si>
  <si>
    <t>Económico: Entre 100 y 500 SMLMV</t>
  </si>
  <si>
    <t>En la elaboración de estudios se pueden presentar influencias externas: del clima, revisiones de productos por interventores o entidades o demoras administrativas, que conlleven a incrementar los tiempos de la elaboración de productos, afectando las cantidades de productos programadas. Los porcentajes se establecieron con la experiencia de los 4 años anteriores.</t>
  </si>
  <si>
    <t>revisará y aprobará el cronograma del proyecto</t>
  </si>
  <si>
    <t>Carpetas contractuales</t>
  </si>
  <si>
    <t>Cronograma propuesto por el contratista</t>
  </si>
  <si>
    <t>realizará seguimiento mensual detallado</t>
  </si>
  <si>
    <t>para identificar desviaciones, demoras o viscisitudes</t>
  </si>
  <si>
    <t>Comunicaciones continuas a lo largo del contrato</t>
  </si>
  <si>
    <t>En el proceso precontractual asignación de ofertas al azar dentro del grupo evaluador (evitando preferencias)</t>
  </si>
  <si>
    <t>Comportamientos que tiendan hacia el favorecimiento económico y/o político a terceros en los procesos de contratación.</t>
  </si>
  <si>
    <t xml:space="preserve">Ausencia o inadecuado seguimiento a la ejecución de los contratos de bienes y/o servicios, supervisados por el equipo. </t>
  </si>
  <si>
    <t>Repotres de las revisiones realizadas a los documentos precontractuales de cada uno de los procesos. Por solicitud del área de Control Interno</t>
  </si>
  <si>
    <t>Repotres cargados en la NAS</t>
  </si>
  <si>
    <t>El encargado de emitir el Concepto Técnico, no informa al SIG sobre la emisión del Concepto Técnico para que este pueda ser cargado en la Base de Datos Geográfica Corporativa del IDIGER.</t>
  </si>
  <si>
    <t>El encargado de emitir el Diagnóstico Técnico, no solicita al SIG la creación del registro del Diagnóstico Técnico en la Base de Datos Geográfica Corporativa del IDIGER.</t>
  </si>
  <si>
    <t>Profesional  SIG y Profesional CPT</t>
  </si>
  <si>
    <t>Para identificar los conceptos técnicos emitidos que no están en la base.</t>
  </si>
  <si>
    <t>Correo electrónico</t>
  </si>
  <si>
    <t>Correos electrónico</t>
  </si>
  <si>
    <t>De acuerdo a lo reportado se hace el ajuste directamente en la base de datos.</t>
  </si>
  <si>
    <t>Estadísticamente en el primer semestre del 2022,  se han emitido respuestas a solicitudes por fuera del tiempo legal en un porcentaje menor al 6%</t>
  </si>
  <si>
    <t>Posibilidad de modificación de las categorias de Amenaza, Vulnerabilidad y Riesgo en los Conceptos Técnicos en favor de terceros.</t>
  </si>
  <si>
    <t>Posible entrega de dádivas a funcionarios que realicen los conceptos técnicos.</t>
  </si>
  <si>
    <t>La complejidad de los análisis y la disponibilidad de información hacen que los tiempos de respuesta con los que legalmente se cuenta para la elaboración de los conceptos técnicos  (CT) sean insuficientes.
Además las entidades distritales que solicitan los Conceptos Técnicos sobrepasan la demanda estimada mensualmente.</t>
  </si>
  <si>
    <t xml:space="preserve">Vencimiento en los términos de las solicitudes radicadas en el grupo de Asistencia Técnica
</t>
  </si>
  <si>
    <t xml:space="preserve">Dado que las solicitudes son por demanda se planeó un número de profesionales para atender las mismas, sin embargo se han recibido mayor cantidad de solicitudes por parte de Secretaria Distrital de Planeación y Secretaria Distrital de Hábitat,  por tanto el número de profesionales no ha sido suficiente. 
</t>
  </si>
  <si>
    <t>Dado que las solicitudes son por demanda se planeó un número de profesionales para atender las mismas, sin embargo se han recibido mayor cantidad de solicitudes,  por tanto el número de profesionales no ha sido suficiente. 
Debido a la temporada de lluvias más intensa y extensa se ha tenido que atender un mayo número de emergencias y radicados que ocasiona restrasos en la elaboración de respuestas.</t>
  </si>
  <si>
    <t xml:space="preserve">Favorecimientos en la elaboración del Concepto Técnico de Legalización, Regularización o Planes Parciales
</t>
  </si>
  <si>
    <t>Posible: Al menos una vez en los últimos dos años.</t>
  </si>
  <si>
    <t>1. Baja productividad relacionada con la curva de aprendizaje.   
2. Fallas en las plataformas internas y externas donde se consulta la información.
3. Complejidad de las solicitudes radicadas en la entidad.</t>
  </si>
  <si>
    <t xml:space="preserve">De acuerdo con la auditoria de Control Interno realizada al grupo de CTPT en el primer semestre de 2022, permitio detectar que es necesario establecer rangos de apetito tolerancia y capacidad del riesgo, los cuales se determinaron con base en la proyección anual de CT emitidos y los históricos que permitieron calcular las probabilidades de emitir Conceptos por fuera de los tiempos establecidos en los decretos distritales. </t>
  </si>
  <si>
    <t>En el año 2022 se han respondido aproximadamente 2068 radicados de los cuales se tienen 58 radicados respondidos por fuera del tiempo, equivalente a un 2.8%.
En cuanto al valor de la capacidad del riesgo se toma un 20%, siendo un valor el doble del valor tolerable aunque no se considera que con este valor no se pueda cumplir la meta del numero de respuestas, si ocasionaría mala imagen de la entidad ante la ciudadanía en general.</t>
  </si>
  <si>
    <t>1. Falta de divulgación de nuevas normas por parte de otras entidades.
2. Falta de seguimiento por parte del responsable del escenario.
3. Falta de actualización del normograma o de reporte de la Oficina Asesora Jurídica sobre cambios normativos.</t>
  </si>
  <si>
    <t xml:space="preserve">Etapa precontractual Estudios y Diseños - Evaluación de propuestas </t>
  </si>
  <si>
    <t>Posibilidad de afectación económica y reputacional de la entidad,  al seleccionar un proponente con menor experiencia que los demás oferentes, debido a la asignación injustificada de mayores puntajes del componente técnico a alguno de los proponentes, cediendo a presiones de los interesados o por intereses personales de alguno de los miembros del comité evaluador.</t>
  </si>
  <si>
    <t>Improbable: Al menos una vez en los últimos 5 años.</t>
  </si>
  <si>
    <t>Posibilidad de afectación económica y técnica de la entidad, por incumplimiento en la obtención de los estudios o diseños, debido a la entrega de productos incompletos o desviaciones en el cronograma que no fuesen gestionadas contractualmente.</t>
  </si>
  <si>
    <t>1. Sin responsable designado para cada escenario.
2. No se publica información con los soportes técnicos.
3. Falta de rigurosidad en la revisión de la información conforme los procedimientos del proceso.</t>
  </si>
  <si>
    <t xml:space="preserve">Malas prácticas de supervisión a la ejecución de contratos, que puedan ocasionar pérdidas o gastos innecesarios a la entidad. </t>
  </si>
  <si>
    <t>Posibilidad de afectación económica o presupuestal y reputacional por la ausencia o inadecuado seguimiento a la ejecución de los contratos de bienes y/o servicios supervisados por el equipo, debido a malas prácticas de supervisión de contratos en su fase de ejecución.</t>
  </si>
  <si>
    <t>El profesional encargado de emitir el concepto técnico, no ha informado de manera oportuna al SIG sobre la emisión del Concepto Técnico, ocasionando ventanas de desactualización en la información sobre Conceptos Tecnicos en la Base de Datos Geográfica Coporativa del IDIGER.</t>
  </si>
  <si>
    <t>El profesional encargado de emitir el Diagnóstico Técnico, no ha pedido al SIG ingresar el Diagnóstico en la Base de Datos Geográfica Corporativa del IDIGER, ocasionando que la información de Diagnósticos Técnicos en la Base de Datos Geográfica, se encuentre incompleta.</t>
  </si>
  <si>
    <t xml:space="preserve">Unidad </t>
  </si>
  <si>
    <t>Aunque esta establecido por procedimiento, que cada vez que sea emitido un CT este debe ser informado al SIG para su carga en la base, puede darse el caso que este no sea informado debido a no contar con cambios en las capas geográficas.</t>
  </si>
  <si>
    <t>Como parte del proceso de emisión de un Diagnóstico Técnico, se estableció que todo DI generado, debe contar con salida gráfica emitida por el SIG, esto ha permitido que exista un control en los registros de los Diagnósticos Técnicos, sin embargo es posible que sucedan casos donde un DI no es emitido y este no es informado al SIG para su eliminación en la base.</t>
  </si>
  <si>
    <t xml:space="preserve">Profesional Especializado grado 29 - Grupo Asistencia Técnica </t>
  </si>
  <si>
    <t>Con el propósito de evitar que las respuestas  solicitadas se emitan por fuera de terminos legales.</t>
  </si>
  <si>
    <t>con el propósito de obtener una alerta que permita  generar una respuesta oficial previa al vencimiento del radicado que indique a la entidad solicitante como se dará respuesta de fondo.</t>
  </si>
  <si>
    <t>La matriz diligenciada presenta una alerta previa ante la fecha limite de vencimiento con el propósito de emitir la respuesta oficial por parte de la entidad donde se solicite ampliar los términos para la respuesta de fondo.</t>
  </si>
  <si>
    <t>donde se asignen tiempos adecuados</t>
  </si>
  <si>
    <t xml:space="preserve">Supervisor del contrato / apoyo a la supervisión / interventoría </t>
  </si>
  <si>
    <t>Si se encuentran desviaciones en tiempos, se solicitará el cumplimiento respectivo y se documentará mediante oficios e informes de supervisión</t>
  </si>
  <si>
    <t>El supervisor, apoyo a la supervisión o  interventoría emitirán observaciones y el contratista deberá ajustar su cronograma</t>
  </si>
  <si>
    <t>Revisión detallada de los resultados de la evaluación de ofertas, por todos los evaluadores técnicos, identificando específicamente porque se asignan puntajes</t>
  </si>
  <si>
    <t>Antes, durante o después de la elaboración del concepto técnico de licencias urbanísticas.</t>
  </si>
  <si>
    <t>Profesional SIG y Profesional Asistencia Técnica</t>
  </si>
  <si>
    <t>Para el ingreso del registro del Diagnóstico Técnico en la Base Geográfica Corporativa del IDIGER.</t>
  </si>
  <si>
    <t>Cargar Sistemas de Información SIG Predial</t>
  </si>
  <si>
    <t>Elaborar documentos de respuesta asistencia técnica</t>
  </si>
  <si>
    <t xml:space="preserve">Asignación del Responsable y Línea Base del Escenario de riesgo </t>
  </si>
  <si>
    <t>1. Expedición de nuevos lineamientos técnicos que genera impactos en la gestión del escenario.
2. Falta de soporte técnico por falta de responsable
3. Información base documental y geográfica desactualizada para la caracterización de los escenarios.</t>
  </si>
  <si>
    <t>Profesional especializado 222-23</t>
  </si>
  <si>
    <t>Oficina Asesora Jurídica</t>
  </si>
  <si>
    <t>con el propósito que exista soporte técnico.</t>
  </si>
  <si>
    <t>con el propósito que estén validados los contenidos.</t>
  </si>
  <si>
    <t>con el propósito de evitar omitir nueva normativa.</t>
  </si>
  <si>
    <t>Profesional Especializado grado 29 - Grupo de Conceptos para Proyectos Públicos</t>
  </si>
  <si>
    <t>Se envía via correo electrónico</t>
  </si>
  <si>
    <t>En reunión periódica se advierte de las situaciones presentadas.</t>
  </si>
  <si>
    <t xml:space="preserve">Elaboración y emisión de las Certificaciones de riesgo, de acuerdo a la tabla de retención definida por la entidad. </t>
  </si>
  <si>
    <t>Notificación ante la Oficina de Control Interno sobre ofrecimientos o presiones para que se altere el resultado permitiendo que el concepto no cuente con la calidad necesaria o para que se altere el orden de atención de los conceptos técnicos para licencias urbanísticas dando prioridad a una solicitud sobre otra(s) radicada(s) con anterioridad.</t>
  </si>
  <si>
    <t>Revisión y registro detallado  de los aspectos técnicos de cada producto, mediante acta elaborada por la interventoría o supervisión, identificando claramente que se cumplió con el contenido solicitado previo a la facturación.</t>
  </si>
  <si>
    <t>realizará seguimiento mensual detallado a la ejecución contractual</t>
  </si>
  <si>
    <t>para identificar el cumplimiento del objeto y obligaciones contractuales</t>
  </si>
  <si>
    <t>Supervisor del contrato / apoyo a la supervisión</t>
  </si>
  <si>
    <t xml:space="preserve">Si se encuentran incumplimientos o deficiencias en la ejecución de los contratos, se requiere de manera documentada al contratista </t>
  </si>
  <si>
    <t>Comunicaciones continuas en la ejecución  del contrato.
Informes de ejecución contractual.</t>
  </si>
  <si>
    <t xml:space="preserve">Retroalimentar continuamente los Escenarios de riesgo </t>
  </si>
  <si>
    <t>Etapa precontractual - Formulación de los procesos de contratación de Monitoreo</t>
  </si>
  <si>
    <t>Etapa contractual - Seguimiento y supervisión de los procesos de contratación del Grupo Monitoreo</t>
  </si>
  <si>
    <t>Formular estudios previos a la medida, sin que cumplan con los requisitos técnicos de contratación requeridos o sin que satisfagan las necesidades de la entidad, a cambio de beneficios o dádivas.</t>
  </si>
  <si>
    <t>Posibilidad de afectación económica o reputacional por la formulación de estudios previos a la medida, sin que cumplan con los requisitos técnicos requeridos o sin que satisfagan las necesidades de la entidad, a cambio de beneficios o dádivas debido a comportamientos que tiendan hacia el favorecimiento económico y/o político a terceros.</t>
  </si>
  <si>
    <t>Baja: La actividad que conlleva el riesgo se ejecuta de 3 a 24 veces por año</t>
  </si>
  <si>
    <t>A pesar de la posible ausencia o inadecuado seguimiento a la ejecución de los contratos de bienes y/o servicios supervisados por el equipo, se dé el cumplimiento del objeto contractual.</t>
  </si>
  <si>
    <t>En reuniones períódicas de grupo se abordará el tema de vencidos y próximos a vencerse para tomar las acciones pertinentes.</t>
  </si>
  <si>
    <t>Elaborar el acta de comité interno a todos los Conceptos Técnicos que asignen categoria de amenaza alta no urbanizable y recomienden predios al programa de reasentamientos del Distrito Capital. 100%</t>
  </si>
  <si>
    <t>Notificación ante la Oficina de Control Interno sobre presiones u ofrecimientos para que se altere el resultado permitiendo que el concepto no cuente con la calidad necesaria o para que se altere el orden de atención de los conceptos técnicos para licencias urbanísticas dando prioridad a una solicitud sobre otra(s) radicada(s) con anterioridad</t>
  </si>
  <si>
    <t>18 / 18
(Archivo en Exel CT-LU_2022-08-31.xls)</t>
  </si>
  <si>
    <t xml:space="preserve">Se elaboraron 18 de conceptos técnicos de licencias urbanísticas, de los cuales ninguno tuvo notificación sobre presiones u ofrecimientos ante la Oficina de Control Interno. </t>
  </si>
  <si>
    <t>Favorecimientos en la elaboración del Concepto Técnico de Licencias Urbanísticas</t>
  </si>
  <si>
    <t xml:space="preserve">Se emitieron dos (2) Conceptos Técnicos los cuales recomendaron predios a reasentamientos y por lo tanto fueron llevados al comité interno de Conceptos Técnicos para Planificación Territorial. </t>
  </si>
  <si>
    <t>CT-8961 Marco fidel Suarez Parte Media; CT- Los Alpes la Esperanza y sus correspondientes actas de comité</t>
  </si>
  <si>
    <t xml:space="preserve">Se realizaron 3 procesos precontractuales, donde se asignaron al azar las propuestas y se verificó conjuntamente los puntajes:
CM- 001-2022 Consultoría sitios prioritarios. 
CM- 002-2022 Interventoría sitios prioritarios. 
CM- 003-2022 Topobatimetría.
</t>
  </si>
  <si>
    <t>3 Actas de registro</t>
  </si>
  <si>
    <t>En los contratos en ejecución, se realizaron actas de aprobación de productos parciales o de recibo a satisfacción que detallan los elementos recibidos:
FONDIGER-161-2021 (3 actas)
FONDIGER-022-2022 (2 actas)
IDIGER-225-2021  (3 actas)
IDIGER-182-2021 (1 acta)
FONDIGER-170-2022 (3 oficios de aprobación)
FONDIGER-172-2022 (2 actas)</t>
  </si>
  <si>
    <t>14 actas u oficios de aprobación.</t>
  </si>
  <si>
    <t>Se aprobaron 3 cronogramas del contrato 170-2022.
Se realizó el seguimiento a los contratos en ejecución, así:
FONDIGER-161-2021 (3 informes)
FONDIGER-022-2022  (1 informe)
IDIGER-225-2021 (1 informe)
FONDIGER-170-2022  (2 informes)
FONDIGER-172-2022  (2 informes)</t>
  </si>
  <si>
    <t>3 cronogramas aprobados y 9 informes de seguimiento</t>
  </si>
  <si>
    <t>En el proceso precontractual asignación de ofertas al azar dentro del grupo evaluador (evitando preferencias) y revisión detallada de los resultados de la evaluación de ofertas, por todos los evaluadores técnicos, identificando específicamente porque se asignan puntajes, todo descrito en un documento de registro. Peso porcentual:100%</t>
  </si>
  <si>
    <t>1 enero al 31 de diciembre de 2022, según cronograma de cada Concurso de Méritos</t>
  </si>
  <si>
    <t>Estudios y Diseños</t>
  </si>
  <si>
    <t>Revisión y registro detallado  de los aspectos técnicos de cada producto, mediante acta elaborada por la interventoría o supervisión, identificando claramente que se cumplió con el contenido solicitado previo a la facturación. 100%.</t>
  </si>
  <si>
    <t>1 enero al 31 de diciembre de 2022, según avance de productos de cada contrato de consultoría o interventoría .</t>
  </si>
  <si>
    <t xml:space="preserve">Responsable aprobará el cronograma del estudio donde se asignen tiempos adecuados (10%).
Responsable  realizará seguimiento mensual detallado para identificar desviaciones, demoras o viscisitudes (90%).
</t>
  </si>
  <si>
    <t>1 enero al 31 de diciembre de 2022, según duración del contrato de consultoría.</t>
  </si>
  <si>
    <t>El equipo técnico del área de monitoreo de riesgos, elabora la necesidad de la contratación, y articula con los componentes de las áreas funcionales externas asociadas a la contratación. Los estudios previos construidos, son revisados por el líder del grupo, quien en caso de detectar inconsistencias, los regresa a los técnicos del área para su ajuste o justificación. Una vez subsanadas las observaciones y verificados los requisitos técnicos, los estudios previos son remitidos hacia las dependencias encargadas de complementar, revisar y aprobar el proceso en su totalidad. De las diferentes versiones de los estudios previos generadas a partir de las revisiones y ajustes, tanto al interior del equipo como por las demás dependencias, el área de monitoreo guarda registro como evidencia de la trazabilidad. Dichas versiones y registros se manejan al interior del área con criterios de confidencialidad y seguridad, evitando el acceso a la información por personas que puedan generar favorecimiento económico y/o político a terceros.</t>
  </si>
  <si>
    <t xml:space="preserve">Reportes de seguimiento a los documentos precontractuales de cada uno de los procesos. </t>
  </si>
  <si>
    <t>Diligenciamiento de los estudios previos a partir de la construcción de sus diferentes componentes, por parte de distintas áreas funcionales, lo cual obliga a revisar y evaluar el insumo que le es entregado a cada área.</t>
  </si>
  <si>
    <t>Enero de 2022</t>
  </si>
  <si>
    <t xml:space="preserve"> Monitoreo, OTIC, OAJ, FONDIGER, Dirección y Comité de Contraciòn. </t>
  </si>
  <si>
    <t xml:space="preserve">Reportes cargados en la NAS
https://docs.google.com/spreadsheets/d/1usYCLDXmMjBDRi-UZ9Ath7uyFzT3KA0Y/edit#gid=1857083046
 https://docs.google.com/spreadsheets/d/1kpnf43O0ZlA4S5p3xxu6kdDItTtdoIUK/edit?usp=drive_web&amp;ouid=110043056274162504245&amp;rtpof=true </t>
  </si>
  <si>
    <t xml:space="preserve">Grupo de Asistencia Técnica - Posibilidad de Afectación Reputacional por incumplimiento en los términos legales de entrega de los respuestas a las solicitudes recibidas, lo que podría generar investigaciones disciplinarias. </t>
  </si>
  <si>
    <t>Grupo de Conceptos para la Planificación territorial - Posibilidad de Afectación Reputacional por la asignación o exclusión de las categorias de amenaza alta no urbanizable o riesgo alto no mitigable en uno o varios predios de propiedad particular realizada por el servidor público a cargo sin que esto corresponda con la realidad, favoreciendo a particulares a cambio de beneficios recibidos.</t>
  </si>
  <si>
    <t xml:space="preserve">Grupo de Conceptos para la Planificación territorial - Posibilidad deAfectación Reputacional por incumplimiento en los términos legales de entrega de los conceptos técnicos para legalización, regularización y/o planes parciales. </t>
  </si>
  <si>
    <t>Grupo de Conceptos para la Planificación territorial - Posibilidad de Afectación Reputacional por favorecer la salida favorable o rápida de un concepto técnico de licencias urbanísticas a cambio de que que uno o varios de los servidores públicos del proceso reciban de parte de los interesados, dádivas o presiones</t>
  </si>
  <si>
    <t xml:space="preserve">Grupo de Conceptos para el desarrollo de proyectos públicos en el Distrito capital. – Posibilidad de Afectación Económica o Presupuestal por el incumplimiento en la elaboración y emisión de las Certificaciones de riesgo, que pueda afectar la buena imagen ante la ciudadanía que tiene la entidad, debido a factores internos y externos para dar respuesta a la cantidad de solicitudes recibidas. </t>
  </si>
  <si>
    <t>Posibilidad de Afectación Reputacional porque la información de los escenarios de riesgo que se encuentra publicada este desactualizada o sin soportes técnicos y que la comunidad consulte información imprecisa o que la información misional esté desactualizada. .</t>
  </si>
  <si>
    <t xml:space="preserve">Posibilidad de Afectación Reputacional porque la  información publicada de los escenarios esté desactualizada sin incluir cambios normativos </t>
  </si>
  <si>
    <t>Grupo SIG - Posibilidad de Afectación Reputacional  porque la información sobre Conceptos Técnicos emitidos en la Base de Datos Corporativa del IDIGER, se encuentre desactualizada, afectando la consulta de antecedentes y ocasionando respuestas oficiales incompletas o con información desactualizada.</t>
  </si>
  <si>
    <t>Grupo SIG - Posibilidad de Afectación Reputacional porque la información sobre Diagnósticos Técnicos Emitidos en la Base de Datos Geográfica Corporativa del IDIGER, se encuentra desactualizada, afectando la consulta de antecedentes y ocasionando respuestas oficiales incompletas o con información desactualizada.</t>
  </si>
  <si>
    <t xml:space="preserve">Emite correos electrónicos de alerta a los profesionales del grupo de Asistencia Técnica, con base en la información suministrada por parte del Asistente Administrativo de la Subidrección de Análisis de Riesgos,    sobre próximos vencimientos tanto para la semana que se envía el correo como para la próxima. </t>
  </si>
  <si>
    <t>Diligencia periódicamente Matriz de seguimiento a los Conceptos Técnicos (Control CT de CPT)</t>
  </si>
  <si>
    <t>Ejerce un control sobre los radicados asignados y los tiempos de vencimiento y generar alertas frente a los radicados próximos a vencerse.</t>
  </si>
  <si>
    <t>Revisa permanentemente por parte de los contratistas y funcionarios los tiempos de vencimiento, de acuerdo con el CORDIS, y priorizar la elaboración, revisón y emisión de las respuestas.</t>
  </si>
  <si>
    <t>Revisa permanentemente por parte de los contratistas y funcionarios las correcciones que se realizan a los documentos elaborados y priorizar los ajustes y la devolución de los documentos corregidos asi como la emisión de los mismos.</t>
  </si>
  <si>
    <t>Verifica que exista un responsable</t>
  </si>
  <si>
    <t>verifica tener documentado el procedimiento</t>
  </si>
  <si>
    <t>Solicita información normativa períódica</t>
  </si>
  <si>
    <t>Remite información normativa</t>
  </si>
  <si>
    <t>realiza el envío de listados de conceptos emitidos en el mes, listado que se contrasta con la base.</t>
  </si>
  <si>
    <t xml:space="preserve"> solicita la elaboración de la salida gráfica del Diagnóstico Técnico, el profesional SIG con la solicitud debe de realizar el ingreso del registro en la Base Geográfica Corporativa del IDIGER.</t>
  </si>
  <si>
    <t>Se realiza cargue que soportan la ejecución de los controles</t>
  </si>
  <si>
    <t>https://drive.google.com/drive/folders/1CsFaVlbx0t38lL50BGLhyCMUBbvPPkUy</t>
  </si>
  <si>
    <t>Se realiza cargue que soporta la ejecución de los controles</t>
  </si>
  <si>
    <t>La evidencia de ejecución de controles es coherente. Se verifica que en los meses de Mayo, Junio, Julio y Agosto de 2022  se enviaron correos electrónicos a los profesionales del grupo de asistencia técnica de forma preventiva, realizando advertencia de los próximos vencimientos y una tabla en excel con el consolidado de toda el área</t>
  </si>
  <si>
    <t>Las evidencias dan cuenta de documento soporte de conceptos técnicos de Los Alpes  la esperanza  y parte media marco fidel suárez, adicional  y actas de comité donde se exponen las conclusiones de los conceptos elaborados</t>
  </si>
  <si>
    <t>Se verificia formato excel con el reporte de indicadores planes parciales - control ct planes parciales - cpt - idiger - de mayo a junio, con anotación de que en el mes de junio no se emitieron conceptos técnicos para planes parciales</t>
  </si>
  <si>
    <t xml:space="preserve">La evidencia del control ejecutado representa el reporte de indicadores de licencias para la vigencia 2022
Sobre la ejecución de la actividade de notificar a la OCI presiones u ofrecimientos, se entiende que en el periodo no se presentaron dada la falta de soporte que demuestren lo contrario. </t>
  </si>
  <si>
    <t>Se recomienda evidenciar la manera en como el responsable de la ejecución del control genera alertas sobre los radicados próximos a vencer.
Las evidencias presentadas corresponden a tablas en formato excel sobre los proyectos públicos y el seguimiento de las respuestas a certificaciones solicitadas, con la columna que representa si esta a tiempo o debe ser priorizada por vencimiento</t>
  </si>
  <si>
    <t>La evidencia da cuenta de la propuesta de actualización de 7 escenarios de riesgo y la solicitud a la oficina TICS para la actualización correspondiente en el sitio web del IDIGER.</t>
  </si>
  <si>
    <t>Se verifica actualización de escenarios de riesgo, para el siguiente cuatrimestre se recomienda evidenciar la solictud que se realiza a la OAJ sobre normativa</t>
  </si>
  <si>
    <t>La evidencia da cuenta de tres actas con el objetivo de realizar la aplicación controles anticorrupción – Consultoría Sitios prioritarios. (para el periodo comprendido se verifica la reunión del 17 de agosto)</t>
  </si>
  <si>
    <t>Se verifica actas de aprobación de productos - cumplimiento de obligaciones sobre los contratos detallando el cumplimiento de cada una de las obligaciones especificas</t>
  </si>
  <si>
    <t>La evidencia reportada corresponde a  informes de seguimiento de las consultorías e interventorías de cada proyecto, los cronogramas e informes periódicos de supervisor a los contratos</t>
  </si>
  <si>
    <t xml:space="preserve">Reportes cargados en la NAS
 vnas\home\\172.16.24.243\home\14. Procesos de contratacion
</t>
  </si>
  <si>
    <t>Se recomienda dejar evidencia en la carpeta dispuesta por la OAP, con el fin de dejar trazabilidad en el drive donde se almacena la información de riesgos
En caso de ser demasiada información, presentar muestras aleatorias</t>
  </si>
  <si>
    <t>Se relaciona link que soportan la ejecución de los controles</t>
  </si>
  <si>
    <t>La evidencia presentada corresponde a 42 nuevos registros de licencias de urbanismo
Se recomienda dejar evidencia del envío de los listados a las personas que les concierne</t>
  </si>
  <si>
    <t xml:space="preserve">571 registros nuevos, desde la segunda línea como es posible validar que la base se encuentra actualizada, por favor evidenciarlo o relacionarlo para el siguiente reporte
</t>
  </si>
  <si>
    <t>Actividades de desvinculación y traslado (funcionarios).</t>
  </si>
  <si>
    <t>Entrega de informes de actividades y/o terminación o cesión de contratos de prestación de servicios (contratistas).</t>
  </si>
  <si>
    <t>por la alta rotación de personal de planta (carrera administrativa y provisional)</t>
  </si>
  <si>
    <t>Debido a la falta de lineamientos y herramientas institucionalizados para una adecuada transferencia de conocimiento.</t>
  </si>
  <si>
    <t>por debilidades en la revisión de los productos entregados por los contratistas de prestación de servicios</t>
  </si>
  <si>
    <t>Posibilidad de afectación economica o presupuestal, por la alta rotación de personal de planta, debido a la falta de lineamientos y herramientas institucionalizados para una adecuada trasferencia de conocimiento.</t>
  </si>
  <si>
    <t>Posibilidad de afectación economica o presupuestal, por debilidades en la revisión de los productos entregados por los contratistas de prestación de servicios, debido a la falta de lineamientos y herramientas institucionalizados para una adecuada trasferencia de conocimiento.</t>
  </si>
  <si>
    <t>Reputacional: El riesgo afecta la imagen de de la entidad con efecto publicitario sostenido a nivel de sector administrativo, nivel departamental o municipal</t>
  </si>
  <si>
    <t>1 a 7</t>
  </si>
  <si>
    <t>8 a 10</t>
  </si>
  <si>
    <t>50</t>
  </si>
  <si>
    <t>Unidad</t>
  </si>
  <si>
    <t>1 a 30</t>
  </si>
  <si>
    <t>31 a 35</t>
  </si>
  <si>
    <t>800</t>
  </si>
  <si>
    <t>La capacidad se definió de acuerdo al número de desvinculaciones, traslados, licencias, incapacidades y vacaciones que historicamente se han generado en la Entidad, dividido en tres para determinar la capacidad por cuatrimestre.</t>
  </si>
  <si>
    <t>Se calculó con el número de contratistas de prestación de servicios, multiplicado por 12 meses, con el fin de determinar la capacidad del riesgo.</t>
  </si>
  <si>
    <t>El Jefe Inmediato</t>
  </si>
  <si>
    <t>verifica el acta de entrega de puesto de trabajo con sus respectivos soportes,</t>
  </si>
  <si>
    <t>remitida por el funcionario al momento de una desvinculación o traslado laboral.</t>
  </si>
  <si>
    <t>El funcionario</t>
  </si>
  <si>
    <t>realiza el informe o charla en la que transfiere el conocimiento adquirido,</t>
  </si>
  <si>
    <t>producto de una capacitación brindada por el IDIGER mediante su Plan Institucional de Capacitación.</t>
  </si>
  <si>
    <t>El Supervisor del contrato</t>
  </si>
  <si>
    <t>verifica el informe de actividades y soportes entregados por el Contratista de prestación de servicios,</t>
  </si>
  <si>
    <t>de manera mensual.</t>
  </si>
  <si>
    <t>Historias Laborales</t>
  </si>
  <si>
    <t>Acta de entrega firmada por el funcionario que recibe el puesto de trabajo, quien garantiza al jefe inmediato la entrega idonea del mismo.</t>
  </si>
  <si>
    <t xml:space="preserve">Si el funcionario que recibe el puesto de trabajo no esta conforme con la entrega, el jefe inmediato solicita fortalecer dicha entrega y se condiciona el pago de nomina. </t>
  </si>
  <si>
    <t>Capacitación presencial o virtual para transferir el conocimiento a los funcionarios de la Entidad, o Elaboración de informe de los conocimientos adquiridos en la capacitación recibida.</t>
  </si>
  <si>
    <t>El control no permite identificar desviaciones o diferencias.</t>
  </si>
  <si>
    <t>Carpeta fisica de cada contrato de prestación de servicios. A nivel digital en el NAS administrado por la Dirección TIC.</t>
  </si>
  <si>
    <t>Informe de actividades mensuales de los contratistas de prestación de servicios.</t>
  </si>
  <si>
    <t>En caso de que el supervisor identifique diferencias en las evidencias con respecto a las actividades reportadas, devuelve el informe para que el contratista realice los ajustes pertinentes.</t>
  </si>
  <si>
    <t>1) Identificación y diligenciamiento del mapa de conocimiento tacito y explicito por procesos (100%).</t>
  </si>
  <si>
    <t>1) 31/12/2022</t>
  </si>
  <si>
    <t>Subdirección Conocimiento del Riesgo y Efectos del Cambio Climático</t>
  </si>
  <si>
    <t>Administración de carpetas compartidas y gestión de usuarios</t>
  </si>
  <si>
    <t>Accesos no autorizados</t>
  </si>
  <si>
    <t>Debilidad en la solicitud oportuna para la actualizacion de los permisos de la carpetas compartidas.</t>
  </si>
  <si>
    <t>Posibilidad de afectación economica, reputacional y perdida de la confidencialidad de la información almacenada en las carpetas compartidas de cada proceso, debido a las debilidades en la solicitud oportuna para la actualizacion de los permisos de la carpetas compartidas.</t>
  </si>
  <si>
    <t>Muy Alta: La actividad que conlleva el riesgo se ejecuta más de 5000 veces por año</t>
  </si>
  <si>
    <t>Trabajo en Casa y Teletrabajo</t>
  </si>
  <si>
    <t>Instalación de software malicioso en los equipos de computo personales, cuando se realiza trabajo en casa o teletrabajo.</t>
  </si>
  <si>
    <t>Desconocimiento por parte de los procesos, de los riesgos de ciber seguridad.</t>
  </si>
  <si>
    <t>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t>
  </si>
  <si>
    <t>1% al 5%</t>
  </si>
  <si>
    <t>6% al 10%</t>
  </si>
  <si>
    <t>100%</t>
  </si>
  <si>
    <t>Porcentaje de accesos no autorizados o de solicitudes de actualización no realizadas</t>
  </si>
  <si>
    <t>Porcentaje de instalaciones de software malicioso</t>
  </si>
  <si>
    <t>Se determinó la unidad de medida de manera porcentual, de acuerdo al historico de casos de los que se tienen conocimiento desde la Oficina TIC</t>
  </si>
  <si>
    <t>Carpeta compartida del proceso que contiene información y los instrumentos de control para el desarrollo de las actividades del proceso.</t>
  </si>
  <si>
    <t>Información que reposa en los computadores personales de los colaboradores cuando realizan trabajo en casa y teletrabajo.</t>
  </si>
  <si>
    <t>El subdirector, Jefe o personal delegado</t>
  </si>
  <si>
    <t>Solicita a través de la mesa de servicio y cuando sea necesario.</t>
  </si>
  <si>
    <t>el acceso a las carpetas compartidas, para el personal que considere pertinente.</t>
  </si>
  <si>
    <t>Aplicativo o herramienta de mesa de servicio</t>
  </si>
  <si>
    <t>Propiedades de la carpeta donde se visualicen los usuarios con los permisos o reporte solicitado a la Oficina TICS.</t>
  </si>
  <si>
    <t>Se corrigen y se resuelven inmediatamente si se detecta alguna inconsistencia.</t>
  </si>
  <si>
    <t>1) Solicitar el reporte de permisos de las carpetas compartidas (NAS) a la Oficina TIC y solicitar en caso de ser necesario, mediante mesa de servicio, los ajustes y accesos correspondientes. (100%)</t>
  </si>
  <si>
    <t>1) Solicitar el acceso a traves de VPN para todos los funcionarios y contratistas que lo requieran, de acuerdo a la necesidad de cada uno de ellos. (100%)
2) Realizar por parte de los funcionarios y contratistas (minimo el 50%), el curso virtual de ciberseguridad, gestionado por el proceso TIC.</t>
  </si>
  <si>
    <t>1) 31/12/2022
2) 31/12/2022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</si>
</sst>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45"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Arial Narrow"/>
      <family val="2"/>
    </font>
    <font>
      <b/>
      <sz val="11"/>
      <color theme="1"/>
      <name val="Arial Narrow"/>
      <family val="2"/>
    </font>
    <font>
      <sz val="11"/>
      <name val="Arial Narrow"/>
      <family val="2"/>
    </font>
    <font>
      <sz val="10"/>
      <color theme="1"/>
      <name val="Arial Narrow"/>
      <family val="2"/>
    </font>
    <font>
      <b/>
      <sz val="14"/>
      <name val="Arial Narrow"/>
      <family val="2"/>
    </font>
    <font>
      <b/>
      <sz val="11"/>
      <name val="Arial Narrow"/>
      <family val="2"/>
    </font>
    <font>
      <sz val="9"/>
      <name val="Century Gothic"/>
      <family val="2"/>
    </font>
    <font>
      <b/>
      <sz val="22"/>
      <color theme="0"/>
      <name val="Calibri"/>
      <family val="2"/>
      <scheme val="minor"/>
    </font>
    <font>
      <sz val="16"/>
      <color theme="1"/>
      <name val="Calibri"/>
      <family val="2"/>
      <scheme val="minor"/>
    </font>
    <font>
      <sz val="10"/>
      <color theme="1"/>
      <name val="Calibri"/>
      <family val="2"/>
      <scheme val="minor"/>
    </font>
    <font>
      <b/>
      <sz val="12"/>
      <name val="Calibri"/>
      <family val="2"/>
      <scheme val="minor"/>
    </font>
    <font>
      <sz val="11"/>
      <color theme="0"/>
      <name val="Calibri"/>
      <family val="2"/>
      <scheme val="minor"/>
    </font>
    <font>
      <b/>
      <sz val="9"/>
      <color indexed="81"/>
      <name val="Tahoma"/>
      <family val="2"/>
    </font>
    <font>
      <b/>
      <sz val="11"/>
      <color theme="0"/>
      <name val="Arial Narrow"/>
      <family val="2"/>
    </font>
    <font>
      <b/>
      <sz val="8"/>
      <color theme="0"/>
      <name val="Arial Narrow"/>
      <family val="2"/>
    </font>
    <font>
      <b/>
      <sz val="12"/>
      <color theme="0"/>
      <name val="Calibri"/>
      <family val="2"/>
      <scheme val="minor"/>
    </font>
    <font>
      <sz val="8"/>
      <color theme="1"/>
      <name val="Century Gothic"/>
      <family val="2"/>
    </font>
    <font>
      <b/>
      <sz val="11"/>
      <color theme="1"/>
      <name val="Century Gothic"/>
      <family val="2"/>
    </font>
    <font>
      <b/>
      <sz val="10"/>
      <color theme="1"/>
      <name val="Arial"/>
      <family val="2"/>
    </font>
    <font>
      <sz val="10"/>
      <color theme="1"/>
      <name val="Arial"/>
      <family val="2"/>
    </font>
    <font>
      <b/>
      <sz val="10"/>
      <name val="Arial"/>
      <family val="2"/>
    </font>
    <font>
      <b/>
      <sz val="22"/>
      <name val="Arial Narrow"/>
      <family val="2"/>
    </font>
    <font>
      <b/>
      <sz val="10"/>
      <color theme="0"/>
      <name val="Arial"/>
      <family val="2"/>
    </font>
    <font>
      <b/>
      <sz val="10"/>
      <color theme="0"/>
      <name val="Arial Narrow"/>
      <family val="2"/>
    </font>
    <font>
      <sz val="11"/>
      <color theme="1"/>
      <name val="Arial"/>
      <family val="2"/>
    </font>
    <font>
      <b/>
      <sz val="9"/>
      <color theme="1"/>
      <name val="Century Gothic"/>
      <family val="2"/>
    </font>
    <font>
      <sz val="7"/>
      <color theme="1"/>
      <name val="Arial"/>
      <family val="2"/>
    </font>
    <font>
      <sz val="7"/>
      <color theme="1"/>
      <name val="Century Gothic"/>
      <family val="2"/>
    </font>
    <font>
      <b/>
      <sz val="14"/>
      <color theme="1"/>
      <name val="Arial Narrow"/>
      <family val="2"/>
    </font>
    <font>
      <sz val="9"/>
      <color theme="0"/>
      <name val="Century Gothic"/>
      <family val="2"/>
    </font>
    <font>
      <b/>
      <sz val="9"/>
      <color theme="0"/>
      <name val="Century Gothic"/>
      <family val="2"/>
    </font>
    <font>
      <b/>
      <sz val="13"/>
      <name val="Arial Narrow"/>
      <family val="2"/>
    </font>
    <font>
      <sz val="13"/>
      <name val="Calibri"/>
      <family val="2"/>
      <scheme val="minor"/>
    </font>
    <font>
      <b/>
      <sz val="9"/>
      <name val="Arial Narrow"/>
      <family val="2"/>
    </font>
    <font>
      <b/>
      <sz val="9"/>
      <name val="Calibri"/>
      <family val="2"/>
      <scheme val="minor"/>
    </font>
    <font>
      <sz val="9"/>
      <color theme="1"/>
      <name val="Arial Narrow"/>
      <family val="2"/>
    </font>
    <font>
      <sz val="9"/>
      <color theme="1"/>
      <name val="Calibri"/>
      <family val="2"/>
      <scheme val="minor"/>
    </font>
    <font>
      <b/>
      <sz val="12"/>
      <color theme="1"/>
      <name val="Calibri"/>
      <family val="2"/>
      <scheme val="minor"/>
    </font>
    <font>
      <sz val="11"/>
      <color rgb="FF000000"/>
      <name val="Arial"/>
      <family val="2"/>
    </font>
    <font>
      <b/>
      <sz val="10"/>
      <color theme="1"/>
      <name val="Arial Narrow"/>
      <family val="2"/>
    </font>
    <font>
      <b/>
      <sz val="13"/>
      <color theme="1"/>
      <name val="Arial Narrow"/>
      <family val="2"/>
    </font>
    <font>
      <sz val="10"/>
      <name val="Calibri"/>
      <family val="2"/>
      <scheme val="minor"/>
    </font>
  </fonts>
  <fills count="13">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F0"/>
        <bgColor rgb="FFA7CA56"/>
      </patternFill>
    </fill>
    <fill>
      <patternFill patternType="solid">
        <fgColor theme="0" tint="-4.9989318521683403E-2"/>
        <bgColor indexed="64"/>
      </patternFill>
    </fill>
    <fill>
      <patternFill patternType="solid">
        <fgColor rgb="FF00B050"/>
        <bgColor indexed="64"/>
      </patternFill>
    </fill>
    <fill>
      <patternFill patternType="solid">
        <fgColor theme="0" tint="-4.9989318521683403E-2"/>
        <bgColor rgb="FFFEF2CB"/>
      </patternFill>
    </fill>
    <fill>
      <patternFill patternType="solid">
        <fgColor rgb="FF002060"/>
        <bgColor rgb="FFA7CA56"/>
      </patternFill>
    </fill>
    <fill>
      <patternFill patternType="solid">
        <fgColor rgb="FF00B050"/>
        <bgColor rgb="FFA7CA56"/>
      </patternFill>
    </fill>
    <fill>
      <patternFill patternType="solid">
        <fgColor theme="0" tint="-4.9989318521683403E-2"/>
        <bgColor rgb="FFA7CA56"/>
      </patternFill>
    </fill>
    <fill>
      <patternFill patternType="solid">
        <fgColor theme="0" tint="-4.9989318521683403E-2"/>
        <bgColor rgb="FFEFEFEF"/>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5">
    <xf numFmtId="0" fontId="0" fillId="0" borderId="0"/>
    <xf numFmtId="9" fontId="1" fillId="0" borderId="0" applyFont="0" applyFill="0" applyBorder="0" applyAlignment="0" applyProtection="0"/>
    <xf numFmtId="0" fontId="27" fillId="0" borderId="0"/>
    <xf numFmtId="0" fontId="41" fillId="0" borderId="0"/>
    <xf numFmtId="9" fontId="41" fillId="0" borderId="0" applyFont="0" applyFill="0" applyBorder="0" applyAlignment="0" applyProtection="0"/>
  </cellStyleXfs>
  <cellXfs count="244">
    <xf numFmtId="0" fontId="0" fillId="0" borderId="0" xfId="0"/>
    <xf numFmtId="0" fontId="22" fillId="0" borderId="1" xfId="0" applyFont="1" applyFill="1" applyBorder="1" applyAlignment="1" applyProtection="1">
      <alignment horizontal="left" vertical="center"/>
      <protection hidden="1"/>
    </xf>
    <xf numFmtId="0" fontId="3" fillId="0" borderId="0" xfId="0" applyFont="1" applyProtection="1">
      <protection hidden="1"/>
    </xf>
    <xf numFmtId="0" fontId="3" fillId="2" borderId="0" xfId="0" applyFont="1" applyFill="1" applyProtection="1">
      <protection hidden="1"/>
    </xf>
    <xf numFmtId="0" fontId="0" fillId="0" borderId="0" xfId="0" applyBorder="1" applyProtection="1">
      <protection hidden="1"/>
    </xf>
    <xf numFmtId="0" fontId="22" fillId="0" borderId="1" xfId="0" applyFont="1" applyFill="1" applyBorder="1" applyAlignment="1" applyProtection="1">
      <alignment horizontal="left" vertical="center" wrapText="1"/>
      <protection hidden="1"/>
    </xf>
    <xf numFmtId="14" fontId="22" fillId="0" borderId="1" xfId="0" applyNumberFormat="1" applyFont="1" applyFill="1" applyBorder="1" applyAlignment="1" applyProtection="1">
      <alignment horizontal="left" vertical="center" wrapText="1"/>
      <protection hidden="1"/>
    </xf>
    <xf numFmtId="0" fontId="3" fillId="6" borderId="1" xfId="0" applyFont="1" applyFill="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center"/>
      <protection hidden="1"/>
    </xf>
    <xf numFmtId="0" fontId="19" fillId="0" borderId="0" xfId="0" applyFont="1" applyFill="1" applyBorder="1" applyAlignment="1" applyProtection="1">
      <alignment horizontal="center"/>
      <protection hidden="1"/>
    </xf>
    <xf numFmtId="0" fontId="20" fillId="0" borderId="0" xfId="0" applyFont="1" applyFill="1" applyBorder="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4" fillId="2" borderId="0" xfId="0" applyFont="1" applyFill="1" applyAlignment="1" applyProtection="1">
      <alignment horizontal="center" vertical="center"/>
      <protection hidden="1"/>
    </xf>
    <xf numFmtId="0" fontId="3"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6" fillId="3" borderId="1" xfId="0" applyFont="1" applyFill="1" applyBorder="1" applyAlignment="1" applyProtection="1">
      <alignment horizontal="center" vertical="center" wrapText="1"/>
      <protection hidden="1"/>
    </xf>
    <xf numFmtId="0" fontId="8" fillId="6" borderId="1" xfId="0" applyFont="1" applyFill="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9" fillId="4" borderId="1" xfId="0" applyFont="1" applyFill="1" applyBorder="1" applyAlignment="1" applyProtection="1">
      <alignment horizontal="center" vertical="center" wrapText="1"/>
      <protection hidden="1"/>
    </xf>
    <xf numFmtId="0" fontId="4" fillId="0" borderId="0" xfId="0" applyFont="1" applyAlignment="1" applyProtection="1">
      <alignment horizontal="left" vertical="center"/>
      <protection hidden="1"/>
    </xf>
    <xf numFmtId="0" fontId="2" fillId="6" borderId="1" xfId="0" applyFont="1" applyFill="1" applyBorder="1" applyAlignment="1" applyProtection="1">
      <alignment horizontal="center" vertical="center" wrapText="1"/>
      <protection hidden="1"/>
    </xf>
    <xf numFmtId="0" fontId="2" fillId="6" borderId="1" xfId="0" applyFont="1" applyFill="1" applyBorder="1" applyAlignment="1" applyProtection="1">
      <alignment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0" fillId="0" borderId="0" xfId="0" applyAlignment="1" applyProtection="1">
      <alignment horizontal="center" vertical="center"/>
      <protection hidden="1"/>
    </xf>
    <xf numFmtId="0" fontId="0" fillId="0" borderId="0" xfId="0" applyAlignment="1" applyProtection="1">
      <alignment horizontal="center" vertical="center" wrapText="1"/>
      <protection hidden="1"/>
    </xf>
    <xf numFmtId="0" fontId="0" fillId="0" borderId="0" xfId="0" applyAlignment="1" applyProtection="1">
      <alignment horizontal="left" vertical="center" wrapText="1"/>
      <protection hidden="1"/>
    </xf>
    <xf numFmtId="0" fontId="0" fillId="0" borderId="0" xfId="0" applyFont="1" applyAlignment="1" applyProtection="1">
      <alignment horizontal="left" vertical="center" wrapText="1"/>
      <protection hidden="1"/>
    </xf>
    <xf numFmtId="0" fontId="0" fillId="0" borderId="0" xfId="0" applyProtection="1">
      <protection hidden="1"/>
    </xf>
    <xf numFmtId="0" fontId="0" fillId="0" borderId="0" xfId="0" applyAlignment="1" applyProtection="1">
      <alignment wrapText="1"/>
      <protection hidden="1"/>
    </xf>
    <xf numFmtId="0" fontId="0" fillId="0" borderId="0" xfId="0" applyAlignment="1" applyProtection="1">
      <alignment horizontal="center"/>
      <protection hidden="1"/>
    </xf>
    <xf numFmtId="0" fontId="28" fillId="8" borderId="1" xfId="2" applyFont="1" applyFill="1" applyBorder="1" applyAlignment="1" applyProtection="1">
      <alignment horizontal="center" vertical="center" wrapText="1"/>
      <protection hidden="1"/>
    </xf>
    <xf numFmtId="0" fontId="28" fillId="8" borderId="1" xfId="2" applyFont="1" applyFill="1" applyBorder="1" applyAlignment="1" applyProtection="1">
      <alignment horizontal="center" vertical="center"/>
      <protection hidden="1"/>
    </xf>
    <xf numFmtId="0" fontId="29" fillId="0" borderId="0" xfId="2" applyFont="1" applyProtection="1">
      <protection hidden="1"/>
    </xf>
    <xf numFmtId="0" fontId="30" fillId="6" borderId="1" xfId="2" applyFont="1" applyFill="1" applyBorder="1" applyAlignment="1" applyProtection="1">
      <alignment horizontal="left" vertical="center" wrapText="1"/>
      <protection hidden="1"/>
    </xf>
    <xf numFmtId="0" fontId="30" fillId="0" borderId="1" xfId="2" applyFont="1" applyBorder="1" applyAlignment="1" applyProtection="1">
      <alignment horizontal="justify" vertical="center" wrapText="1"/>
      <protection hidden="1"/>
    </xf>
    <xf numFmtId="0" fontId="29" fillId="0" borderId="0" xfId="2" applyFont="1" applyAlignment="1" applyProtection="1">
      <alignment horizontal="justify"/>
      <protection hidden="1"/>
    </xf>
    <xf numFmtId="0" fontId="30" fillId="0" borderId="1" xfId="2" applyFont="1" applyBorder="1" applyAlignment="1" applyProtection="1">
      <alignment horizontal="justify" vertical="center"/>
      <protection hidden="1"/>
    </xf>
    <xf numFmtId="0" fontId="29" fillId="0" borderId="0" xfId="2" applyFont="1" applyAlignment="1" applyProtection="1">
      <alignment wrapText="1"/>
      <protection hidden="1"/>
    </xf>
    <xf numFmtId="9" fontId="31" fillId="7" borderId="11" xfId="1" applyFont="1" applyFill="1" applyBorder="1" applyAlignment="1" applyProtection="1">
      <alignment horizontal="center" vertical="center"/>
      <protection hidden="1"/>
    </xf>
    <xf numFmtId="0" fontId="32" fillId="9" borderId="1" xfId="0" applyFont="1" applyFill="1" applyBorder="1" applyAlignment="1" applyProtection="1">
      <alignment horizontal="center" vertical="center" wrapText="1"/>
      <protection hidden="1"/>
    </xf>
    <xf numFmtId="0" fontId="9" fillId="5" borderId="1" xfId="0" applyFont="1" applyFill="1" applyBorder="1" applyAlignment="1" applyProtection="1">
      <alignment horizontal="center" vertical="center" wrapText="1"/>
      <protection hidden="1"/>
    </xf>
    <xf numFmtId="0" fontId="33" fillId="10" borderId="1" xfId="0" applyFont="1" applyFill="1" applyBorder="1" applyAlignment="1" applyProtection="1">
      <alignment horizontal="center" vertical="center" wrapText="1"/>
      <protection hidden="1"/>
    </xf>
    <xf numFmtId="0" fontId="40" fillId="0" borderId="9" xfId="0" applyFont="1" applyBorder="1" applyAlignment="1" applyProtection="1">
      <alignment horizontal="center" vertical="center"/>
      <protection locked="0"/>
    </xf>
    <xf numFmtId="0" fontId="40" fillId="0" borderId="1" xfId="0" applyFont="1" applyBorder="1" applyAlignment="1" applyProtection="1">
      <alignment horizontal="center" vertical="center"/>
      <protection locked="0"/>
    </xf>
    <xf numFmtId="9" fontId="2" fillId="6" borderId="1" xfId="1" applyFont="1" applyFill="1" applyBorder="1" applyAlignment="1" applyProtection="1">
      <alignment horizontal="center" vertical="center"/>
      <protection hidden="1"/>
    </xf>
    <xf numFmtId="10" fontId="2" fillId="6" borderId="1" xfId="4" applyNumberFormat="1" applyFont="1" applyFill="1" applyBorder="1" applyAlignment="1" applyProtection="1">
      <alignment horizontal="center" vertical="center"/>
      <protection hidden="1"/>
    </xf>
    <xf numFmtId="0" fontId="8" fillId="6" borderId="1" xfId="0" applyFont="1" applyFill="1" applyBorder="1" applyAlignment="1" applyProtection="1">
      <alignment horizontal="center" vertical="center" wrapText="1"/>
      <protection hidden="1"/>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hidden="1"/>
    </xf>
    <xf numFmtId="0" fontId="3" fillId="0" borderId="1" xfId="0" applyFont="1" applyFill="1" applyBorder="1" applyAlignment="1" applyProtection="1">
      <alignment horizontal="justify" vertical="center" wrapText="1"/>
      <protection hidden="1"/>
    </xf>
    <xf numFmtId="9" fontId="5" fillId="0" borderId="1" xfId="1" applyFont="1" applyFill="1" applyBorder="1" applyAlignment="1" applyProtection="1">
      <alignment horizontal="center" vertical="center" wrapText="1"/>
      <protection hidden="1"/>
    </xf>
    <xf numFmtId="0" fontId="6" fillId="0" borderId="1" xfId="0" applyFont="1" applyFill="1" applyBorder="1" applyAlignment="1" applyProtection="1">
      <alignment horizontal="justify" vertical="center" wrapText="1"/>
      <protection locked="0"/>
    </xf>
    <xf numFmtId="0" fontId="3" fillId="6" borderId="1" xfId="0" applyFont="1" applyFill="1" applyBorder="1" applyAlignment="1" applyProtection="1">
      <alignment horizontal="center" vertical="center"/>
      <protection hidden="1"/>
    </xf>
    <xf numFmtId="0" fontId="8" fillId="6" borderId="3" xfId="0" applyFont="1" applyFill="1" applyBorder="1" applyAlignment="1" applyProtection="1">
      <alignment horizontal="center" vertical="center" wrapText="1"/>
      <protection hidden="1"/>
    </xf>
    <xf numFmtId="0" fontId="6" fillId="0" borderId="1" xfId="0" applyFont="1" applyFill="1" applyBorder="1" applyAlignment="1" applyProtection="1">
      <alignment vertical="center" wrapText="1"/>
      <protection locked="0"/>
    </xf>
    <xf numFmtId="0" fontId="6" fillId="0" borderId="1" xfId="0" applyFont="1" applyFill="1" applyBorder="1" applyAlignment="1" applyProtection="1">
      <alignment horizontal="center" vertical="center" wrapText="1"/>
      <protection locked="0"/>
    </xf>
    <xf numFmtId="0" fontId="6" fillId="0" borderId="2" xfId="0" applyFont="1" applyFill="1" applyBorder="1" applyAlignment="1" applyProtection="1">
      <alignment vertical="center" wrapText="1"/>
      <protection locked="0"/>
    </xf>
    <xf numFmtId="164" fontId="5" fillId="0" borderId="1" xfId="1" applyNumberFormat="1" applyFont="1" applyFill="1" applyBorder="1" applyAlignment="1" applyProtection="1">
      <alignment horizontal="center" vertical="center" wrapText="1"/>
      <protection hidden="1"/>
    </xf>
    <xf numFmtId="0" fontId="3" fillId="0" borderId="2" xfId="0" applyFont="1" applyFill="1" applyBorder="1" applyAlignment="1" applyProtection="1">
      <alignment horizontal="justify" vertical="center" wrapText="1"/>
      <protection hidden="1"/>
    </xf>
    <xf numFmtId="0" fontId="22" fillId="0" borderId="1" xfId="0" applyFont="1" applyFill="1" applyBorder="1" applyAlignment="1" applyProtection="1">
      <alignment vertical="center"/>
      <protection hidden="1"/>
    </xf>
    <xf numFmtId="0" fontId="16" fillId="3" borderId="1" xfId="0" applyFont="1" applyFill="1" applyBorder="1" applyAlignment="1" applyProtection="1">
      <alignment horizontal="center" vertical="center" wrapText="1"/>
      <protection hidden="1"/>
    </xf>
    <xf numFmtId="0" fontId="8" fillId="6" borderId="1" xfId="0" applyFont="1" applyFill="1" applyBorder="1" applyAlignment="1" applyProtection="1">
      <alignment horizontal="center" vertical="center" wrapText="1"/>
      <protection hidden="1"/>
    </xf>
    <xf numFmtId="0" fontId="16" fillId="3" borderId="1" xfId="0" applyFont="1" applyFill="1" applyBorder="1" applyAlignment="1" applyProtection="1">
      <alignment horizontal="center" vertical="center" wrapText="1"/>
      <protection hidden="1"/>
    </xf>
    <xf numFmtId="0" fontId="3" fillId="0" borderId="1" xfId="0" applyFont="1" applyFill="1" applyBorder="1" applyAlignment="1" applyProtection="1">
      <alignment horizontal="center" vertical="center" wrapText="1"/>
      <protection locked="0"/>
    </xf>
    <xf numFmtId="0" fontId="26" fillId="3" borderId="1" xfId="0" applyFont="1" applyFill="1" applyBorder="1" applyAlignment="1" applyProtection="1">
      <alignment horizontal="center" vertical="center" wrapText="1"/>
      <protection hidden="1"/>
    </xf>
    <xf numFmtId="0" fontId="6" fillId="0" borderId="1" xfId="0" applyFont="1" applyFill="1" applyBorder="1" applyAlignment="1" applyProtection="1">
      <alignment horizontal="justify" vertical="center" wrapText="1"/>
      <protection hidden="1"/>
    </xf>
    <xf numFmtId="0" fontId="6" fillId="0" borderId="1" xfId="0" applyFont="1" applyFill="1" applyBorder="1" applyAlignment="1" applyProtection="1">
      <alignment horizontal="justify" vertical="center"/>
      <protection hidden="1"/>
    </xf>
    <xf numFmtId="0" fontId="3" fillId="6" borderId="1" xfId="0" applyFont="1" applyFill="1" applyBorder="1" applyAlignment="1" applyProtection="1">
      <alignment horizontal="center" vertical="center"/>
      <protection hidden="1"/>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12" fillId="0" borderId="1" xfId="0" applyFont="1" applyBorder="1" applyAlignment="1" applyProtection="1">
      <alignment horizontal="justify" vertical="center" wrapText="1"/>
      <protection locked="0"/>
    </xf>
    <xf numFmtId="0" fontId="18" fillId="3" borderId="1" xfId="0" applyFont="1" applyFill="1" applyBorder="1" applyAlignment="1" applyProtection="1">
      <alignment horizontal="center" vertical="center" wrapText="1"/>
      <protection hidden="1"/>
    </xf>
    <xf numFmtId="0" fontId="13" fillId="6" borderId="1" xfId="0" applyFont="1" applyFill="1" applyBorder="1" applyAlignment="1" applyProtection="1">
      <alignment horizontal="center" vertical="center"/>
      <protection hidden="1"/>
    </xf>
    <xf numFmtId="0" fontId="12" fillId="0" borderId="1" xfId="0" applyFont="1" applyBorder="1" applyAlignment="1" applyProtection="1">
      <alignment horizontal="justify" vertical="center" wrapText="1"/>
      <protection hidden="1"/>
    </xf>
    <xf numFmtId="0" fontId="12" fillId="0" borderId="3" xfId="0" applyFont="1" applyBorder="1" applyAlignment="1" applyProtection="1">
      <alignment horizontal="left" vertical="center" wrapText="1"/>
      <protection locked="0"/>
    </xf>
    <xf numFmtId="0" fontId="12" fillId="0" borderId="8" xfId="0" applyFont="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0" fontId="12" fillId="0" borderId="1" xfId="0" applyFont="1" applyBorder="1" applyAlignment="1" applyProtection="1">
      <alignment horizontal="left" vertical="center" wrapText="1"/>
      <protection locked="0"/>
    </xf>
    <xf numFmtId="0" fontId="18" fillId="3" borderId="6" xfId="0" applyFont="1" applyFill="1" applyBorder="1" applyAlignment="1" applyProtection="1">
      <alignment horizontal="center" vertical="center" wrapText="1"/>
      <protection hidden="1"/>
    </xf>
    <xf numFmtId="0" fontId="18" fillId="3" borderId="7" xfId="0" applyFont="1" applyFill="1" applyBorder="1" applyAlignment="1" applyProtection="1">
      <alignment horizontal="center" vertical="center" wrapText="1"/>
      <protection hidden="1"/>
    </xf>
    <xf numFmtId="0" fontId="18" fillId="3" borderId="10" xfId="0" applyFont="1" applyFill="1" applyBorder="1" applyAlignment="1" applyProtection="1">
      <alignment horizontal="center" vertical="center" wrapText="1"/>
      <protection hidden="1"/>
    </xf>
    <xf numFmtId="0" fontId="18" fillId="3" borderId="3" xfId="0" applyFont="1" applyFill="1" applyBorder="1" applyAlignment="1" applyProtection="1">
      <alignment horizontal="center" vertical="center" wrapText="1"/>
      <protection hidden="1"/>
    </xf>
    <xf numFmtId="0" fontId="18" fillId="3" borderId="8" xfId="0" applyFont="1" applyFill="1" applyBorder="1" applyAlignment="1" applyProtection="1">
      <alignment horizontal="center" vertical="center" wrapText="1"/>
      <protection hidden="1"/>
    </xf>
    <xf numFmtId="0" fontId="18" fillId="3" borderId="9" xfId="0" applyFont="1" applyFill="1" applyBorder="1" applyAlignment="1" applyProtection="1">
      <alignment horizontal="center" vertical="center" wrapText="1"/>
      <protection hidden="1"/>
    </xf>
    <xf numFmtId="0" fontId="12" fillId="0" borderId="3" xfId="0" applyFont="1" applyBorder="1" applyAlignment="1" applyProtection="1">
      <alignment horizontal="justify" vertical="center" wrapText="1"/>
      <protection locked="0"/>
    </xf>
    <xf numFmtId="0" fontId="12" fillId="0" borderId="8" xfId="0" applyFont="1" applyBorder="1" applyAlignment="1" applyProtection="1">
      <alignment horizontal="justify" vertical="center" wrapText="1"/>
      <protection locked="0"/>
    </xf>
    <xf numFmtId="0" fontId="12" fillId="0" borderId="9" xfId="0" applyFont="1" applyBorder="1" applyAlignment="1" applyProtection="1">
      <alignment horizontal="justify" vertical="center" wrapText="1"/>
      <protection locked="0"/>
    </xf>
    <xf numFmtId="0" fontId="10" fillId="0" borderId="1" xfId="0" applyFont="1" applyFill="1" applyBorder="1" applyAlignment="1" applyProtection="1">
      <alignment horizontal="center" vertical="center"/>
      <protection hidden="1"/>
    </xf>
    <xf numFmtId="0" fontId="11" fillId="0" borderId="1" xfId="0" applyFont="1" applyBorder="1" applyAlignment="1" applyProtection="1">
      <alignment horizontal="center" vertical="center"/>
      <protection locked="0"/>
    </xf>
    <xf numFmtId="0" fontId="13" fillId="6" borderId="1" xfId="0" applyFont="1" applyFill="1" applyBorder="1" applyAlignment="1" applyProtection="1">
      <alignment horizontal="center" vertical="center" wrapText="1"/>
      <protection hidden="1"/>
    </xf>
    <xf numFmtId="0" fontId="12" fillId="0" borderId="1" xfId="0" applyFont="1" applyBorder="1" applyAlignment="1" applyProtection="1">
      <alignment horizontal="justify" vertical="center"/>
      <protection hidden="1"/>
    </xf>
    <xf numFmtId="0" fontId="13" fillId="6" borderId="2" xfId="0" applyFont="1" applyFill="1" applyBorder="1" applyAlignment="1" applyProtection="1">
      <alignment horizontal="center" vertical="center" wrapText="1"/>
      <protection hidden="1"/>
    </xf>
    <xf numFmtId="0" fontId="12" fillId="0" borderId="2" xfId="0" applyFont="1" applyBorder="1" applyAlignment="1" applyProtection="1">
      <alignment horizontal="justify" vertical="center"/>
      <protection hidden="1"/>
    </xf>
    <xf numFmtId="0" fontId="23" fillId="0" borderId="6" xfId="0" applyFont="1" applyFill="1" applyBorder="1" applyAlignment="1" applyProtection="1">
      <alignment horizontal="center" vertical="center"/>
      <protection hidden="1"/>
    </xf>
    <xf numFmtId="0" fontId="23" fillId="0" borderId="7" xfId="0" applyFont="1" applyFill="1" applyBorder="1" applyAlignment="1" applyProtection="1">
      <alignment horizontal="center" vertical="center"/>
      <protection hidden="1"/>
    </xf>
    <xf numFmtId="0" fontId="23" fillId="0" borderId="10" xfId="0" applyFont="1" applyFill="1" applyBorder="1" applyAlignment="1" applyProtection="1">
      <alignment horizontal="center" vertical="center"/>
      <protection hidden="1"/>
    </xf>
    <xf numFmtId="0" fontId="23" fillId="0" borderId="5" xfId="0" applyFont="1" applyFill="1" applyBorder="1" applyAlignment="1" applyProtection="1">
      <alignment horizontal="center" vertical="center"/>
      <protection hidden="1"/>
    </xf>
    <xf numFmtId="0" fontId="23" fillId="0" borderId="0" xfId="0" applyFont="1" applyFill="1" applyBorder="1" applyAlignment="1" applyProtection="1">
      <alignment horizontal="center" vertical="center"/>
      <protection hidden="1"/>
    </xf>
    <xf numFmtId="0" fontId="23" fillId="0" borderId="16" xfId="0" applyFont="1" applyFill="1" applyBorder="1" applyAlignment="1" applyProtection="1">
      <alignment horizontal="center" vertical="center"/>
      <protection hidden="1"/>
    </xf>
    <xf numFmtId="0" fontId="23" fillId="0" borderId="13" xfId="0" applyFont="1" applyFill="1" applyBorder="1" applyAlignment="1" applyProtection="1">
      <alignment horizontal="center" vertical="center"/>
      <protection hidden="1"/>
    </xf>
    <xf numFmtId="0" fontId="23" fillId="0" borderId="14" xfId="0" applyFont="1" applyFill="1" applyBorder="1" applyAlignment="1" applyProtection="1">
      <alignment horizontal="center" vertical="center"/>
      <protection hidden="1"/>
    </xf>
    <xf numFmtId="0" fontId="23" fillId="0" borderId="15" xfId="0" applyFont="1" applyFill="1" applyBorder="1" applyAlignment="1" applyProtection="1">
      <alignment horizontal="center" vertical="center"/>
      <protection hidden="1"/>
    </xf>
    <xf numFmtId="0" fontId="12" fillId="0" borderId="3" xfId="0" applyFont="1" applyBorder="1" applyAlignment="1" applyProtection="1">
      <alignment horizontal="center" vertical="center"/>
      <protection hidden="1"/>
    </xf>
    <xf numFmtId="0" fontId="12" fillId="0" borderId="9" xfId="0" applyFont="1" applyBorder="1" applyAlignment="1" applyProtection="1">
      <alignment horizontal="center" vertical="center"/>
      <protection hidden="1"/>
    </xf>
    <xf numFmtId="0" fontId="12" fillId="0" borderId="3" xfId="0" applyFont="1" applyBorder="1" applyAlignment="1" applyProtection="1">
      <alignment horizontal="center" vertical="center" wrapText="1"/>
      <protection hidden="1"/>
    </xf>
    <xf numFmtId="0" fontId="12" fillId="0" borderId="9" xfId="0" applyFont="1" applyBorder="1" applyAlignment="1" applyProtection="1">
      <alignment horizontal="center" vertical="center" wrapText="1"/>
      <protection hidden="1"/>
    </xf>
    <xf numFmtId="0" fontId="44" fillId="2" borderId="3" xfId="0" applyFont="1" applyFill="1" applyBorder="1" applyAlignment="1" applyProtection="1">
      <alignment horizontal="justify" vertical="center" wrapText="1"/>
      <protection locked="0"/>
    </xf>
    <xf numFmtId="0" fontId="44" fillId="2" borderId="8" xfId="0" applyFont="1" applyFill="1" applyBorder="1" applyAlignment="1" applyProtection="1">
      <alignment horizontal="justify" vertical="center" wrapText="1"/>
      <protection locked="0"/>
    </xf>
    <xf numFmtId="0" fontId="44" fillId="2" borderId="9" xfId="0" applyFont="1" applyFill="1" applyBorder="1" applyAlignment="1" applyProtection="1">
      <alignment horizontal="justify" vertical="center" wrapText="1"/>
      <protection locked="0"/>
    </xf>
    <xf numFmtId="0" fontId="44" fillId="2" borderId="1" xfId="0" applyFont="1" applyFill="1" applyBorder="1" applyAlignment="1" applyProtection="1">
      <alignment horizontal="justify" vertical="center" wrapText="1"/>
      <protection locked="0"/>
    </xf>
    <xf numFmtId="0" fontId="12" fillId="2" borderId="1" xfId="0" applyFont="1" applyFill="1" applyBorder="1" applyAlignment="1" applyProtection="1">
      <alignment horizontal="justify" vertical="center" wrapText="1"/>
      <protection locked="0"/>
    </xf>
    <xf numFmtId="0" fontId="5" fillId="0" borderId="1" xfId="0" applyFont="1" applyFill="1" applyBorder="1" applyAlignment="1" applyProtection="1">
      <alignment horizontal="center" vertical="center" wrapText="1"/>
      <protection hidden="1"/>
    </xf>
    <xf numFmtId="0" fontId="5" fillId="0" borderId="1" xfId="0" applyFont="1" applyFill="1" applyBorder="1" applyAlignment="1" applyProtection="1">
      <alignment horizontal="center" vertical="center" wrapText="1"/>
      <protection locked="0"/>
    </xf>
    <xf numFmtId="0" fontId="21" fillId="0" borderId="1" xfId="0" applyFont="1" applyFill="1" applyBorder="1" applyAlignment="1" applyProtection="1">
      <alignment horizontal="center" vertical="center" wrapText="1"/>
      <protection hidden="1"/>
    </xf>
    <xf numFmtId="0" fontId="8" fillId="6" borderId="1" xfId="0" applyFont="1" applyFill="1" applyBorder="1" applyAlignment="1" applyProtection="1">
      <alignment horizontal="center" vertical="center" wrapText="1"/>
      <protection hidden="1"/>
    </xf>
    <xf numFmtId="0" fontId="5" fillId="0" borderId="2" xfId="0" applyFont="1" applyFill="1" applyBorder="1" applyAlignment="1" applyProtection="1">
      <alignment horizontal="center" vertical="center" wrapText="1"/>
      <protection locked="0"/>
    </xf>
    <xf numFmtId="0" fontId="5" fillId="0" borderId="12"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43" fillId="6" borderId="1" xfId="0" applyFont="1" applyFill="1" applyBorder="1" applyAlignment="1" applyProtection="1">
      <alignment horizontal="center" vertical="center"/>
      <protection hidden="1"/>
    </xf>
    <xf numFmtId="49" fontId="5" fillId="0" borderId="1" xfId="0" applyNumberFormat="1" applyFont="1" applyFill="1" applyBorder="1" applyAlignment="1" applyProtection="1">
      <alignment horizontal="center" vertical="center" wrapText="1"/>
      <protection locked="0"/>
    </xf>
    <xf numFmtId="49" fontId="5" fillId="0" borderId="2" xfId="0" applyNumberFormat="1" applyFont="1" applyFill="1" applyBorder="1" applyAlignment="1" applyProtection="1">
      <alignment horizontal="center" vertical="center" wrapText="1"/>
      <protection locked="0"/>
    </xf>
    <xf numFmtId="49" fontId="5" fillId="0" borderId="12" xfId="0" applyNumberFormat="1" applyFont="1" applyFill="1" applyBorder="1" applyAlignment="1" applyProtection="1">
      <alignment horizontal="center" vertical="center" wrapText="1"/>
      <protection locked="0"/>
    </xf>
    <xf numFmtId="49" fontId="5" fillId="0" borderId="4" xfId="0" applyNumberFormat="1" applyFont="1" applyFill="1" applyBorder="1" applyAlignment="1" applyProtection="1">
      <alignment horizontal="center" vertical="center" wrapText="1"/>
      <protection locked="0"/>
    </xf>
    <xf numFmtId="9" fontId="5" fillId="0" borderId="1" xfId="0" applyNumberFormat="1" applyFont="1" applyFill="1" applyBorder="1" applyAlignment="1" applyProtection="1">
      <alignment horizontal="center" vertical="center" wrapText="1"/>
      <protection locked="0"/>
    </xf>
    <xf numFmtId="0" fontId="16" fillId="3" borderId="4" xfId="0" applyFont="1" applyFill="1" applyBorder="1" applyAlignment="1" applyProtection="1">
      <alignment horizontal="center" vertical="center" wrapText="1"/>
      <protection hidden="1"/>
    </xf>
    <xf numFmtId="0" fontId="16" fillId="3" borderId="1" xfId="0" applyFont="1" applyFill="1" applyBorder="1" applyAlignment="1" applyProtection="1">
      <alignment horizontal="center" vertical="center" wrapText="1"/>
      <protection hidden="1"/>
    </xf>
    <xf numFmtId="0" fontId="19" fillId="0" borderId="1" xfId="0" applyFont="1" applyFill="1" applyBorder="1" applyAlignment="1" applyProtection="1">
      <alignment horizontal="center"/>
      <protection hidden="1"/>
    </xf>
    <xf numFmtId="0" fontId="16" fillId="3" borderId="12" xfId="0" applyFont="1" applyFill="1" applyBorder="1" applyAlignment="1" applyProtection="1">
      <alignment horizontal="center" vertical="center" wrapText="1"/>
      <protection hidden="1"/>
    </xf>
    <xf numFmtId="0" fontId="16" fillId="3" borderId="4" xfId="0" applyFont="1" applyFill="1" applyBorder="1" applyAlignment="1" applyProtection="1">
      <alignment horizontal="center" vertical="center"/>
      <protection hidden="1"/>
    </xf>
    <xf numFmtId="0" fontId="16" fillId="3" borderId="1" xfId="0" applyFont="1" applyFill="1" applyBorder="1" applyAlignment="1" applyProtection="1">
      <alignment horizontal="center" vertical="center"/>
      <protection hidden="1"/>
    </xf>
    <xf numFmtId="0" fontId="34" fillId="6" borderId="1" xfId="0" applyFont="1" applyFill="1" applyBorder="1" applyAlignment="1" applyProtection="1">
      <alignment horizontal="center" vertical="center"/>
      <protection hidden="1"/>
    </xf>
    <xf numFmtId="0" fontId="8" fillId="6" borderId="1" xfId="0" applyFont="1" applyFill="1" applyBorder="1" applyAlignment="1" applyProtection="1">
      <alignment horizontal="center" vertical="center"/>
      <protection hidden="1"/>
    </xf>
    <xf numFmtId="0" fontId="7" fillId="6" borderId="2" xfId="0" applyFont="1" applyFill="1" applyBorder="1" applyAlignment="1" applyProtection="1">
      <alignment horizontal="center" vertical="center" textRotation="90"/>
      <protection hidden="1"/>
    </xf>
    <xf numFmtId="0" fontId="7" fillId="6" borderId="12" xfId="0" applyFont="1" applyFill="1" applyBorder="1" applyAlignment="1" applyProtection="1">
      <alignment horizontal="center" vertical="center" textRotation="90"/>
      <protection hidden="1"/>
    </xf>
    <xf numFmtId="0" fontId="7" fillId="6" borderId="4" xfId="0" applyFont="1" applyFill="1" applyBorder="1" applyAlignment="1" applyProtection="1">
      <alignment horizontal="center" vertical="center" textRotation="90"/>
      <protection hidden="1"/>
    </xf>
    <xf numFmtId="0" fontId="8" fillId="6" borderId="2" xfId="0" applyFont="1" applyFill="1" applyBorder="1" applyAlignment="1" applyProtection="1">
      <alignment horizontal="center" vertical="center"/>
      <protection hidden="1"/>
    </xf>
    <xf numFmtId="0" fontId="8" fillId="6" borderId="12" xfId="0" applyFont="1" applyFill="1" applyBorder="1" applyAlignment="1" applyProtection="1">
      <alignment horizontal="center" vertical="center"/>
      <protection hidden="1"/>
    </xf>
    <xf numFmtId="0" fontId="8" fillId="6" borderId="4" xfId="0" applyFont="1" applyFill="1" applyBorder="1" applyAlignment="1" applyProtection="1">
      <alignment horizontal="center" vertical="center"/>
      <protection hidden="1"/>
    </xf>
    <xf numFmtId="0" fontId="4" fillId="0" borderId="1" xfId="0" applyFont="1" applyFill="1" applyBorder="1" applyAlignment="1" applyProtection="1">
      <alignment horizontal="center" vertical="center"/>
      <protection hidden="1"/>
    </xf>
    <xf numFmtId="0" fontId="3"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hidden="1"/>
    </xf>
    <xf numFmtId="9" fontId="3" fillId="0" borderId="1" xfId="0" applyNumberFormat="1" applyFont="1" applyFill="1" applyBorder="1" applyAlignment="1" applyProtection="1">
      <alignment horizontal="center" vertical="center" wrapText="1"/>
      <protection hidden="1"/>
    </xf>
    <xf numFmtId="9" fontId="6" fillId="0" borderId="1" xfId="0" applyNumberFormat="1" applyFont="1" applyFill="1" applyBorder="1" applyAlignment="1" applyProtection="1">
      <alignment horizontal="center" vertical="center" wrapText="1"/>
      <protection locked="0"/>
    </xf>
    <xf numFmtId="0" fontId="3" fillId="6" borderId="1" xfId="0" applyFont="1" applyFill="1" applyBorder="1" applyAlignment="1" applyProtection="1">
      <alignment horizontal="center" vertical="center"/>
      <protection hidden="1"/>
    </xf>
    <xf numFmtId="0" fontId="3" fillId="0" borderId="1" xfId="0" applyFont="1" applyFill="1" applyBorder="1" applyAlignment="1" applyProtection="1">
      <alignment horizontal="center" vertical="center" wrapText="1"/>
      <protection hidden="1"/>
    </xf>
    <xf numFmtId="0" fontId="3" fillId="0" borderId="2" xfId="0" applyFont="1" applyFill="1" applyBorder="1" applyAlignment="1" applyProtection="1">
      <alignment horizontal="center" vertical="center" wrapText="1"/>
      <protection locked="0"/>
    </xf>
    <xf numFmtId="0" fontId="3" fillId="0" borderId="12"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9" fontId="6" fillId="0" borderId="12" xfId="0" applyNumberFormat="1" applyFont="1" applyFill="1" applyBorder="1" applyAlignment="1" applyProtection="1">
      <alignment horizontal="center" vertical="center" wrapText="1"/>
      <protection locked="0"/>
    </xf>
    <xf numFmtId="9" fontId="6" fillId="0" borderId="4" xfId="0" applyNumberFormat="1" applyFont="1" applyFill="1" applyBorder="1" applyAlignment="1" applyProtection="1">
      <alignment horizontal="center" vertical="center" wrapText="1"/>
      <protection locked="0"/>
    </xf>
    <xf numFmtId="0" fontId="3" fillId="0" borderId="2" xfId="0" quotePrefix="1" applyFont="1" applyFill="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17" fillId="3" borderId="1" xfId="0" applyFont="1" applyFill="1" applyBorder="1" applyAlignment="1" applyProtection="1">
      <alignment horizontal="center" vertical="center" wrapText="1"/>
      <protection hidden="1"/>
    </xf>
    <xf numFmtId="0" fontId="7" fillId="6" borderId="1" xfId="0" applyFont="1" applyFill="1" applyBorder="1" applyAlignment="1" applyProtection="1">
      <alignment horizontal="center" vertical="center" textRotation="90"/>
      <protection hidden="1"/>
    </xf>
    <xf numFmtId="0" fontId="24" fillId="0" borderId="1" xfId="0" applyFont="1" applyFill="1" applyBorder="1" applyAlignment="1" applyProtection="1">
      <alignment horizontal="center" vertical="center"/>
      <protection hidden="1"/>
    </xf>
    <xf numFmtId="0" fontId="22" fillId="0" borderId="3" xfId="0" applyFont="1" applyFill="1" applyBorder="1" applyAlignment="1" applyProtection="1">
      <alignment horizontal="left" vertical="center"/>
      <protection hidden="1"/>
    </xf>
    <xf numFmtId="0" fontId="22" fillId="0" borderId="8" xfId="0" applyFont="1" applyFill="1" applyBorder="1" applyAlignment="1" applyProtection="1">
      <alignment horizontal="left" vertical="center"/>
      <protection hidden="1"/>
    </xf>
    <xf numFmtId="0" fontId="22" fillId="0" borderId="9" xfId="0" applyFont="1" applyFill="1" applyBorder="1" applyAlignment="1" applyProtection="1">
      <alignment horizontal="left" vertical="center"/>
      <protection hidden="1"/>
    </xf>
    <xf numFmtId="0" fontId="23" fillId="0" borderId="1" xfId="0" applyFont="1" applyFill="1" applyBorder="1" applyAlignment="1" applyProtection="1">
      <alignment horizontal="center" vertical="center"/>
      <protection hidden="1"/>
    </xf>
    <xf numFmtId="0" fontId="24" fillId="0" borderId="6" xfId="0" applyFont="1" applyFill="1" applyBorder="1" applyAlignment="1" applyProtection="1">
      <alignment horizontal="center" vertical="center"/>
      <protection hidden="1"/>
    </xf>
    <xf numFmtId="0" fontId="24" fillId="0" borderId="10" xfId="0" applyFont="1" applyFill="1" applyBorder="1" applyAlignment="1" applyProtection="1">
      <alignment horizontal="center" vertical="center"/>
      <protection hidden="1"/>
    </xf>
    <xf numFmtId="0" fontId="24" fillId="0" borderId="5" xfId="0" applyFont="1" applyFill="1" applyBorder="1" applyAlignment="1" applyProtection="1">
      <alignment horizontal="center" vertical="center"/>
      <protection hidden="1"/>
    </xf>
    <xf numFmtId="0" fontId="24" fillId="0" borderId="16" xfId="0" applyFont="1" applyFill="1" applyBorder="1" applyAlignment="1" applyProtection="1">
      <alignment horizontal="center" vertical="center"/>
      <protection hidden="1"/>
    </xf>
    <xf numFmtId="0" fontId="24" fillId="0" borderId="13" xfId="0" applyFont="1" applyFill="1" applyBorder="1" applyAlignment="1" applyProtection="1">
      <alignment horizontal="center" vertical="center"/>
      <protection hidden="1"/>
    </xf>
    <xf numFmtId="0" fontId="24" fillId="0" borderId="15" xfId="0" applyFont="1" applyFill="1" applyBorder="1" applyAlignment="1" applyProtection="1">
      <alignment horizontal="center" vertical="center"/>
      <protection hidden="1"/>
    </xf>
    <xf numFmtId="0" fontId="3" fillId="0" borderId="1" xfId="0" applyFont="1" applyFill="1" applyBorder="1" applyAlignment="1" applyProtection="1">
      <alignment horizontal="justify" vertical="center" wrapText="1"/>
      <protection hidden="1"/>
    </xf>
    <xf numFmtId="0" fontId="22" fillId="0" borderId="1" xfId="0" applyFont="1" applyFill="1" applyBorder="1" applyAlignment="1" applyProtection="1">
      <alignment horizontal="left" vertical="center"/>
      <protection hidden="1"/>
    </xf>
    <xf numFmtId="0" fontId="34" fillId="6" borderId="3" xfId="0" applyFont="1" applyFill="1" applyBorder="1" applyAlignment="1" applyProtection="1">
      <alignment horizontal="center" vertical="center"/>
      <protection hidden="1"/>
    </xf>
    <xf numFmtId="0" fontId="34" fillId="6" borderId="8" xfId="0" applyFont="1" applyFill="1" applyBorder="1" applyAlignment="1" applyProtection="1">
      <alignment horizontal="center" vertical="center"/>
      <protection hidden="1"/>
    </xf>
    <xf numFmtId="0" fontId="34" fillId="6" borderId="9" xfId="0" applyFont="1" applyFill="1" applyBorder="1" applyAlignment="1" applyProtection="1">
      <alignment horizontal="center" vertical="center"/>
      <protection hidden="1"/>
    </xf>
    <xf numFmtId="0" fontId="8" fillId="6" borderId="3" xfId="0" applyFont="1" applyFill="1" applyBorder="1" applyAlignment="1" applyProtection="1">
      <alignment horizontal="center" vertical="center" wrapText="1"/>
      <protection hidden="1"/>
    </xf>
    <xf numFmtId="0" fontId="8" fillId="6" borderId="8" xfId="0" applyFont="1" applyFill="1" applyBorder="1" applyAlignment="1" applyProtection="1">
      <alignment horizontal="center" vertical="center" wrapText="1"/>
      <protection hidden="1"/>
    </xf>
    <xf numFmtId="0" fontId="8" fillId="6" borderId="4" xfId="0" applyFont="1" applyFill="1" applyBorder="1" applyAlignment="1" applyProtection="1">
      <alignment horizontal="center" vertical="center" wrapText="1"/>
      <protection hidden="1"/>
    </xf>
    <xf numFmtId="0" fontId="6" fillId="0" borderId="1" xfId="0" applyFont="1" applyFill="1" applyBorder="1" applyAlignment="1" applyProtection="1">
      <alignment horizontal="center" vertical="center" wrapText="1"/>
      <protection hidden="1"/>
    </xf>
    <xf numFmtId="0" fontId="8" fillId="6" borderId="13" xfId="0" applyFont="1" applyFill="1" applyBorder="1" applyAlignment="1" applyProtection="1">
      <alignment horizontal="center" vertical="center" wrapText="1"/>
      <protection hidden="1"/>
    </xf>
    <xf numFmtId="0" fontId="8" fillId="6" borderId="14" xfId="0" applyFont="1" applyFill="1" applyBorder="1" applyAlignment="1" applyProtection="1">
      <alignment horizontal="center" vertical="center" wrapText="1"/>
      <protection hidden="1"/>
    </xf>
    <xf numFmtId="0" fontId="8" fillId="6" borderId="15" xfId="0" applyFont="1" applyFill="1" applyBorder="1" applyAlignment="1" applyProtection="1">
      <alignment horizontal="center" vertical="center" wrapText="1"/>
      <protection hidden="1"/>
    </xf>
    <xf numFmtId="0" fontId="5" fillId="0" borderId="2" xfId="1" applyNumberFormat="1" applyFont="1" applyFill="1" applyBorder="1" applyAlignment="1" applyProtection="1">
      <alignment horizontal="center" vertical="center" wrapText="1"/>
      <protection hidden="1"/>
    </xf>
    <xf numFmtId="0" fontId="5" fillId="0" borderId="12" xfId="1" applyNumberFormat="1" applyFont="1" applyFill="1" applyBorder="1" applyAlignment="1" applyProtection="1">
      <alignment horizontal="center" vertical="center" wrapText="1"/>
      <protection hidden="1"/>
    </xf>
    <xf numFmtId="0" fontId="5" fillId="0" borderId="4" xfId="1" applyNumberFormat="1" applyFont="1" applyFill="1" applyBorder="1" applyAlignment="1" applyProtection="1">
      <alignment horizontal="center" vertical="center" wrapText="1"/>
      <protection hidden="1"/>
    </xf>
    <xf numFmtId="0" fontId="4" fillId="0" borderId="2" xfId="0" applyFont="1" applyFill="1" applyBorder="1" applyAlignment="1" applyProtection="1">
      <alignment horizontal="center" vertical="center" wrapText="1"/>
      <protection hidden="1"/>
    </xf>
    <xf numFmtId="0" fontId="4" fillId="0" borderId="12" xfId="0" applyFont="1" applyFill="1" applyBorder="1" applyAlignment="1" applyProtection="1">
      <alignment horizontal="center" vertical="center" wrapText="1"/>
      <protection hidden="1"/>
    </xf>
    <xf numFmtId="0" fontId="4" fillId="0" borderId="4" xfId="0" applyFont="1" applyFill="1" applyBorder="1" applyAlignment="1" applyProtection="1">
      <alignment horizontal="center" vertical="center" wrapText="1"/>
      <protection hidden="1"/>
    </xf>
    <xf numFmtId="165" fontId="3" fillId="0" borderId="2" xfId="0" applyNumberFormat="1" applyFont="1" applyFill="1" applyBorder="1" applyAlignment="1" applyProtection="1">
      <alignment horizontal="center" vertical="center" wrapText="1"/>
      <protection hidden="1"/>
    </xf>
    <xf numFmtId="165" fontId="3" fillId="0" borderId="12" xfId="0" applyNumberFormat="1" applyFont="1" applyFill="1" applyBorder="1" applyAlignment="1" applyProtection="1">
      <alignment horizontal="center" vertical="center" wrapText="1"/>
      <protection hidden="1"/>
    </xf>
    <xf numFmtId="165" fontId="3" fillId="0" borderId="4" xfId="0" applyNumberFormat="1" applyFont="1" applyFill="1" applyBorder="1" applyAlignment="1" applyProtection="1">
      <alignment horizontal="center" vertical="center" wrapText="1"/>
      <protection hidden="1"/>
    </xf>
    <xf numFmtId="0" fontId="3" fillId="0" borderId="2" xfId="0" applyFont="1" applyFill="1" applyBorder="1" applyAlignment="1" applyProtection="1">
      <alignment horizontal="center" vertical="center" wrapText="1"/>
      <protection hidden="1"/>
    </xf>
    <xf numFmtId="0" fontId="3" fillId="0" borderId="12" xfId="0" applyFont="1" applyFill="1" applyBorder="1" applyAlignment="1" applyProtection="1">
      <alignment horizontal="center" vertical="center" wrapText="1"/>
      <protection hidden="1"/>
    </xf>
    <xf numFmtId="0" fontId="3" fillId="0" borderId="4" xfId="0" applyFont="1" applyFill="1" applyBorder="1" applyAlignment="1" applyProtection="1">
      <alignment horizontal="center" vertical="center" wrapText="1"/>
      <protection hidden="1"/>
    </xf>
    <xf numFmtId="0" fontId="26" fillId="3" borderId="1" xfId="0" applyFont="1" applyFill="1" applyBorder="1" applyAlignment="1" applyProtection="1">
      <alignment horizontal="center" vertical="center" wrapText="1"/>
      <protection hidden="1"/>
    </xf>
    <xf numFmtId="0" fontId="8" fillId="6" borderId="9" xfId="0" applyFont="1" applyFill="1" applyBorder="1" applyAlignment="1" applyProtection="1">
      <alignment horizontal="center" vertical="center" wrapText="1"/>
      <protection hidden="1"/>
    </xf>
    <xf numFmtId="0" fontId="25" fillId="0" borderId="6" xfId="0" applyFont="1" applyFill="1" applyBorder="1" applyAlignment="1" applyProtection="1">
      <alignment horizontal="center" vertical="center"/>
      <protection hidden="1"/>
    </xf>
    <xf numFmtId="0" fontId="25" fillId="0" borderId="7" xfId="0" applyFont="1" applyFill="1" applyBorder="1" applyAlignment="1" applyProtection="1">
      <alignment horizontal="center" vertical="center"/>
      <protection hidden="1"/>
    </xf>
    <xf numFmtId="0" fontId="25" fillId="0" borderId="10" xfId="0" applyFont="1" applyFill="1" applyBorder="1" applyAlignment="1" applyProtection="1">
      <alignment horizontal="center" vertical="center"/>
      <protection hidden="1"/>
    </xf>
    <xf numFmtId="0" fontId="25" fillId="0" borderId="5" xfId="0" applyFont="1" applyFill="1" applyBorder="1" applyAlignment="1" applyProtection="1">
      <alignment horizontal="center" vertical="center"/>
      <protection hidden="1"/>
    </xf>
    <xf numFmtId="0" fontId="25" fillId="0" borderId="0" xfId="0" applyFont="1" applyFill="1" applyBorder="1" applyAlignment="1" applyProtection="1">
      <alignment horizontal="center" vertical="center"/>
      <protection hidden="1"/>
    </xf>
    <xf numFmtId="0" fontId="25" fillId="0" borderId="16" xfId="0" applyFont="1" applyFill="1" applyBorder="1" applyAlignment="1" applyProtection="1">
      <alignment horizontal="center" vertical="center"/>
      <protection hidden="1"/>
    </xf>
    <xf numFmtId="0" fontId="25" fillId="0" borderId="13" xfId="0" applyFont="1" applyFill="1" applyBorder="1" applyAlignment="1" applyProtection="1">
      <alignment horizontal="center" vertical="center"/>
      <protection hidden="1"/>
    </xf>
    <xf numFmtId="0" fontId="25" fillId="0" borderId="14" xfId="0" applyFont="1" applyFill="1" applyBorder="1" applyAlignment="1" applyProtection="1">
      <alignment horizontal="center" vertical="center"/>
      <protection hidden="1"/>
    </xf>
    <xf numFmtId="0" fontId="25" fillId="0" borderId="15" xfId="0" applyFont="1" applyFill="1" applyBorder="1" applyAlignment="1" applyProtection="1">
      <alignment horizontal="center" vertical="center"/>
      <protection hidden="1"/>
    </xf>
    <xf numFmtId="14" fontId="3" fillId="0" borderId="1" xfId="0" applyNumberFormat="1" applyFont="1"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12" fillId="0" borderId="1" xfId="0" applyFont="1" applyFill="1" applyBorder="1" applyAlignment="1" applyProtection="1">
      <alignment horizontal="center" vertical="center" wrapText="1"/>
      <protection hidden="1"/>
    </xf>
    <xf numFmtId="164" fontId="3" fillId="0" borderId="1" xfId="1" applyNumberFormat="1" applyFont="1" applyFill="1" applyBorder="1" applyAlignment="1" applyProtection="1">
      <alignment horizontal="center" vertical="center" wrapText="1"/>
      <protection hidden="1"/>
    </xf>
    <xf numFmtId="164" fontId="0" fillId="0" borderId="1" xfId="1" applyNumberFormat="1" applyFont="1" applyFill="1" applyBorder="1" applyAlignment="1" applyProtection="1">
      <alignment horizontal="center" vertical="center" wrapText="1"/>
      <protection hidden="1"/>
    </xf>
    <xf numFmtId="0" fontId="3" fillId="0" borderId="1" xfId="0" applyFont="1" applyFill="1" applyBorder="1" applyAlignment="1" applyProtection="1">
      <alignment horizontal="justify" vertical="center" wrapText="1"/>
      <protection locked="0"/>
    </xf>
    <xf numFmtId="0" fontId="0" fillId="0" borderId="1" xfId="0" applyFill="1" applyBorder="1" applyAlignment="1" applyProtection="1">
      <alignment horizontal="justify" vertical="center" wrapText="1"/>
      <protection locked="0"/>
    </xf>
    <xf numFmtId="14" fontId="3" fillId="0" borderId="1" xfId="0" applyNumberFormat="1" applyFont="1" applyFill="1" applyBorder="1" applyAlignment="1" applyProtection="1">
      <alignment horizontal="center" vertical="center" wrapText="1"/>
      <protection locked="0"/>
    </xf>
    <xf numFmtId="0" fontId="0" fillId="0" borderId="1" xfId="0" applyFill="1" applyBorder="1" applyAlignment="1" applyProtection="1">
      <alignment horizontal="center" vertical="center" wrapText="1"/>
      <protection locked="0"/>
    </xf>
    <xf numFmtId="0" fontId="14" fillId="3" borderId="1" xfId="0" applyFont="1" applyFill="1" applyBorder="1" applyAlignment="1" applyProtection="1">
      <alignment horizontal="center" vertical="center" wrapText="1"/>
      <protection hidden="1"/>
    </xf>
    <xf numFmtId="0" fontId="34" fillId="6" borderId="1" xfId="0" applyFont="1" applyFill="1" applyBorder="1" applyAlignment="1" applyProtection="1">
      <alignment horizontal="center" vertical="center" wrapText="1"/>
      <protection hidden="1"/>
    </xf>
    <xf numFmtId="0" fontId="35" fillId="6" borderId="1" xfId="0" applyFont="1" applyFill="1" applyBorder="1" applyAlignment="1" applyProtection="1">
      <alignment horizontal="center" vertical="center" wrapText="1"/>
      <protection hidden="1"/>
    </xf>
    <xf numFmtId="0" fontId="8" fillId="6" borderId="2" xfId="0" applyFont="1" applyFill="1" applyBorder="1" applyAlignment="1" applyProtection="1">
      <alignment horizontal="center" vertical="center" wrapText="1"/>
      <protection hidden="1"/>
    </xf>
    <xf numFmtId="9" fontId="3" fillId="0" borderId="1" xfId="1" applyFont="1" applyFill="1" applyBorder="1" applyAlignment="1" applyProtection="1">
      <alignment horizontal="center" vertical="center" wrapText="1"/>
      <protection locked="0"/>
    </xf>
    <xf numFmtId="9" fontId="0" fillId="0" borderId="1" xfId="1" applyFont="1" applyFill="1" applyBorder="1" applyAlignment="1" applyProtection="1">
      <alignment horizontal="center" vertical="center" wrapText="1"/>
      <protection locked="0"/>
    </xf>
    <xf numFmtId="14" fontId="38" fillId="0" borderId="1"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38" fillId="0" borderId="1" xfId="0" applyFont="1" applyFill="1" applyBorder="1" applyAlignment="1" applyProtection="1">
      <alignment horizontal="center" vertical="center" wrapText="1"/>
      <protection locked="0"/>
    </xf>
    <xf numFmtId="14" fontId="38" fillId="0" borderId="4" xfId="0" applyNumberFormat="1" applyFont="1" applyFill="1" applyBorder="1" applyAlignment="1" applyProtection="1">
      <alignment horizontal="center" vertical="center" wrapText="1"/>
      <protection locked="0"/>
    </xf>
    <xf numFmtId="14" fontId="38" fillId="0" borderId="1" xfId="0" quotePrefix="1" applyNumberFormat="1" applyFont="1" applyFill="1" applyBorder="1" applyAlignment="1" applyProtection="1">
      <alignment horizontal="center" vertical="center" wrapText="1"/>
      <protection locked="0"/>
    </xf>
    <xf numFmtId="9" fontId="3" fillId="0" borderId="4" xfId="1" applyFont="1" applyFill="1" applyBorder="1" applyAlignment="1" applyProtection="1">
      <alignment horizontal="center" vertical="center" wrapText="1"/>
      <protection locked="0"/>
    </xf>
    <xf numFmtId="0" fontId="38" fillId="0" borderId="4" xfId="0" applyFont="1" applyFill="1" applyBorder="1" applyAlignment="1" applyProtection="1">
      <alignment horizontal="center" vertical="center" wrapText="1"/>
      <protection locked="0"/>
    </xf>
    <xf numFmtId="0" fontId="36" fillId="6" borderId="1" xfId="0" applyFont="1" applyFill="1" applyBorder="1" applyAlignment="1" applyProtection="1">
      <alignment horizontal="center" vertical="center" wrapText="1"/>
      <protection hidden="1"/>
    </xf>
    <xf numFmtId="0" fontId="37" fillId="6" borderId="1" xfId="0" applyFont="1" applyFill="1" applyBorder="1" applyAlignment="1" applyProtection="1">
      <alignment horizontal="center" vertical="center" wrapText="1"/>
      <protection hidden="1"/>
    </xf>
    <xf numFmtId="0" fontId="32" fillId="3" borderId="1" xfId="0" applyFont="1" applyFill="1" applyBorder="1" applyAlignment="1" applyProtection="1">
      <alignment horizontal="center" vertical="center" wrapText="1"/>
      <protection hidden="1"/>
    </xf>
    <xf numFmtId="0" fontId="33" fillId="7" borderId="1" xfId="0" applyFont="1" applyFill="1" applyBorder="1" applyAlignment="1" applyProtection="1">
      <alignment horizontal="center" vertical="center" wrapText="1"/>
      <protection hidden="1"/>
    </xf>
    <xf numFmtId="0" fontId="8" fillId="6" borderId="1" xfId="0" applyFont="1" applyFill="1" applyBorder="1" applyAlignment="1" applyProtection="1">
      <alignment horizontal="center" vertical="center" textRotation="90"/>
      <protection hidden="1"/>
    </xf>
    <xf numFmtId="0" fontId="8" fillId="6" borderId="3" xfId="0" applyFont="1" applyFill="1" applyBorder="1" applyAlignment="1" applyProtection="1">
      <alignment horizontal="center" vertical="center"/>
      <protection hidden="1"/>
    </xf>
    <xf numFmtId="0" fontId="6" fillId="0" borderId="1" xfId="0" applyFont="1" applyFill="1" applyBorder="1" applyAlignment="1" applyProtection="1">
      <alignment horizontal="justify" vertical="center" wrapText="1"/>
      <protection hidden="1"/>
    </xf>
    <xf numFmtId="9" fontId="3" fillId="0" borderId="2" xfId="1" applyFont="1" applyFill="1" applyBorder="1" applyAlignment="1" applyProtection="1">
      <alignment horizontal="center" vertical="center" wrapText="1"/>
      <protection locked="0"/>
    </xf>
    <xf numFmtId="9" fontId="3" fillId="0" borderId="12" xfId="1" applyFont="1" applyFill="1" applyBorder="1" applyAlignment="1" applyProtection="1">
      <alignment horizontal="center" vertical="center" wrapText="1"/>
      <protection locked="0"/>
    </xf>
    <xf numFmtId="0" fontId="2" fillId="12" borderId="1" xfId="3" applyFont="1" applyFill="1" applyBorder="1" applyAlignment="1" applyProtection="1">
      <alignment horizontal="center" vertical="center" wrapText="1"/>
      <protection hidden="1"/>
    </xf>
    <xf numFmtId="0" fontId="42" fillId="11" borderId="1" xfId="3" applyFont="1" applyFill="1" applyBorder="1" applyAlignment="1" applyProtection="1">
      <alignment horizontal="center" vertical="center" wrapText="1"/>
      <protection hidden="1"/>
    </xf>
    <xf numFmtId="9" fontId="3" fillId="0" borderId="4" xfId="1" applyFont="1" applyFill="1" applyBorder="1" applyAlignment="1" applyProtection="1">
      <alignment horizontal="center" vertical="center" wrapText="1"/>
      <protection hidden="1"/>
    </xf>
    <xf numFmtId="9" fontId="0" fillId="0" borderId="1" xfId="1" applyFont="1" applyFill="1" applyBorder="1" applyAlignment="1" applyProtection="1">
      <alignment horizontal="center" vertical="center" wrapText="1"/>
      <protection hidden="1"/>
    </xf>
    <xf numFmtId="9" fontId="0" fillId="0" borderId="2" xfId="1" applyFont="1" applyFill="1" applyBorder="1" applyAlignment="1" applyProtection="1">
      <alignment horizontal="center" vertical="center" wrapText="1"/>
      <protection hidden="1"/>
    </xf>
  </cellXfs>
  <cellStyles count="5">
    <cellStyle name="Normal" xfId="0" builtinId="0"/>
    <cellStyle name="Normal 2" xfId="2"/>
    <cellStyle name="Normal 2 2" xfId="3"/>
    <cellStyle name="Porcentaje" xfId="1" builtinId="5"/>
    <cellStyle name="Porcentaje 2" xfId="4"/>
  </cellStyles>
  <dxfs count="413">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0"/>
      </font>
    </dxf>
    <dxf>
      <font>
        <color theme="0"/>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ont>
        <color rgb="FFFF0000"/>
      </font>
      <fill>
        <patternFill>
          <bgColor rgb="FFFF0000"/>
        </patternFill>
      </fill>
    </dxf>
    <dxf>
      <font>
        <color rgb="FFFF0000"/>
      </font>
      <fill>
        <patternFill>
          <bgColor rgb="FFFF0000"/>
        </patternFill>
      </fill>
    </dxf>
    <dxf>
      <font>
        <b/>
        <i val="0"/>
        <color theme="0"/>
      </font>
      <fill>
        <patternFill>
          <bgColor rgb="FFFF0000"/>
        </patternFill>
      </fill>
    </dxf>
    <dxf>
      <font>
        <b/>
        <i val="0"/>
        <color theme="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t>% de Avance 1er</a:t>
            </a:r>
            <a:r>
              <a:rPr lang="es-CO" baseline="0"/>
              <a:t> Cuatrimestre</a:t>
            </a:r>
            <a:endParaRPr lang="es-CO"/>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percentStacked"/>
        <c:varyColors val="0"/>
        <c:ser>
          <c:idx val="1"/>
          <c:order val="1"/>
          <c:tx>
            <c:strRef>
              <c:f>'9. Seguimiento Consolidado'!$E$7</c:f>
              <c:strCache>
                <c:ptCount val="1"/>
                <c:pt idx="0">
                  <c:v>% de Avance del Proceso</c:v>
                </c:pt>
              </c:strCache>
            </c:strRef>
          </c:tx>
          <c:spPr>
            <a:solidFill>
              <a:srgbClr val="FFFF00"/>
            </a:solidFill>
            <a:ln>
              <a:noFill/>
            </a:ln>
            <a:effectLst>
              <a:outerShdw blurRad="57150" dist="19050" dir="5400000" algn="ctr" rotWithShape="0">
                <a:srgbClr val="000000">
                  <a:alpha val="63000"/>
                </a:srgbClr>
              </a:outerShdw>
            </a:effectLst>
            <a:sp3d/>
          </c:spPr>
          <c:invertIfNegative val="0"/>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Consolidado'!$E$8:$E$68</c:f>
              <c:numCache>
                <c:formatCode>0%</c:formatCode>
                <c:ptCount val="61"/>
                <c:pt idx="1">
                  <c:v>0</c:v>
                </c:pt>
                <c:pt idx="4">
                  <c:v>0</c:v>
                </c:pt>
                <c:pt idx="7">
                  <c:v>0</c:v>
                </c:pt>
                <c:pt idx="10">
                  <c:v>0</c:v>
                </c:pt>
                <c:pt idx="13">
                  <c:v>0</c:v>
                </c:pt>
                <c:pt idx="16">
                  <c:v>0</c:v>
                </c:pt>
                <c:pt idx="19">
                  <c:v>0</c:v>
                </c:pt>
                <c:pt idx="22">
                  <c:v>0</c:v>
                </c:pt>
                <c:pt idx="25">
                  <c:v>0</c:v>
                </c:pt>
                <c:pt idx="28">
                  <c:v>0</c:v>
                </c:pt>
                <c:pt idx="31">
                  <c:v>1</c:v>
                </c:pt>
                <c:pt idx="34">
                  <c:v>0</c:v>
                </c:pt>
                <c:pt idx="37">
                  <c:v>0</c:v>
                </c:pt>
                <c:pt idx="40">
                  <c:v>0</c:v>
                </c:pt>
                <c:pt idx="43">
                  <c:v>0</c:v>
                </c:pt>
                <c:pt idx="46">
                  <c:v>0</c:v>
                </c:pt>
                <c:pt idx="49">
                  <c:v>0</c:v>
                </c:pt>
                <c:pt idx="52">
                  <c:v>0</c:v>
                </c:pt>
                <c:pt idx="55">
                  <c:v>0</c:v>
                </c:pt>
                <c:pt idx="58">
                  <c:v>0</c:v>
                </c:pt>
              </c:numCache>
            </c:numRef>
          </c:val>
        </c:ser>
        <c:ser>
          <c:idx val="2"/>
          <c:order val="2"/>
          <c:tx>
            <c:strRef>
              <c:f>'9. Seguimiento Consolidado'!$F$7</c:f>
              <c:strCache>
                <c:ptCount val="1"/>
                <c:pt idx="0">
                  <c:v>% de Avance OCI</c:v>
                </c:pt>
              </c:strCache>
            </c:strRef>
          </c:tx>
          <c:spPr>
            <a:solidFill>
              <a:schemeClr val="bg1"/>
            </a:solidFill>
            <a:ln>
              <a:noFill/>
            </a:ln>
            <a:effectLst>
              <a:outerShdw blurRad="57150" dist="19050" dir="5400000" algn="ctr" rotWithShape="0">
                <a:srgbClr val="000000">
                  <a:alpha val="63000"/>
                </a:srgbClr>
              </a:outerShdw>
            </a:effectLst>
            <a:sp3d/>
          </c:spPr>
          <c:invertIfNegative val="0"/>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Consolidado'!$F$8:$F$68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dLbls>
          <c:showLegendKey val="0"/>
          <c:showVal val="0"/>
          <c:showCatName val="0"/>
          <c:showSerName val="0"/>
          <c:showPercent val="0"/>
          <c:showBubbleSize val="0"/>
        </c:dLbls>
        <c:gapWidth val="150"/>
        <c:shape val="box"/>
        <c:axId val="429463808"/>
        <c:axId val="429466552"/>
        <c:axId val="0"/>
        <c:extLst>
          <c:ext xmlns:c15="http://schemas.microsoft.com/office/drawing/2012/chart" uri="{02D57815-91ED-43cb-92C2-25804820EDAC}">
            <c15:filteredBarSeries>
              <c15:ser>
                <c:idx val="0"/>
                <c:order val="0"/>
                <c:tx>
                  <c:strRef>
                    <c:extLst>
                      <c:ext uri="{02D57815-91ED-43cb-92C2-25804820EDAC}">
                        <c15:formulaRef>
                          <c15:sqref>'9. Seguimiento Consolidado'!$D$7</c15:sqref>
                        </c15:formulaRef>
                      </c:ext>
                    </c:extLst>
                    <c:strCache>
                      <c:ptCount val="1"/>
                      <c:pt idx="0">
                        <c:v>Tipo de Riesgo</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numRef>
                    <c:extLst>
                      <c:ext uri="{02D57815-91ED-43cb-92C2-25804820EDAC}">
                        <c15:formulaRef>
                          <c15:sqref>'9. Seguimiento Consolidado'!$A$9:$A$68</c15:sqref>
                        </c15:formulaRef>
                      </c:ext>
                    </c:extLst>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extLst>
                      <c:ext uri="{02D57815-91ED-43cb-92C2-25804820EDAC}">
                        <c15:formulaRef>
                          <c15:sqref>'9. Seguimiento Consolidado'!$D$8:$D$68</c15:sqref>
                        </c15:formulaRef>
                      </c:ext>
                    </c:extLst>
                    <c:numCache>
                      <c:formatCode>General</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15:ser>
            </c15:filteredBarSeries>
          </c:ext>
        </c:extLst>
      </c:bar3DChart>
      <c:catAx>
        <c:axId val="42946380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429466552"/>
        <c:crosses val="autoZero"/>
        <c:auto val="1"/>
        <c:lblAlgn val="ctr"/>
        <c:lblOffset val="100"/>
        <c:noMultiLvlLbl val="0"/>
      </c:catAx>
      <c:valAx>
        <c:axId val="429466552"/>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4294638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t>% de Avance 2do</a:t>
            </a:r>
            <a:r>
              <a:rPr lang="es-CO" baseline="0"/>
              <a:t> Cuatrimestre</a:t>
            </a:r>
            <a:endParaRPr lang="es-CO"/>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percentStacked"/>
        <c:varyColors val="0"/>
        <c:ser>
          <c:idx val="0"/>
          <c:order val="0"/>
          <c:tx>
            <c:strRef>
              <c:f>'9. Seguimiento Consolidado'!$G$7</c:f>
              <c:strCache>
                <c:ptCount val="1"/>
                <c:pt idx="0">
                  <c:v>% de Avance del Proceso</c:v>
                </c:pt>
              </c:strCache>
            </c:strRef>
          </c:tx>
          <c:spPr>
            <a:solidFill>
              <a:srgbClr val="FFFF00"/>
            </a:solidFill>
            <a:ln>
              <a:noFill/>
            </a:ln>
            <a:effectLst>
              <a:outerShdw blurRad="57150" dist="19050" dir="5400000" algn="ctr" rotWithShape="0">
                <a:srgbClr val="000000">
                  <a:alpha val="63000"/>
                </a:srgbClr>
              </a:outerShdw>
            </a:effectLst>
            <a:sp3d/>
          </c:spPr>
          <c:invertIfNegative val="0"/>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Consolidado'!$G$8:$G$68</c:f>
              <c:numCache>
                <c:formatCode>0%</c:formatCode>
                <c:ptCount val="61"/>
                <c:pt idx="1">
                  <c:v>1</c:v>
                </c:pt>
                <c:pt idx="4">
                  <c:v>1</c:v>
                </c:pt>
                <c:pt idx="7">
                  <c:v>1</c:v>
                </c:pt>
                <c:pt idx="10">
                  <c:v>1</c:v>
                </c:pt>
                <c:pt idx="13">
                  <c:v>1</c:v>
                </c:pt>
                <c:pt idx="16">
                  <c:v>1</c:v>
                </c:pt>
                <c:pt idx="19">
                  <c:v>1</c:v>
                </c:pt>
                <c:pt idx="22">
                  <c:v>1</c:v>
                </c:pt>
                <c:pt idx="25">
                  <c:v>1</c:v>
                </c:pt>
                <c:pt idx="28">
                  <c:v>1</c:v>
                </c:pt>
                <c:pt idx="31">
                  <c:v>1</c:v>
                </c:pt>
                <c:pt idx="34">
                  <c:v>1</c:v>
                </c:pt>
                <c:pt idx="37">
                  <c:v>1</c:v>
                </c:pt>
                <c:pt idx="40">
                  <c:v>1</c:v>
                </c:pt>
                <c:pt idx="43">
                  <c:v>0</c:v>
                </c:pt>
                <c:pt idx="46">
                  <c:v>0</c:v>
                </c:pt>
                <c:pt idx="49">
                  <c:v>0</c:v>
                </c:pt>
                <c:pt idx="52">
                  <c:v>0</c:v>
                </c:pt>
                <c:pt idx="55">
                  <c:v>0</c:v>
                </c:pt>
                <c:pt idx="58">
                  <c:v>0</c:v>
                </c:pt>
              </c:numCache>
            </c:numRef>
          </c:val>
        </c:ser>
        <c:ser>
          <c:idx val="1"/>
          <c:order val="1"/>
          <c:tx>
            <c:strRef>
              <c:f>'9. Seguimiento Consolidado'!$H$7</c:f>
              <c:strCache>
                <c:ptCount val="1"/>
                <c:pt idx="0">
                  <c:v>% de Avance OCI</c:v>
                </c:pt>
              </c:strCache>
            </c:strRef>
          </c:tx>
          <c:spPr>
            <a:solidFill>
              <a:schemeClr val="bg1"/>
            </a:solidFill>
            <a:ln>
              <a:noFill/>
            </a:ln>
            <a:effectLst>
              <a:outerShdw blurRad="57150" dist="19050" dir="5400000" algn="ctr" rotWithShape="0">
                <a:srgbClr val="000000">
                  <a:alpha val="63000"/>
                </a:srgbClr>
              </a:outerShdw>
            </a:effectLst>
            <a:sp3d/>
          </c:spPr>
          <c:invertIfNegative val="0"/>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Consolidado'!$H$8:$H$68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dLbls>
          <c:showLegendKey val="0"/>
          <c:showVal val="0"/>
          <c:showCatName val="0"/>
          <c:showSerName val="0"/>
          <c:showPercent val="0"/>
          <c:showBubbleSize val="0"/>
        </c:dLbls>
        <c:gapWidth val="150"/>
        <c:shape val="box"/>
        <c:axId val="429466944"/>
        <c:axId val="429461064"/>
        <c:axId val="0"/>
        <c:extLst/>
      </c:bar3DChart>
      <c:catAx>
        <c:axId val="42946694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429461064"/>
        <c:crosses val="autoZero"/>
        <c:auto val="1"/>
        <c:lblAlgn val="ctr"/>
        <c:lblOffset val="100"/>
        <c:noMultiLvlLbl val="0"/>
      </c:catAx>
      <c:valAx>
        <c:axId val="429461064"/>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429466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t>% de Avance 3er</a:t>
            </a:r>
            <a:r>
              <a:rPr lang="es-CO" baseline="0"/>
              <a:t> Cuatrimestre</a:t>
            </a:r>
            <a:endParaRPr lang="es-CO"/>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percentStacked"/>
        <c:varyColors val="0"/>
        <c:ser>
          <c:idx val="0"/>
          <c:order val="0"/>
          <c:tx>
            <c:strRef>
              <c:f>'9. Seguimiento Consolidado'!$I$7</c:f>
              <c:strCache>
                <c:ptCount val="1"/>
                <c:pt idx="0">
                  <c:v>% de Avance del Proceso</c:v>
                </c:pt>
              </c:strCache>
            </c:strRef>
          </c:tx>
          <c:spPr>
            <a:solidFill>
              <a:srgbClr val="FFFF00"/>
            </a:solidFill>
            <a:ln>
              <a:noFill/>
            </a:ln>
            <a:effectLst>
              <a:outerShdw blurRad="57150" dist="19050" dir="5400000" algn="ctr" rotWithShape="0">
                <a:srgbClr val="000000">
                  <a:alpha val="63000"/>
                </a:srgbClr>
              </a:outerShdw>
            </a:effectLst>
            <a:sp3d/>
          </c:spPr>
          <c:invertIfNegative val="0"/>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Consolidado'!$I$8:$I$68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ser>
          <c:idx val="1"/>
          <c:order val="1"/>
          <c:tx>
            <c:strRef>
              <c:f>'9. Seguimiento Consolidado'!$J$7</c:f>
              <c:strCache>
                <c:ptCount val="1"/>
                <c:pt idx="0">
                  <c:v>% de Avance OCI</c:v>
                </c:pt>
              </c:strCache>
            </c:strRef>
          </c:tx>
          <c:spPr>
            <a:solidFill>
              <a:schemeClr val="bg1"/>
            </a:solidFill>
            <a:ln>
              <a:noFill/>
            </a:ln>
            <a:effectLst>
              <a:outerShdw blurRad="57150" dist="19050" dir="5400000" algn="ctr" rotWithShape="0">
                <a:srgbClr val="000000">
                  <a:alpha val="63000"/>
                </a:srgbClr>
              </a:outerShdw>
            </a:effectLst>
            <a:sp3d/>
          </c:spPr>
          <c:invertIfNegative val="0"/>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Consolidado'!$J$8:$J$68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dLbls>
          <c:showLegendKey val="0"/>
          <c:showVal val="0"/>
          <c:showCatName val="0"/>
          <c:showSerName val="0"/>
          <c:showPercent val="0"/>
          <c:showBubbleSize val="0"/>
        </c:dLbls>
        <c:gapWidth val="150"/>
        <c:shape val="box"/>
        <c:axId val="131916888"/>
        <c:axId val="327769472"/>
        <c:axId val="0"/>
        <c:extLst/>
      </c:bar3DChart>
      <c:catAx>
        <c:axId val="13191688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327769472"/>
        <c:crosses val="autoZero"/>
        <c:auto val="1"/>
        <c:lblAlgn val="ctr"/>
        <c:lblOffset val="100"/>
        <c:noMultiLvlLbl val="0"/>
      </c:catAx>
      <c:valAx>
        <c:axId val="327769472"/>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1319168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000000000000022" l="0.70000000000000018" r="0.70000000000000018" t="0.75000000000000022" header="0.3000000000000001" footer="0.3000000000000001"/>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jpeg"/><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xdr:col>
      <xdr:colOff>309562</xdr:colOff>
      <xdr:row>0</xdr:row>
      <xdr:rowOff>59531</xdr:rowOff>
    </xdr:from>
    <xdr:to>
      <xdr:col>1</xdr:col>
      <xdr:colOff>904874</xdr:colOff>
      <xdr:row>3</xdr:row>
      <xdr:rowOff>171489</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9125" y="59531"/>
          <a:ext cx="595312" cy="7191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211406</xdr:colOff>
      <xdr:row>0</xdr:row>
      <xdr:rowOff>96489</xdr:rowOff>
    </xdr:from>
    <xdr:to>
      <xdr:col>1</xdr:col>
      <xdr:colOff>717241</xdr:colOff>
      <xdr:row>3</xdr:row>
      <xdr:rowOff>95251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3549" y="96489"/>
          <a:ext cx="505835" cy="6110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130969</xdr:colOff>
      <xdr:row>0</xdr:row>
      <xdr:rowOff>59531</xdr:rowOff>
    </xdr:from>
    <xdr:to>
      <xdr:col>1</xdr:col>
      <xdr:colOff>857250</xdr:colOff>
      <xdr:row>3</xdr:row>
      <xdr:rowOff>186834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2907" y="59531"/>
          <a:ext cx="726281" cy="87739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107156</xdr:colOff>
      <xdr:row>0</xdr:row>
      <xdr:rowOff>35718</xdr:rowOff>
    </xdr:from>
    <xdr:to>
      <xdr:col>1</xdr:col>
      <xdr:colOff>761999</xdr:colOff>
      <xdr:row>4</xdr:row>
      <xdr:rowOff>17188</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9094" y="35718"/>
          <a:ext cx="654843" cy="79109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107156</xdr:colOff>
      <xdr:row>0</xdr:row>
      <xdr:rowOff>47625</xdr:rowOff>
    </xdr:from>
    <xdr:to>
      <xdr:col>1</xdr:col>
      <xdr:colOff>761999</xdr:colOff>
      <xdr:row>3</xdr:row>
      <xdr:rowOff>195782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9094" y="47625"/>
          <a:ext cx="654843" cy="79109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107156</xdr:colOff>
      <xdr:row>0</xdr:row>
      <xdr:rowOff>47625</xdr:rowOff>
    </xdr:from>
    <xdr:to>
      <xdr:col>1</xdr:col>
      <xdr:colOff>761999</xdr:colOff>
      <xdr:row>3</xdr:row>
      <xdr:rowOff>195782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3856" y="47625"/>
          <a:ext cx="654843" cy="77680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559593</xdr:colOff>
      <xdr:row>0</xdr:row>
      <xdr:rowOff>47625</xdr:rowOff>
    </xdr:from>
    <xdr:to>
      <xdr:col>2</xdr:col>
      <xdr:colOff>107155</xdr:colOff>
      <xdr:row>3</xdr:row>
      <xdr:rowOff>195782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1531" y="47625"/>
          <a:ext cx="654843" cy="79109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163286</xdr:colOff>
      <xdr:row>0</xdr:row>
      <xdr:rowOff>54429</xdr:rowOff>
    </xdr:from>
    <xdr:to>
      <xdr:col>1</xdr:col>
      <xdr:colOff>771518</xdr:colOff>
      <xdr:row>3</xdr:row>
      <xdr:rowOff>176894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5429" y="54429"/>
          <a:ext cx="608232" cy="73478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163286</xdr:colOff>
      <xdr:row>0</xdr:row>
      <xdr:rowOff>54429</xdr:rowOff>
    </xdr:from>
    <xdr:to>
      <xdr:col>1</xdr:col>
      <xdr:colOff>771518</xdr:colOff>
      <xdr:row>3</xdr:row>
      <xdr:rowOff>176894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9986" y="54429"/>
          <a:ext cx="608232" cy="751115"/>
        </a:xfrm>
        <a:prstGeom prst="rect">
          <a:avLst/>
        </a:prstGeom>
      </xdr:spPr>
    </xdr:pic>
    <xdr:clientData/>
  </xdr:twoCellAnchor>
  <xdr:twoCellAnchor>
    <xdr:from>
      <xdr:col>10</xdr:col>
      <xdr:colOff>59530</xdr:colOff>
      <xdr:row>8</xdr:row>
      <xdr:rowOff>71445</xdr:rowOff>
    </xdr:from>
    <xdr:to>
      <xdr:col>17</xdr:col>
      <xdr:colOff>452437</xdr:colOff>
      <xdr:row>21</xdr:row>
      <xdr:rowOff>28583</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71438</xdr:colOff>
      <xdr:row>21</xdr:row>
      <xdr:rowOff>71438</xdr:rowOff>
    </xdr:from>
    <xdr:to>
      <xdr:col>17</xdr:col>
      <xdr:colOff>464343</xdr:colOff>
      <xdr:row>34</xdr:row>
      <xdr:rowOff>28575</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71438</xdr:colOff>
      <xdr:row>34</xdr:row>
      <xdr:rowOff>83343</xdr:rowOff>
    </xdr:from>
    <xdr:to>
      <xdr:col>17</xdr:col>
      <xdr:colOff>464343</xdr:colOff>
      <xdr:row>47</xdr:row>
      <xdr:rowOff>40481</xdr:rowOff>
    </xdr:to>
    <xdr:graphicFrame macro="">
      <xdr:nvGraphicFramePr>
        <xdr:cNvPr id="8"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DIGER/Mapa%20de%20Riesgos/Mapas/01.%20%20Direccionamiento%20Estrategico-%20Mapa%20de%20Riesgos%20Institucio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s>
    <sheetDataSet>
      <sheetData sheetId="0">
        <row r="9">
          <cell r="B9" t="str">
            <v>CORRUPCIÓN</v>
          </cell>
        </row>
      </sheetData>
      <sheetData sheetId="1"/>
      <sheetData sheetId="2">
        <row r="4">
          <cell r="B4" t="str">
            <v>CORRUPCIÓN1</v>
          </cell>
        </row>
      </sheetData>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N136"/>
  <sheetViews>
    <sheetView showGridLines="0" tabSelected="1" zoomScale="80" zoomScaleNormal="80" workbookViewId="0">
      <selection sqref="A1:B4"/>
    </sheetView>
  </sheetViews>
  <sheetFormatPr baseColWidth="10" defaultColWidth="0" defaultRowHeight="16.5" x14ac:dyDescent="0.3"/>
  <cols>
    <col min="1" max="1" width="4.5703125" style="8" customWidth="1"/>
    <col min="2" max="2" width="24.5703125" style="8" customWidth="1"/>
    <col min="3" max="3" width="19.5703125" style="8" customWidth="1"/>
    <col min="4" max="4" width="4.85546875" style="8" customWidth="1"/>
    <col min="5" max="5" width="35.42578125" style="2" customWidth="1"/>
    <col min="6" max="6" width="22.140625" style="9" customWidth="1"/>
    <col min="7" max="7" width="5" style="2" customWidth="1"/>
    <col min="8" max="8" width="20.7109375" style="2" customWidth="1"/>
    <col min="9" max="9" width="27" style="2" customWidth="1"/>
    <col min="10" max="10" width="4.5703125" style="2" customWidth="1"/>
    <col min="11" max="11" width="28.5703125" style="2" customWidth="1"/>
    <col min="12" max="12" width="29.7109375" style="2" customWidth="1"/>
    <col min="13" max="13" width="8.85546875" style="2" customWidth="1"/>
    <col min="14" max="14" width="11.42578125" style="2" hidden="1" customWidth="1"/>
    <col min="15" max="16384" width="11.42578125" style="4" hidden="1"/>
  </cols>
  <sheetData>
    <row r="1" spans="1:14" ht="15.75" customHeight="1" x14ac:dyDescent="0.3">
      <c r="A1" s="92"/>
      <c r="B1" s="92"/>
      <c r="C1" s="98" t="s">
        <v>162</v>
      </c>
      <c r="D1" s="99"/>
      <c r="E1" s="99"/>
      <c r="F1" s="99"/>
      <c r="G1" s="99"/>
      <c r="H1" s="99"/>
      <c r="I1" s="99"/>
      <c r="J1" s="99"/>
      <c r="K1" s="100"/>
      <c r="L1" s="1" t="s">
        <v>264</v>
      </c>
      <c r="N1" s="3"/>
    </row>
    <row r="2" spans="1:14" ht="15.75" customHeight="1" x14ac:dyDescent="0.3">
      <c r="A2" s="92"/>
      <c r="B2" s="92"/>
      <c r="C2" s="101"/>
      <c r="D2" s="102"/>
      <c r="E2" s="102"/>
      <c r="F2" s="102"/>
      <c r="G2" s="102"/>
      <c r="H2" s="102"/>
      <c r="I2" s="102"/>
      <c r="J2" s="102"/>
      <c r="K2" s="103"/>
      <c r="L2" s="1" t="s">
        <v>263</v>
      </c>
      <c r="N2" s="3"/>
    </row>
    <row r="3" spans="1:14" ht="15.75" customHeight="1" x14ac:dyDescent="0.3">
      <c r="A3" s="92"/>
      <c r="B3" s="92"/>
      <c r="C3" s="101"/>
      <c r="D3" s="102"/>
      <c r="E3" s="102"/>
      <c r="F3" s="102"/>
      <c r="G3" s="102"/>
      <c r="H3" s="102"/>
      <c r="I3" s="102"/>
      <c r="J3" s="102"/>
      <c r="K3" s="103"/>
      <c r="L3" s="5" t="s">
        <v>318</v>
      </c>
      <c r="M3" s="4"/>
    </row>
    <row r="4" spans="1:14" ht="15.75" customHeight="1" x14ac:dyDescent="0.3">
      <c r="A4" s="92"/>
      <c r="B4" s="92"/>
      <c r="C4" s="104"/>
      <c r="D4" s="105"/>
      <c r="E4" s="105"/>
      <c r="F4" s="105"/>
      <c r="G4" s="105"/>
      <c r="H4" s="105"/>
      <c r="I4" s="105"/>
      <c r="J4" s="105"/>
      <c r="K4" s="106"/>
      <c r="L4" s="6" t="s">
        <v>356</v>
      </c>
      <c r="M4" s="4"/>
    </row>
    <row r="6" spans="1:14" ht="12.75" customHeight="1" x14ac:dyDescent="0.3">
      <c r="A6" s="76" t="s">
        <v>71</v>
      </c>
      <c r="B6" s="76"/>
      <c r="C6" s="93" t="s">
        <v>42</v>
      </c>
      <c r="D6" s="93"/>
      <c r="E6" s="93"/>
      <c r="F6" s="93"/>
      <c r="G6" s="93"/>
      <c r="H6" s="93"/>
      <c r="I6" s="77" t="s">
        <v>81</v>
      </c>
      <c r="J6" s="77"/>
      <c r="K6" s="77"/>
      <c r="L6" s="77"/>
    </row>
    <row r="7" spans="1:14" ht="12.75" customHeight="1" x14ac:dyDescent="0.3">
      <c r="A7" s="76"/>
      <c r="B7" s="76"/>
      <c r="C7" s="93"/>
      <c r="D7" s="93"/>
      <c r="E7" s="93"/>
      <c r="F7" s="93"/>
      <c r="G7" s="93"/>
      <c r="H7" s="93"/>
      <c r="I7" s="77"/>
      <c r="J7" s="77"/>
      <c r="K7" s="77"/>
      <c r="L7" s="77"/>
    </row>
    <row r="8" spans="1:14" ht="38.25" customHeight="1" x14ac:dyDescent="0.3">
      <c r="A8" s="94" t="s">
        <v>70</v>
      </c>
      <c r="B8" s="94"/>
      <c r="C8" s="95" t="str">
        <f>IFERROR(VLOOKUP(C6,'Datos Hoja 1'!$A$1:$D$17,2,FALSE),"")</f>
        <v>Generar conocimiento del Riesgo y los efectos de cambio climático mediante el análisis de información general y detallada para definir acciones de reducción de riesgo, adaptación al cambio climático y manejo de desastres en la
ciudad.</v>
      </c>
      <c r="D8" s="95"/>
      <c r="E8" s="95"/>
      <c r="F8" s="95"/>
      <c r="G8" s="95"/>
      <c r="H8" s="95"/>
      <c r="I8" s="78" t="str">
        <f>IFERROR(VLOOKUP(C6,'Datos Hoja 1'!$A$1:$D$17,3,FALSE),"")</f>
        <v>Desde la identificación y caracterización de escenarios de riesgo, el análisis de riesgos de manera general y detallada, definición de medidas de reducción de riesgo, incluidas las acciones de monitoreo de riesgos en la ciudad.</v>
      </c>
      <c r="J8" s="78"/>
      <c r="K8" s="78"/>
      <c r="L8" s="78"/>
    </row>
    <row r="9" spans="1:14" ht="42.75" customHeight="1" x14ac:dyDescent="0.3">
      <c r="A9" s="94"/>
      <c r="B9" s="94"/>
      <c r="C9" s="95"/>
      <c r="D9" s="95"/>
      <c r="E9" s="95"/>
      <c r="F9" s="95"/>
      <c r="G9" s="95"/>
      <c r="H9" s="95"/>
      <c r="I9" s="78"/>
      <c r="J9" s="78"/>
      <c r="K9" s="78"/>
      <c r="L9" s="78"/>
    </row>
    <row r="10" spans="1:14" ht="27.75" customHeight="1" x14ac:dyDescent="0.3">
      <c r="A10" s="94" t="s">
        <v>295</v>
      </c>
      <c r="B10" s="94"/>
      <c r="C10" s="95" t="str">
        <f>IFERROR(VLOOKUP(C6,'Datos Hoja 1'!$A$1:$D$17,4,FALSE),"")</f>
        <v>No. 2: Fortalecer y promover el conocimiento del riesgo de desastres y efectos del cambio climático para la toma de decisiones frente a las medidas de reducción, manejo y adaptación en el Distrito de Capital.</v>
      </c>
      <c r="D10" s="95"/>
      <c r="E10" s="95"/>
      <c r="F10" s="95"/>
      <c r="G10" s="95"/>
      <c r="H10" s="95"/>
      <c r="I10" s="78"/>
      <c r="J10" s="78"/>
      <c r="K10" s="78"/>
      <c r="L10" s="78"/>
    </row>
    <row r="11" spans="1:14" ht="27.75" customHeight="1" x14ac:dyDescent="0.3">
      <c r="A11" s="96"/>
      <c r="B11" s="96"/>
      <c r="C11" s="97"/>
      <c r="D11" s="97"/>
      <c r="E11" s="97"/>
      <c r="F11" s="97"/>
      <c r="G11" s="97"/>
      <c r="H11" s="97"/>
      <c r="I11" s="78"/>
      <c r="J11" s="78"/>
      <c r="K11" s="78"/>
      <c r="L11" s="78"/>
    </row>
    <row r="12" spans="1:14" ht="21" customHeight="1" x14ac:dyDescent="0.3">
      <c r="A12" s="76" t="s">
        <v>297</v>
      </c>
      <c r="B12" s="76"/>
      <c r="C12" s="76"/>
      <c r="D12" s="76"/>
      <c r="E12" s="76"/>
      <c r="F12" s="76"/>
      <c r="G12" s="76"/>
      <c r="H12" s="76"/>
      <c r="I12" s="76"/>
      <c r="J12" s="76"/>
      <c r="K12" s="76"/>
      <c r="L12" s="76"/>
    </row>
    <row r="13" spans="1:14" x14ac:dyDescent="0.3">
      <c r="A13" s="45" t="s">
        <v>357</v>
      </c>
      <c r="B13" s="107" t="s">
        <v>271</v>
      </c>
      <c r="C13" s="108"/>
      <c r="D13" s="44" t="s">
        <v>357</v>
      </c>
      <c r="E13" s="107" t="s">
        <v>274</v>
      </c>
      <c r="F13" s="108"/>
      <c r="G13" s="45"/>
      <c r="H13" s="107" t="s">
        <v>277</v>
      </c>
      <c r="I13" s="108"/>
      <c r="J13" s="44" t="s">
        <v>357</v>
      </c>
      <c r="K13" s="107" t="s">
        <v>281</v>
      </c>
      <c r="L13" s="108"/>
    </row>
    <row r="14" spans="1:14" x14ac:dyDescent="0.3">
      <c r="A14" s="45" t="s">
        <v>357</v>
      </c>
      <c r="B14" s="107" t="s">
        <v>272</v>
      </c>
      <c r="C14" s="108"/>
      <c r="D14" s="44"/>
      <c r="E14" s="107" t="s">
        <v>275</v>
      </c>
      <c r="F14" s="108"/>
      <c r="G14" s="45"/>
      <c r="H14" s="107" t="s">
        <v>278</v>
      </c>
      <c r="I14" s="108"/>
      <c r="J14" s="44"/>
      <c r="K14" s="107" t="s">
        <v>290</v>
      </c>
      <c r="L14" s="108"/>
    </row>
    <row r="15" spans="1:14" ht="25.5" customHeight="1" x14ac:dyDescent="0.3">
      <c r="A15" s="45" t="s">
        <v>357</v>
      </c>
      <c r="B15" s="107" t="s">
        <v>291</v>
      </c>
      <c r="C15" s="108"/>
      <c r="D15" s="44"/>
      <c r="E15" s="109" t="s">
        <v>280</v>
      </c>
      <c r="F15" s="110"/>
      <c r="G15" s="45"/>
      <c r="H15" s="107" t="s">
        <v>279</v>
      </c>
      <c r="I15" s="108"/>
      <c r="J15" s="44"/>
      <c r="K15" s="109" t="s">
        <v>282</v>
      </c>
      <c r="L15" s="110"/>
    </row>
    <row r="16" spans="1:14" x14ac:dyDescent="0.3">
      <c r="A16" s="45"/>
      <c r="B16" s="107" t="s">
        <v>273</v>
      </c>
      <c r="C16" s="108"/>
      <c r="D16" s="44"/>
      <c r="E16" s="107" t="s">
        <v>276</v>
      </c>
      <c r="F16" s="108"/>
      <c r="G16" s="45"/>
      <c r="H16" s="107" t="s">
        <v>292</v>
      </c>
      <c r="I16" s="108"/>
      <c r="J16" s="44"/>
      <c r="K16" s="107" t="s">
        <v>283</v>
      </c>
      <c r="L16" s="108"/>
    </row>
    <row r="17" spans="1:12" x14ac:dyDescent="0.3">
      <c r="A17" s="45" t="s">
        <v>357</v>
      </c>
      <c r="B17" s="107" t="s">
        <v>293</v>
      </c>
      <c r="C17" s="108"/>
      <c r="D17" s="44" t="s">
        <v>357</v>
      </c>
      <c r="E17" s="107" t="s">
        <v>284</v>
      </c>
      <c r="F17" s="108"/>
      <c r="G17" s="45" t="s">
        <v>357</v>
      </c>
      <c r="H17" s="107" t="s">
        <v>285</v>
      </c>
      <c r="I17" s="108"/>
      <c r="J17" s="44"/>
      <c r="K17" s="107" t="s">
        <v>286</v>
      </c>
      <c r="L17" s="108"/>
    </row>
    <row r="18" spans="1:12" ht="25.5" customHeight="1" x14ac:dyDescent="0.3">
      <c r="A18" s="45"/>
      <c r="B18" s="107" t="s">
        <v>287</v>
      </c>
      <c r="C18" s="108"/>
      <c r="D18" s="44"/>
      <c r="E18" s="109" t="s">
        <v>288</v>
      </c>
      <c r="F18" s="110"/>
      <c r="G18" s="45" t="s">
        <v>357</v>
      </c>
      <c r="H18" s="109" t="s">
        <v>294</v>
      </c>
      <c r="I18" s="110"/>
      <c r="J18" s="44"/>
      <c r="K18" s="107" t="s">
        <v>296</v>
      </c>
      <c r="L18" s="108"/>
    </row>
    <row r="19" spans="1:12" x14ac:dyDescent="0.3">
      <c r="A19" s="45"/>
      <c r="B19" s="107" t="s">
        <v>335</v>
      </c>
      <c r="C19" s="108"/>
      <c r="D19" s="44"/>
      <c r="E19" s="109" t="s">
        <v>301</v>
      </c>
      <c r="F19" s="110"/>
      <c r="G19" s="45"/>
      <c r="H19" s="79" t="s">
        <v>289</v>
      </c>
      <c r="I19" s="81"/>
      <c r="J19" s="44"/>
      <c r="K19" s="79" t="s">
        <v>289</v>
      </c>
      <c r="L19" s="81"/>
    </row>
    <row r="20" spans="1:12" x14ac:dyDescent="0.3">
      <c r="A20" s="45"/>
      <c r="B20" s="79" t="s">
        <v>289</v>
      </c>
      <c r="C20" s="81"/>
      <c r="D20" s="44"/>
      <c r="E20" s="79" t="s">
        <v>289</v>
      </c>
      <c r="F20" s="81"/>
      <c r="G20" s="45"/>
      <c r="H20" s="79" t="s">
        <v>289</v>
      </c>
      <c r="I20" s="81"/>
      <c r="J20" s="44"/>
      <c r="K20" s="79" t="s">
        <v>298</v>
      </c>
      <c r="L20" s="81"/>
    </row>
    <row r="21" spans="1:12" ht="21" customHeight="1" x14ac:dyDescent="0.3">
      <c r="A21" s="86" t="s">
        <v>330</v>
      </c>
      <c r="B21" s="87"/>
      <c r="C21" s="87"/>
      <c r="D21" s="87"/>
      <c r="E21" s="87"/>
      <c r="F21" s="87"/>
      <c r="G21" s="87"/>
      <c r="H21" s="87"/>
      <c r="I21" s="87"/>
      <c r="J21" s="87"/>
      <c r="K21" s="87"/>
      <c r="L21" s="88"/>
    </row>
    <row r="22" spans="1:12" ht="21" customHeight="1" x14ac:dyDescent="0.3">
      <c r="A22" s="83" t="s">
        <v>72</v>
      </c>
      <c r="B22" s="84"/>
      <c r="C22" s="84"/>
      <c r="D22" s="84"/>
      <c r="E22" s="84"/>
      <c r="F22" s="85"/>
      <c r="G22" s="76" t="s">
        <v>73</v>
      </c>
      <c r="H22" s="76"/>
      <c r="I22" s="76"/>
      <c r="J22" s="76"/>
      <c r="K22" s="76"/>
      <c r="L22" s="76"/>
    </row>
    <row r="23" spans="1:12" ht="39.75" customHeight="1" x14ac:dyDescent="0.3">
      <c r="A23" s="7">
        <v>1</v>
      </c>
      <c r="B23" s="75" t="s">
        <v>358</v>
      </c>
      <c r="C23" s="75"/>
      <c r="D23" s="75"/>
      <c r="E23" s="75"/>
      <c r="F23" s="75"/>
      <c r="G23" s="7">
        <v>1</v>
      </c>
      <c r="H23" s="75" t="s">
        <v>371</v>
      </c>
      <c r="I23" s="75"/>
      <c r="J23" s="75"/>
      <c r="K23" s="75"/>
      <c r="L23" s="75"/>
    </row>
    <row r="24" spans="1:12" ht="39.75" customHeight="1" x14ac:dyDescent="0.3">
      <c r="A24" s="7">
        <v>2</v>
      </c>
      <c r="B24" s="89" t="s">
        <v>359</v>
      </c>
      <c r="C24" s="90"/>
      <c r="D24" s="90"/>
      <c r="E24" s="90"/>
      <c r="F24" s="91"/>
      <c r="G24" s="7">
        <v>2</v>
      </c>
      <c r="H24" s="75" t="s">
        <v>372</v>
      </c>
      <c r="I24" s="75"/>
      <c r="J24" s="75"/>
      <c r="K24" s="75"/>
      <c r="L24" s="75"/>
    </row>
    <row r="25" spans="1:12" ht="39.75" customHeight="1" x14ac:dyDescent="0.3">
      <c r="A25" s="7">
        <v>3</v>
      </c>
      <c r="B25" s="89" t="s">
        <v>360</v>
      </c>
      <c r="C25" s="90"/>
      <c r="D25" s="90"/>
      <c r="E25" s="90"/>
      <c r="F25" s="91"/>
      <c r="G25" s="7">
        <v>3</v>
      </c>
      <c r="H25" s="89" t="s">
        <v>373</v>
      </c>
      <c r="I25" s="90"/>
      <c r="J25" s="90"/>
      <c r="K25" s="90"/>
      <c r="L25" s="91"/>
    </row>
    <row r="26" spans="1:12" ht="39.75" customHeight="1" x14ac:dyDescent="0.3">
      <c r="A26" s="7">
        <v>4</v>
      </c>
      <c r="B26" s="89" t="s">
        <v>361</v>
      </c>
      <c r="C26" s="90"/>
      <c r="D26" s="90"/>
      <c r="E26" s="90"/>
      <c r="F26" s="91"/>
      <c r="G26" s="7">
        <v>4</v>
      </c>
      <c r="H26" s="89" t="s">
        <v>374</v>
      </c>
      <c r="I26" s="90"/>
      <c r="J26" s="90"/>
      <c r="K26" s="90"/>
      <c r="L26" s="91"/>
    </row>
    <row r="27" spans="1:12" ht="39.75" customHeight="1" x14ac:dyDescent="0.3">
      <c r="A27" s="7">
        <v>5</v>
      </c>
      <c r="B27" s="89" t="s">
        <v>362</v>
      </c>
      <c r="C27" s="90"/>
      <c r="D27" s="90"/>
      <c r="E27" s="90"/>
      <c r="F27" s="91"/>
      <c r="G27" s="7">
        <v>5</v>
      </c>
      <c r="H27" s="75" t="s">
        <v>375</v>
      </c>
      <c r="I27" s="75"/>
      <c r="J27" s="75"/>
      <c r="K27" s="75"/>
      <c r="L27" s="75"/>
    </row>
    <row r="28" spans="1:12" ht="39.75" customHeight="1" x14ac:dyDescent="0.3">
      <c r="A28" s="7">
        <v>6</v>
      </c>
      <c r="B28" s="89" t="s">
        <v>363</v>
      </c>
      <c r="C28" s="90"/>
      <c r="D28" s="90"/>
      <c r="E28" s="90"/>
      <c r="F28" s="91"/>
      <c r="G28" s="7">
        <v>6</v>
      </c>
      <c r="H28" s="75" t="s">
        <v>376</v>
      </c>
      <c r="I28" s="75"/>
      <c r="J28" s="75"/>
      <c r="K28" s="75"/>
      <c r="L28" s="75"/>
    </row>
    <row r="29" spans="1:12" ht="39.75" customHeight="1" x14ac:dyDescent="0.3">
      <c r="A29" s="7">
        <v>7</v>
      </c>
      <c r="B29" s="89" t="s">
        <v>364</v>
      </c>
      <c r="C29" s="90"/>
      <c r="D29" s="90"/>
      <c r="E29" s="90"/>
      <c r="F29" s="91"/>
      <c r="G29" s="7">
        <v>7</v>
      </c>
      <c r="H29" s="75" t="s">
        <v>377</v>
      </c>
      <c r="I29" s="75"/>
      <c r="J29" s="75"/>
      <c r="K29" s="75"/>
      <c r="L29" s="75"/>
    </row>
    <row r="30" spans="1:12" ht="39.75" customHeight="1" x14ac:dyDescent="0.3">
      <c r="A30" s="7">
        <v>8</v>
      </c>
      <c r="B30" s="75" t="s">
        <v>365</v>
      </c>
      <c r="C30" s="75"/>
      <c r="D30" s="75"/>
      <c r="E30" s="75"/>
      <c r="F30" s="75"/>
      <c r="G30" s="7">
        <v>8</v>
      </c>
      <c r="H30" s="75" t="s">
        <v>378</v>
      </c>
      <c r="I30" s="75"/>
      <c r="J30" s="75"/>
      <c r="K30" s="75"/>
      <c r="L30" s="75"/>
    </row>
    <row r="31" spans="1:12" ht="39.75" customHeight="1" x14ac:dyDescent="0.3">
      <c r="A31" s="7">
        <v>9</v>
      </c>
      <c r="B31" s="89" t="s">
        <v>366</v>
      </c>
      <c r="C31" s="90"/>
      <c r="D31" s="90"/>
      <c r="E31" s="90"/>
      <c r="F31" s="91"/>
      <c r="G31" s="7">
        <v>9</v>
      </c>
      <c r="H31" s="75" t="s">
        <v>379</v>
      </c>
      <c r="I31" s="75"/>
      <c r="J31" s="75"/>
      <c r="K31" s="75"/>
      <c r="L31" s="75"/>
    </row>
    <row r="32" spans="1:12" ht="39.75" customHeight="1" x14ac:dyDescent="0.3">
      <c r="A32" s="7">
        <v>10</v>
      </c>
      <c r="B32" s="75" t="s">
        <v>367</v>
      </c>
      <c r="C32" s="75"/>
      <c r="D32" s="75"/>
      <c r="E32" s="75"/>
      <c r="F32" s="75"/>
      <c r="G32" s="7">
        <v>10</v>
      </c>
      <c r="H32" s="75" t="s">
        <v>380</v>
      </c>
      <c r="I32" s="75"/>
      <c r="J32" s="75"/>
      <c r="K32" s="75"/>
      <c r="L32" s="75"/>
    </row>
    <row r="33" spans="1:12" ht="39.75" customHeight="1" x14ac:dyDescent="0.3">
      <c r="A33" s="7">
        <v>11</v>
      </c>
      <c r="B33" s="89" t="s">
        <v>368</v>
      </c>
      <c r="C33" s="90"/>
      <c r="D33" s="90"/>
      <c r="E33" s="90"/>
      <c r="F33" s="91"/>
      <c r="G33" s="7">
        <v>11</v>
      </c>
      <c r="H33" s="75"/>
      <c r="I33" s="75"/>
      <c r="J33" s="75"/>
      <c r="K33" s="75"/>
      <c r="L33" s="75"/>
    </row>
    <row r="34" spans="1:12" ht="39.75" customHeight="1" x14ac:dyDescent="0.3">
      <c r="A34" s="7">
        <v>12</v>
      </c>
      <c r="B34" s="89" t="s">
        <v>369</v>
      </c>
      <c r="C34" s="90"/>
      <c r="D34" s="90"/>
      <c r="E34" s="90"/>
      <c r="F34" s="91"/>
      <c r="G34" s="7">
        <v>12</v>
      </c>
      <c r="H34" s="75"/>
      <c r="I34" s="75"/>
      <c r="J34" s="75"/>
      <c r="K34" s="75"/>
      <c r="L34" s="75"/>
    </row>
    <row r="35" spans="1:12" ht="39.75" customHeight="1" x14ac:dyDescent="0.3">
      <c r="A35" s="7">
        <v>13</v>
      </c>
      <c r="B35" s="75" t="s">
        <v>370</v>
      </c>
      <c r="C35" s="75"/>
      <c r="D35" s="75"/>
      <c r="E35" s="75"/>
      <c r="F35" s="75"/>
      <c r="G35" s="7">
        <v>13</v>
      </c>
      <c r="H35" s="75"/>
      <c r="I35" s="75"/>
      <c r="J35" s="75"/>
      <c r="K35" s="75"/>
      <c r="L35" s="75"/>
    </row>
    <row r="36" spans="1:12" x14ac:dyDescent="0.3">
      <c r="A36" s="7">
        <v>14</v>
      </c>
      <c r="B36" s="75"/>
      <c r="C36" s="75"/>
      <c r="D36" s="75"/>
      <c r="E36" s="75"/>
      <c r="F36" s="75"/>
      <c r="G36" s="7">
        <v>14</v>
      </c>
      <c r="H36" s="75"/>
      <c r="I36" s="75"/>
      <c r="J36" s="75"/>
      <c r="K36" s="75"/>
      <c r="L36" s="75"/>
    </row>
    <row r="37" spans="1:12" x14ac:dyDescent="0.3">
      <c r="A37" s="7">
        <v>15</v>
      </c>
      <c r="B37" s="75"/>
      <c r="C37" s="75"/>
      <c r="D37" s="75"/>
      <c r="E37" s="75"/>
      <c r="F37" s="75"/>
      <c r="G37" s="7">
        <v>15</v>
      </c>
      <c r="H37" s="75"/>
      <c r="I37" s="75"/>
      <c r="J37" s="75"/>
      <c r="K37" s="75"/>
      <c r="L37" s="75"/>
    </row>
    <row r="38" spans="1:12" ht="19.5" customHeight="1" x14ac:dyDescent="0.3">
      <c r="A38" s="69">
        <v>16</v>
      </c>
      <c r="B38" s="75"/>
      <c r="C38" s="75"/>
      <c r="D38" s="75"/>
      <c r="E38" s="75"/>
      <c r="F38" s="75"/>
      <c r="G38" s="69">
        <v>16</v>
      </c>
      <c r="H38" s="75"/>
      <c r="I38" s="75"/>
      <c r="J38" s="75"/>
      <c r="K38" s="75"/>
      <c r="L38" s="75"/>
    </row>
    <row r="39" spans="1:12" x14ac:dyDescent="0.3">
      <c r="A39" s="69">
        <v>17</v>
      </c>
      <c r="B39" s="75"/>
      <c r="C39" s="75"/>
      <c r="D39" s="75"/>
      <c r="E39" s="75"/>
      <c r="F39" s="75"/>
      <c r="G39" s="69">
        <v>17</v>
      </c>
      <c r="H39" s="75"/>
      <c r="I39" s="75"/>
      <c r="J39" s="75"/>
      <c r="K39" s="75"/>
      <c r="L39" s="75"/>
    </row>
    <row r="40" spans="1:12" x14ac:dyDescent="0.3">
      <c r="A40" s="69">
        <v>18</v>
      </c>
      <c r="B40" s="75"/>
      <c r="C40" s="75"/>
      <c r="D40" s="75"/>
      <c r="E40" s="75"/>
      <c r="F40" s="75"/>
      <c r="G40" s="69">
        <v>18</v>
      </c>
      <c r="H40" s="75"/>
      <c r="I40" s="75"/>
      <c r="J40" s="75"/>
      <c r="K40" s="75"/>
      <c r="L40" s="75"/>
    </row>
    <row r="41" spans="1:12" x14ac:dyDescent="0.3">
      <c r="A41" s="69">
        <v>19</v>
      </c>
      <c r="B41" s="75"/>
      <c r="C41" s="75"/>
      <c r="D41" s="75"/>
      <c r="E41" s="75"/>
      <c r="F41" s="75"/>
      <c r="G41" s="69">
        <v>19</v>
      </c>
      <c r="H41" s="75"/>
      <c r="I41" s="75"/>
      <c r="J41" s="75"/>
      <c r="K41" s="75"/>
      <c r="L41" s="75"/>
    </row>
    <row r="42" spans="1:12" x14ac:dyDescent="0.3">
      <c r="A42" s="69">
        <v>20</v>
      </c>
      <c r="B42" s="75"/>
      <c r="C42" s="75"/>
      <c r="D42" s="75"/>
      <c r="E42" s="75"/>
      <c r="F42" s="75"/>
      <c r="G42" s="69">
        <v>20</v>
      </c>
      <c r="H42" s="75"/>
      <c r="I42" s="75"/>
      <c r="J42" s="75"/>
      <c r="K42" s="75"/>
      <c r="L42" s="75"/>
    </row>
    <row r="43" spans="1:12" x14ac:dyDescent="0.3">
      <c r="A43" s="69">
        <v>21</v>
      </c>
      <c r="B43" s="75"/>
      <c r="C43" s="75"/>
      <c r="D43" s="75"/>
      <c r="E43" s="75"/>
      <c r="F43" s="75"/>
      <c r="G43" s="69">
        <v>21</v>
      </c>
      <c r="H43" s="75"/>
      <c r="I43" s="75"/>
      <c r="J43" s="75"/>
      <c r="K43" s="75"/>
      <c r="L43" s="75"/>
    </row>
    <row r="44" spans="1:12" x14ac:dyDescent="0.3">
      <c r="A44" s="69">
        <v>22</v>
      </c>
      <c r="B44" s="75"/>
      <c r="C44" s="75"/>
      <c r="D44" s="75"/>
      <c r="E44" s="75"/>
      <c r="F44" s="75"/>
      <c r="G44" s="69">
        <v>22</v>
      </c>
      <c r="H44" s="75"/>
      <c r="I44" s="75"/>
      <c r="J44" s="75"/>
      <c r="K44" s="75"/>
      <c r="L44" s="75"/>
    </row>
    <row r="45" spans="1:12" x14ac:dyDescent="0.3">
      <c r="A45" s="69">
        <v>23</v>
      </c>
      <c r="B45" s="75"/>
      <c r="C45" s="75"/>
      <c r="D45" s="75"/>
      <c r="E45" s="75"/>
      <c r="F45" s="75"/>
      <c r="G45" s="69">
        <v>23</v>
      </c>
      <c r="H45" s="75"/>
      <c r="I45" s="75"/>
      <c r="J45" s="75"/>
      <c r="K45" s="75"/>
      <c r="L45" s="75"/>
    </row>
    <row r="46" spans="1:12" x14ac:dyDescent="0.3">
      <c r="A46" s="69">
        <v>24</v>
      </c>
      <c r="B46" s="75"/>
      <c r="C46" s="75"/>
      <c r="D46" s="75"/>
      <c r="E46" s="75"/>
      <c r="F46" s="75"/>
      <c r="G46" s="69">
        <v>24</v>
      </c>
      <c r="H46" s="75"/>
      <c r="I46" s="75"/>
      <c r="J46" s="75"/>
      <c r="K46" s="75"/>
      <c r="L46" s="75"/>
    </row>
    <row r="47" spans="1:12" x14ac:dyDescent="0.3">
      <c r="A47" s="69">
        <v>25</v>
      </c>
      <c r="B47" s="75"/>
      <c r="C47" s="75"/>
      <c r="D47" s="75"/>
      <c r="E47" s="75"/>
      <c r="F47" s="75"/>
      <c r="G47" s="69">
        <v>25</v>
      </c>
      <c r="H47" s="75"/>
      <c r="I47" s="75"/>
      <c r="J47" s="75"/>
      <c r="K47" s="75"/>
      <c r="L47" s="75"/>
    </row>
    <row r="48" spans="1:12" x14ac:dyDescent="0.3">
      <c r="A48" s="69">
        <v>26</v>
      </c>
      <c r="B48" s="75"/>
      <c r="C48" s="75"/>
      <c r="D48" s="75"/>
      <c r="E48" s="75"/>
      <c r="F48" s="75"/>
      <c r="G48" s="69">
        <v>26</v>
      </c>
      <c r="H48" s="75"/>
      <c r="I48" s="75"/>
      <c r="J48" s="75"/>
      <c r="K48" s="75"/>
      <c r="L48" s="75"/>
    </row>
    <row r="49" spans="1:12" x14ac:dyDescent="0.3">
      <c r="A49" s="69">
        <v>27</v>
      </c>
      <c r="B49" s="75"/>
      <c r="C49" s="75"/>
      <c r="D49" s="75"/>
      <c r="E49" s="75"/>
      <c r="F49" s="75"/>
      <c r="G49" s="69">
        <v>27</v>
      </c>
      <c r="H49" s="75"/>
      <c r="I49" s="75"/>
      <c r="J49" s="75"/>
      <c r="K49" s="75"/>
      <c r="L49" s="75"/>
    </row>
    <row r="50" spans="1:12" x14ac:dyDescent="0.3">
      <c r="A50" s="69">
        <v>28</v>
      </c>
      <c r="B50" s="75"/>
      <c r="C50" s="75"/>
      <c r="D50" s="75"/>
      <c r="E50" s="75"/>
      <c r="F50" s="75"/>
      <c r="G50" s="69">
        <v>28</v>
      </c>
      <c r="H50" s="75"/>
      <c r="I50" s="75"/>
      <c r="J50" s="75"/>
      <c r="K50" s="75"/>
      <c r="L50" s="75"/>
    </row>
    <row r="51" spans="1:12" x14ac:dyDescent="0.3">
      <c r="A51" s="69">
        <v>29</v>
      </c>
      <c r="B51" s="75"/>
      <c r="C51" s="75"/>
      <c r="D51" s="75"/>
      <c r="E51" s="75"/>
      <c r="F51" s="75"/>
      <c r="G51" s="69">
        <v>29</v>
      </c>
      <c r="H51" s="75"/>
      <c r="I51" s="75"/>
      <c r="J51" s="75"/>
      <c r="K51" s="75"/>
      <c r="L51" s="75"/>
    </row>
    <row r="52" spans="1:12" x14ac:dyDescent="0.3">
      <c r="A52" s="69">
        <v>30</v>
      </c>
      <c r="B52" s="75"/>
      <c r="C52" s="75"/>
      <c r="D52" s="75"/>
      <c r="E52" s="75"/>
      <c r="F52" s="75"/>
      <c r="G52" s="69">
        <v>30</v>
      </c>
      <c r="H52" s="75"/>
      <c r="I52" s="75"/>
      <c r="J52" s="75"/>
      <c r="K52" s="75"/>
      <c r="L52" s="75"/>
    </row>
    <row r="53" spans="1:12" ht="16.5" customHeight="1" x14ac:dyDescent="0.3">
      <c r="A53" s="86" t="s">
        <v>331</v>
      </c>
      <c r="B53" s="87"/>
      <c r="C53" s="87"/>
      <c r="D53" s="87"/>
      <c r="E53" s="87"/>
      <c r="F53" s="87"/>
      <c r="G53" s="87"/>
      <c r="H53" s="87"/>
      <c r="I53" s="87"/>
      <c r="J53" s="87"/>
      <c r="K53" s="87"/>
      <c r="L53" s="88"/>
    </row>
    <row r="54" spans="1:12" ht="21" customHeight="1" x14ac:dyDescent="0.3">
      <c r="A54" s="83" t="s">
        <v>74</v>
      </c>
      <c r="B54" s="84"/>
      <c r="C54" s="84"/>
      <c r="D54" s="84"/>
      <c r="E54" s="84"/>
      <c r="F54" s="85"/>
      <c r="G54" s="76" t="s">
        <v>75</v>
      </c>
      <c r="H54" s="76"/>
      <c r="I54" s="76"/>
      <c r="J54" s="76"/>
      <c r="K54" s="76"/>
      <c r="L54" s="76"/>
    </row>
    <row r="55" spans="1:12" ht="42.75" customHeight="1" x14ac:dyDescent="0.3">
      <c r="A55" s="7">
        <v>1</v>
      </c>
      <c r="B55" s="75" t="s">
        <v>381</v>
      </c>
      <c r="C55" s="75"/>
      <c r="D55" s="75"/>
      <c r="E55" s="75"/>
      <c r="F55" s="75"/>
      <c r="G55" s="7">
        <v>1</v>
      </c>
      <c r="H55" s="79" t="s">
        <v>393</v>
      </c>
      <c r="I55" s="80"/>
      <c r="J55" s="80"/>
      <c r="K55" s="80"/>
      <c r="L55" s="81"/>
    </row>
    <row r="56" spans="1:12" ht="42.75" customHeight="1" x14ac:dyDescent="0.3">
      <c r="A56" s="7">
        <v>2</v>
      </c>
      <c r="B56" s="75" t="s">
        <v>382</v>
      </c>
      <c r="C56" s="75"/>
      <c r="D56" s="75"/>
      <c r="E56" s="75"/>
      <c r="F56" s="75"/>
      <c r="G56" s="7">
        <v>2</v>
      </c>
      <c r="H56" s="79" t="s">
        <v>394</v>
      </c>
      <c r="I56" s="80"/>
      <c r="J56" s="80"/>
      <c r="K56" s="80"/>
      <c r="L56" s="81"/>
    </row>
    <row r="57" spans="1:12" ht="42.75" customHeight="1" x14ac:dyDescent="0.3">
      <c r="A57" s="7">
        <v>3</v>
      </c>
      <c r="B57" s="75" t="s">
        <v>383</v>
      </c>
      <c r="C57" s="75"/>
      <c r="D57" s="75"/>
      <c r="E57" s="75"/>
      <c r="F57" s="75"/>
      <c r="G57" s="7">
        <v>3</v>
      </c>
      <c r="H57" s="79" t="s">
        <v>395</v>
      </c>
      <c r="I57" s="80"/>
      <c r="J57" s="80"/>
      <c r="K57" s="80"/>
      <c r="L57" s="81"/>
    </row>
    <row r="58" spans="1:12" ht="42.75" customHeight="1" x14ac:dyDescent="0.3">
      <c r="A58" s="7">
        <v>4</v>
      </c>
      <c r="B58" s="75" t="s">
        <v>384</v>
      </c>
      <c r="C58" s="75"/>
      <c r="D58" s="75"/>
      <c r="E58" s="75"/>
      <c r="F58" s="75"/>
      <c r="G58" s="7">
        <v>4</v>
      </c>
      <c r="H58" s="79" t="s">
        <v>396</v>
      </c>
      <c r="I58" s="80"/>
      <c r="J58" s="80"/>
      <c r="K58" s="80"/>
      <c r="L58" s="81"/>
    </row>
    <row r="59" spans="1:12" ht="42.75" customHeight="1" x14ac:dyDescent="0.3">
      <c r="A59" s="7">
        <v>5</v>
      </c>
      <c r="B59" s="75" t="s">
        <v>385</v>
      </c>
      <c r="C59" s="75"/>
      <c r="D59" s="75"/>
      <c r="E59" s="75"/>
      <c r="F59" s="75"/>
      <c r="G59" s="7">
        <v>5</v>
      </c>
      <c r="H59" s="79" t="s">
        <v>397</v>
      </c>
      <c r="I59" s="80"/>
      <c r="J59" s="80"/>
      <c r="K59" s="80"/>
      <c r="L59" s="81"/>
    </row>
    <row r="60" spans="1:12" ht="42.75" customHeight="1" x14ac:dyDescent="0.3">
      <c r="A60" s="7">
        <v>6</v>
      </c>
      <c r="B60" s="75" t="s">
        <v>386</v>
      </c>
      <c r="C60" s="75"/>
      <c r="D60" s="75"/>
      <c r="E60" s="75"/>
      <c r="F60" s="75"/>
      <c r="G60" s="7">
        <v>6</v>
      </c>
      <c r="H60" s="82" t="s">
        <v>398</v>
      </c>
      <c r="I60" s="82"/>
      <c r="J60" s="82"/>
      <c r="K60" s="82"/>
      <c r="L60" s="82"/>
    </row>
    <row r="61" spans="1:12" ht="42.75" customHeight="1" x14ac:dyDescent="0.3">
      <c r="A61" s="7">
        <v>7</v>
      </c>
      <c r="B61" s="79" t="s">
        <v>387</v>
      </c>
      <c r="C61" s="80"/>
      <c r="D61" s="80"/>
      <c r="E61" s="80"/>
      <c r="F61" s="81"/>
      <c r="G61" s="7">
        <v>7</v>
      </c>
      <c r="H61" s="79" t="s">
        <v>399</v>
      </c>
      <c r="I61" s="80"/>
      <c r="J61" s="80"/>
      <c r="K61" s="80"/>
      <c r="L61" s="81"/>
    </row>
    <row r="62" spans="1:12" ht="42.75" customHeight="1" x14ac:dyDescent="0.3">
      <c r="A62" s="7">
        <v>8</v>
      </c>
      <c r="B62" s="79" t="s">
        <v>388</v>
      </c>
      <c r="C62" s="80"/>
      <c r="D62" s="80"/>
      <c r="E62" s="80"/>
      <c r="F62" s="81"/>
      <c r="G62" s="7">
        <v>8</v>
      </c>
      <c r="H62" s="79" t="s">
        <v>400</v>
      </c>
      <c r="I62" s="80"/>
      <c r="J62" s="80"/>
      <c r="K62" s="80"/>
      <c r="L62" s="81"/>
    </row>
    <row r="63" spans="1:12" ht="42.75" customHeight="1" x14ac:dyDescent="0.3">
      <c r="A63" s="7">
        <v>9</v>
      </c>
      <c r="B63" s="79" t="s">
        <v>389</v>
      </c>
      <c r="C63" s="80"/>
      <c r="D63" s="80"/>
      <c r="E63" s="80"/>
      <c r="F63" s="81"/>
      <c r="G63" s="7">
        <v>9</v>
      </c>
      <c r="H63" s="82" t="s">
        <v>401</v>
      </c>
      <c r="I63" s="82"/>
      <c r="J63" s="82"/>
      <c r="K63" s="82"/>
      <c r="L63" s="82"/>
    </row>
    <row r="64" spans="1:12" ht="42.75" customHeight="1" x14ac:dyDescent="0.3">
      <c r="A64" s="7">
        <v>10</v>
      </c>
      <c r="B64" s="79" t="s">
        <v>390</v>
      </c>
      <c r="C64" s="80"/>
      <c r="D64" s="80"/>
      <c r="E64" s="80"/>
      <c r="F64" s="81"/>
      <c r="G64" s="7">
        <v>10</v>
      </c>
      <c r="H64" s="82" t="s">
        <v>402</v>
      </c>
      <c r="I64" s="82"/>
      <c r="J64" s="82"/>
      <c r="K64" s="82"/>
      <c r="L64" s="82"/>
    </row>
    <row r="65" spans="1:12" ht="42.75" customHeight="1" x14ac:dyDescent="0.3">
      <c r="A65" s="7">
        <v>11</v>
      </c>
      <c r="B65" s="79" t="s">
        <v>391</v>
      </c>
      <c r="C65" s="80"/>
      <c r="D65" s="80"/>
      <c r="E65" s="80"/>
      <c r="F65" s="81"/>
      <c r="G65" s="7">
        <v>11</v>
      </c>
      <c r="H65" s="82" t="s">
        <v>403</v>
      </c>
      <c r="I65" s="82"/>
      <c r="J65" s="82"/>
      <c r="K65" s="82"/>
      <c r="L65" s="82"/>
    </row>
    <row r="66" spans="1:12" ht="42.75" customHeight="1" x14ac:dyDescent="0.3">
      <c r="A66" s="7">
        <v>12</v>
      </c>
      <c r="B66" s="79" t="s">
        <v>392</v>
      </c>
      <c r="C66" s="80"/>
      <c r="D66" s="80"/>
      <c r="E66" s="80"/>
      <c r="F66" s="81"/>
      <c r="G66" s="7">
        <v>12</v>
      </c>
      <c r="H66" s="75"/>
      <c r="I66" s="75"/>
      <c r="J66" s="75"/>
      <c r="K66" s="75"/>
      <c r="L66" s="75"/>
    </row>
    <row r="67" spans="1:12" x14ac:dyDescent="0.3">
      <c r="A67" s="7">
        <v>13</v>
      </c>
      <c r="B67" s="75"/>
      <c r="C67" s="75"/>
      <c r="D67" s="75"/>
      <c r="E67" s="75"/>
      <c r="F67" s="75"/>
      <c r="G67" s="7">
        <v>13</v>
      </c>
      <c r="H67" s="75"/>
      <c r="I67" s="75"/>
      <c r="J67" s="75"/>
      <c r="K67" s="75"/>
      <c r="L67" s="75"/>
    </row>
    <row r="68" spans="1:12" x14ac:dyDescent="0.3">
      <c r="A68" s="7">
        <v>14</v>
      </c>
      <c r="B68" s="75"/>
      <c r="C68" s="75"/>
      <c r="D68" s="75"/>
      <c r="E68" s="75"/>
      <c r="F68" s="75"/>
      <c r="G68" s="7">
        <v>14</v>
      </c>
      <c r="H68" s="75"/>
      <c r="I68" s="75"/>
      <c r="J68" s="75"/>
      <c r="K68" s="75"/>
      <c r="L68" s="75"/>
    </row>
    <row r="69" spans="1:12" x14ac:dyDescent="0.3">
      <c r="A69" s="7">
        <v>15</v>
      </c>
      <c r="B69" s="75"/>
      <c r="C69" s="75"/>
      <c r="D69" s="75"/>
      <c r="E69" s="75"/>
      <c r="F69" s="75"/>
      <c r="G69" s="7">
        <v>15</v>
      </c>
      <c r="H69" s="75"/>
      <c r="I69" s="75"/>
      <c r="J69" s="75"/>
      <c r="K69" s="75"/>
      <c r="L69" s="75"/>
    </row>
    <row r="70" spans="1:12" x14ac:dyDescent="0.3">
      <c r="A70" s="69">
        <v>16</v>
      </c>
      <c r="B70" s="75"/>
      <c r="C70" s="75"/>
      <c r="D70" s="75"/>
      <c r="E70" s="75"/>
      <c r="F70" s="75"/>
      <c r="G70" s="69">
        <v>16</v>
      </c>
      <c r="H70" s="75"/>
      <c r="I70" s="75"/>
      <c r="J70" s="75"/>
      <c r="K70" s="75"/>
      <c r="L70" s="75"/>
    </row>
    <row r="71" spans="1:12" x14ac:dyDescent="0.3">
      <c r="A71" s="69">
        <v>17</v>
      </c>
      <c r="B71" s="75"/>
      <c r="C71" s="75"/>
      <c r="D71" s="75"/>
      <c r="E71" s="75"/>
      <c r="F71" s="75"/>
      <c r="G71" s="69">
        <v>17</v>
      </c>
      <c r="H71" s="75"/>
      <c r="I71" s="75"/>
      <c r="J71" s="75"/>
      <c r="K71" s="75"/>
      <c r="L71" s="75"/>
    </row>
    <row r="72" spans="1:12" x14ac:dyDescent="0.3">
      <c r="A72" s="69">
        <v>18</v>
      </c>
      <c r="B72" s="75"/>
      <c r="C72" s="75"/>
      <c r="D72" s="75"/>
      <c r="E72" s="75"/>
      <c r="F72" s="75"/>
      <c r="G72" s="69">
        <v>18</v>
      </c>
      <c r="H72" s="75"/>
      <c r="I72" s="75"/>
      <c r="J72" s="75"/>
      <c r="K72" s="75"/>
      <c r="L72" s="75"/>
    </row>
    <row r="73" spans="1:12" x14ac:dyDescent="0.3">
      <c r="A73" s="69">
        <v>19</v>
      </c>
      <c r="B73" s="75"/>
      <c r="C73" s="75"/>
      <c r="D73" s="75"/>
      <c r="E73" s="75"/>
      <c r="F73" s="75"/>
      <c r="G73" s="69">
        <v>19</v>
      </c>
      <c r="H73" s="75"/>
      <c r="I73" s="75"/>
      <c r="J73" s="75"/>
      <c r="K73" s="75"/>
      <c r="L73" s="75"/>
    </row>
    <row r="74" spans="1:12" x14ac:dyDescent="0.3">
      <c r="A74" s="69">
        <v>20</v>
      </c>
      <c r="B74" s="75"/>
      <c r="C74" s="75"/>
      <c r="D74" s="75"/>
      <c r="E74" s="75"/>
      <c r="F74" s="75"/>
      <c r="G74" s="69">
        <v>20</v>
      </c>
      <c r="H74" s="75"/>
      <c r="I74" s="75"/>
      <c r="J74" s="75"/>
      <c r="K74" s="75"/>
      <c r="L74" s="75"/>
    </row>
    <row r="75" spans="1:12" x14ac:dyDescent="0.3">
      <c r="A75" s="69">
        <v>21</v>
      </c>
      <c r="B75" s="75"/>
      <c r="C75" s="75"/>
      <c r="D75" s="75"/>
      <c r="E75" s="75"/>
      <c r="F75" s="75"/>
      <c r="G75" s="69">
        <v>21</v>
      </c>
      <c r="H75" s="75"/>
      <c r="I75" s="75"/>
      <c r="J75" s="75"/>
      <c r="K75" s="75"/>
      <c r="L75" s="75"/>
    </row>
    <row r="76" spans="1:12" x14ac:dyDescent="0.3">
      <c r="A76" s="69">
        <v>22</v>
      </c>
      <c r="B76" s="75"/>
      <c r="C76" s="75"/>
      <c r="D76" s="75"/>
      <c r="E76" s="75"/>
      <c r="F76" s="75"/>
      <c r="G76" s="69">
        <v>22</v>
      </c>
      <c r="H76" s="75"/>
      <c r="I76" s="75"/>
      <c r="J76" s="75"/>
      <c r="K76" s="75"/>
      <c r="L76" s="75"/>
    </row>
    <row r="77" spans="1:12" x14ac:dyDescent="0.3">
      <c r="A77" s="69">
        <v>23</v>
      </c>
      <c r="B77" s="75"/>
      <c r="C77" s="75"/>
      <c r="D77" s="75"/>
      <c r="E77" s="75"/>
      <c r="F77" s="75"/>
      <c r="G77" s="69">
        <v>23</v>
      </c>
      <c r="H77" s="75"/>
      <c r="I77" s="75"/>
      <c r="J77" s="75"/>
      <c r="K77" s="75"/>
      <c r="L77" s="75"/>
    </row>
    <row r="78" spans="1:12" x14ac:dyDescent="0.3">
      <c r="A78" s="69">
        <v>24</v>
      </c>
      <c r="B78" s="75"/>
      <c r="C78" s="75"/>
      <c r="D78" s="75"/>
      <c r="E78" s="75"/>
      <c r="F78" s="75"/>
      <c r="G78" s="69">
        <v>24</v>
      </c>
      <c r="H78" s="75"/>
      <c r="I78" s="75"/>
      <c r="J78" s="75"/>
      <c r="K78" s="75"/>
      <c r="L78" s="75"/>
    </row>
    <row r="79" spans="1:12" x14ac:dyDescent="0.3">
      <c r="A79" s="69">
        <v>25</v>
      </c>
      <c r="B79" s="75"/>
      <c r="C79" s="75"/>
      <c r="D79" s="75"/>
      <c r="E79" s="75"/>
      <c r="F79" s="75"/>
      <c r="G79" s="69">
        <v>25</v>
      </c>
      <c r="H79" s="75"/>
      <c r="I79" s="75"/>
      <c r="J79" s="75"/>
      <c r="K79" s="75"/>
      <c r="L79" s="75"/>
    </row>
    <row r="80" spans="1:12" x14ac:dyDescent="0.3">
      <c r="A80" s="69">
        <v>26</v>
      </c>
      <c r="B80" s="75"/>
      <c r="C80" s="75"/>
      <c r="D80" s="75"/>
      <c r="E80" s="75"/>
      <c r="F80" s="75"/>
      <c r="G80" s="69">
        <v>26</v>
      </c>
      <c r="H80" s="75"/>
      <c r="I80" s="75"/>
      <c r="J80" s="75"/>
      <c r="K80" s="75"/>
      <c r="L80" s="75"/>
    </row>
    <row r="81" spans="1:12" x14ac:dyDescent="0.3">
      <c r="A81" s="69">
        <v>27</v>
      </c>
      <c r="B81" s="75"/>
      <c r="C81" s="75"/>
      <c r="D81" s="75"/>
      <c r="E81" s="75"/>
      <c r="F81" s="75"/>
      <c r="G81" s="69">
        <v>27</v>
      </c>
      <c r="H81" s="75"/>
      <c r="I81" s="75"/>
      <c r="J81" s="75"/>
      <c r="K81" s="75"/>
      <c r="L81" s="75"/>
    </row>
    <row r="82" spans="1:12" x14ac:dyDescent="0.3">
      <c r="A82" s="69">
        <v>28</v>
      </c>
      <c r="B82" s="75"/>
      <c r="C82" s="75"/>
      <c r="D82" s="75"/>
      <c r="E82" s="75"/>
      <c r="F82" s="75"/>
      <c r="G82" s="69">
        <v>28</v>
      </c>
      <c r="H82" s="75"/>
      <c r="I82" s="75"/>
      <c r="J82" s="75"/>
      <c r="K82" s="75"/>
      <c r="L82" s="75"/>
    </row>
    <row r="83" spans="1:12" x14ac:dyDescent="0.3">
      <c r="A83" s="69">
        <v>29</v>
      </c>
      <c r="B83" s="75"/>
      <c r="C83" s="75"/>
      <c r="D83" s="75"/>
      <c r="E83" s="75"/>
      <c r="F83" s="75"/>
      <c r="G83" s="69">
        <v>29</v>
      </c>
      <c r="H83" s="75"/>
      <c r="I83" s="75"/>
      <c r="J83" s="75"/>
      <c r="K83" s="75"/>
      <c r="L83" s="75"/>
    </row>
    <row r="84" spans="1:12" x14ac:dyDescent="0.3">
      <c r="A84" s="69">
        <v>30</v>
      </c>
      <c r="B84" s="75"/>
      <c r="C84" s="75"/>
      <c r="D84" s="75"/>
      <c r="E84" s="75"/>
      <c r="F84" s="75"/>
      <c r="G84" s="69">
        <v>30</v>
      </c>
      <c r="H84" s="75"/>
      <c r="I84" s="75"/>
      <c r="J84" s="75"/>
      <c r="K84" s="75"/>
      <c r="L84" s="75"/>
    </row>
    <row r="85" spans="1:12" ht="16.5" customHeight="1" x14ac:dyDescent="0.3">
      <c r="A85" s="86" t="s">
        <v>339</v>
      </c>
      <c r="B85" s="87"/>
      <c r="C85" s="87"/>
      <c r="D85" s="87"/>
      <c r="E85" s="87"/>
      <c r="F85" s="87"/>
      <c r="G85" s="87"/>
      <c r="H85" s="87"/>
      <c r="I85" s="87"/>
      <c r="J85" s="87"/>
      <c r="K85" s="87"/>
      <c r="L85" s="88"/>
    </row>
    <row r="86" spans="1:12" ht="21" customHeight="1" x14ac:dyDescent="0.3">
      <c r="A86" s="83" t="s">
        <v>332</v>
      </c>
      <c r="B86" s="84"/>
      <c r="C86" s="84"/>
      <c r="D86" s="84"/>
      <c r="E86" s="84"/>
      <c r="F86" s="85"/>
      <c r="G86" s="76" t="s">
        <v>336</v>
      </c>
      <c r="H86" s="76"/>
      <c r="I86" s="76"/>
      <c r="J86" s="76"/>
      <c r="K86" s="76"/>
      <c r="L86" s="76"/>
    </row>
    <row r="87" spans="1:12" ht="39" customHeight="1" x14ac:dyDescent="0.3">
      <c r="A87" s="69">
        <v>1</v>
      </c>
      <c r="B87" s="75" t="s">
        <v>404</v>
      </c>
      <c r="C87" s="75"/>
      <c r="D87" s="75"/>
      <c r="E87" s="75"/>
      <c r="F87" s="75"/>
      <c r="G87" s="69">
        <v>1</v>
      </c>
      <c r="H87" s="75" t="s">
        <v>408</v>
      </c>
      <c r="I87" s="75"/>
      <c r="J87" s="75"/>
      <c r="K87" s="75"/>
      <c r="L87" s="75"/>
    </row>
    <row r="88" spans="1:12" ht="39" customHeight="1" x14ac:dyDescent="0.3">
      <c r="A88" s="69">
        <v>2</v>
      </c>
      <c r="B88" s="75" t="s">
        <v>405</v>
      </c>
      <c r="C88" s="75"/>
      <c r="D88" s="75"/>
      <c r="E88" s="75"/>
      <c r="F88" s="75"/>
      <c r="G88" s="69">
        <v>2</v>
      </c>
      <c r="H88" s="75" t="s">
        <v>409</v>
      </c>
      <c r="I88" s="75"/>
      <c r="J88" s="75"/>
      <c r="K88" s="75"/>
      <c r="L88" s="75"/>
    </row>
    <row r="89" spans="1:12" ht="39" customHeight="1" x14ac:dyDescent="0.3">
      <c r="A89" s="69">
        <v>3</v>
      </c>
      <c r="B89" s="75" t="s">
        <v>406</v>
      </c>
      <c r="C89" s="75"/>
      <c r="D89" s="75"/>
      <c r="E89" s="75"/>
      <c r="F89" s="75"/>
      <c r="G89" s="69">
        <v>3</v>
      </c>
      <c r="H89" s="75" t="s">
        <v>410</v>
      </c>
      <c r="I89" s="75"/>
      <c r="J89" s="75"/>
      <c r="K89" s="75"/>
      <c r="L89" s="75"/>
    </row>
    <row r="90" spans="1:12" ht="39" customHeight="1" x14ac:dyDescent="0.3">
      <c r="A90" s="69">
        <v>4</v>
      </c>
      <c r="B90" s="75" t="s">
        <v>407</v>
      </c>
      <c r="C90" s="75"/>
      <c r="D90" s="75"/>
      <c r="E90" s="75"/>
      <c r="F90" s="75"/>
      <c r="G90" s="69">
        <v>4</v>
      </c>
      <c r="H90" s="75" t="s">
        <v>411</v>
      </c>
      <c r="I90" s="75"/>
      <c r="J90" s="75"/>
      <c r="K90" s="75"/>
      <c r="L90" s="75"/>
    </row>
    <row r="91" spans="1:12" ht="39" customHeight="1" x14ac:dyDescent="0.3">
      <c r="A91" s="69">
        <v>5</v>
      </c>
      <c r="B91" s="75"/>
      <c r="C91" s="75"/>
      <c r="D91" s="75"/>
      <c r="E91" s="75"/>
      <c r="F91" s="75"/>
      <c r="G91" s="69">
        <v>5</v>
      </c>
      <c r="H91" s="75" t="s">
        <v>412</v>
      </c>
      <c r="I91" s="75"/>
      <c r="J91" s="75"/>
      <c r="K91" s="75"/>
      <c r="L91" s="75"/>
    </row>
    <row r="92" spans="1:12" ht="39" customHeight="1" x14ac:dyDescent="0.3">
      <c r="A92" s="69">
        <v>6</v>
      </c>
      <c r="B92" s="75"/>
      <c r="C92" s="75"/>
      <c r="D92" s="75"/>
      <c r="E92" s="75"/>
      <c r="F92" s="75"/>
      <c r="G92" s="69">
        <v>6</v>
      </c>
      <c r="H92" s="111" t="s">
        <v>413</v>
      </c>
      <c r="I92" s="112"/>
      <c r="J92" s="112"/>
      <c r="K92" s="112"/>
      <c r="L92" s="113"/>
    </row>
    <row r="93" spans="1:12" ht="39" customHeight="1" x14ac:dyDescent="0.3">
      <c r="A93" s="69">
        <v>7</v>
      </c>
      <c r="B93" s="75"/>
      <c r="C93" s="75"/>
      <c r="D93" s="75"/>
      <c r="E93" s="75"/>
      <c r="F93" s="75"/>
      <c r="G93" s="69">
        <v>7</v>
      </c>
      <c r="H93" s="111" t="s">
        <v>414</v>
      </c>
      <c r="I93" s="112"/>
      <c r="J93" s="112"/>
      <c r="K93" s="112"/>
      <c r="L93" s="113"/>
    </row>
    <row r="94" spans="1:12" x14ac:dyDescent="0.3">
      <c r="A94" s="69">
        <v>8</v>
      </c>
      <c r="B94" s="75"/>
      <c r="C94" s="75"/>
      <c r="D94" s="75"/>
      <c r="E94" s="75"/>
      <c r="F94" s="75"/>
      <c r="G94" s="69">
        <v>8</v>
      </c>
      <c r="H94" s="75"/>
      <c r="I94" s="75"/>
      <c r="J94" s="75"/>
      <c r="K94" s="75"/>
      <c r="L94" s="75"/>
    </row>
    <row r="95" spans="1:12" x14ac:dyDescent="0.3">
      <c r="A95" s="69">
        <v>9</v>
      </c>
      <c r="B95" s="75"/>
      <c r="C95" s="75"/>
      <c r="D95" s="75"/>
      <c r="E95" s="75"/>
      <c r="F95" s="75"/>
      <c r="G95" s="69">
        <v>9</v>
      </c>
      <c r="H95" s="75"/>
      <c r="I95" s="75"/>
      <c r="J95" s="75"/>
      <c r="K95" s="75"/>
      <c r="L95" s="75"/>
    </row>
    <row r="96" spans="1:12" x14ac:dyDescent="0.3">
      <c r="A96" s="69">
        <v>10</v>
      </c>
      <c r="B96" s="75"/>
      <c r="C96" s="75"/>
      <c r="D96" s="75"/>
      <c r="E96" s="75"/>
      <c r="F96" s="75"/>
      <c r="G96" s="69">
        <v>10</v>
      </c>
      <c r="H96" s="75"/>
      <c r="I96" s="75"/>
      <c r="J96" s="75"/>
      <c r="K96" s="75"/>
      <c r="L96" s="75"/>
    </row>
    <row r="97" spans="1:12" x14ac:dyDescent="0.3">
      <c r="A97" s="69">
        <v>11</v>
      </c>
      <c r="B97" s="75"/>
      <c r="C97" s="75"/>
      <c r="D97" s="75"/>
      <c r="E97" s="75"/>
      <c r="F97" s="75"/>
      <c r="G97" s="69">
        <v>11</v>
      </c>
      <c r="H97" s="75"/>
      <c r="I97" s="75"/>
      <c r="J97" s="75"/>
      <c r="K97" s="75"/>
      <c r="L97" s="75"/>
    </row>
    <row r="98" spans="1:12" x14ac:dyDescent="0.3">
      <c r="A98" s="69">
        <v>12</v>
      </c>
      <c r="B98" s="75"/>
      <c r="C98" s="75"/>
      <c r="D98" s="75"/>
      <c r="E98" s="75"/>
      <c r="F98" s="75"/>
      <c r="G98" s="69">
        <v>12</v>
      </c>
      <c r="H98" s="75"/>
      <c r="I98" s="75"/>
      <c r="J98" s="75"/>
      <c r="K98" s="75"/>
      <c r="L98" s="75"/>
    </row>
    <row r="99" spans="1:12" x14ac:dyDescent="0.3">
      <c r="A99" s="69">
        <v>13</v>
      </c>
      <c r="B99" s="75"/>
      <c r="C99" s="75"/>
      <c r="D99" s="75"/>
      <c r="E99" s="75"/>
      <c r="F99" s="75"/>
      <c r="G99" s="69">
        <v>13</v>
      </c>
      <c r="H99" s="75"/>
      <c r="I99" s="75"/>
      <c r="J99" s="75"/>
      <c r="K99" s="75"/>
      <c r="L99" s="75"/>
    </row>
    <row r="100" spans="1:12" x14ac:dyDescent="0.3">
      <c r="A100" s="69">
        <v>14</v>
      </c>
      <c r="B100" s="75"/>
      <c r="C100" s="75"/>
      <c r="D100" s="75"/>
      <c r="E100" s="75"/>
      <c r="F100" s="75"/>
      <c r="G100" s="69">
        <v>14</v>
      </c>
      <c r="H100" s="75"/>
      <c r="I100" s="75"/>
      <c r="J100" s="75"/>
      <c r="K100" s="75"/>
      <c r="L100" s="75"/>
    </row>
    <row r="101" spans="1:12" x14ac:dyDescent="0.3">
      <c r="A101" s="69">
        <v>15</v>
      </c>
      <c r="B101" s="75"/>
      <c r="C101" s="75"/>
      <c r="D101" s="75"/>
      <c r="E101" s="75"/>
      <c r="F101" s="75"/>
      <c r="G101" s="69">
        <v>15</v>
      </c>
      <c r="H101" s="75"/>
      <c r="I101" s="75"/>
      <c r="J101" s="75"/>
      <c r="K101" s="75"/>
      <c r="L101" s="75"/>
    </row>
    <row r="102" spans="1:12" x14ac:dyDescent="0.3">
      <c r="A102" s="69">
        <v>16</v>
      </c>
      <c r="B102" s="75"/>
      <c r="C102" s="75"/>
      <c r="D102" s="75"/>
      <c r="E102" s="75"/>
      <c r="F102" s="75"/>
      <c r="G102" s="69">
        <v>16</v>
      </c>
      <c r="H102" s="75"/>
      <c r="I102" s="75"/>
      <c r="J102" s="75"/>
      <c r="K102" s="75"/>
      <c r="L102" s="75"/>
    </row>
    <row r="103" spans="1:12" ht="21" customHeight="1" x14ac:dyDescent="0.3">
      <c r="A103" s="83" t="s">
        <v>333</v>
      </c>
      <c r="B103" s="84"/>
      <c r="C103" s="84"/>
      <c r="D103" s="84"/>
      <c r="E103" s="84"/>
      <c r="F103" s="85"/>
      <c r="G103" s="76" t="s">
        <v>337</v>
      </c>
      <c r="H103" s="76"/>
      <c r="I103" s="76"/>
      <c r="J103" s="76"/>
      <c r="K103" s="76"/>
      <c r="L103" s="76"/>
    </row>
    <row r="104" spans="1:12" ht="38.25" customHeight="1" x14ac:dyDescent="0.3">
      <c r="A104" s="69">
        <v>1</v>
      </c>
      <c r="B104" s="75" t="s">
        <v>415</v>
      </c>
      <c r="C104" s="75"/>
      <c r="D104" s="75"/>
      <c r="E104" s="75"/>
      <c r="F104" s="75"/>
      <c r="G104" s="69">
        <v>1</v>
      </c>
      <c r="H104" s="75" t="s">
        <v>419</v>
      </c>
      <c r="I104" s="75"/>
      <c r="J104" s="75"/>
      <c r="K104" s="75"/>
      <c r="L104" s="75"/>
    </row>
    <row r="105" spans="1:12" ht="38.25" customHeight="1" x14ac:dyDescent="0.3">
      <c r="A105" s="69">
        <v>2</v>
      </c>
      <c r="B105" s="89" t="s">
        <v>416</v>
      </c>
      <c r="C105" s="90"/>
      <c r="D105" s="90"/>
      <c r="E105" s="90"/>
      <c r="F105" s="91"/>
      <c r="G105" s="69">
        <v>2</v>
      </c>
      <c r="H105" s="114" t="s">
        <v>420</v>
      </c>
      <c r="I105" s="114"/>
      <c r="J105" s="114"/>
      <c r="K105" s="114"/>
      <c r="L105" s="114"/>
    </row>
    <row r="106" spans="1:12" ht="38.25" customHeight="1" x14ac:dyDescent="0.3">
      <c r="A106" s="69">
        <v>3</v>
      </c>
      <c r="B106" s="89" t="s">
        <v>417</v>
      </c>
      <c r="C106" s="90"/>
      <c r="D106" s="90"/>
      <c r="E106" s="90"/>
      <c r="F106" s="91"/>
      <c r="G106" s="69">
        <v>3</v>
      </c>
      <c r="H106" s="75" t="s">
        <v>421</v>
      </c>
      <c r="I106" s="75"/>
      <c r="J106" s="75"/>
      <c r="K106" s="75"/>
      <c r="L106" s="75"/>
    </row>
    <row r="107" spans="1:12" ht="38.25" customHeight="1" x14ac:dyDescent="0.3">
      <c r="A107" s="69">
        <v>4</v>
      </c>
      <c r="B107" s="75" t="s">
        <v>418</v>
      </c>
      <c r="C107" s="75"/>
      <c r="D107" s="75"/>
      <c r="E107" s="75"/>
      <c r="F107" s="75"/>
      <c r="G107" s="69">
        <v>4</v>
      </c>
      <c r="H107" s="75" t="s">
        <v>422</v>
      </c>
      <c r="I107" s="75"/>
      <c r="J107" s="75"/>
      <c r="K107" s="75"/>
      <c r="L107" s="75"/>
    </row>
    <row r="108" spans="1:12" ht="38.25" customHeight="1" x14ac:dyDescent="0.3">
      <c r="A108" s="69">
        <v>5</v>
      </c>
      <c r="B108" s="75"/>
      <c r="C108" s="75"/>
      <c r="D108" s="75"/>
      <c r="E108" s="75"/>
      <c r="F108" s="75"/>
      <c r="G108" s="69">
        <v>5</v>
      </c>
      <c r="H108" s="75" t="s">
        <v>423</v>
      </c>
      <c r="I108" s="75"/>
      <c r="J108" s="75"/>
      <c r="K108" s="75"/>
      <c r="L108" s="75"/>
    </row>
    <row r="109" spans="1:12" ht="38.25" customHeight="1" x14ac:dyDescent="0.3">
      <c r="A109" s="69">
        <v>6</v>
      </c>
      <c r="B109" s="75"/>
      <c r="C109" s="75"/>
      <c r="D109" s="75"/>
      <c r="E109" s="75"/>
      <c r="F109" s="75"/>
      <c r="G109" s="69">
        <v>6</v>
      </c>
      <c r="H109" s="75" t="s">
        <v>424</v>
      </c>
      <c r="I109" s="75"/>
      <c r="J109" s="75"/>
      <c r="K109" s="75"/>
      <c r="L109" s="75"/>
    </row>
    <row r="110" spans="1:12" ht="38.25" customHeight="1" x14ac:dyDescent="0.3">
      <c r="A110" s="69">
        <v>7</v>
      </c>
      <c r="B110" s="75"/>
      <c r="C110" s="75"/>
      <c r="D110" s="75"/>
      <c r="E110" s="75"/>
      <c r="F110" s="75"/>
      <c r="G110" s="69">
        <v>7</v>
      </c>
      <c r="H110" s="114" t="s">
        <v>425</v>
      </c>
      <c r="I110" s="114"/>
      <c r="J110" s="114"/>
      <c r="K110" s="114"/>
      <c r="L110" s="114"/>
    </row>
    <row r="111" spans="1:12" ht="38.25" customHeight="1" x14ac:dyDescent="0.3">
      <c r="A111" s="69">
        <v>8</v>
      </c>
      <c r="B111" s="75"/>
      <c r="C111" s="75"/>
      <c r="D111" s="75"/>
      <c r="E111" s="75"/>
      <c r="F111" s="75"/>
      <c r="G111" s="69">
        <v>8</v>
      </c>
      <c r="H111" s="75" t="s">
        <v>426</v>
      </c>
      <c r="I111" s="75"/>
      <c r="J111" s="75"/>
      <c r="K111" s="75"/>
      <c r="L111" s="75"/>
    </row>
    <row r="112" spans="1:12" ht="38.25" customHeight="1" x14ac:dyDescent="0.3">
      <c r="A112" s="69">
        <v>9</v>
      </c>
      <c r="B112" s="75"/>
      <c r="C112" s="75"/>
      <c r="D112" s="75"/>
      <c r="E112" s="75"/>
      <c r="F112" s="75"/>
      <c r="G112" s="69">
        <v>9</v>
      </c>
      <c r="H112" s="114" t="s">
        <v>427</v>
      </c>
      <c r="I112" s="114"/>
      <c r="J112" s="114"/>
      <c r="K112" s="114"/>
      <c r="L112" s="114"/>
    </row>
    <row r="113" spans="1:12" ht="38.25" customHeight="1" x14ac:dyDescent="0.3">
      <c r="A113" s="69">
        <v>10</v>
      </c>
      <c r="B113" s="75"/>
      <c r="C113" s="75"/>
      <c r="D113" s="75"/>
      <c r="E113" s="75"/>
      <c r="F113" s="75"/>
      <c r="G113" s="69">
        <v>10</v>
      </c>
      <c r="H113" s="75" t="s">
        <v>428</v>
      </c>
      <c r="I113" s="75"/>
      <c r="J113" s="75"/>
      <c r="K113" s="75"/>
      <c r="L113" s="75"/>
    </row>
    <row r="114" spans="1:12" ht="38.25" customHeight="1" x14ac:dyDescent="0.3">
      <c r="A114" s="69">
        <v>11</v>
      </c>
      <c r="B114" s="75"/>
      <c r="C114" s="75"/>
      <c r="D114" s="75"/>
      <c r="E114" s="75"/>
      <c r="F114" s="75"/>
      <c r="G114" s="69">
        <v>11</v>
      </c>
      <c r="H114" s="114" t="s">
        <v>429</v>
      </c>
      <c r="I114" s="114"/>
      <c r="J114" s="114"/>
      <c r="K114" s="114"/>
      <c r="L114" s="114"/>
    </row>
    <row r="115" spans="1:12" ht="38.25" customHeight="1" x14ac:dyDescent="0.3">
      <c r="A115" s="69">
        <v>12</v>
      </c>
      <c r="B115" s="75"/>
      <c r="C115" s="75"/>
      <c r="D115" s="75"/>
      <c r="E115" s="75"/>
      <c r="F115" s="75"/>
      <c r="G115" s="69">
        <v>12</v>
      </c>
      <c r="H115" s="111" t="s">
        <v>430</v>
      </c>
      <c r="I115" s="112"/>
      <c r="J115" s="112"/>
      <c r="K115" s="112"/>
      <c r="L115" s="113"/>
    </row>
    <row r="116" spans="1:12" ht="38.25" customHeight="1" x14ac:dyDescent="0.3">
      <c r="A116" s="69">
        <v>13</v>
      </c>
      <c r="B116" s="75"/>
      <c r="C116" s="75"/>
      <c r="D116" s="75"/>
      <c r="E116" s="75"/>
      <c r="F116" s="75"/>
      <c r="G116" s="69">
        <v>13</v>
      </c>
      <c r="H116" s="75" t="s">
        <v>431</v>
      </c>
      <c r="I116" s="75"/>
      <c r="J116" s="75"/>
      <c r="K116" s="75"/>
      <c r="L116" s="75"/>
    </row>
    <row r="117" spans="1:12" ht="38.25" customHeight="1" x14ac:dyDescent="0.3">
      <c r="A117" s="69">
        <v>14</v>
      </c>
      <c r="B117" s="75"/>
      <c r="C117" s="75"/>
      <c r="D117" s="75"/>
      <c r="E117" s="75"/>
      <c r="F117" s="75"/>
      <c r="G117" s="69">
        <v>14</v>
      </c>
      <c r="H117" s="75" t="s">
        <v>432</v>
      </c>
      <c r="I117" s="75"/>
      <c r="J117" s="75"/>
      <c r="K117" s="75"/>
      <c r="L117" s="75"/>
    </row>
    <row r="118" spans="1:12" x14ac:dyDescent="0.3">
      <c r="A118" s="69">
        <v>15</v>
      </c>
      <c r="B118" s="75"/>
      <c r="C118" s="75"/>
      <c r="D118" s="75"/>
      <c r="E118" s="75"/>
      <c r="F118" s="75"/>
      <c r="G118" s="69">
        <v>15</v>
      </c>
      <c r="H118" s="75"/>
      <c r="I118" s="75"/>
      <c r="J118" s="75"/>
      <c r="K118" s="75"/>
      <c r="L118" s="75"/>
    </row>
    <row r="119" spans="1:12" x14ac:dyDescent="0.3">
      <c r="A119" s="69">
        <v>16</v>
      </c>
      <c r="B119" s="75"/>
      <c r="C119" s="75"/>
      <c r="D119" s="75"/>
      <c r="E119" s="75"/>
      <c r="F119" s="75"/>
      <c r="G119" s="69">
        <v>16</v>
      </c>
      <c r="H119" s="75"/>
      <c r="I119" s="75"/>
      <c r="J119" s="75"/>
      <c r="K119" s="75"/>
      <c r="L119" s="75"/>
    </row>
    <row r="120" spans="1:12" ht="21" customHeight="1" x14ac:dyDescent="0.3">
      <c r="A120" s="83" t="s">
        <v>338</v>
      </c>
      <c r="B120" s="84"/>
      <c r="C120" s="84"/>
      <c r="D120" s="84"/>
      <c r="E120" s="84"/>
      <c r="F120" s="85"/>
      <c r="G120" s="76" t="s">
        <v>334</v>
      </c>
      <c r="H120" s="76"/>
      <c r="I120" s="76"/>
      <c r="J120" s="76"/>
      <c r="K120" s="76"/>
      <c r="L120" s="76"/>
    </row>
    <row r="121" spans="1:12" ht="49.5" customHeight="1" x14ac:dyDescent="0.3">
      <c r="A121" s="54">
        <v>1</v>
      </c>
      <c r="B121" s="75" t="s">
        <v>433</v>
      </c>
      <c r="C121" s="75"/>
      <c r="D121" s="75"/>
      <c r="E121" s="75"/>
      <c r="F121" s="75"/>
      <c r="G121" s="69">
        <v>1</v>
      </c>
      <c r="H121" s="114" t="s">
        <v>436</v>
      </c>
      <c r="I121" s="114"/>
      <c r="J121" s="114"/>
      <c r="K121" s="114"/>
      <c r="L121" s="114"/>
    </row>
    <row r="122" spans="1:12" ht="49.5" customHeight="1" x14ac:dyDescent="0.3">
      <c r="A122" s="69">
        <v>2</v>
      </c>
      <c r="B122" s="115" t="s">
        <v>434</v>
      </c>
      <c r="C122" s="115"/>
      <c r="D122" s="115"/>
      <c r="E122" s="115"/>
      <c r="F122" s="115"/>
      <c r="G122" s="69">
        <v>2</v>
      </c>
      <c r="H122" s="75" t="s">
        <v>437</v>
      </c>
      <c r="I122" s="75"/>
      <c r="J122" s="75"/>
      <c r="K122" s="75"/>
      <c r="L122" s="75"/>
    </row>
    <row r="123" spans="1:12" ht="49.5" customHeight="1" x14ac:dyDescent="0.3">
      <c r="A123" s="69">
        <v>3</v>
      </c>
      <c r="B123" s="115" t="s">
        <v>435</v>
      </c>
      <c r="C123" s="115"/>
      <c r="D123" s="115"/>
      <c r="E123" s="115"/>
      <c r="F123" s="115"/>
      <c r="G123" s="69">
        <v>3</v>
      </c>
      <c r="H123" s="114" t="s">
        <v>438</v>
      </c>
      <c r="I123" s="114"/>
      <c r="J123" s="114"/>
      <c r="K123" s="114"/>
      <c r="L123" s="114"/>
    </row>
    <row r="124" spans="1:12" ht="49.5" customHeight="1" x14ac:dyDescent="0.3">
      <c r="A124" s="69">
        <v>4</v>
      </c>
      <c r="B124" s="75"/>
      <c r="C124" s="75"/>
      <c r="D124" s="75"/>
      <c r="E124" s="75"/>
      <c r="F124" s="75"/>
      <c r="G124" s="69">
        <v>4</v>
      </c>
      <c r="H124" s="75" t="s">
        <v>439</v>
      </c>
      <c r="I124" s="75"/>
      <c r="J124" s="75"/>
      <c r="K124" s="75"/>
      <c r="L124" s="75"/>
    </row>
    <row r="125" spans="1:12" ht="49.5" customHeight="1" x14ac:dyDescent="0.3">
      <c r="A125" s="69">
        <v>5</v>
      </c>
      <c r="B125" s="75"/>
      <c r="C125" s="75"/>
      <c r="D125" s="75"/>
      <c r="E125" s="75"/>
      <c r="F125" s="75"/>
      <c r="G125" s="69">
        <v>5</v>
      </c>
      <c r="H125" s="75" t="s">
        <v>440</v>
      </c>
      <c r="I125" s="75"/>
      <c r="J125" s="75"/>
      <c r="K125" s="75"/>
      <c r="L125" s="75"/>
    </row>
    <row r="126" spans="1:12" ht="49.5" customHeight="1" x14ac:dyDescent="0.3">
      <c r="A126" s="69">
        <v>6</v>
      </c>
      <c r="B126" s="75"/>
      <c r="C126" s="75"/>
      <c r="D126" s="75"/>
      <c r="E126" s="75"/>
      <c r="F126" s="75"/>
      <c r="G126" s="69">
        <v>6</v>
      </c>
      <c r="H126" s="75" t="s">
        <v>441</v>
      </c>
      <c r="I126" s="75"/>
      <c r="J126" s="75"/>
      <c r="K126" s="75"/>
      <c r="L126" s="75"/>
    </row>
    <row r="127" spans="1:12" ht="49.5" customHeight="1" x14ac:dyDescent="0.3">
      <c r="A127" s="69">
        <v>7</v>
      </c>
      <c r="B127" s="75"/>
      <c r="C127" s="75"/>
      <c r="D127" s="75"/>
      <c r="E127" s="75"/>
      <c r="F127" s="75"/>
      <c r="G127" s="69">
        <v>7</v>
      </c>
      <c r="H127" s="75" t="s">
        <v>442</v>
      </c>
      <c r="I127" s="75"/>
      <c r="J127" s="75"/>
      <c r="K127" s="75"/>
      <c r="L127" s="75"/>
    </row>
    <row r="128" spans="1:12" ht="49.5" customHeight="1" x14ac:dyDescent="0.3">
      <c r="A128" s="69">
        <v>8</v>
      </c>
      <c r="B128" s="75"/>
      <c r="C128" s="75"/>
      <c r="D128" s="75"/>
      <c r="E128" s="75"/>
      <c r="F128" s="75"/>
      <c r="G128" s="69">
        <v>8</v>
      </c>
      <c r="H128" s="79" t="s">
        <v>443</v>
      </c>
      <c r="I128" s="80"/>
      <c r="J128" s="80"/>
      <c r="K128" s="80"/>
      <c r="L128" s="81"/>
    </row>
    <row r="129" spans="1:12" ht="49.5" customHeight="1" x14ac:dyDescent="0.3">
      <c r="A129" s="69">
        <v>9</v>
      </c>
      <c r="B129" s="75"/>
      <c r="C129" s="75"/>
      <c r="D129" s="75"/>
      <c r="E129" s="75"/>
      <c r="F129" s="75"/>
      <c r="G129" s="69">
        <v>9</v>
      </c>
      <c r="H129" s="79" t="s">
        <v>444</v>
      </c>
      <c r="I129" s="80"/>
      <c r="J129" s="80"/>
      <c r="K129" s="80"/>
      <c r="L129" s="81"/>
    </row>
    <row r="130" spans="1:12" ht="49.5" customHeight="1" x14ac:dyDescent="0.3">
      <c r="A130" s="69">
        <v>10</v>
      </c>
      <c r="B130" s="75"/>
      <c r="C130" s="75"/>
      <c r="D130" s="75"/>
      <c r="E130" s="75"/>
      <c r="F130" s="75"/>
      <c r="G130" s="69">
        <v>10</v>
      </c>
      <c r="H130" s="79" t="s">
        <v>445</v>
      </c>
      <c r="I130" s="80"/>
      <c r="J130" s="80"/>
      <c r="K130" s="80"/>
      <c r="L130" s="81"/>
    </row>
    <row r="131" spans="1:12" ht="49.5" customHeight="1" x14ac:dyDescent="0.3">
      <c r="A131" s="69">
        <v>11</v>
      </c>
      <c r="B131" s="75"/>
      <c r="C131" s="75"/>
      <c r="D131" s="75"/>
      <c r="E131" s="75"/>
      <c r="F131" s="75"/>
      <c r="G131" s="69">
        <v>11</v>
      </c>
      <c r="H131" s="79" t="s">
        <v>446</v>
      </c>
      <c r="I131" s="80"/>
      <c r="J131" s="80"/>
      <c r="K131" s="80"/>
      <c r="L131" s="81"/>
    </row>
    <row r="132" spans="1:12" ht="49.5" customHeight="1" x14ac:dyDescent="0.3">
      <c r="A132" s="69">
        <v>12</v>
      </c>
      <c r="B132" s="75"/>
      <c r="C132" s="75"/>
      <c r="D132" s="75"/>
      <c r="E132" s="75"/>
      <c r="F132" s="75"/>
      <c r="G132" s="69">
        <v>12</v>
      </c>
      <c r="H132" s="82" t="s">
        <v>447</v>
      </c>
      <c r="I132" s="82"/>
      <c r="J132" s="82"/>
      <c r="K132" s="82"/>
      <c r="L132" s="82"/>
    </row>
    <row r="133" spans="1:12" x14ac:dyDescent="0.3">
      <c r="A133" s="69">
        <v>13</v>
      </c>
      <c r="B133" s="75"/>
      <c r="C133" s="75"/>
      <c r="D133" s="75"/>
      <c r="E133" s="75"/>
      <c r="F133" s="75"/>
      <c r="G133" s="69">
        <v>13</v>
      </c>
      <c r="H133" s="75"/>
      <c r="I133" s="75"/>
      <c r="J133" s="75"/>
      <c r="K133" s="75"/>
      <c r="L133" s="75"/>
    </row>
    <row r="134" spans="1:12" x14ac:dyDescent="0.3">
      <c r="A134" s="69">
        <v>14</v>
      </c>
      <c r="B134" s="75"/>
      <c r="C134" s="75"/>
      <c r="D134" s="75"/>
      <c r="E134" s="75"/>
      <c r="F134" s="75"/>
      <c r="G134" s="69">
        <v>14</v>
      </c>
      <c r="H134" s="75"/>
      <c r="I134" s="75"/>
      <c r="J134" s="75"/>
      <c r="K134" s="75"/>
      <c r="L134" s="75"/>
    </row>
    <row r="135" spans="1:12" x14ac:dyDescent="0.3">
      <c r="A135" s="69">
        <v>15</v>
      </c>
      <c r="B135" s="75"/>
      <c r="C135" s="75"/>
      <c r="D135" s="75"/>
      <c r="E135" s="75"/>
      <c r="F135" s="75"/>
      <c r="G135" s="69">
        <v>15</v>
      </c>
      <c r="H135" s="75"/>
      <c r="I135" s="75"/>
      <c r="J135" s="75"/>
      <c r="K135" s="75"/>
      <c r="L135" s="75"/>
    </row>
    <row r="136" spans="1:12" x14ac:dyDescent="0.3">
      <c r="A136" s="69">
        <v>16</v>
      </c>
      <c r="B136" s="75"/>
      <c r="C136" s="75"/>
      <c r="D136" s="75"/>
      <c r="E136" s="75"/>
      <c r="F136" s="75"/>
      <c r="G136" s="69">
        <v>16</v>
      </c>
      <c r="H136" s="75"/>
      <c r="I136" s="75"/>
      <c r="J136" s="75"/>
      <c r="K136" s="75"/>
      <c r="L136" s="75"/>
    </row>
  </sheetData>
  <sheetProtection algorithmName="SHA-512" hashValue="H++tORZfhTH7vfpWS/UFr3SygOnQUf080gByxmsLsq75IW0vjz2opOpaMNcPav27QWCL67x9nefeiHwLSChxjA==" saltValue="obZj7+LxBO1gJYoEUn3QRA==" spinCount="100000" sheet="1" objects="1" scenarios="1" formatColumns="0" formatRows="0"/>
  <mergeCells count="272">
    <mergeCell ref="B51:F51"/>
    <mergeCell ref="H51:L51"/>
    <mergeCell ref="B52:F52"/>
    <mergeCell ref="H52:L52"/>
    <mergeCell ref="B46:F46"/>
    <mergeCell ref="H46:L46"/>
    <mergeCell ref="B47:F47"/>
    <mergeCell ref="H47:L47"/>
    <mergeCell ref="B48:F48"/>
    <mergeCell ref="H48:L48"/>
    <mergeCell ref="B49:F49"/>
    <mergeCell ref="H49:L49"/>
    <mergeCell ref="B50:F50"/>
    <mergeCell ref="H50:L50"/>
    <mergeCell ref="B41:F41"/>
    <mergeCell ref="H41:L41"/>
    <mergeCell ref="B42:F42"/>
    <mergeCell ref="H42:L42"/>
    <mergeCell ref="B43:F43"/>
    <mergeCell ref="H43:L43"/>
    <mergeCell ref="B44:F44"/>
    <mergeCell ref="H44:L44"/>
    <mergeCell ref="B45:F45"/>
    <mergeCell ref="H45:L45"/>
    <mergeCell ref="B80:F80"/>
    <mergeCell ref="H80:L80"/>
    <mergeCell ref="B81:F81"/>
    <mergeCell ref="H81:L81"/>
    <mergeCell ref="B82:F82"/>
    <mergeCell ref="H82:L82"/>
    <mergeCell ref="B83:F83"/>
    <mergeCell ref="H83:L83"/>
    <mergeCell ref="B84:F84"/>
    <mergeCell ref="H84:L84"/>
    <mergeCell ref="B118:F118"/>
    <mergeCell ref="H118:L118"/>
    <mergeCell ref="B119:F119"/>
    <mergeCell ref="H119:L119"/>
    <mergeCell ref="B70:F70"/>
    <mergeCell ref="H70:L70"/>
    <mergeCell ref="B71:F71"/>
    <mergeCell ref="H71:L71"/>
    <mergeCell ref="B72:F72"/>
    <mergeCell ref="H72:L72"/>
    <mergeCell ref="B73:F73"/>
    <mergeCell ref="H73:L73"/>
    <mergeCell ref="B74:F74"/>
    <mergeCell ref="H74:L74"/>
    <mergeCell ref="B75:F75"/>
    <mergeCell ref="H75:L75"/>
    <mergeCell ref="B76:F76"/>
    <mergeCell ref="H76:L76"/>
    <mergeCell ref="B77:F77"/>
    <mergeCell ref="H77:L77"/>
    <mergeCell ref="B78:F78"/>
    <mergeCell ref="H78:L78"/>
    <mergeCell ref="B79:F79"/>
    <mergeCell ref="H79:L79"/>
    <mergeCell ref="B113:F113"/>
    <mergeCell ref="H113:L113"/>
    <mergeCell ref="B114:F114"/>
    <mergeCell ref="H114:L114"/>
    <mergeCell ref="B115:F115"/>
    <mergeCell ref="H115:L115"/>
    <mergeCell ref="B116:F116"/>
    <mergeCell ref="H116:L116"/>
    <mergeCell ref="B117:F117"/>
    <mergeCell ref="H117:L117"/>
    <mergeCell ref="B98:F98"/>
    <mergeCell ref="H98:L98"/>
    <mergeCell ref="B99:F99"/>
    <mergeCell ref="H99:L99"/>
    <mergeCell ref="B100:F100"/>
    <mergeCell ref="H100:L100"/>
    <mergeCell ref="B101:F101"/>
    <mergeCell ref="H101:L101"/>
    <mergeCell ref="B102:F102"/>
    <mergeCell ref="H102:L102"/>
    <mergeCell ref="B93:F93"/>
    <mergeCell ref="H93:L93"/>
    <mergeCell ref="B94:F94"/>
    <mergeCell ref="H94:L94"/>
    <mergeCell ref="B95:F95"/>
    <mergeCell ref="H95:L95"/>
    <mergeCell ref="B96:F96"/>
    <mergeCell ref="H96:L96"/>
    <mergeCell ref="B97:F97"/>
    <mergeCell ref="H97:L97"/>
    <mergeCell ref="B132:F132"/>
    <mergeCell ref="H132:L132"/>
    <mergeCell ref="B133:F133"/>
    <mergeCell ref="H133:L133"/>
    <mergeCell ref="B134:F134"/>
    <mergeCell ref="H134:L134"/>
    <mergeCell ref="B135:F135"/>
    <mergeCell ref="H135:L135"/>
    <mergeCell ref="B136:F136"/>
    <mergeCell ref="H136:L136"/>
    <mergeCell ref="B127:F127"/>
    <mergeCell ref="H127:L127"/>
    <mergeCell ref="B128:F128"/>
    <mergeCell ref="H128:L128"/>
    <mergeCell ref="B129:F129"/>
    <mergeCell ref="H129:L129"/>
    <mergeCell ref="B130:F130"/>
    <mergeCell ref="H130:L130"/>
    <mergeCell ref="B131:F131"/>
    <mergeCell ref="H131:L131"/>
    <mergeCell ref="B123:F123"/>
    <mergeCell ref="H123:L123"/>
    <mergeCell ref="B124:F124"/>
    <mergeCell ref="H124:L124"/>
    <mergeCell ref="B125:F125"/>
    <mergeCell ref="H125:L125"/>
    <mergeCell ref="B126:F126"/>
    <mergeCell ref="H126:L126"/>
    <mergeCell ref="B108:F108"/>
    <mergeCell ref="H108:L108"/>
    <mergeCell ref="B109:F109"/>
    <mergeCell ref="H109:L109"/>
    <mergeCell ref="A120:F120"/>
    <mergeCell ref="G120:L120"/>
    <mergeCell ref="B121:F121"/>
    <mergeCell ref="H121:L121"/>
    <mergeCell ref="B122:F122"/>
    <mergeCell ref="H122:L122"/>
    <mergeCell ref="B110:F110"/>
    <mergeCell ref="H110:L110"/>
    <mergeCell ref="B111:F111"/>
    <mergeCell ref="H111:L111"/>
    <mergeCell ref="B112:F112"/>
    <mergeCell ref="H112:L112"/>
    <mergeCell ref="B104:F104"/>
    <mergeCell ref="H104:L104"/>
    <mergeCell ref="B105:F105"/>
    <mergeCell ref="H105:L105"/>
    <mergeCell ref="B106:F106"/>
    <mergeCell ref="H106:L106"/>
    <mergeCell ref="A103:F103"/>
    <mergeCell ref="G103:L103"/>
    <mergeCell ref="B107:F107"/>
    <mergeCell ref="H107:L107"/>
    <mergeCell ref="B89:F89"/>
    <mergeCell ref="H89:L89"/>
    <mergeCell ref="B90:F90"/>
    <mergeCell ref="H90:L90"/>
    <mergeCell ref="B91:F91"/>
    <mergeCell ref="H91:L91"/>
    <mergeCell ref="B92:F92"/>
    <mergeCell ref="H92:L92"/>
    <mergeCell ref="A85:L85"/>
    <mergeCell ref="A86:F86"/>
    <mergeCell ref="G86:L86"/>
    <mergeCell ref="B87:F87"/>
    <mergeCell ref="H87:L87"/>
    <mergeCell ref="B88:F88"/>
    <mergeCell ref="H88:L88"/>
    <mergeCell ref="H19:I19"/>
    <mergeCell ref="K19:L19"/>
    <mergeCell ref="B20:C20"/>
    <mergeCell ref="E20:F20"/>
    <mergeCell ref="H20:I20"/>
    <mergeCell ref="K20:L20"/>
    <mergeCell ref="B17:C17"/>
    <mergeCell ref="E17:F17"/>
    <mergeCell ref="H17:I17"/>
    <mergeCell ref="K17:L17"/>
    <mergeCell ref="B18:C18"/>
    <mergeCell ref="E18:F18"/>
    <mergeCell ref="H18:I18"/>
    <mergeCell ref="K18:L18"/>
    <mergeCell ref="B14:C14"/>
    <mergeCell ref="B15:C15"/>
    <mergeCell ref="B16:C16"/>
    <mergeCell ref="E13:F13"/>
    <mergeCell ref="E14:F14"/>
    <mergeCell ref="E15:F15"/>
    <mergeCell ref="E16:F16"/>
    <mergeCell ref="B19:C19"/>
    <mergeCell ref="E19:F19"/>
    <mergeCell ref="B23:F23"/>
    <mergeCell ref="H23:L23"/>
    <mergeCell ref="B24:F24"/>
    <mergeCell ref="H24:L24"/>
    <mergeCell ref="A1:B4"/>
    <mergeCell ref="A21:L21"/>
    <mergeCell ref="A22:F22"/>
    <mergeCell ref="G22:L22"/>
    <mergeCell ref="A6:B7"/>
    <mergeCell ref="C6:H7"/>
    <mergeCell ref="A8:B9"/>
    <mergeCell ref="C8:H9"/>
    <mergeCell ref="A10:B11"/>
    <mergeCell ref="C10:H11"/>
    <mergeCell ref="C1:K4"/>
    <mergeCell ref="H13:I13"/>
    <mergeCell ref="H14:I14"/>
    <mergeCell ref="H15:I15"/>
    <mergeCell ref="H16:I16"/>
    <mergeCell ref="K13:L13"/>
    <mergeCell ref="K14:L14"/>
    <mergeCell ref="K15:L15"/>
    <mergeCell ref="K16:L16"/>
    <mergeCell ref="B13:C13"/>
    <mergeCell ref="B25:F25"/>
    <mergeCell ref="H25:L25"/>
    <mergeCell ref="B26:F26"/>
    <mergeCell ref="H26:L26"/>
    <mergeCell ref="B27:F27"/>
    <mergeCell ref="H27:L27"/>
    <mergeCell ref="B28:F28"/>
    <mergeCell ref="H28:L28"/>
    <mergeCell ref="B29:F29"/>
    <mergeCell ref="H29:L29"/>
    <mergeCell ref="B30:F30"/>
    <mergeCell ref="H30:L30"/>
    <mergeCell ref="B31:F31"/>
    <mergeCell ref="H31:L31"/>
    <mergeCell ref="B32:F32"/>
    <mergeCell ref="H32:L32"/>
    <mergeCell ref="B33:F33"/>
    <mergeCell ref="H33:L33"/>
    <mergeCell ref="B34:F34"/>
    <mergeCell ref="H34:L34"/>
    <mergeCell ref="H65:L65"/>
    <mergeCell ref="B60:F60"/>
    <mergeCell ref="H60:L60"/>
    <mergeCell ref="B61:F61"/>
    <mergeCell ref="H61:L61"/>
    <mergeCell ref="B62:F62"/>
    <mergeCell ref="H62:L62"/>
    <mergeCell ref="B35:F35"/>
    <mergeCell ref="H35:L35"/>
    <mergeCell ref="B36:F36"/>
    <mergeCell ref="H36:L36"/>
    <mergeCell ref="B37:F37"/>
    <mergeCell ref="H37:L37"/>
    <mergeCell ref="A54:F54"/>
    <mergeCell ref="G54:L54"/>
    <mergeCell ref="B55:F55"/>
    <mergeCell ref="H55:L55"/>
    <mergeCell ref="A53:L53"/>
    <mergeCell ref="B38:F38"/>
    <mergeCell ref="H38:L38"/>
    <mergeCell ref="B39:F39"/>
    <mergeCell ref="H39:L39"/>
    <mergeCell ref="B40:F40"/>
    <mergeCell ref="H40:L40"/>
    <mergeCell ref="B69:F69"/>
    <mergeCell ref="H69:L69"/>
    <mergeCell ref="A12:L12"/>
    <mergeCell ref="I6:L7"/>
    <mergeCell ref="I8:L11"/>
    <mergeCell ref="B66:F66"/>
    <mergeCell ref="H66:L66"/>
    <mergeCell ref="B67:F67"/>
    <mergeCell ref="H67:L67"/>
    <mergeCell ref="B68:F68"/>
    <mergeCell ref="H68:L68"/>
    <mergeCell ref="B63:F63"/>
    <mergeCell ref="H63:L63"/>
    <mergeCell ref="B64:F64"/>
    <mergeCell ref="H64:L64"/>
    <mergeCell ref="B56:F56"/>
    <mergeCell ref="H56:L56"/>
    <mergeCell ref="B57:F57"/>
    <mergeCell ref="H57:L57"/>
    <mergeCell ref="B58:F58"/>
    <mergeCell ref="H58:L58"/>
    <mergeCell ref="B59:F59"/>
    <mergeCell ref="H59:L59"/>
    <mergeCell ref="B65:F65"/>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Listas!$F$2:$F$17</xm:f>
          </x14:formula1>
          <xm:sqref>C6:H7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71"/>
  <sheetViews>
    <sheetView topLeftCell="A6" zoomScale="80" zoomScaleNormal="80" workbookViewId="0">
      <pane xSplit="1" ySplit="3" topLeftCell="B9" activePane="bottomRight" state="frozen"/>
      <selection activeCell="A6" sqref="A6"/>
      <selection pane="topRight" activeCell="B6" sqref="B6"/>
      <selection pane="bottomLeft" activeCell="A9" sqref="A9"/>
      <selection pane="bottomRight" activeCell="B6" sqref="B6:B8"/>
    </sheetView>
  </sheetViews>
  <sheetFormatPr baseColWidth="10" defaultColWidth="0" defaultRowHeight="16.5" zeroHeight="1" x14ac:dyDescent="0.3"/>
  <cols>
    <col min="1" max="1" width="4" style="8" bestFit="1" customWidth="1"/>
    <col min="2" max="3" width="18.85546875" style="8" customWidth="1"/>
    <col min="4" max="4" width="17.85546875" style="8" customWidth="1"/>
    <col min="5" max="5" width="35.7109375" style="8" customWidth="1"/>
    <col min="6" max="6" width="27.85546875" style="8" customWidth="1"/>
    <col min="7" max="7" width="50.7109375" style="8" customWidth="1"/>
    <col min="8" max="8" width="21.42578125" style="8" customWidth="1"/>
    <col min="9" max="9" width="22.28515625" style="9" customWidth="1"/>
    <col min="10" max="10" width="33.5703125" style="2" customWidth="1"/>
    <col min="11" max="11" width="16.5703125" style="2" customWidth="1"/>
    <col min="12" max="12" width="7.140625" style="2" bestFit="1" customWidth="1"/>
    <col min="13" max="13" width="40.85546875" style="2" customWidth="1"/>
    <col min="14" max="14" width="17.5703125" style="2" customWidth="1"/>
    <col min="15" max="15" width="6.28515625" style="2" bestFit="1" customWidth="1"/>
    <col min="16" max="16" width="16" style="2" customWidth="1"/>
    <col min="17" max="17" width="17" style="4" customWidth="1"/>
    <col min="18" max="18" width="18" style="4" customWidth="1"/>
    <col min="19" max="19" width="17.7109375" style="4" customWidth="1"/>
    <col min="20" max="20" width="20.85546875" style="4" customWidth="1"/>
    <col min="21" max="21" width="17.42578125" style="4" customWidth="1"/>
    <col min="22" max="22" width="48.7109375" style="4" customWidth="1"/>
    <col min="23" max="23" width="6.42578125" style="4" customWidth="1"/>
    <col min="24" max="28" width="11.42578125" style="4" hidden="1" customWidth="1"/>
    <col min="29" max="29" width="5.85546875" style="4" hidden="1" customWidth="1"/>
    <col min="30" max="16384" width="11.42578125" style="4" hidden="1"/>
  </cols>
  <sheetData>
    <row r="1" spans="1:22" ht="16.5" customHeight="1" x14ac:dyDescent="0.25">
      <c r="A1" s="131"/>
      <c r="B1" s="131"/>
      <c r="C1" s="118" t="s">
        <v>162</v>
      </c>
      <c r="D1" s="118"/>
      <c r="E1" s="118"/>
      <c r="F1" s="118"/>
      <c r="G1" s="118"/>
      <c r="H1" s="118"/>
      <c r="I1" s="118"/>
      <c r="J1" s="118"/>
      <c r="K1" s="118"/>
      <c r="L1" s="118"/>
      <c r="M1" s="118"/>
      <c r="N1" s="118"/>
      <c r="O1" s="118"/>
      <c r="P1" s="118"/>
      <c r="Q1" s="118"/>
      <c r="R1" s="118"/>
      <c r="S1" s="118"/>
      <c r="T1" s="118"/>
      <c r="U1" s="118"/>
      <c r="V1" s="61" t="s">
        <v>264</v>
      </c>
    </row>
    <row r="2" spans="1:22" ht="16.5" customHeight="1" x14ac:dyDescent="0.25">
      <c r="A2" s="131"/>
      <c r="B2" s="131"/>
      <c r="C2" s="118"/>
      <c r="D2" s="118"/>
      <c r="E2" s="118"/>
      <c r="F2" s="118"/>
      <c r="G2" s="118"/>
      <c r="H2" s="118"/>
      <c r="I2" s="118"/>
      <c r="J2" s="118"/>
      <c r="K2" s="118"/>
      <c r="L2" s="118"/>
      <c r="M2" s="118"/>
      <c r="N2" s="118"/>
      <c r="O2" s="118"/>
      <c r="P2" s="118"/>
      <c r="Q2" s="118"/>
      <c r="R2" s="118"/>
      <c r="S2" s="118"/>
      <c r="T2" s="118"/>
      <c r="U2" s="118"/>
      <c r="V2" s="61" t="s">
        <v>263</v>
      </c>
    </row>
    <row r="3" spans="1:22" ht="16.5" customHeight="1" x14ac:dyDescent="0.25">
      <c r="A3" s="131"/>
      <c r="B3" s="131"/>
      <c r="C3" s="118"/>
      <c r="D3" s="118"/>
      <c r="E3" s="118"/>
      <c r="F3" s="118"/>
      <c r="G3" s="118"/>
      <c r="H3" s="118"/>
      <c r="I3" s="118"/>
      <c r="J3" s="118"/>
      <c r="K3" s="118"/>
      <c r="L3" s="118"/>
      <c r="M3" s="118"/>
      <c r="N3" s="118"/>
      <c r="O3" s="118"/>
      <c r="P3" s="118"/>
      <c r="Q3" s="118"/>
      <c r="R3" s="118"/>
      <c r="S3" s="118"/>
      <c r="T3" s="118"/>
      <c r="U3" s="118"/>
      <c r="V3" s="61" t="s">
        <v>317</v>
      </c>
    </row>
    <row r="4" spans="1:22" ht="15.75" customHeight="1" x14ac:dyDescent="0.25">
      <c r="A4" s="131"/>
      <c r="B4" s="131"/>
      <c r="C4" s="118"/>
      <c r="D4" s="118"/>
      <c r="E4" s="118"/>
      <c r="F4" s="118"/>
      <c r="G4" s="118"/>
      <c r="H4" s="118"/>
      <c r="I4" s="118"/>
      <c r="J4" s="118"/>
      <c r="K4" s="118"/>
      <c r="L4" s="118"/>
      <c r="M4" s="118"/>
      <c r="N4" s="118"/>
      <c r="O4" s="118"/>
      <c r="P4" s="118"/>
      <c r="Q4" s="118"/>
      <c r="R4" s="118"/>
      <c r="S4" s="118"/>
      <c r="T4" s="118"/>
      <c r="U4" s="118"/>
      <c r="V4" s="61" t="s">
        <v>356</v>
      </c>
    </row>
    <row r="5" spans="1:22" ht="11.25" customHeight="1" x14ac:dyDescent="0.3">
      <c r="A5" s="10"/>
      <c r="B5" s="10"/>
      <c r="C5" s="10"/>
      <c r="D5" s="11"/>
      <c r="E5" s="11"/>
      <c r="F5" s="11"/>
      <c r="G5" s="11"/>
      <c r="H5" s="11"/>
      <c r="I5" s="11"/>
      <c r="J5" s="11"/>
      <c r="K5" s="11"/>
      <c r="L5" s="11"/>
      <c r="M5" s="11"/>
      <c r="N5" s="11"/>
      <c r="O5" s="11"/>
      <c r="P5" s="11"/>
      <c r="Q5" s="11"/>
      <c r="R5" s="11"/>
      <c r="S5" s="11"/>
      <c r="T5" s="11"/>
      <c r="U5" s="11"/>
      <c r="V5" s="11"/>
    </row>
    <row r="6" spans="1:22" ht="15" customHeight="1" x14ac:dyDescent="0.25">
      <c r="A6" s="137" t="s">
        <v>88</v>
      </c>
      <c r="B6" s="140" t="s">
        <v>39</v>
      </c>
      <c r="C6" s="135" t="s">
        <v>109</v>
      </c>
      <c r="D6" s="135"/>
      <c r="E6" s="135"/>
      <c r="F6" s="135"/>
      <c r="G6" s="135"/>
      <c r="H6" s="135"/>
      <c r="I6" s="135"/>
      <c r="J6" s="135"/>
      <c r="K6" s="135" t="s">
        <v>108</v>
      </c>
      <c r="L6" s="135"/>
      <c r="M6" s="135"/>
      <c r="N6" s="135"/>
      <c r="O6" s="135"/>
      <c r="P6" s="135"/>
      <c r="Q6" s="123" t="s">
        <v>340</v>
      </c>
      <c r="R6" s="123"/>
      <c r="S6" s="123"/>
      <c r="T6" s="123"/>
      <c r="U6" s="123"/>
      <c r="V6" s="123"/>
    </row>
    <row r="7" spans="1:22" ht="18" customHeight="1" x14ac:dyDescent="0.25">
      <c r="A7" s="138"/>
      <c r="B7" s="141"/>
      <c r="C7" s="132" t="s">
        <v>319</v>
      </c>
      <c r="D7" s="132" t="s">
        <v>77</v>
      </c>
      <c r="E7" s="132" t="s">
        <v>78</v>
      </c>
      <c r="F7" s="132" t="s">
        <v>79</v>
      </c>
      <c r="G7" s="133" t="s">
        <v>1</v>
      </c>
      <c r="H7" s="129" t="s">
        <v>86</v>
      </c>
      <c r="I7" s="129" t="s">
        <v>2</v>
      </c>
      <c r="J7" s="129" t="s">
        <v>163</v>
      </c>
      <c r="K7" s="119" t="s">
        <v>3</v>
      </c>
      <c r="L7" s="136" t="s">
        <v>4</v>
      </c>
      <c r="M7" s="130" t="s">
        <v>321</v>
      </c>
      <c r="N7" s="119" t="s">
        <v>5</v>
      </c>
      <c r="O7" s="136" t="s">
        <v>4</v>
      </c>
      <c r="P7" s="119" t="s">
        <v>6</v>
      </c>
      <c r="Q7" s="129" t="s">
        <v>343</v>
      </c>
      <c r="R7" s="129" t="s">
        <v>344</v>
      </c>
      <c r="S7" s="129" t="s">
        <v>345</v>
      </c>
      <c r="T7" s="129" t="s">
        <v>341</v>
      </c>
      <c r="U7" s="119" t="s">
        <v>346</v>
      </c>
      <c r="V7" s="129" t="s">
        <v>342</v>
      </c>
    </row>
    <row r="8" spans="1:22" ht="34.5" customHeight="1" x14ac:dyDescent="0.25">
      <c r="A8" s="139"/>
      <c r="B8" s="142"/>
      <c r="C8" s="129"/>
      <c r="D8" s="129"/>
      <c r="E8" s="129"/>
      <c r="F8" s="129"/>
      <c r="G8" s="134"/>
      <c r="H8" s="130"/>
      <c r="I8" s="130"/>
      <c r="J8" s="130"/>
      <c r="K8" s="119"/>
      <c r="L8" s="136"/>
      <c r="M8" s="130"/>
      <c r="N8" s="136"/>
      <c r="O8" s="136"/>
      <c r="P8" s="119"/>
      <c r="Q8" s="130"/>
      <c r="R8" s="130"/>
      <c r="S8" s="130"/>
      <c r="T8" s="130"/>
      <c r="U8" s="119"/>
      <c r="V8" s="130"/>
    </row>
    <row r="9" spans="1:22" ht="16.5" customHeight="1" x14ac:dyDescent="0.25">
      <c r="A9" s="148">
        <v>1</v>
      </c>
      <c r="B9" s="149" t="str">
        <f>IF(C9="","",
IF('1. Punto de Partida'!$C$6="","",'1. Punto de Partida'!$C$6))</f>
        <v>Conocimiento del Riesgo y Efectos del Cambio Climático</v>
      </c>
      <c r="C9" s="150" t="s">
        <v>500</v>
      </c>
      <c r="D9" s="150" t="s">
        <v>80</v>
      </c>
      <c r="E9" s="150" t="s">
        <v>448</v>
      </c>
      <c r="F9" s="150" t="s">
        <v>502</v>
      </c>
      <c r="G9" s="117" t="s">
        <v>587</v>
      </c>
      <c r="H9" s="144" t="s">
        <v>14</v>
      </c>
      <c r="I9" s="144" t="s">
        <v>93</v>
      </c>
      <c r="J9" s="144" t="s">
        <v>463</v>
      </c>
      <c r="K9" s="145" t="str">
        <f>IFERROR(MID(J9,1,SEARCH(":",J9,1)-1),"")</f>
        <v>Alta</v>
      </c>
      <c r="L9" s="146">
        <f>IF(OR(K9="Rara vez",K9="Muy Baja"),0.2,
IF(OR(K9="Improbable",K9="Baja"),0.4,
IF(OR(K9="Posible",K9="Media"),0.6,
IF(OR(K9="Probable",K9="Alta"),0.8,
IF(OR(K9="Casi seguro",K9="Muy Alta"),1,"")))))</f>
        <v>0.8</v>
      </c>
      <c r="M9" s="147" t="s">
        <v>450</v>
      </c>
      <c r="N9" s="145" t="str">
        <f>IF(OR(H9="Corrupción",H9="Trámites, OPAs y Consultas de Acceso a la Información Pública",H9="Lavado de Activos",H9="Financiación del Terrorismo"),'3. Impacto Riesgo de Corrupción'!Z9:Z11,
IF(OR(M9="Económico: Afectación menor a 10 SMLMV",M9="Reputacional: El riesgo afecta la imagen de alguna área de la organización"),"Leve",
IF(OR(M9="Económico: Entre 10 y 50 SMLMV",M9="Reputacional: El riesgo afecta la imagen de la entidad internamente, de conocimiento general, nivel interno, de junta directiva y accionistas y/o de proveedores"),"Menor",
IF(OR(M9="Económico: Entre 50 y 100 SMLMV",M9="Reputacional: El riesgo afecta la imagen de la entidad con algunos usuarios de relevancia frente al logro de los objetivos"),"Moderado",
IF(OR(M9="Económico: Entre 100 y 500 SMLMV",M9="Reputacional: El riesgo afecta la imagen de de la entidad con efecto publicitario sostenido a nivel de sector administrativo, nivel departamental o municipal"),"Mayor",
IF(OR(M9="Económico: Mayor a 500 SMLMV",M9="Reputacional: El riesgo afecta la imagen de la entidad a nivel nacional, con efecto publicitarios sostenible a nivel país"),"Catastrófico",""))))))</f>
        <v>Menor</v>
      </c>
      <c r="O9" s="146">
        <f>IF(N9="Leve",0.2,
IF(N9="Menor",0.4,
IF(N9="Moderado",0.6,
IF(N9="Mayor",0.8,
IF(N9="Catastrófico",1,"")))))</f>
        <v>0.4</v>
      </c>
      <c r="P9" s="143" t="str">
        <f>IF(AND(K9="Muy Alta",OR(N9="Leve",N9="Menor",N9="Moderado",N9="Mayor")),"Alto",
IF(AND(K9="Casi seguro",OR(N9="Moderado",N9="Mayor")),"Extremo",
IF(AND(OR(K9="Alta",K9="Probable"),OR(N9="Leve",N9="Menor")),"Moderado",
IF(AND(OR(K9="Alta",K9="Probable"),N9="Moderado"),"Alto",
IF(AND(K9="Alta",N9="Mayor"),"Alto",
IF(AND(K9="Probable",N9="Mayor"),"Extremo",
IF(AND(OR(K9="Media",K9="Posible"),OR(N9="Leve",N9="Menor")),"Moderado",
IF(AND(K9="Media",N9="Moderado"),"Moderado",
IF(AND(K9="Posible",N9="Moderado"),"Alto",
IF(AND(K9="Media",N9="Mayor"),"Alto",
IF(AND(K9="Posible",N9="Mayor"),"Extremo",
IF(AND(OR(K9="Media",K9="Posible"),OR(N9="Mayor")),"Alto",
IF(AND(OR(K9="Baja",K9="Improbable"),OR(N9="Leve")),"Bajo",
IF(AND(K9="Baja",OR(N9="Menor",N9="Moderado")),"Moderado",
IF(AND(K9="Improbable",N9="Menor"),"Bajo",
IF(AND(OR(K9="Baja",K9="Improbable"),OR(N9="Mayor")),"Alto",
IF(AND(OR(K9="Muy Baja",K9="Rara vez"),OR(N9="Leve",N9="Menor")),"Bajo",
IF(AND(OR(K9="Muy Baja",K9="Rara vez"),OR(N9="Moderado")),"Moderado",
IF(AND(OR(K9="Muy Baja",K9="Rara vez"),OR(N9="Mayor")),"Alto",
IF(N9="Catastrófico","Extremo",""))))))))))))))))))))</f>
        <v>Moderado</v>
      </c>
      <c r="Q9" s="128">
        <v>0.04</v>
      </c>
      <c r="R9" s="128">
        <v>7.0000000000000007E-2</v>
      </c>
      <c r="S9" s="128">
        <v>0.1</v>
      </c>
      <c r="T9" s="117" t="s">
        <v>451</v>
      </c>
      <c r="U9" s="116" t="str">
        <f>IF(S9="","","Cuatrimestral")</f>
        <v>Cuatrimestral</v>
      </c>
      <c r="V9" s="120" t="s">
        <v>496</v>
      </c>
    </row>
    <row r="10" spans="1:22" ht="16.5" customHeight="1" x14ac:dyDescent="0.25">
      <c r="A10" s="148"/>
      <c r="B10" s="149"/>
      <c r="C10" s="151"/>
      <c r="D10" s="151"/>
      <c r="E10" s="151"/>
      <c r="F10" s="151"/>
      <c r="G10" s="117"/>
      <c r="H10" s="144"/>
      <c r="I10" s="144"/>
      <c r="J10" s="144"/>
      <c r="K10" s="145"/>
      <c r="L10" s="146"/>
      <c r="M10" s="147"/>
      <c r="N10" s="145"/>
      <c r="O10" s="146"/>
      <c r="P10" s="143"/>
      <c r="Q10" s="117"/>
      <c r="R10" s="117"/>
      <c r="S10" s="117"/>
      <c r="T10" s="117"/>
      <c r="U10" s="116"/>
      <c r="V10" s="121"/>
    </row>
    <row r="11" spans="1:22" ht="16.5" customHeight="1" x14ac:dyDescent="0.25">
      <c r="A11" s="148"/>
      <c r="B11" s="149"/>
      <c r="C11" s="152"/>
      <c r="D11" s="152"/>
      <c r="E11" s="152"/>
      <c r="F11" s="152"/>
      <c r="G11" s="117"/>
      <c r="H11" s="144"/>
      <c r="I11" s="144"/>
      <c r="J11" s="144"/>
      <c r="K11" s="145"/>
      <c r="L11" s="146"/>
      <c r="M11" s="147"/>
      <c r="N11" s="145"/>
      <c r="O11" s="146"/>
      <c r="P11" s="143"/>
      <c r="Q11" s="117"/>
      <c r="R11" s="117"/>
      <c r="S11" s="117"/>
      <c r="T11" s="117"/>
      <c r="U11" s="116"/>
      <c r="V11" s="122"/>
    </row>
    <row r="12" spans="1:22" ht="16.5" customHeight="1" x14ac:dyDescent="0.25">
      <c r="A12" s="148">
        <v>2</v>
      </c>
      <c r="B12" s="149" t="str">
        <f>IF(C12="","",
IF('1. Punto de Partida'!$C$6="","",'1. Punto de Partida'!$C$6))</f>
        <v>Conocimiento del Riesgo y Efectos del Cambio Climático</v>
      </c>
      <c r="C12" s="150" t="s">
        <v>503</v>
      </c>
      <c r="D12" s="150" t="s">
        <v>80</v>
      </c>
      <c r="E12" s="150" t="s">
        <v>498</v>
      </c>
      <c r="F12" s="150" t="s">
        <v>497</v>
      </c>
      <c r="G12" s="117" t="s">
        <v>588</v>
      </c>
      <c r="H12" s="144" t="s">
        <v>117</v>
      </c>
      <c r="I12" s="144" t="s">
        <v>83</v>
      </c>
      <c r="J12" s="144" t="s">
        <v>453</v>
      </c>
      <c r="K12" s="145" t="str">
        <f t="shared" ref="K12" si="0">IFERROR(MID(J12,1,SEARCH(":",J12,1)-1),"")</f>
        <v>Rara vez</v>
      </c>
      <c r="L12" s="146">
        <f>IF(OR(K12="Rara vez",K12="Muy Baja"),0.2,
IF(OR(K12="Improbable",K12="Baja"),0.4,
IF(OR(K12="Posible",K12="Media"),0.6,
IF(OR(K12="Probable",K12="Alta"),0.8,
IF(OR(K12="Casi seguro",K12="Muy Alta"),1,"")))))</f>
        <v>0.2</v>
      </c>
      <c r="M12" s="147" t="s">
        <v>355</v>
      </c>
      <c r="N12" s="145" t="str">
        <f>IF(OR(H12="Corrupción",H12="Trámites, OPAs y Consultas de Acceso a la Información Pública",H12="Lavado de Activos",H12="Financiación del Terrorismo"),'3. Impacto Riesgo de Corrupción'!Z12:Z14,
IF(OR(M12="Económico: Afectación menor a 10 SMLMV",M12="Reputacional: El riesgo afecta la imagen de alguna área de la organización"),"Leve",
IF(OR(M12="Económico: Entre 10 y 50 SMLMV",M12="Reputacional: El riesgo afecta la imagen de la entidad internamente, de conocimiento general, nivel interno, de junta directiva y accionistas y/o de proveedores"),"Menor",
IF(OR(M12="Económico: Entre 50 y 100 SMLMV",M12="Reputacional: El riesgo afecta la imagen de la entidad con algunos usuarios de relevancia frente al logro de los objetivos"),"Moderado",
IF(OR(M12="Económico: Entre 100 y 500 SMLMV",M12="Reputacional: El riesgo afecta la imagen de de la entidad con efecto publicitario sostenido a nivel de sector administrativo, nivel departamental o municipal"),"Mayor",
IF(OR(M12="Económico: Mayor a 500 SMLMV",M12="Reputacional: El riesgo afecta la imagen de la entidad a nivel nacional, con efecto publicitarios sostenible a nivel país"),"Catastrófico",""))))))</f>
        <v>Catastrófico</v>
      </c>
      <c r="O12" s="146">
        <f t="shared" ref="O12" si="1">IF(N12="Leve",0.2,
IF(N12="Menor",0.4,
IF(N12="Moderado",0.6,
IF(N12="Mayor",0.8,
IF(N12="Catastrófico",1,"")))))</f>
        <v>1</v>
      </c>
      <c r="P12" s="143" t="str">
        <f t="shared" ref="P12" si="2">IF(AND(K12="Muy Alta",OR(N12="Leve",N12="Menor",N12="Moderado",N12="Mayor")),"Alto",
IF(AND(K12="Casi seguro",OR(N12="Moderado",N12="Mayor")),"Extremo",
IF(AND(OR(K12="Alta",K12="Probable"),OR(N12="Leve",N12="Menor")),"Moderado",
IF(AND(OR(K12="Alta",K12="Probable"),N12="Moderado"),"Alto",
IF(AND(K12="Alta",N12="Mayor"),"Alto",
IF(AND(K12="Probable",N12="Mayor"),"Extremo",
IF(AND(OR(K12="Media",K12="Posible"),OR(N12="Leve",N12="Menor")),"Moderado",
IF(AND(K12="Media",N12="Moderado"),"Moderado",
IF(AND(K12="Posible",N12="Moderado"),"Alto",
IF(AND(K12="Media",N12="Mayor"),"Alto",
IF(AND(K12="Posible",N12="Mayor"),"Extremo",
IF(AND(OR(K12="Media",K12="Posible"),OR(N12="Mayor")),"Alto",
IF(AND(OR(K12="Baja",K12="Improbable"),OR(N12="Leve")),"Bajo",
IF(AND(K12="Baja",OR(N12="Menor",N12="Moderado")),"Moderado",
IF(AND(K12="Improbable",N12="Menor"),"Bajo",
IF(AND(OR(K12="Baja",K12="Improbable"),OR(N12="Mayor")),"Alto",
IF(AND(OR(K12="Muy Baja",K12="Rara vez"),OR(N12="Leve",N12="Menor")),"Bajo",
IF(AND(OR(K12="Muy Baja",K12="Rara vez"),OR(N12="Moderado")),"Moderado",
IF(AND(OR(K12="Muy Baja",K12="Rara vez"),OR(N12="Mayor")),"Alto",
IF(N12="Catastrófico","Extremo",""))))))))))))))))))))</f>
        <v>Extremo</v>
      </c>
      <c r="Q12" s="117"/>
      <c r="R12" s="117"/>
      <c r="S12" s="117"/>
      <c r="T12" s="117"/>
      <c r="U12" s="116" t="str">
        <f>IF(S12="","","Cuatrimestral")</f>
        <v/>
      </c>
      <c r="V12" s="117"/>
    </row>
    <row r="13" spans="1:22" ht="16.5" customHeight="1" x14ac:dyDescent="0.25">
      <c r="A13" s="148"/>
      <c r="B13" s="149"/>
      <c r="C13" s="151"/>
      <c r="D13" s="151"/>
      <c r="E13" s="151"/>
      <c r="F13" s="151"/>
      <c r="G13" s="117"/>
      <c r="H13" s="144"/>
      <c r="I13" s="144"/>
      <c r="J13" s="144"/>
      <c r="K13" s="145"/>
      <c r="L13" s="146"/>
      <c r="M13" s="153"/>
      <c r="N13" s="145"/>
      <c r="O13" s="146"/>
      <c r="P13" s="143"/>
      <c r="Q13" s="117"/>
      <c r="R13" s="117"/>
      <c r="S13" s="117"/>
      <c r="T13" s="117"/>
      <c r="U13" s="116"/>
      <c r="V13" s="117"/>
    </row>
    <row r="14" spans="1:22" ht="16.5" customHeight="1" x14ac:dyDescent="0.25">
      <c r="A14" s="148"/>
      <c r="B14" s="149"/>
      <c r="C14" s="152"/>
      <c r="D14" s="152"/>
      <c r="E14" s="152"/>
      <c r="F14" s="152"/>
      <c r="G14" s="117"/>
      <c r="H14" s="144"/>
      <c r="I14" s="144"/>
      <c r="J14" s="144"/>
      <c r="K14" s="145"/>
      <c r="L14" s="146"/>
      <c r="M14" s="154"/>
      <c r="N14" s="145"/>
      <c r="O14" s="146"/>
      <c r="P14" s="143"/>
      <c r="Q14" s="117"/>
      <c r="R14" s="117"/>
      <c r="S14" s="117"/>
      <c r="T14" s="117"/>
      <c r="U14" s="116"/>
      <c r="V14" s="117"/>
    </row>
    <row r="15" spans="1:22" ht="16.5" customHeight="1" x14ac:dyDescent="0.25">
      <c r="A15" s="148">
        <v>3</v>
      </c>
      <c r="B15" s="149" t="str">
        <f>IF(C15="","",
IF('1. Punto de Partida'!$C$6="","",'1. Punto de Partida'!$C$6))</f>
        <v>Conocimiento del Riesgo y Efectos del Cambio Climático</v>
      </c>
      <c r="C15" s="150" t="s">
        <v>565</v>
      </c>
      <c r="D15" s="150" t="s">
        <v>80</v>
      </c>
      <c r="E15" s="150" t="s">
        <v>499</v>
      </c>
      <c r="F15" s="155" t="s">
        <v>501</v>
      </c>
      <c r="G15" s="117" t="s">
        <v>589</v>
      </c>
      <c r="H15" s="144" t="s">
        <v>14</v>
      </c>
      <c r="I15" s="144" t="s">
        <v>93</v>
      </c>
      <c r="J15" s="144" t="s">
        <v>449</v>
      </c>
      <c r="K15" s="145" t="str">
        <f t="shared" ref="K15" si="3">IFERROR(MID(J15,1,SEARCH(":",J15,1)-1),"")</f>
        <v>Media</v>
      </c>
      <c r="L15" s="146">
        <f t="shared" ref="L15" si="4">IF(OR(K15="Rara vez",K15="Muy Baja"),0.2,
IF(OR(K15="Improbable",K15="Baja"),0.4,
IF(OR(K15="Posible",K15="Media"),0.6,
IF(OR(K15="Probable",K15="Alta"),0.8,
IF(OR(K15="Casi seguro",K15="Muy Alta"),1,"")))))</f>
        <v>0.6</v>
      </c>
      <c r="M15" s="147" t="s">
        <v>450</v>
      </c>
      <c r="N15" s="145" t="str">
        <f>IF(OR(H15="Corrupción",H15="Trámites, OPAs y Consultas de Acceso a la Información Pública",H15="Lavado de Activos",H15="Financiación del Terrorismo"),'3. Impacto Riesgo de Corrupción'!Z15:Z17,
IF(OR(M15="Económico: Afectación menor a 10 SMLMV",M15="Reputacional: El riesgo afecta la imagen de alguna área de la organización"),"Leve",
IF(OR(M15="Económico: Entre 10 y 50 SMLMV",M15="Reputacional: El riesgo afecta la imagen de la entidad internamente, de conocimiento general, nivel interno, de junta directiva y accionistas y/o de proveedores"),"Menor",
IF(OR(M15="Económico: Entre 50 y 100 SMLMV",M15="Reputacional: El riesgo afecta la imagen de la entidad con algunos usuarios de relevancia frente al logro de los objetivos"),"Moderado",
IF(OR(M15="Económico: Entre 100 y 500 SMLMV",M15="Reputacional: El riesgo afecta la imagen de de la entidad con efecto publicitario sostenido a nivel de sector administrativo, nivel departamental o municipal"),"Mayor",
IF(OR(M15="Económico: Mayor a 500 SMLMV",M15="Reputacional: El riesgo afecta la imagen de la entidad a nivel nacional, con efecto publicitarios sostenible a nivel país"),"Catastrófico",""))))))</f>
        <v>Menor</v>
      </c>
      <c r="O15" s="146">
        <f t="shared" ref="O15" si="5">IF(N15="Leve",0.2,
IF(N15="Menor",0.4,
IF(N15="Moderado",0.6,
IF(N15="Mayor",0.8,
IF(N15="Catastrófico",1,"")))))</f>
        <v>0.4</v>
      </c>
      <c r="P15" s="143" t="str">
        <f t="shared" ref="P15" si="6">IF(AND(K15="Muy Alta",OR(N15="Leve",N15="Menor",N15="Moderado",N15="Mayor")),"Alto",
IF(AND(K15="Casi seguro",OR(N15="Moderado",N15="Mayor")),"Extremo",
IF(AND(OR(K15="Alta",K15="Probable"),OR(N15="Leve",N15="Menor")),"Moderado",
IF(AND(OR(K15="Alta",K15="Probable"),N15="Moderado"),"Alto",
IF(AND(K15="Alta",N15="Mayor"),"Alto",
IF(AND(K15="Probable",N15="Mayor"),"Extremo",
IF(AND(OR(K15="Media",K15="Posible"),OR(N15="Leve",N15="Menor")),"Moderado",
IF(AND(K15="Media",N15="Moderado"),"Moderado",
IF(AND(K15="Posible",N15="Moderado"),"Alto",
IF(AND(K15="Media",N15="Mayor"),"Alto",
IF(AND(K15="Posible",N15="Mayor"),"Extremo",
IF(AND(OR(K15="Media",K15="Posible"),OR(N15="Mayor")),"Alto",
IF(AND(OR(K15="Baja",K15="Improbable"),OR(N15="Leve")),"Bajo",
IF(AND(K15="Baja",OR(N15="Menor",N15="Moderado")),"Moderado",
IF(AND(K15="Improbable",N15="Menor"),"Bajo",
IF(AND(OR(K15="Baja",K15="Improbable"),OR(N15="Mayor")),"Alto",
IF(AND(OR(K15="Muy Baja",K15="Rara vez"),OR(N15="Leve",N15="Menor")),"Bajo",
IF(AND(OR(K15="Muy Baja",K15="Rara vez"),OR(N15="Moderado")),"Moderado",
IF(AND(OR(K15="Muy Baja",K15="Rara vez"),OR(N15="Mayor")),"Alto",
IF(N15="Catastrófico","Extremo",""))))))))))))))))))))</f>
        <v>Moderado</v>
      </c>
      <c r="Q15" s="128">
        <v>0.05</v>
      </c>
      <c r="R15" s="128">
        <v>0.1</v>
      </c>
      <c r="S15" s="128">
        <v>0.15</v>
      </c>
      <c r="T15" s="117" t="s">
        <v>451</v>
      </c>
      <c r="U15" s="116" t="str">
        <f t="shared" ref="U15" si="7">IF(S15="","","Cuatrimestral")</f>
        <v>Cuatrimestral</v>
      </c>
      <c r="V15" s="117" t="s">
        <v>506</v>
      </c>
    </row>
    <row r="16" spans="1:22" ht="16.5" customHeight="1" x14ac:dyDescent="0.25">
      <c r="A16" s="148"/>
      <c r="B16" s="149"/>
      <c r="C16" s="151"/>
      <c r="D16" s="151"/>
      <c r="E16" s="151"/>
      <c r="F16" s="151"/>
      <c r="G16" s="117"/>
      <c r="H16" s="144"/>
      <c r="I16" s="144"/>
      <c r="J16" s="144"/>
      <c r="K16" s="145"/>
      <c r="L16" s="146"/>
      <c r="M16" s="147"/>
      <c r="N16" s="145"/>
      <c r="O16" s="146"/>
      <c r="P16" s="143"/>
      <c r="Q16" s="117"/>
      <c r="R16" s="117"/>
      <c r="S16" s="117"/>
      <c r="T16" s="117"/>
      <c r="U16" s="116"/>
      <c r="V16" s="117"/>
    </row>
    <row r="17" spans="1:22" ht="16.5" customHeight="1" x14ac:dyDescent="0.25">
      <c r="A17" s="148"/>
      <c r="B17" s="149"/>
      <c r="C17" s="152"/>
      <c r="D17" s="152"/>
      <c r="E17" s="152"/>
      <c r="F17" s="152"/>
      <c r="G17" s="117"/>
      <c r="H17" s="144"/>
      <c r="I17" s="144"/>
      <c r="J17" s="144"/>
      <c r="K17" s="145"/>
      <c r="L17" s="146"/>
      <c r="M17" s="147"/>
      <c r="N17" s="145"/>
      <c r="O17" s="146"/>
      <c r="P17" s="143"/>
      <c r="Q17" s="117"/>
      <c r="R17" s="117"/>
      <c r="S17" s="117"/>
      <c r="T17" s="117"/>
      <c r="U17" s="116"/>
      <c r="V17" s="117"/>
    </row>
    <row r="18" spans="1:22" ht="16.5" customHeight="1" x14ac:dyDescent="0.25">
      <c r="A18" s="148">
        <v>4</v>
      </c>
      <c r="B18" s="149" t="str">
        <f>IF(C18="","",
IF('1. Punto de Partida'!$C$6="","",'1. Punto de Partida'!$C$6))</f>
        <v>Conocimiento del Riesgo y Efectos del Cambio Climático</v>
      </c>
      <c r="C18" s="150" t="s">
        <v>530</v>
      </c>
      <c r="D18" s="150" t="s">
        <v>80</v>
      </c>
      <c r="E18" s="150" t="s">
        <v>455</v>
      </c>
      <c r="F18" s="150" t="s">
        <v>456</v>
      </c>
      <c r="G18" s="117" t="s">
        <v>590</v>
      </c>
      <c r="H18" s="144" t="s">
        <v>117</v>
      </c>
      <c r="I18" s="144" t="s">
        <v>83</v>
      </c>
      <c r="J18" s="144" t="s">
        <v>504</v>
      </c>
      <c r="K18" s="145" t="str">
        <f t="shared" ref="K18" si="8">IFERROR(MID(J18,1,SEARCH(":",J18,1)-1),"")</f>
        <v>Posible</v>
      </c>
      <c r="L18" s="146">
        <f t="shared" ref="L18" si="9">IF(OR(K18="Rara vez",K18="Muy Baja"),0.2,
IF(OR(K18="Improbable",K18="Baja"),0.4,
IF(OR(K18="Posible",K18="Media"),0.6,
IF(OR(K18="Probable",K18="Alta"),0.8,
IF(OR(K18="Casi seguro",K18="Muy Alta"),1,"")))))</f>
        <v>0.6</v>
      </c>
      <c r="M18" s="147"/>
      <c r="N18" s="145" t="str">
        <f>IF(OR(H18="Corrupción",H18="Trámites, OPAs y Consultas de Acceso a la Información Pública",H18="Lavado de Activos",H18="Financiación del Terrorismo"),'3. Impacto Riesgo de Corrupción'!Z18:Z20,
IF(OR(M18="Económico: Afectación menor a 10 SMLMV",M18="Reputacional: El riesgo afecta la imagen de alguna área de la organización"),"Leve",
IF(OR(M18="Económico: Entre 10 y 50 SMLMV",M18="Reputacional: El riesgo afecta la imagen de la entidad internamente, de conocimiento general, nivel interno, de junta directiva y accionistas y/o de proveedores"),"Menor",
IF(OR(M18="Económico: Entre 50 y 100 SMLMV",M18="Reputacional: El riesgo afecta la imagen de la entidad con algunos usuarios de relevancia frente al logro de los objetivos"),"Moderado",
IF(OR(M18="Económico: Entre 100 y 500 SMLMV",M18="Reputacional: El riesgo afecta la imagen de de la entidad con efecto publicitario sostenido a nivel de sector administrativo, nivel departamental o municipal"),"Mayor",
IF(OR(M18="Económico: Mayor a 500 SMLMV",M18="Reputacional: El riesgo afecta la imagen de la entidad a nivel nacional, con efecto publicitarios sostenible a nivel país"),"Catastrófico",""))))))</f>
        <v>Catastrófico</v>
      </c>
      <c r="O18" s="146">
        <f t="shared" ref="O18" si="10">IF(N18="Leve",0.2,
IF(N18="Menor",0.4,
IF(N18="Moderado",0.6,
IF(N18="Mayor",0.8,
IF(N18="Catastrófico",1,"")))))</f>
        <v>1</v>
      </c>
      <c r="P18" s="143" t="str">
        <f t="shared" ref="P18" si="11">IF(AND(K18="Muy Alta",OR(N18="Leve",N18="Menor",N18="Moderado",N18="Mayor")),"Alto",
IF(AND(K18="Casi seguro",OR(N18="Moderado",N18="Mayor")),"Extremo",
IF(AND(OR(K18="Alta",K18="Probable"),OR(N18="Leve",N18="Menor")),"Moderado",
IF(AND(OR(K18="Alta",K18="Probable"),N18="Moderado"),"Alto",
IF(AND(K18="Alta",N18="Mayor"),"Alto",
IF(AND(K18="Probable",N18="Mayor"),"Extremo",
IF(AND(OR(K18="Media",K18="Posible"),OR(N18="Leve",N18="Menor")),"Moderado",
IF(AND(K18="Media",N18="Moderado"),"Moderado",
IF(AND(K18="Posible",N18="Moderado"),"Alto",
IF(AND(K18="Media",N18="Mayor"),"Alto",
IF(AND(K18="Posible",N18="Mayor"),"Extremo",
IF(AND(OR(K18="Media",K18="Posible"),OR(N18="Mayor")),"Alto",
IF(AND(OR(K18="Baja",K18="Improbable"),OR(N18="Leve")),"Bajo",
IF(AND(K18="Baja",OR(N18="Menor",N18="Moderado")),"Moderado",
IF(AND(K18="Improbable",N18="Menor"),"Bajo",
IF(AND(OR(K18="Baja",K18="Improbable"),OR(N18="Mayor")),"Alto",
IF(AND(OR(K18="Muy Baja",K18="Rara vez"),OR(N18="Leve",N18="Menor")),"Bajo",
IF(AND(OR(K18="Muy Baja",K18="Rara vez"),OR(N18="Moderado")),"Moderado",
IF(AND(OR(K18="Muy Baja",K18="Rara vez"),OR(N18="Mayor")),"Alto",
IF(N18="Catastrófico","Extremo",""))))))))))))))))))))</f>
        <v>Extremo</v>
      </c>
      <c r="Q18" s="117"/>
      <c r="R18" s="117"/>
      <c r="S18" s="117"/>
      <c r="T18" s="117"/>
      <c r="U18" s="116" t="str">
        <f t="shared" ref="U18" si="12">IF(S18="","","Cuatrimestral")</f>
        <v/>
      </c>
      <c r="V18" s="117"/>
    </row>
    <row r="19" spans="1:22" ht="15" customHeight="1" x14ac:dyDescent="0.25">
      <c r="A19" s="148"/>
      <c r="B19" s="149"/>
      <c r="C19" s="151"/>
      <c r="D19" s="151"/>
      <c r="E19" s="151"/>
      <c r="F19" s="151"/>
      <c r="G19" s="117"/>
      <c r="H19" s="144"/>
      <c r="I19" s="144"/>
      <c r="J19" s="144"/>
      <c r="K19" s="145"/>
      <c r="L19" s="146"/>
      <c r="M19" s="147"/>
      <c r="N19" s="145"/>
      <c r="O19" s="146"/>
      <c r="P19" s="143"/>
      <c r="Q19" s="117"/>
      <c r="R19" s="117"/>
      <c r="S19" s="117"/>
      <c r="T19" s="117"/>
      <c r="U19" s="116"/>
      <c r="V19" s="117"/>
    </row>
    <row r="20" spans="1:22" ht="15" customHeight="1" x14ac:dyDescent="0.25">
      <c r="A20" s="148"/>
      <c r="B20" s="149"/>
      <c r="C20" s="152"/>
      <c r="D20" s="152"/>
      <c r="E20" s="152"/>
      <c r="F20" s="152"/>
      <c r="G20" s="117"/>
      <c r="H20" s="144"/>
      <c r="I20" s="144"/>
      <c r="J20" s="144"/>
      <c r="K20" s="145"/>
      <c r="L20" s="146"/>
      <c r="M20" s="147"/>
      <c r="N20" s="145"/>
      <c r="O20" s="146"/>
      <c r="P20" s="143"/>
      <c r="Q20" s="117"/>
      <c r="R20" s="117"/>
      <c r="S20" s="117"/>
      <c r="T20" s="117"/>
      <c r="U20" s="116"/>
      <c r="V20" s="117"/>
    </row>
    <row r="21" spans="1:22" ht="16.5" customHeight="1" x14ac:dyDescent="0.25">
      <c r="A21" s="148">
        <v>5</v>
      </c>
      <c r="B21" s="149" t="str">
        <f>IF(C21="","",
IF('1. Punto de Partida'!$C$6="","",'1. Punto de Partida'!$C$6))</f>
        <v>Conocimiento del Riesgo y Efectos del Cambio Climático</v>
      </c>
      <c r="C21" s="150" t="s">
        <v>545</v>
      </c>
      <c r="D21" s="150" t="s">
        <v>90</v>
      </c>
      <c r="E21" s="150" t="s">
        <v>505</v>
      </c>
      <c r="F21" s="150" t="s">
        <v>462</v>
      </c>
      <c r="G21" s="117" t="s">
        <v>591</v>
      </c>
      <c r="H21" s="144" t="s">
        <v>14</v>
      </c>
      <c r="I21" s="144" t="s">
        <v>93</v>
      </c>
      <c r="J21" s="144" t="s">
        <v>463</v>
      </c>
      <c r="K21" s="145" t="str">
        <f t="shared" ref="K21" si="13">IFERROR(MID(J21,1,SEARCH(":",J21,1)-1),"")</f>
        <v>Alta</v>
      </c>
      <c r="L21" s="146">
        <f t="shared" ref="L21" si="14">IF(OR(K21="Rara vez",K21="Muy Baja"),0.2,
IF(OR(K21="Improbable",K21="Baja"),0.4,
IF(OR(K21="Posible",K21="Media"),0.6,
IF(OR(K21="Probable",K21="Alta"),0.8,
IF(OR(K21="Casi seguro",K21="Muy Alta"),1,"")))))</f>
        <v>0.8</v>
      </c>
      <c r="M21" s="147" t="s">
        <v>464</v>
      </c>
      <c r="N21" s="145" t="str">
        <f>IF(OR(H21="Corrupción",H21="Trámites, OPAs y Consultas de Acceso a la Información Pública",H21="Lavado de Activos",H21="Financiación del Terrorismo"),'3. Impacto Riesgo de Corrupción'!Z21:Z23,
IF(OR(M21="Económico: Afectación menor a 10 SMLMV",M21="Reputacional: El riesgo afecta la imagen de alguna área de la organización"),"Leve",
IF(OR(M21="Económico: Entre 10 y 50 SMLMV",M21="Reputacional: El riesgo afecta la imagen de la entidad internamente, de conocimiento general, nivel interno, de junta directiva y accionistas y/o de proveedores"),"Menor",
IF(OR(M21="Económico: Entre 50 y 100 SMLMV",M21="Reputacional: El riesgo afecta la imagen de la entidad con algunos usuarios de relevancia frente al logro de los objetivos"),"Moderado",
IF(OR(M21="Económico: Entre 100 y 500 SMLMV",M21="Reputacional: El riesgo afecta la imagen de de la entidad con efecto publicitario sostenido a nivel de sector administrativo, nivel departamental o municipal"),"Mayor",
IF(OR(M21="Económico: Mayor a 500 SMLMV",M21="Reputacional: El riesgo afecta la imagen de la entidad a nivel nacional, con efecto publicitarios sostenible a nivel país"),"Catastrófico",""))))))</f>
        <v>Leve</v>
      </c>
      <c r="O21" s="146">
        <f t="shared" ref="O21" si="15">IF(N21="Leve",0.2,
IF(N21="Menor",0.4,
IF(N21="Moderado",0.6,
IF(N21="Mayor",0.8,
IF(N21="Catastrófico",1,"")))))</f>
        <v>0.2</v>
      </c>
      <c r="P21" s="143" t="str">
        <f t="shared" ref="P21" si="16">IF(AND(K21="Muy Alta",OR(N21="Leve",N21="Menor",N21="Moderado",N21="Mayor")),"Alto",
IF(AND(K21="Casi seguro",OR(N21="Moderado",N21="Mayor")),"Extremo",
IF(AND(OR(K21="Alta",K21="Probable"),OR(N21="Leve",N21="Menor")),"Moderado",
IF(AND(OR(K21="Alta",K21="Probable"),N21="Moderado"),"Alto",
IF(AND(K21="Alta",N21="Mayor"),"Alto",
IF(AND(K21="Probable",N21="Mayor"),"Extremo",
IF(AND(OR(K21="Media",K21="Posible"),OR(N21="Leve",N21="Menor")),"Moderado",
IF(AND(K21="Media",N21="Moderado"),"Moderado",
IF(AND(K21="Posible",N21="Moderado"),"Alto",
IF(AND(K21="Media",N21="Mayor"),"Alto",
IF(AND(K21="Posible",N21="Mayor"),"Extremo",
IF(AND(OR(K21="Media",K21="Posible"),OR(N21="Mayor")),"Alto",
IF(AND(OR(K21="Baja",K21="Improbable"),OR(N21="Leve")),"Bajo",
IF(AND(K21="Baja",OR(N21="Menor",N21="Moderado")),"Moderado",
IF(AND(K21="Improbable",N21="Menor"),"Bajo",
IF(AND(OR(K21="Baja",K21="Improbable"),OR(N21="Mayor")),"Alto",
IF(AND(OR(K21="Muy Baja",K21="Rara vez"),OR(N21="Leve",N21="Menor")),"Bajo",
IF(AND(OR(K21="Muy Baja",K21="Rara vez"),OR(N21="Moderado")),"Moderado",
IF(AND(OR(K21="Muy Baja",K21="Rara vez"),OR(N21="Mayor")),"Alto",
IF(N21="Catastrófico","Extremo",""))))))))))))))))))))</f>
        <v>Moderado</v>
      </c>
      <c r="Q21" s="128">
        <v>0.03</v>
      </c>
      <c r="R21" s="128">
        <v>0.05</v>
      </c>
      <c r="S21" s="128">
        <v>7.0000000000000007E-2</v>
      </c>
      <c r="T21" s="117" t="s">
        <v>451</v>
      </c>
      <c r="U21" s="116" t="str">
        <f t="shared" ref="U21" si="17">IF(S21="","","Cuatrimestral")</f>
        <v>Cuatrimestral</v>
      </c>
      <c r="V21" s="120" t="s">
        <v>507</v>
      </c>
    </row>
    <row r="22" spans="1:22" ht="15" customHeight="1" x14ac:dyDescent="0.25">
      <c r="A22" s="148"/>
      <c r="B22" s="149"/>
      <c r="C22" s="151"/>
      <c r="D22" s="151"/>
      <c r="E22" s="151"/>
      <c r="F22" s="151"/>
      <c r="G22" s="117"/>
      <c r="H22" s="144"/>
      <c r="I22" s="144"/>
      <c r="J22" s="144"/>
      <c r="K22" s="145"/>
      <c r="L22" s="146"/>
      <c r="M22" s="147"/>
      <c r="N22" s="145"/>
      <c r="O22" s="146"/>
      <c r="P22" s="143"/>
      <c r="Q22" s="117"/>
      <c r="R22" s="117"/>
      <c r="S22" s="117"/>
      <c r="T22" s="117"/>
      <c r="U22" s="116"/>
      <c r="V22" s="121"/>
    </row>
    <row r="23" spans="1:22" ht="15" customHeight="1" x14ac:dyDescent="0.25">
      <c r="A23" s="148"/>
      <c r="B23" s="149"/>
      <c r="C23" s="152"/>
      <c r="D23" s="152"/>
      <c r="E23" s="152"/>
      <c r="F23" s="152"/>
      <c r="G23" s="117"/>
      <c r="H23" s="144"/>
      <c r="I23" s="144"/>
      <c r="J23" s="144"/>
      <c r="K23" s="145"/>
      <c r="L23" s="146"/>
      <c r="M23" s="147"/>
      <c r="N23" s="145"/>
      <c r="O23" s="146"/>
      <c r="P23" s="143"/>
      <c r="Q23" s="117"/>
      <c r="R23" s="117"/>
      <c r="S23" s="117"/>
      <c r="T23" s="117"/>
      <c r="U23" s="116"/>
      <c r="V23" s="122"/>
    </row>
    <row r="24" spans="1:22" ht="16.5" customHeight="1" x14ac:dyDescent="0.25">
      <c r="A24" s="148">
        <v>6</v>
      </c>
      <c r="B24" s="149" t="str">
        <f>IF(C24="","",
IF('1. Punto de Partida'!$C$6="","",'1. Punto de Partida'!$C$6))</f>
        <v>Conocimiento del Riesgo y Efectos del Cambio Climático</v>
      </c>
      <c r="C24" s="150" t="s">
        <v>535</v>
      </c>
      <c r="D24" s="150" t="s">
        <v>80</v>
      </c>
      <c r="E24" s="156" t="s">
        <v>513</v>
      </c>
      <c r="F24" s="156" t="s">
        <v>536</v>
      </c>
      <c r="G24" s="159" t="s">
        <v>592</v>
      </c>
      <c r="H24" s="144" t="s">
        <v>14</v>
      </c>
      <c r="I24" s="144" t="s">
        <v>85</v>
      </c>
      <c r="J24" s="144" t="s">
        <v>454</v>
      </c>
      <c r="K24" s="145" t="str">
        <f t="shared" ref="K24" si="18">IFERROR(MID(J24,1,SEARCH(":",J24,1)-1),"")</f>
        <v>Muy Baja</v>
      </c>
      <c r="L24" s="146">
        <f t="shared" ref="L24" si="19">IF(OR(K24="Rara vez",K24="Muy Baja"),0.2,
IF(OR(K24="Improbable",K24="Baja"),0.4,
IF(OR(K24="Posible",K24="Media"),0.6,
IF(OR(K24="Probable",K24="Alta"),0.8,
IF(OR(K24="Casi seguro",K24="Muy Alta"),1,"")))))</f>
        <v>0.2</v>
      </c>
      <c r="M24" s="147" t="s">
        <v>465</v>
      </c>
      <c r="N24" s="145" t="str">
        <f>IF(OR(H24="Corrupción",H24="Trámites, OPAs y Consultas de Acceso a la Información Pública",H24="Lavado de Activos",H24="Financiación del Terrorismo"),'3. Impacto Riesgo de Corrupción'!Z24:Z26,
IF(OR(M24="Económico: Afectación menor a 10 SMLMV",M24="Reputacional: El riesgo afecta la imagen de alguna área de la organización"),"Leve",
IF(OR(M24="Económico: Entre 10 y 50 SMLMV",M24="Reputacional: El riesgo afecta la imagen de la entidad internamente, de conocimiento general, nivel interno, de junta directiva y accionistas y/o de proveedores"),"Menor",
IF(OR(M24="Económico: Entre 50 y 100 SMLMV",M24="Reputacional: El riesgo afecta la imagen de la entidad con algunos usuarios de relevancia frente al logro de los objetivos"),"Moderado",
IF(OR(M24="Económico: Entre 100 y 500 SMLMV",M24="Reputacional: El riesgo afecta la imagen de de la entidad con efecto publicitario sostenido a nivel de sector administrativo, nivel departamental o municipal"),"Mayor",
IF(OR(M24="Económico: Mayor a 500 SMLMV",M24="Reputacional: El riesgo afecta la imagen de la entidad a nivel nacional, con efecto publicitarios sostenible a nivel país"),"Catastrófico",""))))))</f>
        <v>Moderado</v>
      </c>
      <c r="O24" s="146">
        <f t="shared" ref="O24" si="20">IF(N24="Leve",0.2,
IF(N24="Menor",0.4,
IF(N24="Moderado",0.6,
IF(N24="Mayor",0.8,
IF(N24="Catastrófico",1,"")))))</f>
        <v>0.6</v>
      </c>
      <c r="P24" s="143" t="str">
        <f t="shared" ref="P24" si="21">IF(AND(K24="Muy Alta",OR(N24="Leve",N24="Menor",N24="Moderado",N24="Mayor")),"Alto",
IF(AND(K24="Casi seguro",OR(N24="Moderado",N24="Mayor")),"Extremo",
IF(AND(OR(K24="Alta",K24="Probable"),OR(N24="Leve",N24="Menor")),"Moderado",
IF(AND(OR(K24="Alta",K24="Probable"),N24="Moderado"),"Alto",
IF(AND(K24="Alta",N24="Mayor"),"Alto",
IF(AND(K24="Probable",N24="Mayor"),"Extremo",
IF(AND(OR(K24="Media",K24="Posible"),OR(N24="Leve",N24="Menor")),"Moderado",
IF(AND(K24="Media",N24="Moderado"),"Moderado",
IF(AND(K24="Posible",N24="Moderado"),"Alto",
IF(AND(K24="Media",N24="Mayor"),"Alto",
IF(AND(K24="Posible",N24="Mayor"),"Extremo",
IF(AND(OR(K24="Media",K24="Posible"),OR(N24="Mayor")),"Alto",
IF(AND(OR(K24="Baja",K24="Improbable"),OR(N24="Leve")),"Bajo",
IF(AND(K24="Baja",OR(N24="Menor",N24="Moderado")),"Moderado",
IF(AND(K24="Improbable",N24="Menor"),"Bajo",
IF(AND(OR(K24="Baja",K24="Improbable"),OR(N24="Mayor")),"Alto",
IF(AND(OR(K24="Muy Baja",K24="Rara vez"),OR(N24="Leve",N24="Menor")),"Bajo",
IF(AND(OR(K24="Muy Baja",K24="Rara vez"),OR(N24="Moderado")),"Moderado",
IF(AND(OR(K24="Muy Baja",K24="Rara vez"),OR(N24="Mayor")),"Alto",
IF(N24="Catastrófico","Extremo",""))))))))))))))))))))</f>
        <v>Moderado</v>
      </c>
      <c r="Q24" s="117"/>
      <c r="R24" s="117"/>
      <c r="S24" s="117"/>
      <c r="T24" s="117"/>
      <c r="U24" s="116" t="str">
        <f t="shared" ref="U24" si="22">IF(S24="","","Cuatrimestral")</f>
        <v/>
      </c>
      <c r="V24" s="117"/>
    </row>
    <row r="25" spans="1:22" ht="15" customHeight="1" x14ac:dyDescent="0.25">
      <c r="A25" s="148"/>
      <c r="B25" s="149"/>
      <c r="C25" s="151"/>
      <c r="D25" s="151"/>
      <c r="E25" s="157"/>
      <c r="F25" s="157"/>
      <c r="G25" s="159"/>
      <c r="H25" s="144"/>
      <c r="I25" s="144"/>
      <c r="J25" s="144"/>
      <c r="K25" s="145"/>
      <c r="L25" s="146"/>
      <c r="M25" s="147"/>
      <c r="N25" s="145"/>
      <c r="O25" s="146"/>
      <c r="P25" s="143"/>
      <c r="Q25" s="117"/>
      <c r="R25" s="117"/>
      <c r="S25" s="117"/>
      <c r="T25" s="117"/>
      <c r="U25" s="116"/>
      <c r="V25" s="117"/>
    </row>
    <row r="26" spans="1:22" ht="15" customHeight="1" x14ac:dyDescent="0.25">
      <c r="A26" s="148"/>
      <c r="B26" s="149"/>
      <c r="C26" s="152"/>
      <c r="D26" s="152"/>
      <c r="E26" s="158"/>
      <c r="F26" s="158"/>
      <c r="G26" s="159"/>
      <c r="H26" s="144"/>
      <c r="I26" s="144"/>
      <c r="J26" s="144"/>
      <c r="K26" s="145"/>
      <c r="L26" s="146"/>
      <c r="M26" s="147"/>
      <c r="N26" s="145"/>
      <c r="O26" s="146"/>
      <c r="P26" s="143"/>
      <c r="Q26" s="117"/>
      <c r="R26" s="117"/>
      <c r="S26" s="117"/>
      <c r="T26" s="117"/>
      <c r="U26" s="116"/>
      <c r="V26" s="117"/>
    </row>
    <row r="27" spans="1:22" ht="16.5" customHeight="1" x14ac:dyDescent="0.25">
      <c r="A27" s="148">
        <v>7</v>
      </c>
      <c r="B27" s="149" t="str">
        <f>IF(C27="","",
IF('1. Punto de Partida'!$C$6="","",'1. Punto de Partida'!$C$6))</f>
        <v>Conocimiento del Riesgo y Efectos del Cambio Climático</v>
      </c>
      <c r="C27" s="150" t="s">
        <v>553</v>
      </c>
      <c r="D27" s="150" t="s">
        <v>80</v>
      </c>
      <c r="E27" s="156" t="s">
        <v>508</v>
      </c>
      <c r="F27" s="156" t="s">
        <v>466</v>
      </c>
      <c r="G27" s="159" t="s">
        <v>593</v>
      </c>
      <c r="H27" s="144" t="s">
        <v>14</v>
      </c>
      <c r="I27" s="144" t="s">
        <v>85</v>
      </c>
      <c r="J27" s="144" t="s">
        <v>454</v>
      </c>
      <c r="K27" s="145" t="str">
        <f t="shared" ref="K27" si="23">IFERROR(MID(J27,1,SEARCH(":",J27,1)-1),"")</f>
        <v>Muy Baja</v>
      </c>
      <c r="L27" s="146">
        <f t="shared" ref="L27" si="24">IF(OR(K27="Rara vez",K27="Muy Baja"),0.2,
IF(OR(K27="Improbable",K27="Baja"),0.4,
IF(OR(K27="Posible",K27="Media"),0.6,
IF(OR(K27="Probable",K27="Alta"),0.8,
IF(OR(K27="Casi seguro",K27="Muy Alta"),1,"")))))</f>
        <v>0.2</v>
      </c>
      <c r="M27" s="147" t="s">
        <v>465</v>
      </c>
      <c r="N27" s="145" t="str">
        <f>IF(OR(H27="Corrupción",H27="Trámites, OPAs y Consultas de Acceso a la Información Pública",H27="Lavado de Activos",H27="Financiación del Terrorismo"),'3. Impacto Riesgo de Corrupción'!Z27:Z29,
IF(OR(M27="Económico: Afectación menor a 10 SMLMV",M27="Reputacional: El riesgo afecta la imagen de alguna área de la organización"),"Leve",
IF(OR(M27="Económico: Entre 10 y 50 SMLMV",M27="Reputacional: El riesgo afecta la imagen de la entidad internamente, de conocimiento general, nivel interno, de junta directiva y accionistas y/o de proveedores"),"Menor",
IF(OR(M27="Económico: Entre 50 y 100 SMLMV",M27="Reputacional: El riesgo afecta la imagen de la entidad con algunos usuarios de relevancia frente al logro de los objetivos"),"Moderado",
IF(OR(M27="Económico: Entre 100 y 500 SMLMV",M27="Reputacional: El riesgo afecta la imagen de de la entidad con efecto publicitario sostenido a nivel de sector administrativo, nivel departamental o municipal"),"Mayor",
IF(OR(M27="Económico: Mayor a 500 SMLMV",M27="Reputacional: El riesgo afecta la imagen de la entidad a nivel nacional, con efecto publicitarios sostenible a nivel país"),"Catastrófico",""))))))</f>
        <v>Moderado</v>
      </c>
      <c r="O27" s="146">
        <f t="shared" ref="O27" si="25">IF(N27="Leve",0.2,
IF(N27="Menor",0.4,
IF(N27="Moderado",0.6,
IF(N27="Mayor",0.8,
IF(N27="Catastrófico",1,"")))))</f>
        <v>0.6</v>
      </c>
      <c r="P27" s="143" t="str">
        <f t="shared" ref="P27" si="26">IF(AND(K27="Muy Alta",OR(N27="Leve",N27="Menor",N27="Moderado",N27="Mayor")),"Alto",
IF(AND(K27="Casi seguro",OR(N27="Moderado",N27="Mayor")),"Extremo",
IF(AND(OR(K27="Alta",K27="Probable"),OR(N27="Leve",N27="Menor")),"Moderado",
IF(AND(OR(K27="Alta",K27="Probable"),N27="Moderado"),"Alto",
IF(AND(K27="Alta",N27="Mayor"),"Alto",
IF(AND(K27="Probable",N27="Mayor"),"Extremo",
IF(AND(OR(K27="Media",K27="Posible"),OR(N27="Leve",N27="Menor")),"Moderado",
IF(AND(K27="Media",N27="Moderado"),"Moderado",
IF(AND(K27="Posible",N27="Moderado"),"Alto",
IF(AND(K27="Media",N27="Mayor"),"Alto",
IF(AND(K27="Posible",N27="Mayor"),"Extremo",
IF(AND(OR(K27="Media",K27="Posible"),OR(N27="Mayor")),"Alto",
IF(AND(OR(K27="Baja",K27="Improbable"),OR(N27="Leve")),"Bajo",
IF(AND(K27="Baja",OR(N27="Menor",N27="Moderado")),"Moderado",
IF(AND(K27="Improbable",N27="Menor"),"Bajo",
IF(AND(OR(K27="Baja",K27="Improbable"),OR(N27="Mayor")),"Alto",
IF(AND(OR(K27="Muy Baja",K27="Rara vez"),OR(N27="Leve",N27="Menor")),"Bajo",
IF(AND(OR(K27="Muy Baja",K27="Rara vez"),OR(N27="Moderado")),"Moderado",
IF(AND(OR(K27="Muy Baja",K27="Rara vez"),OR(N27="Mayor")),"Alto",
IF(N27="Catastrófico","Extremo",""))))))))))))))))))))</f>
        <v>Moderado</v>
      </c>
      <c r="Q27" s="117"/>
      <c r="R27" s="117"/>
      <c r="S27" s="117"/>
      <c r="T27" s="117"/>
      <c r="U27" s="116" t="str">
        <f t="shared" ref="U27" si="27">IF(S27="","","Cuatrimestral")</f>
        <v/>
      </c>
      <c r="V27" s="117"/>
    </row>
    <row r="28" spans="1:22" ht="15" customHeight="1" x14ac:dyDescent="0.25">
      <c r="A28" s="148"/>
      <c r="B28" s="149"/>
      <c r="C28" s="151"/>
      <c r="D28" s="151"/>
      <c r="E28" s="157"/>
      <c r="F28" s="157"/>
      <c r="G28" s="159"/>
      <c r="H28" s="144"/>
      <c r="I28" s="144"/>
      <c r="J28" s="144"/>
      <c r="K28" s="145"/>
      <c r="L28" s="146"/>
      <c r="M28" s="147"/>
      <c r="N28" s="145"/>
      <c r="O28" s="146"/>
      <c r="P28" s="143"/>
      <c r="Q28" s="117"/>
      <c r="R28" s="117"/>
      <c r="S28" s="117"/>
      <c r="T28" s="117"/>
      <c r="U28" s="116"/>
      <c r="V28" s="117"/>
    </row>
    <row r="29" spans="1:22" ht="15" customHeight="1" x14ac:dyDescent="0.25">
      <c r="A29" s="148"/>
      <c r="B29" s="149"/>
      <c r="C29" s="152"/>
      <c r="D29" s="152"/>
      <c r="E29" s="158"/>
      <c r="F29" s="158"/>
      <c r="G29" s="159"/>
      <c r="H29" s="144"/>
      <c r="I29" s="144"/>
      <c r="J29" s="144"/>
      <c r="K29" s="145"/>
      <c r="L29" s="146"/>
      <c r="M29" s="147"/>
      <c r="N29" s="145"/>
      <c r="O29" s="146"/>
      <c r="P29" s="143"/>
      <c r="Q29" s="117"/>
      <c r="R29" s="117"/>
      <c r="S29" s="117"/>
      <c r="T29" s="117"/>
      <c r="U29" s="116"/>
      <c r="V29" s="117"/>
    </row>
    <row r="30" spans="1:22" ht="16.5" customHeight="1" x14ac:dyDescent="0.25">
      <c r="A30" s="148">
        <v>8</v>
      </c>
      <c r="B30" s="149" t="str">
        <f>IF(C30="","",
IF('1. Punto de Partida'!$C$6="","",'1. Punto de Partida'!$C$6))</f>
        <v>Conocimiento del Riesgo y Efectos del Cambio Climático</v>
      </c>
      <c r="C30" s="150" t="s">
        <v>509</v>
      </c>
      <c r="D30" s="150" t="s">
        <v>96</v>
      </c>
      <c r="E30" s="150" t="s">
        <v>467</v>
      </c>
      <c r="F30" s="150" t="s">
        <v>468</v>
      </c>
      <c r="G30" s="117" t="s">
        <v>510</v>
      </c>
      <c r="H30" s="144" t="s">
        <v>117</v>
      </c>
      <c r="I30" s="144" t="s">
        <v>82</v>
      </c>
      <c r="J30" s="144" t="s">
        <v>511</v>
      </c>
      <c r="K30" s="145" t="str">
        <f t="shared" ref="K30" si="28">IFERROR(MID(J30,1,SEARCH(":",J30,1)-1),"")</f>
        <v>Improbable</v>
      </c>
      <c r="L30" s="146">
        <f t="shared" ref="L30" si="29">IF(OR(K30="Rara vez",K30="Muy Baja"),0.2,
IF(OR(K30="Improbable",K30="Baja"),0.4,
IF(OR(K30="Posible",K30="Media"),0.6,
IF(OR(K30="Probable",K30="Alta"),0.8,
IF(OR(K30="Casi seguro",K30="Muy Alta"),1,"")))))</f>
        <v>0.4</v>
      </c>
      <c r="M30" s="147"/>
      <c r="N30" s="145" t="str">
        <f>IF(OR(H30="Corrupción",H30="Trámites, OPAs y Consultas de Acceso a la Información Pública",H30="Lavado de Activos",H30="Financiación del Terrorismo"),'3. Impacto Riesgo de Corrupción'!Z30:Z32,
IF(OR(M30="Económico: Afectación menor a 10 SMLMV",M30="Reputacional: El riesgo afecta la imagen de alguna área de la organización"),"Leve",
IF(OR(M30="Económico: Entre 10 y 50 SMLMV",M30="Reputacional: El riesgo afecta la imagen de la entidad internamente, de conocimiento general, nivel interno, de junta directiva y accionistas y/o de proveedores"),"Menor",
IF(OR(M30="Económico: Entre 50 y 100 SMLMV",M30="Reputacional: El riesgo afecta la imagen de la entidad con algunos usuarios de relevancia frente al logro de los objetivos"),"Moderado",
IF(OR(M30="Económico: Entre 100 y 500 SMLMV",M30="Reputacional: El riesgo afecta la imagen de de la entidad con efecto publicitario sostenido a nivel de sector administrativo, nivel departamental o municipal"),"Mayor",
IF(OR(M30="Económico: Mayor a 500 SMLMV",M30="Reputacional: El riesgo afecta la imagen de la entidad a nivel nacional, con efecto publicitarios sostenible a nivel país"),"Catastrófico",""))))))</f>
        <v>Catastrófico</v>
      </c>
      <c r="O30" s="146">
        <f t="shared" ref="O30" si="30">IF(N30="Leve",0.2,
IF(N30="Menor",0.4,
IF(N30="Moderado",0.6,
IF(N30="Mayor",0.8,
IF(N30="Catastrófico",1,"")))))</f>
        <v>1</v>
      </c>
      <c r="P30" s="143" t="str">
        <f t="shared" ref="P30" si="31">IF(AND(K30="Muy Alta",OR(N30="Leve",N30="Menor",N30="Moderado",N30="Mayor")),"Alto",
IF(AND(K30="Casi seguro",OR(N30="Moderado",N30="Mayor")),"Extremo",
IF(AND(OR(K30="Alta",K30="Probable"),OR(N30="Leve",N30="Menor")),"Moderado",
IF(AND(OR(K30="Alta",K30="Probable"),N30="Moderado"),"Alto",
IF(AND(K30="Alta",N30="Mayor"),"Alto",
IF(AND(K30="Probable",N30="Mayor"),"Extremo",
IF(AND(OR(K30="Media",K30="Posible"),OR(N30="Leve",N30="Menor")),"Moderado",
IF(AND(K30="Media",N30="Moderado"),"Moderado",
IF(AND(K30="Posible",N30="Moderado"),"Alto",
IF(AND(K30="Media",N30="Mayor"),"Alto",
IF(AND(K30="Posible",N30="Mayor"),"Extremo",
IF(AND(OR(K30="Media",K30="Posible"),OR(N30="Mayor")),"Alto",
IF(AND(OR(K30="Baja",K30="Improbable"),OR(N30="Leve")),"Bajo",
IF(AND(K30="Baja",OR(N30="Menor",N30="Moderado")),"Moderado",
IF(AND(K30="Improbable",N30="Menor"),"Bajo",
IF(AND(OR(K30="Baja",K30="Improbable"),OR(N30="Mayor")),"Alto",
IF(AND(OR(K30="Muy Baja",K30="Rara vez"),OR(N30="Leve",N30="Menor")),"Bajo",
IF(AND(OR(K30="Muy Baja",K30="Rara vez"),OR(N30="Moderado")),"Moderado",
IF(AND(OR(K30="Muy Baja",K30="Rara vez"),OR(N30="Mayor")),"Alto",
IF(N30="Catastrófico","Extremo",""))))))))))))))))))))</f>
        <v>Extremo</v>
      </c>
      <c r="Q30" s="117"/>
      <c r="R30" s="117"/>
      <c r="S30" s="117"/>
      <c r="T30" s="117"/>
      <c r="U30" s="116" t="str">
        <f t="shared" ref="U30" si="32">IF(S30="","","Cuatrimestral")</f>
        <v/>
      </c>
      <c r="V30" s="117"/>
    </row>
    <row r="31" spans="1:22" ht="15" customHeight="1" x14ac:dyDescent="0.25">
      <c r="A31" s="148"/>
      <c r="B31" s="149"/>
      <c r="C31" s="151"/>
      <c r="D31" s="151"/>
      <c r="E31" s="151"/>
      <c r="F31" s="151"/>
      <c r="G31" s="117"/>
      <c r="H31" s="144"/>
      <c r="I31" s="144"/>
      <c r="J31" s="144"/>
      <c r="K31" s="145"/>
      <c r="L31" s="146"/>
      <c r="M31" s="147"/>
      <c r="N31" s="145"/>
      <c r="O31" s="146"/>
      <c r="P31" s="143"/>
      <c r="Q31" s="117"/>
      <c r="R31" s="117"/>
      <c r="S31" s="117"/>
      <c r="T31" s="117"/>
      <c r="U31" s="116"/>
      <c r="V31" s="117"/>
    </row>
    <row r="32" spans="1:22" ht="15" customHeight="1" x14ac:dyDescent="0.25">
      <c r="A32" s="148"/>
      <c r="B32" s="149"/>
      <c r="C32" s="152"/>
      <c r="D32" s="152"/>
      <c r="E32" s="152"/>
      <c r="F32" s="152"/>
      <c r="G32" s="117"/>
      <c r="H32" s="144"/>
      <c r="I32" s="144"/>
      <c r="J32" s="144"/>
      <c r="K32" s="145"/>
      <c r="L32" s="146"/>
      <c r="M32" s="147"/>
      <c r="N32" s="145"/>
      <c r="O32" s="146"/>
      <c r="P32" s="143"/>
      <c r="Q32" s="117"/>
      <c r="R32" s="117"/>
      <c r="S32" s="117"/>
      <c r="T32" s="117"/>
      <c r="U32" s="116"/>
      <c r="V32" s="117"/>
    </row>
    <row r="33" spans="1:22" ht="16.5" customHeight="1" x14ac:dyDescent="0.25">
      <c r="A33" s="148">
        <v>9</v>
      </c>
      <c r="B33" s="149" t="str">
        <f>IF(C33="","",
IF('1. Punto de Partida'!$C$6="","",'1. Punto de Partida'!$C$6))</f>
        <v>Conocimiento del Riesgo y Efectos del Cambio Climático</v>
      </c>
      <c r="C33" s="150" t="s">
        <v>469</v>
      </c>
      <c r="D33" s="150" t="s">
        <v>96</v>
      </c>
      <c r="E33" s="150" t="s">
        <v>470</v>
      </c>
      <c r="F33" s="150" t="s">
        <v>471</v>
      </c>
      <c r="G33" s="117" t="s">
        <v>472</v>
      </c>
      <c r="H33" s="144" t="s">
        <v>117</v>
      </c>
      <c r="I33" s="144" t="s">
        <v>82</v>
      </c>
      <c r="J33" s="144" t="s">
        <v>453</v>
      </c>
      <c r="K33" s="145" t="str">
        <f t="shared" ref="K33" si="33">IFERROR(MID(J33,1,SEARCH(":",J33,1)-1),"")</f>
        <v>Rara vez</v>
      </c>
      <c r="L33" s="146">
        <f t="shared" ref="L33" si="34">IF(OR(K33="Rara vez",K33="Muy Baja"),0.2,
IF(OR(K33="Improbable",K33="Baja"),0.4,
IF(OR(K33="Posible",K33="Media"),0.6,
IF(OR(K33="Probable",K33="Alta"),0.8,
IF(OR(K33="Casi seguro",K33="Muy Alta"),1,"")))))</f>
        <v>0.2</v>
      </c>
      <c r="M33" s="147"/>
      <c r="N33" s="145" t="str">
        <f>IF(OR(H33="Corrupción",H33="Trámites, OPAs y Consultas de Acceso a la Información Pública",H33="Lavado de Activos",H33="Financiación del Terrorismo"),'3. Impacto Riesgo de Corrupción'!Z33:Z35,
IF(OR(M33="Económico: Afectación menor a 10 SMLMV",M33="Reputacional: El riesgo afecta la imagen de alguna área de la organización"),"Leve",
IF(OR(M33="Económico: Entre 10 y 50 SMLMV",M33="Reputacional: El riesgo afecta la imagen de la entidad internamente, de conocimiento general, nivel interno, de junta directiva y accionistas y/o de proveedores"),"Menor",
IF(OR(M33="Económico: Entre 50 y 100 SMLMV",M33="Reputacional: El riesgo afecta la imagen de la entidad con algunos usuarios de relevancia frente al logro de los objetivos"),"Moderado",
IF(OR(M33="Económico: Entre 100 y 500 SMLMV",M33="Reputacional: El riesgo afecta la imagen de de la entidad con efecto publicitario sostenido a nivel de sector administrativo, nivel departamental o municipal"),"Mayor",
IF(OR(M33="Económico: Mayor a 500 SMLMV",M33="Reputacional: El riesgo afecta la imagen de la entidad a nivel nacional, con efecto publicitarios sostenible a nivel país"),"Catastrófico",""))))))</f>
        <v>Catastrófico</v>
      </c>
      <c r="O33" s="146">
        <f t="shared" ref="O33" si="35">IF(N33="Leve",0.2,
IF(N33="Menor",0.4,
IF(N33="Moderado",0.6,
IF(N33="Mayor",0.8,
IF(N33="Catastrófico",1,"")))))</f>
        <v>1</v>
      </c>
      <c r="P33" s="143" t="str">
        <f t="shared" ref="P33" si="36">IF(AND(K33="Muy Alta",OR(N33="Leve",N33="Menor",N33="Moderado",N33="Mayor")),"Alto",
IF(AND(K33="Casi seguro",OR(N33="Moderado",N33="Mayor")),"Extremo",
IF(AND(OR(K33="Alta",K33="Probable"),OR(N33="Leve",N33="Menor")),"Moderado",
IF(AND(OR(K33="Alta",K33="Probable"),N33="Moderado"),"Alto",
IF(AND(K33="Alta",N33="Mayor"),"Alto",
IF(AND(K33="Probable",N33="Mayor"),"Extremo",
IF(AND(OR(K33="Media",K33="Posible"),OR(N33="Leve",N33="Menor")),"Moderado",
IF(AND(K33="Media",N33="Moderado"),"Moderado",
IF(AND(K33="Posible",N33="Moderado"),"Alto",
IF(AND(K33="Media",N33="Mayor"),"Alto",
IF(AND(K33="Posible",N33="Mayor"),"Extremo",
IF(AND(OR(K33="Media",K33="Posible"),OR(N33="Mayor")),"Alto",
IF(AND(OR(K33="Baja",K33="Improbable"),OR(N33="Leve")),"Bajo",
IF(AND(K33="Baja",OR(N33="Menor",N33="Moderado")),"Moderado",
IF(AND(K33="Improbable",N33="Menor"),"Bajo",
IF(AND(OR(K33="Baja",K33="Improbable"),OR(N33="Mayor")),"Alto",
IF(AND(OR(K33="Muy Baja",K33="Rara vez"),OR(N33="Leve",N33="Menor")),"Bajo",
IF(AND(OR(K33="Muy Baja",K33="Rara vez"),OR(N33="Moderado")),"Moderado",
IF(AND(OR(K33="Muy Baja",K33="Rara vez"),OR(N33="Mayor")),"Alto",
IF(N33="Catastrófico","Extremo",""))))))))))))))))))))</f>
        <v>Extremo</v>
      </c>
      <c r="Q33" s="117"/>
      <c r="R33" s="117"/>
      <c r="S33" s="117"/>
      <c r="T33" s="117"/>
      <c r="U33" s="116" t="str">
        <f t="shared" ref="U33" si="37">IF(S33="","","Cuatrimestral")</f>
        <v/>
      </c>
      <c r="V33" s="117"/>
    </row>
    <row r="34" spans="1:22" ht="15" customHeight="1" x14ac:dyDescent="0.25">
      <c r="A34" s="148"/>
      <c r="B34" s="149"/>
      <c r="C34" s="151"/>
      <c r="D34" s="151"/>
      <c r="E34" s="151"/>
      <c r="F34" s="151"/>
      <c r="G34" s="117"/>
      <c r="H34" s="144"/>
      <c r="I34" s="144"/>
      <c r="J34" s="144"/>
      <c r="K34" s="145"/>
      <c r="L34" s="146"/>
      <c r="M34" s="147"/>
      <c r="N34" s="145"/>
      <c r="O34" s="146"/>
      <c r="P34" s="143"/>
      <c r="Q34" s="117"/>
      <c r="R34" s="117"/>
      <c r="S34" s="117"/>
      <c r="T34" s="117"/>
      <c r="U34" s="116"/>
      <c r="V34" s="117"/>
    </row>
    <row r="35" spans="1:22" ht="15" customHeight="1" x14ac:dyDescent="0.25">
      <c r="A35" s="148"/>
      <c r="B35" s="149"/>
      <c r="C35" s="152"/>
      <c r="D35" s="152"/>
      <c r="E35" s="152"/>
      <c r="F35" s="152"/>
      <c r="G35" s="117"/>
      <c r="H35" s="144"/>
      <c r="I35" s="144"/>
      <c r="J35" s="144"/>
      <c r="K35" s="145"/>
      <c r="L35" s="146"/>
      <c r="M35" s="147"/>
      <c r="N35" s="145"/>
      <c r="O35" s="146"/>
      <c r="P35" s="143"/>
      <c r="Q35" s="117"/>
      <c r="R35" s="117"/>
      <c r="S35" s="117"/>
      <c r="T35" s="117"/>
      <c r="U35" s="116"/>
      <c r="V35" s="117"/>
    </row>
    <row r="36" spans="1:22" ht="16.5" customHeight="1" x14ac:dyDescent="0.25">
      <c r="A36" s="148">
        <v>10</v>
      </c>
      <c r="B36" s="149" t="str">
        <f>IF(C36="","",
IF('1. Punto de Partida'!$C$6="","",'1. Punto de Partida'!$C$6))</f>
        <v>Conocimiento del Riesgo y Efectos del Cambio Climático</v>
      </c>
      <c r="C36" s="150" t="s">
        <v>473</v>
      </c>
      <c r="D36" s="150" t="s">
        <v>90</v>
      </c>
      <c r="E36" s="150" t="s">
        <v>474</v>
      </c>
      <c r="F36" s="150" t="s">
        <v>475</v>
      </c>
      <c r="G36" s="117" t="s">
        <v>512</v>
      </c>
      <c r="H36" s="144" t="s">
        <v>14</v>
      </c>
      <c r="I36" s="144" t="s">
        <v>93</v>
      </c>
      <c r="J36" s="144" t="s">
        <v>449</v>
      </c>
      <c r="K36" s="145" t="str">
        <f t="shared" ref="K36" si="38">IFERROR(MID(J36,1,SEARCH(":",J36,1)-1),"")</f>
        <v>Media</v>
      </c>
      <c r="L36" s="146">
        <f t="shared" ref="L36" si="39">IF(OR(K36="Rara vez",K36="Muy Baja"),0.2,
IF(OR(K36="Improbable",K36="Baja"),0.4,
IF(OR(K36="Posible",K36="Media"),0.6,
IF(OR(K36="Probable",K36="Alta"),0.8,
IF(OR(K36="Casi seguro",K36="Muy Alta"),1,"")))))</f>
        <v>0.6</v>
      </c>
      <c r="M36" s="147" t="s">
        <v>476</v>
      </c>
      <c r="N36" s="145" t="str">
        <f>IF(OR(H36="Corrupción",H36="Trámites, OPAs y Consultas de Acceso a la Información Pública",H36="Lavado de Activos",H36="Financiación del Terrorismo"),'3. Impacto Riesgo de Corrupción'!Z36:Z38,
IF(OR(M36="Económico: Afectación menor a 10 SMLMV",M36="Reputacional: El riesgo afecta la imagen de alguna área de la organización"),"Leve",
IF(OR(M36="Económico: Entre 10 y 50 SMLMV",M36="Reputacional: El riesgo afecta la imagen de la entidad internamente, de conocimiento general, nivel interno, de junta directiva y accionistas y/o de proveedores"),"Menor",
IF(OR(M36="Económico: Entre 50 y 100 SMLMV",M36="Reputacional: El riesgo afecta la imagen de la entidad con algunos usuarios de relevancia frente al logro de los objetivos"),"Moderado",
IF(OR(M36="Económico: Entre 100 y 500 SMLMV",M36="Reputacional: El riesgo afecta la imagen de de la entidad con efecto publicitario sostenido a nivel de sector administrativo, nivel departamental o municipal"),"Mayor",
IF(OR(M36="Económico: Mayor a 500 SMLMV",M36="Reputacional: El riesgo afecta la imagen de la entidad a nivel nacional, con efecto publicitarios sostenible a nivel país"),"Catastrófico",""))))))</f>
        <v>Mayor</v>
      </c>
      <c r="O36" s="146">
        <f t="shared" ref="O36" si="40">IF(N36="Leve",0.2,
IF(N36="Menor",0.4,
IF(N36="Moderado",0.6,
IF(N36="Mayor",0.8,
IF(N36="Catastrófico",1,"")))))</f>
        <v>0.8</v>
      </c>
      <c r="P36" s="143" t="str">
        <f t="shared" ref="P36" si="41">IF(AND(K36="Muy Alta",OR(N36="Leve",N36="Menor",N36="Moderado",N36="Mayor")),"Alto",
IF(AND(K36="Casi seguro",OR(N36="Moderado",N36="Mayor")),"Extremo",
IF(AND(OR(K36="Alta",K36="Probable"),OR(N36="Leve",N36="Menor")),"Moderado",
IF(AND(OR(K36="Alta",K36="Probable"),N36="Moderado"),"Alto",
IF(AND(K36="Alta",N36="Mayor"),"Alto",
IF(AND(K36="Probable",N36="Mayor"),"Extremo",
IF(AND(OR(K36="Media",K36="Posible"),OR(N36="Leve",N36="Menor")),"Moderado",
IF(AND(K36="Media",N36="Moderado"),"Moderado",
IF(AND(K36="Posible",N36="Moderado"),"Alto",
IF(AND(K36="Media",N36="Mayor"),"Alto",
IF(AND(K36="Posible",N36="Mayor"),"Extremo",
IF(AND(OR(K36="Media",K36="Posible"),OR(N36="Mayor")),"Alto",
IF(AND(OR(K36="Baja",K36="Improbable"),OR(N36="Leve")),"Bajo",
IF(AND(K36="Baja",OR(N36="Menor",N36="Moderado")),"Moderado",
IF(AND(K36="Improbable",N36="Menor"),"Bajo",
IF(AND(OR(K36="Baja",K36="Improbable"),OR(N36="Mayor")),"Alto",
IF(AND(OR(K36="Muy Baja",K36="Rara vez"),OR(N36="Leve",N36="Menor")),"Bajo",
IF(AND(OR(K36="Muy Baja",K36="Rara vez"),OR(N36="Moderado")),"Moderado",
IF(AND(OR(K36="Muy Baja",K36="Rara vez"),OR(N36="Mayor")),"Alto",
IF(N36="Catastrófico","Extremo",""))))))))))))))))))))</f>
        <v>Alto</v>
      </c>
      <c r="Q36" s="128">
        <v>0.1</v>
      </c>
      <c r="R36" s="128">
        <v>0.15</v>
      </c>
      <c r="S36" s="128">
        <v>0.2</v>
      </c>
      <c r="T36" s="117" t="s">
        <v>451</v>
      </c>
      <c r="U36" s="116" t="str">
        <f t="shared" ref="U36" si="42">IF(S36="","","Cuatrimestral")</f>
        <v>Cuatrimestral</v>
      </c>
      <c r="V36" s="117" t="s">
        <v>477</v>
      </c>
    </row>
    <row r="37" spans="1:22" ht="15" customHeight="1" x14ac:dyDescent="0.25">
      <c r="A37" s="148"/>
      <c r="B37" s="149"/>
      <c r="C37" s="151"/>
      <c r="D37" s="151"/>
      <c r="E37" s="151"/>
      <c r="F37" s="151"/>
      <c r="G37" s="117"/>
      <c r="H37" s="144"/>
      <c r="I37" s="144"/>
      <c r="J37" s="144"/>
      <c r="K37" s="145"/>
      <c r="L37" s="146"/>
      <c r="M37" s="147"/>
      <c r="N37" s="145"/>
      <c r="O37" s="146"/>
      <c r="P37" s="143"/>
      <c r="Q37" s="117"/>
      <c r="R37" s="117"/>
      <c r="S37" s="117"/>
      <c r="T37" s="117"/>
      <c r="U37" s="116"/>
      <c r="V37" s="117"/>
    </row>
    <row r="38" spans="1:22" ht="15" customHeight="1" x14ac:dyDescent="0.25">
      <c r="A38" s="148"/>
      <c r="B38" s="149"/>
      <c r="C38" s="152"/>
      <c r="D38" s="152"/>
      <c r="E38" s="152"/>
      <c r="F38" s="152"/>
      <c r="G38" s="117"/>
      <c r="H38" s="144"/>
      <c r="I38" s="144"/>
      <c r="J38" s="144"/>
      <c r="K38" s="145"/>
      <c r="L38" s="146"/>
      <c r="M38" s="147"/>
      <c r="N38" s="145"/>
      <c r="O38" s="146"/>
      <c r="P38" s="143"/>
      <c r="Q38" s="117"/>
      <c r="R38" s="117"/>
      <c r="S38" s="117"/>
      <c r="T38" s="117"/>
      <c r="U38" s="116"/>
      <c r="V38" s="117"/>
    </row>
    <row r="39" spans="1:22" ht="16.5" customHeight="1" x14ac:dyDescent="0.25">
      <c r="A39" s="148">
        <v>11</v>
      </c>
      <c r="B39" s="149" t="str">
        <f>IF(C39="","",
IF('1. Punto de Partida'!$C$6="","",'1. Punto de Partida'!$C$6))</f>
        <v>Conocimiento del Riesgo y Efectos del Cambio Climático</v>
      </c>
      <c r="C39" s="150" t="s">
        <v>554</v>
      </c>
      <c r="D39" s="150" t="s">
        <v>96</v>
      </c>
      <c r="E39" s="150" t="s">
        <v>556</v>
      </c>
      <c r="F39" s="150" t="s">
        <v>485</v>
      </c>
      <c r="G39" s="117" t="s">
        <v>557</v>
      </c>
      <c r="H39" s="144" t="s">
        <v>117</v>
      </c>
      <c r="I39" s="144" t="s">
        <v>82</v>
      </c>
      <c r="J39" s="144" t="s">
        <v>453</v>
      </c>
      <c r="K39" s="145" t="str">
        <f t="shared" ref="K39" si="43">IFERROR(MID(J39,1,SEARCH(":",J39,1)-1),"")</f>
        <v>Rara vez</v>
      </c>
      <c r="L39" s="146">
        <f t="shared" ref="L39" si="44">IF(OR(K39="Rara vez",K39="Muy Baja"),0.2,
IF(OR(K39="Improbable",K39="Baja"),0.4,
IF(OR(K39="Posible",K39="Media"),0.6,
IF(OR(K39="Probable",K39="Alta"),0.8,
IF(OR(K39="Casi seguro",K39="Muy Alta"),1,"")))))</f>
        <v>0.2</v>
      </c>
      <c r="M39" s="147"/>
      <c r="N39" s="145" t="str">
        <f>IF(OR(H39="Corrupción",H39="Trámites, OPAs y Consultas de Acceso a la Información Pública",H39="Lavado de Activos",H39="Financiación del Terrorismo"),'3. Impacto Riesgo de Corrupción'!Z39:Z41,
IF(OR(M39="Económico: Afectación menor a 10 SMLMV",M39="Reputacional: El riesgo afecta la imagen de alguna área de la organización"),"Leve",
IF(OR(M39="Económico: Entre 10 y 50 SMLMV",M39="Reputacional: El riesgo afecta la imagen de la entidad internamente, de conocimiento general, nivel interno, de junta directiva y accionistas y/o de proveedores"),"Menor",
IF(OR(M39="Económico: Entre 50 y 100 SMLMV",M39="Reputacional: El riesgo afecta la imagen de la entidad con algunos usuarios de relevancia frente al logro de los objetivos"),"Moderado",
IF(OR(M39="Económico: Entre 100 y 500 SMLMV",M39="Reputacional: El riesgo afecta la imagen de de la entidad con efecto publicitario sostenido a nivel de sector administrativo, nivel departamental o municipal"),"Mayor",
IF(OR(M39="Económico: Mayor a 500 SMLMV",M39="Reputacional: El riesgo afecta la imagen de la entidad a nivel nacional, con efecto publicitarios sostenible a nivel país"),"Catastrófico",""))))))</f>
        <v>Catastrófico</v>
      </c>
      <c r="O39" s="146">
        <f t="shared" ref="O39" si="45">IF(N39="Leve",0.2,
IF(N39="Menor",0.4,
IF(N39="Moderado",0.6,
IF(N39="Mayor",0.8,
IF(N39="Catastrófico",1,"")))))</f>
        <v>1</v>
      </c>
      <c r="P39" s="143" t="str">
        <f t="shared" ref="P39" si="46">IF(AND(K39="Muy Alta",OR(N39="Leve",N39="Menor",N39="Moderado",N39="Mayor")),"Alto",
IF(AND(K39="Casi seguro",OR(N39="Moderado",N39="Mayor")),"Extremo",
IF(AND(OR(K39="Alta",K39="Probable"),OR(N39="Leve",N39="Menor")),"Moderado",
IF(AND(OR(K39="Alta",K39="Probable"),N39="Moderado"),"Alto",
IF(AND(K39="Alta",N39="Mayor"),"Alto",
IF(AND(K39="Probable",N39="Mayor"),"Extremo",
IF(AND(OR(K39="Media",K39="Posible"),OR(N39="Leve",N39="Menor")),"Moderado",
IF(AND(K39="Media",N39="Moderado"),"Moderado",
IF(AND(K39="Posible",N39="Moderado"),"Alto",
IF(AND(K39="Media",N39="Mayor"),"Alto",
IF(AND(K39="Posible",N39="Mayor"),"Extremo",
IF(AND(OR(K39="Media",K39="Posible"),OR(N39="Mayor")),"Alto",
IF(AND(OR(K39="Baja",K39="Improbable"),OR(N39="Leve")),"Bajo",
IF(AND(K39="Baja",OR(N39="Menor",N39="Moderado")),"Moderado",
IF(AND(K39="Improbable",N39="Menor"),"Bajo",
IF(AND(OR(K39="Baja",K39="Improbable"),OR(N39="Mayor")),"Alto",
IF(AND(OR(K39="Muy Baja",K39="Rara vez"),OR(N39="Leve",N39="Menor")),"Bajo",
IF(AND(OR(K39="Muy Baja",K39="Rara vez"),OR(N39="Moderado")),"Moderado",
IF(AND(OR(K39="Muy Baja",K39="Rara vez"),OR(N39="Mayor")),"Alto",
IF(N39="Catastrófico","Extremo",""))))))))))))))))))))</f>
        <v>Extremo</v>
      </c>
      <c r="Q39" s="117"/>
      <c r="R39" s="117"/>
      <c r="S39" s="117"/>
      <c r="T39" s="117"/>
      <c r="U39" s="116" t="str">
        <f t="shared" ref="U39" si="47">IF(S39="","","Cuatrimestral")</f>
        <v/>
      </c>
      <c r="V39" s="117"/>
    </row>
    <row r="40" spans="1:22" ht="15" customHeight="1" x14ac:dyDescent="0.25">
      <c r="A40" s="148"/>
      <c r="B40" s="149"/>
      <c r="C40" s="151"/>
      <c r="D40" s="151"/>
      <c r="E40" s="151"/>
      <c r="F40" s="151"/>
      <c r="G40" s="117"/>
      <c r="H40" s="144"/>
      <c r="I40" s="144"/>
      <c r="J40" s="144"/>
      <c r="K40" s="145"/>
      <c r="L40" s="146"/>
      <c r="M40" s="147"/>
      <c r="N40" s="145"/>
      <c r="O40" s="146"/>
      <c r="P40" s="143"/>
      <c r="Q40" s="117"/>
      <c r="R40" s="117"/>
      <c r="S40" s="117"/>
      <c r="T40" s="117"/>
      <c r="U40" s="116"/>
      <c r="V40" s="117"/>
    </row>
    <row r="41" spans="1:22" ht="15" customHeight="1" x14ac:dyDescent="0.25">
      <c r="A41" s="148"/>
      <c r="B41" s="149"/>
      <c r="C41" s="152"/>
      <c r="D41" s="152"/>
      <c r="E41" s="152"/>
      <c r="F41" s="152"/>
      <c r="G41" s="117"/>
      <c r="H41" s="144"/>
      <c r="I41" s="144"/>
      <c r="J41" s="144"/>
      <c r="K41" s="145"/>
      <c r="L41" s="146"/>
      <c r="M41" s="147"/>
      <c r="N41" s="145"/>
      <c r="O41" s="146"/>
      <c r="P41" s="143"/>
      <c r="Q41" s="117"/>
      <c r="R41" s="117"/>
      <c r="S41" s="117"/>
      <c r="T41" s="117"/>
      <c r="U41" s="116"/>
      <c r="V41" s="117"/>
    </row>
    <row r="42" spans="1:22" ht="16.5" customHeight="1" x14ac:dyDescent="0.25">
      <c r="A42" s="148">
        <v>12</v>
      </c>
      <c r="B42" s="149" t="str">
        <f>IF(C42="","",
IF('1. Punto de Partida'!$C$6="","",'1. Punto de Partida'!$C$6))</f>
        <v>Conocimiento del Riesgo y Efectos del Cambio Climático</v>
      </c>
      <c r="C42" s="150" t="s">
        <v>555</v>
      </c>
      <c r="D42" s="150" t="s">
        <v>90</v>
      </c>
      <c r="E42" s="150" t="s">
        <v>486</v>
      </c>
      <c r="F42" s="150" t="s">
        <v>514</v>
      </c>
      <c r="G42" s="117" t="s">
        <v>515</v>
      </c>
      <c r="H42" s="144" t="s">
        <v>14</v>
      </c>
      <c r="I42" s="144" t="s">
        <v>93</v>
      </c>
      <c r="J42" s="144" t="s">
        <v>558</v>
      </c>
      <c r="K42" s="145" t="str">
        <f t="shared" ref="K42" si="48">IFERROR(MID(J42,1,SEARCH(":",J42,1)-1),"")</f>
        <v>Baja</v>
      </c>
      <c r="L42" s="146">
        <f t="shared" ref="L42" si="49">IF(OR(K42="Rara vez",K42="Muy Baja"),0.2,
IF(OR(K42="Improbable",K42="Baja"),0.4,
IF(OR(K42="Posible",K42="Media"),0.6,
IF(OR(K42="Probable",K42="Alta"),0.8,
IF(OR(K42="Casi seguro",K42="Muy Alta"),1,"")))))</f>
        <v>0.4</v>
      </c>
      <c r="M42" s="147" t="s">
        <v>450</v>
      </c>
      <c r="N42" s="145" t="str">
        <f>IF(OR(H42="Corrupción",H42="Trámites, OPAs y Consultas de Acceso a la Información Pública",H42="Lavado de Activos",H42="Financiación del Terrorismo"),'3. Impacto Riesgo de Corrupción'!Z42:Z44,
IF(OR(M42="Económico: Afectación menor a 10 SMLMV",M42="Reputacional: El riesgo afecta la imagen de alguna área de la organización"),"Leve",
IF(OR(M42="Económico: Entre 10 y 50 SMLMV",M42="Reputacional: El riesgo afecta la imagen de la entidad internamente, de conocimiento general, nivel interno, de junta directiva y accionistas y/o de proveedores"),"Menor",
IF(OR(M42="Económico: Entre 50 y 100 SMLMV",M42="Reputacional: El riesgo afecta la imagen de la entidad con algunos usuarios de relevancia frente al logro de los objetivos"),"Moderado",
IF(OR(M42="Económico: Entre 100 y 500 SMLMV",M42="Reputacional: El riesgo afecta la imagen de de la entidad con efecto publicitario sostenido a nivel de sector administrativo, nivel departamental o municipal"),"Mayor",
IF(OR(M42="Económico: Mayor a 500 SMLMV",M42="Reputacional: El riesgo afecta la imagen de la entidad a nivel nacional, con efecto publicitarios sostenible a nivel país"),"Catastrófico",""))))))</f>
        <v>Menor</v>
      </c>
      <c r="O42" s="146">
        <f t="shared" ref="O42" si="50">IF(N42="Leve",0.2,
IF(N42="Menor",0.4,
IF(N42="Moderado",0.6,
IF(N42="Mayor",0.8,
IF(N42="Catastrófico",1,"")))))</f>
        <v>0.4</v>
      </c>
      <c r="P42" s="143" t="str">
        <f t="shared" ref="P42" si="51">IF(AND(K42="Muy Alta",OR(N42="Leve",N42="Menor",N42="Moderado",N42="Mayor")),"Alto",
IF(AND(K42="Casi seguro",OR(N42="Moderado",N42="Mayor")),"Extremo",
IF(AND(OR(K42="Alta",K42="Probable"),OR(N42="Leve",N42="Menor")),"Moderado",
IF(AND(OR(K42="Alta",K42="Probable"),N42="Moderado"),"Alto",
IF(AND(K42="Alta",N42="Mayor"),"Alto",
IF(AND(K42="Probable",N42="Mayor"),"Extremo",
IF(AND(OR(K42="Media",K42="Posible"),OR(N42="Leve",N42="Menor")),"Moderado",
IF(AND(K42="Media",N42="Moderado"),"Moderado",
IF(AND(K42="Posible",N42="Moderado"),"Alto",
IF(AND(K42="Media",N42="Mayor"),"Alto",
IF(AND(K42="Posible",N42="Mayor"),"Extremo",
IF(AND(OR(K42="Media",K42="Posible"),OR(N42="Mayor")),"Alto",
IF(AND(OR(K42="Baja",K42="Improbable"),OR(N42="Leve")),"Bajo",
IF(AND(K42="Baja",OR(N42="Menor",N42="Moderado")),"Moderado",
IF(AND(K42="Improbable",N42="Menor"),"Bajo",
IF(AND(OR(K42="Baja",K42="Improbable"),OR(N42="Mayor")),"Alto",
IF(AND(OR(K42="Muy Baja",K42="Rara vez"),OR(N42="Leve",N42="Menor")),"Bajo",
IF(AND(OR(K42="Muy Baja",K42="Rara vez"),OR(N42="Moderado")),"Moderado",
IF(AND(OR(K42="Muy Baja",K42="Rara vez"),OR(N42="Mayor")),"Alto",
IF(N42="Catastrófico","Extremo",""))))))))))))))))))))</f>
        <v>Moderado</v>
      </c>
      <c r="Q42" s="128">
        <v>0.1</v>
      </c>
      <c r="R42" s="128">
        <v>0.15</v>
      </c>
      <c r="S42" s="128">
        <v>0.2</v>
      </c>
      <c r="T42" s="117" t="s">
        <v>451</v>
      </c>
      <c r="U42" s="116" t="str">
        <f t="shared" ref="U42" si="52">IF(S42="","","Cuatrimestral")</f>
        <v>Cuatrimestral</v>
      </c>
      <c r="V42" s="117" t="s">
        <v>559</v>
      </c>
    </row>
    <row r="43" spans="1:22" ht="15" customHeight="1" x14ac:dyDescent="0.25">
      <c r="A43" s="148"/>
      <c r="B43" s="149"/>
      <c r="C43" s="151"/>
      <c r="D43" s="151"/>
      <c r="E43" s="151"/>
      <c r="F43" s="151"/>
      <c r="G43" s="117"/>
      <c r="H43" s="144"/>
      <c r="I43" s="144"/>
      <c r="J43" s="144"/>
      <c r="K43" s="145"/>
      <c r="L43" s="146"/>
      <c r="M43" s="147"/>
      <c r="N43" s="145"/>
      <c r="O43" s="146"/>
      <c r="P43" s="143"/>
      <c r="Q43" s="117"/>
      <c r="R43" s="117"/>
      <c r="S43" s="117"/>
      <c r="T43" s="117"/>
      <c r="U43" s="116"/>
      <c r="V43" s="117"/>
    </row>
    <row r="44" spans="1:22" ht="15" customHeight="1" x14ac:dyDescent="0.25">
      <c r="A44" s="148"/>
      <c r="B44" s="149"/>
      <c r="C44" s="152"/>
      <c r="D44" s="152"/>
      <c r="E44" s="152"/>
      <c r="F44" s="152"/>
      <c r="G44" s="117"/>
      <c r="H44" s="144"/>
      <c r="I44" s="144"/>
      <c r="J44" s="144"/>
      <c r="K44" s="145"/>
      <c r="L44" s="146"/>
      <c r="M44" s="147"/>
      <c r="N44" s="145"/>
      <c r="O44" s="146"/>
      <c r="P44" s="143"/>
      <c r="Q44" s="117"/>
      <c r="R44" s="117"/>
      <c r="S44" s="117"/>
      <c r="T44" s="117"/>
      <c r="U44" s="116"/>
      <c r="V44" s="117"/>
    </row>
    <row r="45" spans="1:22" ht="16.5" customHeight="1" x14ac:dyDescent="0.25">
      <c r="A45" s="148">
        <v>13</v>
      </c>
      <c r="B45" s="149" t="str">
        <f>IF(C45="","",
IF('1. Punto de Partida'!$C$6="","",'1. Punto de Partida'!$C$6))</f>
        <v>Conocimiento del Riesgo y Efectos del Cambio Climático</v>
      </c>
      <c r="C45" s="150" t="s">
        <v>533</v>
      </c>
      <c r="D45" s="150" t="s">
        <v>80</v>
      </c>
      <c r="E45" s="150" t="s">
        <v>516</v>
      </c>
      <c r="F45" s="150" t="s">
        <v>489</v>
      </c>
      <c r="G45" s="117" t="s">
        <v>594</v>
      </c>
      <c r="H45" s="144" t="s">
        <v>14</v>
      </c>
      <c r="I45" s="144" t="s">
        <v>85</v>
      </c>
      <c r="J45" s="144" t="s">
        <v>449</v>
      </c>
      <c r="K45" s="145" t="str">
        <f t="shared" ref="K45" si="53">IFERROR(MID(J45,1,SEARCH(":",J45,1)-1),"")</f>
        <v>Media</v>
      </c>
      <c r="L45" s="146">
        <f t="shared" ref="L45" si="54">IF(OR(K45="Rara vez",K45="Muy Baja"),0.2,
IF(OR(K45="Improbable",K45="Baja"),0.4,
IF(OR(K45="Posible",K45="Media"),0.6,
IF(OR(K45="Probable",K45="Alta"),0.8,
IF(OR(K45="Casi seguro",K45="Muy Alta"),1,"")))))</f>
        <v>0.6</v>
      </c>
      <c r="M45" s="147" t="s">
        <v>450</v>
      </c>
      <c r="N45" s="145" t="str">
        <f>IF(OR(H45="Corrupción",H45="Trámites, OPAs y Consultas de Acceso a la Información Pública",H45="Lavado de Activos",H45="Financiación del Terrorismo"),'3. Impacto Riesgo de Corrupción'!Z45:Z47,
IF(OR(M45="Económico: Afectación menor a 10 SMLMV",M45="Reputacional: El riesgo afecta la imagen de alguna área de la organización"),"Leve",
IF(OR(M45="Económico: Entre 10 y 50 SMLMV",M45="Reputacional: El riesgo afecta la imagen de la entidad internamente, de conocimiento general, nivel interno, de junta directiva y accionistas y/o de proveedores"),"Menor",
IF(OR(M45="Económico: Entre 50 y 100 SMLMV",M45="Reputacional: El riesgo afecta la imagen de la entidad con algunos usuarios de relevancia frente al logro de los objetivos"),"Moderado",
IF(OR(M45="Económico: Entre 100 y 500 SMLMV",M45="Reputacional: El riesgo afecta la imagen de de la entidad con efecto publicitario sostenido a nivel de sector administrativo, nivel departamental o municipal"),"Mayor",
IF(OR(M45="Económico: Mayor a 500 SMLMV",M45="Reputacional: El riesgo afecta la imagen de la entidad a nivel nacional, con efecto publicitarios sostenible a nivel país"),"Catastrófico",""))))))</f>
        <v>Menor</v>
      </c>
      <c r="O45" s="146">
        <f t="shared" ref="O45" si="55">IF(N45="Leve",0.2,
IF(N45="Menor",0.4,
IF(N45="Moderado",0.6,
IF(N45="Mayor",0.8,
IF(N45="Catastrófico",1,"")))))</f>
        <v>0.4</v>
      </c>
      <c r="P45" s="143" t="str">
        <f t="shared" ref="P45" si="56">IF(AND(K45="Muy Alta",OR(N45="Leve",N45="Menor",N45="Moderado",N45="Mayor")),"Alto",
IF(AND(K45="Casi seguro",OR(N45="Moderado",N45="Mayor")),"Extremo",
IF(AND(OR(K45="Alta",K45="Probable"),OR(N45="Leve",N45="Menor")),"Moderado",
IF(AND(OR(K45="Alta",K45="Probable"),N45="Moderado"),"Alto",
IF(AND(K45="Alta",N45="Mayor"),"Alto",
IF(AND(K45="Probable",N45="Mayor"),"Extremo",
IF(AND(OR(K45="Media",K45="Posible"),OR(N45="Leve",N45="Menor")),"Moderado",
IF(AND(K45="Media",N45="Moderado"),"Moderado",
IF(AND(K45="Posible",N45="Moderado"),"Alto",
IF(AND(K45="Media",N45="Mayor"),"Alto",
IF(AND(K45="Posible",N45="Mayor"),"Extremo",
IF(AND(OR(K45="Media",K45="Posible"),OR(N45="Mayor")),"Alto",
IF(AND(OR(K45="Baja",K45="Improbable"),OR(N45="Leve")),"Bajo",
IF(AND(K45="Baja",OR(N45="Menor",N45="Moderado")),"Moderado",
IF(AND(K45="Improbable",N45="Menor"),"Bajo",
IF(AND(OR(K45="Baja",K45="Improbable"),OR(N45="Mayor")),"Alto",
IF(AND(OR(K45="Muy Baja",K45="Rara vez"),OR(N45="Leve",N45="Menor")),"Bajo",
IF(AND(OR(K45="Muy Baja",K45="Rara vez"),OR(N45="Moderado")),"Moderado",
IF(AND(OR(K45="Muy Baja",K45="Rara vez"),OR(N45="Mayor")),"Alto",
IF(N45="Catastrófico","Extremo",""))))))))))))))))))))</f>
        <v>Moderado</v>
      </c>
      <c r="Q45" s="117">
        <v>3</v>
      </c>
      <c r="R45" s="117">
        <v>5</v>
      </c>
      <c r="S45" s="117">
        <v>7</v>
      </c>
      <c r="T45" s="117" t="s">
        <v>518</v>
      </c>
      <c r="U45" s="116" t="str">
        <f t="shared" ref="U45" si="57">IF(S45="","","Cuatrimestral")</f>
        <v>Cuatrimestral</v>
      </c>
      <c r="V45" s="120" t="s">
        <v>519</v>
      </c>
    </row>
    <row r="46" spans="1:22" ht="15" customHeight="1" x14ac:dyDescent="0.25">
      <c r="A46" s="148"/>
      <c r="B46" s="149"/>
      <c r="C46" s="151"/>
      <c r="D46" s="151"/>
      <c r="E46" s="151"/>
      <c r="F46" s="151"/>
      <c r="G46" s="117"/>
      <c r="H46" s="144"/>
      <c r="I46" s="144"/>
      <c r="J46" s="144"/>
      <c r="K46" s="145"/>
      <c r="L46" s="146"/>
      <c r="M46" s="147"/>
      <c r="N46" s="145"/>
      <c r="O46" s="146"/>
      <c r="P46" s="143"/>
      <c r="Q46" s="117"/>
      <c r="R46" s="117"/>
      <c r="S46" s="117"/>
      <c r="T46" s="117"/>
      <c r="U46" s="116"/>
      <c r="V46" s="121"/>
    </row>
    <row r="47" spans="1:22" ht="15" customHeight="1" x14ac:dyDescent="0.25">
      <c r="A47" s="148"/>
      <c r="B47" s="149"/>
      <c r="C47" s="152"/>
      <c r="D47" s="152"/>
      <c r="E47" s="152"/>
      <c r="F47" s="152"/>
      <c r="G47" s="117"/>
      <c r="H47" s="144"/>
      <c r="I47" s="144"/>
      <c r="J47" s="144"/>
      <c r="K47" s="145"/>
      <c r="L47" s="146"/>
      <c r="M47" s="147"/>
      <c r="N47" s="145"/>
      <c r="O47" s="146"/>
      <c r="P47" s="143"/>
      <c r="Q47" s="117"/>
      <c r="R47" s="117"/>
      <c r="S47" s="117"/>
      <c r="T47" s="117"/>
      <c r="U47" s="116"/>
      <c r="V47" s="122"/>
    </row>
    <row r="48" spans="1:22" ht="16.5" customHeight="1" x14ac:dyDescent="0.25">
      <c r="A48" s="148">
        <v>14</v>
      </c>
      <c r="B48" s="149" t="str">
        <f>IF(C48="","",
IF('1. Punto de Partida'!$C$6="","",'1. Punto de Partida'!$C$6))</f>
        <v>Conocimiento del Riesgo y Efectos del Cambio Climático</v>
      </c>
      <c r="C48" s="150" t="s">
        <v>534</v>
      </c>
      <c r="D48" s="150" t="s">
        <v>80</v>
      </c>
      <c r="E48" s="150" t="s">
        <v>517</v>
      </c>
      <c r="F48" s="150" t="s">
        <v>490</v>
      </c>
      <c r="G48" s="117" t="s">
        <v>595</v>
      </c>
      <c r="H48" s="144" t="s">
        <v>14</v>
      </c>
      <c r="I48" s="144" t="s">
        <v>85</v>
      </c>
      <c r="J48" s="144" t="s">
        <v>463</v>
      </c>
      <c r="K48" s="145" t="str">
        <f t="shared" ref="K48" si="58">IFERROR(MID(J48,1,SEARCH(":",J48,1)-1),"")</f>
        <v>Alta</v>
      </c>
      <c r="L48" s="146">
        <f t="shared" ref="L48" si="59">IF(OR(K48="Rara vez",K48="Muy Baja"),0.2,
IF(OR(K48="Improbable",K48="Baja"),0.4,
IF(OR(K48="Posible",K48="Media"),0.6,
IF(OR(K48="Probable",K48="Alta"),0.8,
IF(OR(K48="Casi seguro",K48="Muy Alta"),1,"")))))</f>
        <v>0.8</v>
      </c>
      <c r="M48" s="147" t="s">
        <v>450</v>
      </c>
      <c r="N48" s="145" t="str">
        <f>IF(OR(H48="Corrupción",H48="Trámites, OPAs y Consultas de Acceso a la Información Pública",H48="Lavado de Activos",H48="Financiación del Terrorismo"),'3. Impacto Riesgo de Corrupción'!Z48:Z50,
IF(OR(M48="Económico: Afectación menor a 10 SMLMV",M48="Reputacional: El riesgo afecta la imagen de alguna área de la organización"),"Leve",
IF(OR(M48="Económico: Entre 10 y 50 SMLMV",M48="Reputacional: El riesgo afecta la imagen de la entidad internamente, de conocimiento general, nivel interno, de junta directiva y accionistas y/o de proveedores"),"Menor",
IF(OR(M48="Económico: Entre 50 y 100 SMLMV",M48="Reputacional: El riesgo afecta la imagen de la entidad con algunos usuarios de relevancia frente al logro de los objetivos"),"Moderado",
IF(OR(M48="Económico: Entre 100 y 500 SMLMV",M48="Reputacional: El riesgo afecta la imagen de de la entidad con efecto publicitario sostenido a nivel de sector administrativo, nivel departamental o municipal"),"Mayor",
IF(OR(M48="Económico: Mayor a 500 SMLMV",M48="Reputacional: El riesgo afecta la imagen de la entidad a nivel nacional, con efecto publicitarios sostenible a nivel país"),"Catastrófico",""))))))</f>
        <v>Menor</v>
      </c>
      <c r="O48" s="146">
        <f t="shared" ref="O48" si="60">IF(N48="Leve",0.2,
IF(N48="Menor",0.4,
IF(N48="Moderado",0.6,
IF(N48="Mayor",0.8,
IF(N48="Catastrófico",1,"")))))</f>
        <v>0.4</v>
      </c>
      <c r="P48" s="143" t="str">
        <f t="shared" ref="P48" si="61">IF(AND(K48="Muy Alta",OR(N48="Leve",N48="Menor",N48="Moderado",N48="Mayor")),"Alto",
IF(AND(K48="Casi seguro",OR(N48="Moderado",N48="Mayor")),"Extremo",
IF(AND(OR(K48="Alta",K48="Probable"),OR(N48="Leve",N48="Menor")),"Moderado",
IF(AND(OR(K48="Alta",K48="Probable"),N48="Moderado"),"Alto",
IF(AND(K48="Alta",N48="Mayor"),"Alto",
IF(AND(K48="Probable",N48="Mayor"),"Extremo",
IF(AND(OR(K48="Media",K48="Posible"),OR(N48="Leve",N48="Menor")),"Moderado",
IF(AND(K48="Media",N48="Moderado"),"Moderado",
IF(AND(K48="Posible",N48="Moderado"),"Alto",
IF(AND(K48="Media",N48="Mayor"),"Alto",
IF(AND(K48="Posible",N48="Mayor"),"Extremo",
IF(AND(OR(K48="Media",K48="Posible"),OR(N48="Mayor")),"Alto",
IF(AND(OR(K48="Baja",K48="Improbable"),OR(N48="Leve")),"Bajo",
IF(AND(K48="Baja",OR(N48="Menor",N48="Moderado")),"Moderado",
IF(AND(K48="Improbable",N48="Menor"),"Bajo",
IF(AND(OR(K48="Baja",K48="Improbable"),OR(N48="Mayor")),"Alto",
IF(AND(OR(K48="Muy Baja",K48="Rara vez"),OR(N48="Leve",N48="Menor")),"Bajo",
IF(AND(OR(K48="Muy Baja",K48="Rara vez"),OR(N48="Moderado")),"Moderado",
IF(AND(OR(K48="Muy Baja",K48="Rara vez"),OR(N48="Mayor")),"Alto",
IF(N48="Catastrófico","Extremo",""))))))))))))))))))))</f>
        <v>Moderado</v>
      </c>
      <c r="Q48" s="117">
        <v>10</v>
      </c>
      <c r="R48" s="117">
        <v>15</v>
      </c>
      <c r="S48" s="117">
        <v>20</v>
      </c>
      <c r="T48" s="117" t="s">
        <v>518</v>
      </c>
      <c r="U48" s="116" t="str">
        <f t="shared" ref="U48" si="62">IF(S48="","","Cuatrimestral")</f>
        <v>Cuatrimestral</v>
      </c>
      <c r="V48" s="117" t="s">
        <v>520</v>
      </c>
    </row>
    <row r="49" spans="1:22" ht="15" customHeight="1" x14ac:dyDescent="0.25">
      <c r="A49" s="148"/>
      <c r="B49" s="149"/>
      <c r="C49" s="151"/>
      <c r="D49" s="151"/>
      <c r="E49" s="151"/>
      <c r="F49" s="151"/>
      <c r="G49" s="117"/>
      <c r="H49" s="144"/>
      <c r="I49" s="144"/>
      <c r="J49" s="144"/>
      <c r="K49" s="145"/>
      <c r="L49" s="146"/>
      <c r="M49" s="147"/>
      <c r="N49" s="145"/>
      <c r="O49" s="146"/>
      <c r="P49" s="143"/>
      <c r="Q49" s="117"/>
      <c r="R49" s="117"/>
      <c r="S49" s="117"/>
      <c r="T49" s="117"/>
      <c r="U49" s="116"/>
      <c r="V49" s="117"/>
    </row>
    <row r="50" spans="1:22" ht="15" customHeight="1" x14ac:dyDescent="0.25">
      <c r="A50" s="148"/>
      <c r="B50" s="149"/>
      <c r="C50" s="152"/>
      <c r="D50" s="152"/>
      <c r="E50" s="152"/>
      <c r="F50" s="152"/>
      <c r="G50" s="117"/>
      <c r="H50" s="144"/>
      <c r="I50" s="144"/>
      <c r="J50" s="144"/>
      <c r="K50" s="145"/>
      <c r="L50" s="146"/>
      <c r="M50" s="147"/>
      <c r="N50" s="145"/>
      <c r="O50" s="146"/>
      <c r="P50" s="143"/>
      <c r="Q50" s="117"/>
      <c r="R50" s="117"/>
      <c r="S50" s="117"/>
      <c r="T50" s="117"/>
      <c r="U50" s="116"/>
      <c r="V50" s="117"/>
    </row>
    <row r="51" spans="1:22" ht="16.5" customHeight="1" x14ac:dyDescent="0.25">
      <c r="A51" s="148">
        <v>15</v>
      </c>
      <c r="B51" s="149" t="str">
        <f>IF(C51="","",
IF('1. Punto de Partida'!$C$6="","",'1. Punto de Partida'!$C$6))</f>
        <v>Conocimiento del Riesgo y Efectos del Cambio Climático</v>
      </c>
      <c r="C51" s="150" t="s">
        <v>625</v>
      </c>
      <c r="D51" s="150" t="s">
        <v>96</v>
      </c>
      <c r="E51" s="150" t="s">
        <v>627</v>
      </c>
      <c r="F51" s="150" t="s">
        <v>628</v>
      </c>
      <c r="G51" s="117" t="s">
        <v>630</v>
      </c>
      <c r="H51" s="144" t="s">
        <v>299</v>
      </c>
      <c r="I51" s="144" t="s">
        <v>85</v>
      </c>
      <c r="J51" s="144" t="s">
        <v>449</v>
      </c>
      <c r="K51" s="145" t="str">
        <f t="shared" ref="K51" si="63">IFERROR(MID(J51,1,SEARCH(":",J51,1)-1),"")</f>
        <v>Media</v>
      </c>
      <c r="L51" s="146">
        <f t="shared" ref="L51" si="64">IF(OR(K51="Rara vez",K51="Muy Baja"),0.2,
IF(OR(K51="Improbable",K51="Baja"),0.4,
IF(OR(K51="Posible",K51="Media"),0.6,
IF(OR(K51="Probable",K51="Alta"),0.8,
IF(OR(K51="Casi seguro",K51="Muy Alta"),1,"")))))</f>
        <v>0.6</v>
      </c>
      <c r="M51" s="147" t="s">
        <v>632</v>
      </c>
      <c r="N51" s="145" t="str">
        <f>IF(OR(H51="Corrupción",H51="Trámites, OPAs y Consultas de Acceso a la Información Pública",H51="Lavado de Activos",H51="Financiación del Terrorismo"),'3. Impacto Riesgo de Corrupción'!Z51:Z53,
IF(OR(M51="Económico: Afectación menor a 10 SMLMV",M51="Reputacional: El riesgo afecta la imagen de alguna área de la organización"),"Leve",
IF(OR(M51="Económico: Entre 10 y 50 SMLMV",M51="Reputacional: El riesgo afecta la imagen de la entidad internamente, de conocimiento general, nivel interno, de junta directiva y accionistas y/o de proveedores"),"Menor",
IF(OR(M51="Económico: Entre 50 y 100 SMLMV",M51="Reputacional: El riesgo afecta la imagen de la entidad con algunos usuarios de relevancia frente al logro de los objetivos"),"Moderado",
IF(OR(M51="Económico: Entre 100 y 500 SMLMV",M51="Reputacional: El riesgo afecta la imagen de de la entidad con efecto publicitario sostenido a nivel de sector administrativo, nivel departamental o municipal"),"Mayor",
IF(OR(M51="Económico: Mayor a 500 SMLMV",M51="Reputacional: El riesgo afecta la imagen de la entidad a nivel nacional, con efecto publicitarios sostenible a nivel país"),"Catastrófico",""))))))</f>
        <v>Mayor</v>
      </c>
      <c r="O51" s="146">
        <f t="shared" ref="O51" si="65">IF(N51="Leve",0.2,
IF(N51="Menor",0.4,
IF(N51="Moderado",0.6,
IF(N51="Mayor",0.8,
IF(N51="Catastrófico",1,"")))))</f>
        <v>0.8</v>
      </c>
      <c r="P51" s="143" t="str">
        <f t="shared" ref="P51" si="66">IF(AND(K51="Muy Alta",OR(N51="Leve",N51="Menor",N51="Moderado",N51="Mayor")),"Alto",
IF(AND(K51="Casi seguro",OR(N51="Moderado",N51="Mayor")),"Extremo",
IF(AND(OR(K51="Alta",K51="Probable"),OR(N51="Leve",N51="Menor")),"Moderado",
IF(AND(OR(K51="Alta",K51="Probable"),N51="Moderado"),"Alto",
IF(AND(K51="Alta",N51="Mayor"),"Alto",
IF(AND(K51="Probable",N51="Mayor"),"Extremo",
IF(AND(OR(K51="Media",K51="Posible"),OR(N51="Leve",N51="Menor")),"Moderado",
IF(AND(K51="Media",N51="Moderado"),"Moderado",
IF(AND(K51="Posible",N51="Moderado"),"Alto",
IF(AND(K51="Media",N51="Mayor"),"Alto",
IF(AND(K51="Posible",N51="Mayor"),"Extremo",
IF(AND(OR(K51="Media",K51="Posible"),OR(N51="Mayor")),"Alto",
IF(AND(OR(K51="Baja",K51="Improbable"),OR(N51="Leve")),"Bajo",
IF(AND(K51="Baja",OR(N51="Menor",N51="Moderado")),"Moderado",
IF(AND(K51="Improbable",N51="Menor"),"Bajo",
IF(AND(OR(K51="Baja",K51="Improbable"),OR(N51="Mayor")),"Alto",
IF(AND(OR(K51="Muy Baja",K51="Rara vez"),OR(N51="Leve",N51="Menor")),"Bajo",
IF(AND(OR(K51="Muy Baja",K51="Rara vez"),OR(N51="Moderado")),"Moderado",
IF(AND(OR(K51="Muy Baja",K51="Rara vez"),OR(N51="Mayor")),"Alto",
IF(N51="Catastrófico","Extremo",""))))))))))))))))))))</f>
        <v>Alto</v>
      </c>
      <c r="Q51" s="124" t="s">
        <v>633</v>
      </c>
      <c r="R51" s="124" t="s">
        <v>634</v>
      </c>
      <c r="S51" s="124" t="s">
        <v>635</v>
      </c>
      <c r="T51" s="124" t="s">
        <v>636</v>
      </c>
      <c r="U51" s="116" t="str">
        <f t="shared" ref="U51" si="67">IF(S51="","","Cuatrimestral")</f>
        <v>Cuatrimestral</v>
      </c>
      <c r="V51" s="120" t="s">
        <v>640</v>
      </c>
    </row>
    <row r="52" spans="1:22" ht="15" customHeight="1" x14ac:dyDescent="0.25">
      <c r="A52" s="148"/>
      <c r="B52" s="149"/>
      <c r="C52" s="151"/>
      <c r="D52" s="151"/>
      <c r="E52" s="151"/>
      <c r="F52" s="151"/>
      <c r="G52" s="117"/>
      <c r="H52" s="144"/>
      <c r="I52" s="144"/>
      <c r="J52" s="144"/>
      <c r="K52" s="145"/>
      <c r="L52" s="146"/>
      <c r="M52" s="147"/>
      <c r="N52" s="145"/>
      <c r="O52" s="146"/>
      <c r="P52" s="143"/>
      <c r="Q52" s="124"/>
      <c r="R52" s="124"/>
      <c r="S52" s="124"/>
      <c r="T52" s="124"/>
      <c r="U52" s="116"/>
      <c r="V52" s="121"/>
    </row>
    <row r="53" spans="1:22" ht="15" customHeight="1" x14ac:dyDescent="0.25">
      <c r="A53" s="148"/>
      <c r="B53" s="149"/>
      <c r="C53" s="152"/>
      <c r="D53" s="152"/>
      <c r="E53" s="152"/>
      <c r="F53" s="152"/>
      <c r="G53" s="117"/>
      <c r="H53" s="144"/>
      <c r="I53" s="144"/>
      <c r="J53" s="144"/>
      <c r="K53" s="145"/>
      <c r="L53" s="146"/>
      <c r="M53" s="147"/>
      <c r="N53" s="145"/>
      <c r="O53" s="146"/>
      <c r="P53" s="143"/>
      <c r="Q53" s="124"/>
      <c r="R53" s="124"/>
      <c r="S53" s="124"/>
      <c r="T53" s="124"/>
      <c r="U53" s="116"/>
      <c r="V53" s="122"/>
    </row>
    <row r="54" spans="1:22" ht="16.5" customHeight="1" x14ac:dyDescent="0.25">
      <c r="A54" s="148">
        <v>16</v>
      </c>
      <c r="B54" s="149" t="str">
        <f>IF(C54="","",
IF('1. Punto de Partida'!$C$6="","",'1. Punto de Partida'!$C$6))</f>
        <v>Conocimiento del Riesgo y Efectos del Cambio Climático</v>
      </c>
      <c r="C54" s="150" t="s">
        <v>626</v>
      </c>
      <c r="D54" s="150" t="s">
        <v>96</v>
      </c>
      <c r="E54" s="150" t="s">
        <v>629</v>
      </c>
      <c r="F54" s="150" t="s">
        <v>628</v>
      </c>
      <c r="G54" s="117" t="s">
        <v>631</v>
      </c>
      <c r="H54" s="144" t="s">
        <v>299</v>
      </c>
      <c r="I54" s="144" t="s">
        <v>85</v>
      </c>
      <c r="J54" s="144" t="s">
        <v>463</v>
      </c>
      <c r="K54" s="145" t="str">
        <f t="shared" ref="K54" si="68">IFERROR(MID(J54,1,SEARCH(":",J54,1)-1),"")</f>
        <v>Alta</v>
      </c>
      <c r="L54" s="146">
        <f t="shared" ref="L54" si="69">IF(OR(K54="Rara vez",K54="Muy Baja"),0.2,
IF(OR(K54="Improbable",K54="Baja"),0.4,
IF(OR(K54="Posible",K54="Media"),0.6,
IF(OR(K54="Probable",K54="Alta"),0.8,
IF(OR(K54="Casi seguro",K54="Muy Alta"),1,"")))))</f>
        <v>0.8</v>
      </c>
      <c r="M54" s="147" t="s">
        <v>450</v>
      </c>
      <c r="N54" s="145" t="str">
        <f>IF(OR(H54="Corrupción",H54="Trámites, OPAs y Consultas de Acceso a la Información Pública",H54="Lavado de Activos",H54="Financiación del Terrorismo"),'3. Impacto Riesgo de Corrupción'!Z54:Z56,
IF(OR(M54="Económico: Afectación menor a 10 SMLMV",M54="Reputacional: El riesgo afecta la imagen de alguna área de la organización"),"Leve",
IF(OR(M54="Económico: Entre 10 y 50 SMLMV",M54="Reputacional: El riesgo afecta la imagen de la entidad internamente, de conocimiento general, nivel interno, de junta directiva y accionistas y/o de proveedores"),"Menor",
IF(OR(M54="Económico: Entre 50 y 100 SMLMV",M54="Reputacional: El riesgo afecta la imagen de la entidad con algunos usuarios de relevancia frente al logro de los objetivos"),"Moderado",
IF(OR(M54="Económico: Entre 100 y 500 SMLMV",M54="Reputacional: El riesgo afecta la imagen de de la entidad con efecto publicitario sostenido a nivel de sector administrativo, nivel departamental o municipal"),"Mayor",
IF(OR(M54="Económico: Mayor a 500 SMLMV",M54="Reputacional: El riesgo afecta la imagen de la entidad a nivel nacional, con efecto publicitarios sostenible a nivel país"),"Catastrófico",""))))))</f>
        <v>Menor</v>
      </c>
      <c r="O54" s="146">
        <f t="shared" ref="O54" si="70">IF(N54="Leve",0.2,
IF(N54="Menor",0.4,
IF(N54="Moderado",0.6,
IF(N54="Mayor",0.8,
IF(N54="Catastrófico",1,"")))))</f>
        <v>0.4</v>
      </c>
      <c r="P54" s="143" t="str">
        <f t="shared" ref="P54" si="71">IF(AND(K54="Muy Alta",OR(N54="Leve",N54="Menor",N54="Moderado",N54="Mayor")),"Alto",
IF(AND(K54="Casi seguro",OR(N54="Moderado",N54="Mayor")),"Extremo",
IF(AND(OR(K54="Alta",K54="Probable"),OR(N54="Leve",N54="Menor")),"Moderado",
IF(AND(OR(K54="Alta",K54="Probable"),N54="Moderado"),"Alto",
IF(AND(K54="Alta",N54="Mayor"),"Alto",
IF(AND(K54="Probable",N54="Mayor"),"Extremo",
IF(AND(OR(K54="Media",K54="Posible"),OR(N54="Leve",N54="Menor")),"Moderado",
IF(AND(K54="Media",N54="Moderado"),"Moderado",
IF(AND(K54="Posible",N54="Moderado"),"Alto",
IF(AND(K54="Media",N54="Mayor"),"Alto",
IF(AND(K54="Posible",N54="Mayor"),"Extremo",
IF(AND(OR(K54="Media",K54="Posible"),OR(N54="Mayor")),"Alto",
IF(AND(OR(K54="Baja",K54="Improbable"),OR(N54="Leve")),"Bajo",
IF(AND(K54="Baja",OR(N54="Menor",N54="Moderado")),"Moderado",
IF(AND(K54="Improbable",N54="Menor"),"Bajo",
IF(AND(OR(K54="Baja",K54="Improbable"),OR(N54="Mayor")),"Alto",
IF(AND(OR(K54="Muy Baja",K54="Rara vez"),OR(N54="Leve",N54="Menor")),"Bajo",
IF(AND(OR(K54="Muy Baja",K54="Rara vez"),OR(N54="Moderado")),"Moderado",
IF(AND(OR(K54="Muy Baja",K54="Rara vez"),OR(N54="Mayor")),"Alto",
IF(N54="Catastrófico","Extremo",""))))))))))))))))))))</f>
        <v>Moderado</v>
      </c>
      <c r="Q54" s="124" t="s">
        <v>637</v>
      </c>
      <c r="R54" s="124" t="s">
        <v>638</v>
      </c>
      <c r="S54" s="124" t="s">
        <v>639</v>
      </c>
      <c r="T54" s="124" t="s">
        <v>636</v>
      </c>
      <c r="U54" s="116" t="str">
        <f t="shared" ref="U54" si="72">IF(S54="","","Cuatrimestral")</f>
        <v>Cuatrimestral</v>
      </c>
      <c r="V54" s="117" t="s">
        <v>641</v>
      </c>
    </row>
    <row r="55" spans="1:22" ht="15" customHeight="1" x14ac:dyDescent="0.25">
      <c r="A55" s="148"/>
      <c r="B55" s="149"/>
      <c r="C55" s="151"/>
      <c r="D55" s="151"/>
      <c r="E55" s="151"/>
      <c r="F55" s="151"/>
      <c r="G55" s="117"/>
      <c r="H55" s="144"/>
      <c r="I55" s="144"/>
      <c r="J55" s="144"/>
      <c r="K55" s="145"/>
      <c r="L55" s="146"/>
      <c r="M55" s="147"/>
      <c r="N55" s="145"/>
      <c r="O55" s="146"/>
      <c r="P55" s="143"/>
      <c r="Q55" s="124"/>
      <c r="R55" s="124"/>
      <c r="S55" s="124"/>
      <c r="T55" s="124"/>
      <c r="U55" s="116"/>
      <c r="V55" s="117"/>
    </row>
    <row r="56" spans="1:22" ht="15" customHeight="1" x14ac:dyDescent="0.25">
      <c r="A56" s="148"/>
      <c r="B56" s="149"/>
      <c r="C56" s="152"/>
      <c r="D56" s="152"/>
      <c r="E56" s="152"/>
      <c r="F56" s="152"/>
      <c r="G56" s="117"/>
      <c r="H56" s="144"/>
      <c r="I56" s="144"/>
      <c r="J56" s="144"/>
      <c r="K56" s="145"/>
      <c r="L56" s="146"/>
      <c r="M56" s="147"/>
      <c r="N56" s="145"/>
      <c r="O56" s="146"/>
      <c r="P56" s="143"/>
      <c r="Q56" s="124"/>
      <c r="R56" s="124"/>
      <c r="S56" s="124"/>
      <c r="T56" s="124"/>
      <c r="U56" s="116"/>
      <c r="V56" s="117"/>
    </row>
    <row r="57" spans="1:22" ht="16.5" customHeight="1" x14ac:dyDescent="0.25">
      <c r="A57" s="148">
        <v>17</v>
      </c>
      <c r="B57" s="149" t="str">
        <f>IF(C57="","",
IF('1. Punto de Partida'!$C$6="","",'1. Punto de Partida'!$C$6))</f>
        <v>Conocimiento del Riesgo y Efectos del Cambio Climático</v>
      </c>
      <c r="C57" s="150" t="s">
        <v>662</v>
      </c>
      <c r="D57" s="150" t="s">
        <v>90</v>
      </c>
      <c r="E57" s="144" t="s">
        <v>663</v>
      </c>
      <c r="F57" s="144" t="s">
        <v>664</v>
      </c>
      <c r="G57" s="117" t="s">
        <v>665</v>
      </c>
      <c r="H57" s="144" t="s">
        <v>143</v>
      </c>
      <c r="I57" s="144" t="s">
        <v>85</v>
      </c>
      <c r="J57" s="144" t="s">
        <v>666</v>
      </c>
      <c r="K57" s="145" t="str">
        <f t="shared" ref="K57" si="73">IFERROR(MID(J57,1,SEARCH(":",J57,1)-1),"")</f>
        <v>Muy Alta</v>
      </c>
      <c r="L57" s="146">
        <f t="shared" ref="L57" si="74">IF(OR(K57="Rara vez",K57="Muy Baja"),0.2,
IF(OR(K57="Improbable",K57="Baja"),0.4,
IF(OR(K57="Posible",K57="Media"),0.6,
IF(OR(K57="Probable",K57="Alta"),0.8,
IF(OR(K57="Casi seguro",K57="Muy Alta"),1,"")))))</f>
        <v>1</v>
      </c>
      <c r="M57" s="147" t="s">
        <v>632</v>
      </c>
      <c r="N57" s="145" t="str">
        <f>IF(OR(H57="Corrupción",H57="Trámites, OPAs y Consultas de Acceso a la Información Pública",H57="Lavado de Activos",H57="Financiación del Terrorismo"),'3. Impacto Riesgo de Corrupción'!Z57:Z59,
IF(OR(M57="Económico: Afectación menor a 10 SMLMV",M57="Reputacional: El riesgo afecta la imagen de alguna área de la organización"),"Leve",
IF(OR(M57="Económico: Entre 10 y 50 SMLMV",M57="Reputacional: El riesgo afecta la imagen de la entidad internamente, de conocimiento general, nivel interno, de junta directiva y accionistas y/o de proveedores"),"Menor",
IF(OR(M57="Económico: Entre 50 y 100 SMLMV",M57="Reputacional: El riesgo afecta la imagen de la entidad con algunos usuarios de relevancia frente al logro de los objetivos"),"Moderado",
IF(OR(M57="Económico: Entre 100 y 500 SMLMV",M57="Reputacional: El riesgo afecta la imagen de de la entidad con efecto publicitario sostenido a nivel de sector administrativo, nivel departamental o municipal"),"Mayor",
IF(OR(M57="Económico: Mayor a 500 SMLMV",M57="Reputacional: El riesgo afecta la imagen de la entidad a nivel nacional, con efecto publicitarios sostenible a nivel país"),"Catastrófico",""))))))</f>
        <v>Mayor</v>
      </c>
      <c r="O57" s="146">
        <f t="shared" ref="O57" si="75">IF(N57="Leve",0.2,
IF(N57="Menor",0.4,
IF(N57="Moderado",0.6,
IF(N57="Mayor",0.8,
IF(N57="Catastrófico",1,"")))))</f>
        <v>0.8</v>
      </c>
      <c r="P57" s="143" t="str">
        <f t="shared" ref="P57" si="76">IF(AND(K57="Muy Alta",OR(N57="Leve",N57="Menor",N57="Moderado",N57="Mayor")),"Alto",
IF(AND(K57="Casi seguro",OR(N57="Moderado",N57="Mayor")),"Extremo",
IF(AND(OR(K57="Alta",K57="Probable"),OR(N57="Leve",N57="Menor")),"Moderado",
IF(AND(OR(K57="Alta",K57="Probable"),N57="Moderado"),"Alto",
IF(AND(K57="Alta",N57="Mayor"),"Alto",
IF(AND(K57="Probable",N57="Mayor"),"Extremo",
IF(AND(OR(K57="Media",K57="Posible"),OR(N57="Leve",N57="Menor")),"Moderado",
IF(AND(K57="Media",N57="Moderado"),"Moderado",
IF(AND(K57="Posible",N57="Moderado"),"Alto",
IF(AND(K57="Media",N57="Mayor"),"Alto",
IF(AND(K57="Posible",N57="Mayor"),"Extremo",
IF(AND(OR(K57="Media",K57="Posible"),OR(N57="Mayor")),"Alto",
IF(AND(OR(K57="Baja",K57="Improbable"),OR(N57="Leve")),"Bajo",
IF(AND(K57="Baja",OR(N57="Menor",N57="Moderado")),"Moderado",
IF(AND(K57="Improbable",N57="Menor"),"Bajo",
IF(AND(OR(K57="Baja",K57="Improbable"),OR(N57="Mayor")),"Alto",
IF(AND(OR(K57="Muy Baja",K57="Rara vez"),OR(N57="Leve",N57="Menor")),"Bajo",
IF(AND(OR(K57="Muy Baja",K57="Rara vez"),OR(N57="Moderado")),"Moderado",
IF(AND(OR(K57="Muy Baja",K57="Rara vez"),OR(N57="Mayor")),"Alto",
IF(N57="Catastrófico","Extremo",""))))))))))))))))))))</f>
        <v>Alto</v>
      </c>
      <c r="Q57" s="124" t="s">
        <v>671</v>
      </c>
      <c r="R57" s="124" t="s">
        <v>672</v>
      </c>
      <c r="S57" s="124" t="s">
        <v>673</v>
      </c>
      <c r="T57" s="124" t="s">
        <v>674</v>
      </c>
      <c r="U57" s="116" t="str">
        <f t="shared" ref="U57" si="77">IF(S57="","","Cuatrimestral")</f>
        <v>Cuatrimestral</v>
      </c>
      <c r="V57" s="120" t="s">
        <v>676</v>
      </c>
    </row>
    <row r="58" spans="1:22" ht="15" customHeight="1" x14ac:dyDescent="0.25">
      <c r="A58" s="148"/>
      <c r="B58" s="149"/>
      <c r="C58" s="151"/>
      <c r="D58" s="151"/>
      <c r="E58" s="144"/>
      <c r="F58" s="144"/>
      <c r="G58" s="117"/>
      <c r="H58" s="144"/>
      <c r="I58" s="144"/>
      <c r="J58" s="144"/>
      <c r="K58" s="145"/>
      <c r="L58" s="146"/>
      <c r="M58" s="147"/>
      <c r="N58" s="145"/>
      <c r="O58" s="146"/>
      <c r="P58" s="143"/>
      <c r="Q58" s="124"/>
      <c r="R58" s="124"/>
      <c r="S58" s="124"/>
      <c r="T58" s="124"/>
      <c r="U58" s="116"/>
      <c r="V58" s="121"/>
    </row>
    <row r="59" spans="1:22" ht="15" customHeight="1" x14ac:dyDescent="0.25">
      <c r="A59" s="148"/>
      <c r="B59" s="149"/>
      <c r="C59" s="152"/>
      <c r="D59" s="152"/>
      <c r="E59" s="144"/>
      <c r="F59" s="144"/>
      <c r="G59" s="117"/>
      <c r="H59" s="144"/>
      <c r="I59" s="144"/>
      <c r="J59" s="144"/>
      <c r="K59" s="145"/>
      <c r="L59" s="146"/>
      <c r="M59" s="147"/>
      <c r="N59" s="145"/>
      <c r="O59" s="146"/>
      <c r="P59" s="143"/>
      <c r="Q59" s="124"/>
      <c r="R59" s="124"/>
      <c r="S59" s="124"/>
      <c r="T59" s="124"/>
      <c r="U59" s="116"/>
      <c r="V59" s="122"/>
    </row>
    <row r="60" spans="1:22" ht="16.5" customHeight="1" x14ac:dyDescent="0.25">
      <c r="A60" s="148">
        <v>18</v>
      </c>
      <c r="B60" s="149" t="str">
        <f>IF(C60="","",
IF('1. Punto de Partida'!$C$6="","",'1. Punto de Partida'!$C$6))</f>
        <v>Conocimiento del Riesgo y Efectos del Cambio Climático</v>
      </c>
      <c r="C60" s="150" t="s">
        <v>667</v>
      </c>
      <c r="D60" s="150" t="s">
        <v>96</v>
      </c>
      <c r="E60" s="150" t="s">
        <v>668</v>
      </c>
      <c r="F60" s="150" t="s">
        <v>669</v>
      </c>
      <c r="G60" s="117" t="s">
        <v>670</v>
      </c>
      <c r="H60" s="144" t="s">
        <v>144</v>
      </c>
      <c r="I60" s="144" t="s">
        <v>85</v>
      </c>
      <c r="J60" s="144" t="s">
        <v>666</v>
      </c>
      <c r="K60" s="145" t="str">
        <f t="shared" ref="K60" si="78">IFERROR(MID(J60,1,SEARCH(":",J60,1)-1),"")</f>
        <v>Muy Alta</v>
      </c>
      <c r="L60" s="146">
        <f t="shared" ref="L60" si="79">IF(OR(K60="Rara vez",K60="Muy Baja"),0.2,
IF(OR(K60="Improbable",K60="Baja"),0.4,
IF(OR(K60="Posible",K60="Media"),0.6,
IF(OR(K60="Probable",K60="Alta"),0.8,
IF(OR(K60="Casi seguro",K60="Muy Alta"),1,"")))))</f>
        <v>1</v>
      </c>
      <c r="M60" s="147" t="s">
        <v>632</v>
      </c>
      <c r="N60" s="145" t="str">
        <f>IF(OR(H60="Corrupción",H60="Trámites, OPAs y Consultas de Acceso a la Información Pública",H60="Lavado de Activos",H60="Financiación del Terrorismo"),'3. Impacto Riesgo de Corrupción'!Z60:Z62,
IF(OR(M60="Económico: Afectación menor a 10 SMLMV",M60="Reputacional: El riesgo afecta la imagen de alguna área de la organización"),"Leve",
IF(OR(M60="Económico: Entre 10 y 50 SMLMV",M60="Reputacional: El riesgo afecta la imagen de la entidad internamente, de conocimiento general, nivel interno, de junta directiva y accionistas y/o de proveedores"),"Menor",
IF(OR(M60="Económico: Entre 50 y 100 SMLMV",M60="Reputacional: El riesgo afecta la imagen de la entidad con algunos usuarios de relevancia frente al logro de los objetivos"),"Moderado",
IF(OR(M60="Económico: Entre 100 y 500 SMLMV",M60="Reputacional: El riesgo afecta la imagen de de la entidad con efecto publicitario sostenido a nivel de sector administrativo, nivel departamental o municipal"),"Mayor",
IF(OR(M60="Económico: Mayor a 500 SMLMV",M60="Reputacional: El riesgo afecta la imagen de la entidad a nivel nacional, con efecto publicitarios sostenible a nivel país"),"Catastrófico",""))))))</f>
        <v>Mayor</v>
      </c>
      <c r="O60" s="146">
        <f t="shared" ref="O60" si="80">IF(N60="Leve",0.2,
IF(N60="Menor",0.4,
IF(N60="Moderado",0.6,
IF(N60="Mayor",0.8,
IF(N60="Catastrófico",1,"")))))</f>
        <v>0.8</v>
      </c>
      <c r="P60" s="143" t="str">
        <f t="shared" ref="P60" si="81">IF(AND(K60="Muy Alta",OR(N60="Leve",N60="Menor",N60="Moderado",N60="Mayor")),"Alto",
IF(AND(K60="Casi seguro",OR(N60="Moderado",N60="Mayor")),"Extremo",
IF(AND(OR(K60="Alta",K60="Probable"),OR(N60="Leve",N60="Menor")),"Moderado",
IF(AND(OR(K60="Alta",K60="Probable"),N60="Moderado"),"Alto",
IF(AND(K60="Alta",N60="Mayor"),"Alto",
IF(AND(K60="Probable",N60="Mayor"),"Extremo",
IF(AND(OR(K60="Media",K60="Posible"),OR(N60="Leve",N60="Menor")),"Moderado",
IF(AND(K60="Media",N60="Moderado"),"Moderado",
IF(AND(K60="Posible",N60="Moderado"),"Alto",
IF(AND(K60="Media",N60="Mayor"),"Alto",
IF(AND(K60="Posible",N60="Mayor"),"Extremo",
IF(AND(OR(K60="Media",K60="Posible"),OR(N60="Mayor")),"Alto",
IF(AND(OR(K60="Baja",K60="Improbable"),OR(N60="Leve")),"Bajo",
IF(AND(K60="Baja",OR(N60="Menor",N60="Moderado")),"Moderado",
IF(AND(K60="Improbable",N60="Menor"),"Bajo",
IF(AND(OR(K60="Baja",K60="Improbable"),OR(N60="Mayor")),"Alto",
IF(AND(OR(K60="Muy Baja",K60="Rara vez"),OR(N60="Leve",N60="Menor")),"Bajo",
IF(AND(OR(K60="Muy Baja",K60="Rara vez"),OR(N60="Moderado")),"Moderado",
IF(AND(OR(K60="Muy Baja",K60="Rara vez"),OR(N60="Mayor")),"Alto",
IF(N60="Catastrófico","Extremo",""))))))))))))))))))))</f>
        <v>Alto</v>
      </c>
      <c r="Q60" s="125" t="s">
        <v>671</v>
      </c>
      <c r="R60" s="125" t="s">
        <v>672</v>
      </c>
      <c r="S60" s="124" t="s">
        <v>673</v>
      </c>
      <c r="T60" s="124" t="s">
        <v>675</v>
      </c>
      <c r="U60" s="116" t="str">
        <f t="shared" ref="U60" si="82">IF(S60="","","Cuatrimestral")</f>
        <v>Cuatrimestral</v>
      </c>
      <c r="V60" s="117" t="s">
        <v>676</v>
      </c>
    </row>
    <row r="61" spans="1:22" ht="15" customHeight="1" x14ac:dyDescent="0.25">
      <c r="A61" s="148"/>
      <c r="B61" s="149"/>
      <c r="C61" s="151"/>
      <c r="D61" s="151"/>
      <c r="E61" s="151"/>
      <c r="F61" s="151"/>
      <c r="G61" s="117"/>
      <c r="H61" s="144"/>
      <c r="I61" s="144"/>
      <c r="J61" s="144"/>
      <c r="K61" s="145"/>
      <c r="L61" s="146"/>
      <c r="M61" s="147"/>
      <c r="N61" s="145"/>
      <c r="O61" s="146"/>
      <c r="P61" s="143"/>
      <c r="Q61" s="126"/>
      <c r="R61" s="126"/>
      <c r="S61" s="124"/>
      <c r="T61" s="124"/>
      <c r="U61" s="116"/>
      <c r="V61" s="117"/>
    </row>
    <row r="62" spans="1:22" ht="15" customHeight="1" x14ac:dyDescent="0.25">
      <c r="A62" s="148"/>
      <c r="B62" s="149"/>
      <c r="C62" s="152"/>
      <c r="D62" s="152"/>
      <c r="E62" s="152"/>
      <c r="F62" s="152"/>
      <c r="G62" s="117"/>
      <c r="H62" s="144"/>
      <c r="I62" s="144"/>
      <c r="J62" s="144"/>
      <c r="K62" s="145"/>
      <c r="L62" s="146"/>
      <c r="M62" s="147"/>
      <c r="N62" s="145"/>
      <c r="O62" s="146"/>
      <c r="P62" s="143"/>
      <c r="Q62" s="127"/>
      <c r="R62" s="127"/>
      <c r="S62" s="124"/>
      <c r="T62" s="124"/>
      <c r="U62" s="116"/>
      <c r="V62" s="117"/>
    </row>
    <row r="63" spans="1:22" ht="16.5" customHeight="1" x14ac:dyDescent="0.25">
      <c r="A63" s="148">
        <v>19</v>
      </c>
      <c r="B63" s="149" t="str">
        <f>IF(C63="","",
IF('1. Punto de Partida'!$C$6="","",'1. Punto de Partida'!$C$6))</f>
        <v/>
      </c>
      <c r="C63" s="150"/>
      <c r="D63" s="150"/>
      <c r="E63" s="150"/>
      <c r="F63" s="150"/>
      <c r="G63" s="117"/>
      <c r="H63" s="144"/>
      <c r="I63" s="144"/>
      <c r="J63" s="144"/>
      <c r="K63" s="145" t="str">
        <f t="shared" ref="K63" si="83">IFERROR(MID(J63,1,SEARCH(":",J63,1)-1),"")</f>
        <v/>
      </c>
      <c r="L63" s="146" t="str">
        <f t="shared" ref="L63" si="84">IF(OR(K63="Rara vez",K63="Muy Baja"),0.2,
IF(OR(K63="Improbable",K63="Baja"),0.4,
IF(OR(K63="Posible",K63="Media"),0.6,
IF(OR(K63="Probable",K63="Alta"),0.8,
IF(OR(K63="Casi seguro",K63="Muy Alta"),1,"")))))</f>
        <v/>
      </c>
      <c r="M63" s="147"/>
      <c r="N63" s="145" t="str">
        <f>IF(OR(H63="Corrupción",H63="Trámites, OPAs y Consultas de Acceso a la Información Pública",H63="Lavado de Activos",H63="Financiación del Terrorismo"),'3. Impacto Riesgo de Corrupción'!Z63:Z65,
IF(OR(M63="Económico: Afectación menor a 10 SMLMV",M63="Reputacional: El riesgo afecta la imagen de alguna área de la organización"),"Leve",
IF(OR(M63="Económico: Entre 10 y 50 SMLMV",M63="Reputacional: El riesgo afecta la imagen de la entidad internamente, de conocimiento general, nivel interno, de junta directiva y accionistas y/o de proveedores"),"Menor",
IF(OR(M63="Económico: Entre 50 y 100 SMLMV",M63="Reputacional: El riesgo afecta la imagen de la entidad con algunos usuarios de relevancia frente al logro de los objetivos"),"Moderado",
IF(OR(M63="Económico: Entre 100 y 500 SMLMV",M63="Reputacional: El riesgo afecta la imagen de de la entidad con efecto publicitario sostenido a nivel de sector administrativo, nivel departamental o municipal"),"Mayor",
IF(OR(M63="Económico: Mayor a 500 SMLMV",M63="Reputacional: El riesgo afecta la imagen de la entidad a nivel nacional, con efecto publicitarios sostenible a nivel país"),"Catastrófico",""))))))</f>
        <v/>
      </c>
      <c r="O63" s="146" t="str">
        <f t="shared" ref="O63" si="85">IF(N63="Leve",0.2,
IF(N63="Menor",0.4,
IF(N63="Moderado",0.6,
IF(N63="Mayor",0.8,
IF(N63="Catastrófico",1,"")))))</f>
        <v/>
      </c>
      <c r="P63" s="143" t="str">
        <f t="shared" ref="P63" si="86">IF(AND(K63="Muy Alta",OR(N63="Leve",N63="Menor",N63="Moderado",N63="Mayor")),"Alto",
IF(AND(K63="Casi seguro",OR(N63="Moderado",N63="Mayor")),"Extremo",
IF(AND(OR(K63="Alta",K63="Probable"),OR(N63="Leve",N63="Menor")),"Moderado",
IF(AND(OR(K63="Alta",K63="Probable"),N63="Moderado"),"Alto",
IF(AND(K63="Alta",N63="Mayor"),"Alto",
IF(AND(K63="Probable",N63="Mayor"),"Extremo",
IF(AND(OR(K63="Media",K63="Posible"),OR(N63="Leve",N63="Menor")),"Moderado",
IF(AND(K63="Media",N63="Moderado"),"Moderado",
IF(AND(K63="Posible",N63="Moderado"),"Alto",
IF(AND(K63="Media",N63="Mayor"),"Alto",
IF(AND(K63="Posible",N63="Mayor"),"Extremo",
IF(AND(OR(K63="Media",K63="Posible"),OR(N63="Mayor")),"Alto",
IF(AND(OR(K63="Baja",K63="Improbable"),OR(N63="Leve")),"Bajo",
IF(AND(K63="Baja",OR(N63="Menor",N63="Moderado")),"Moderado",
IF(AND(K63="Improbable",N63="Menor"),"Bajo",
IF(AND(OR(K63="Baja",K63="Improbable"),OR(N63="Mayor")),"Alto",
IF(AND(OR(K63="Muy Baja",K63="Rara vez"),OR(N63="Leve",N63="Menor")),"Bajo",
IF(AND(OR(K63="Muy Baja",K63="Rara vez"),OR(N63="Moderado")),"Moderado",
IF(AND(OR(K63="Muy Baja",K63="Rara vez"),OR(N63="Mayor")),"Alto",
IF(N63="Catastrófico","Extremo",""))))))))))))))))))))</f>
        <v/>
      </c>
      <c r="Q63" s="117"/>
      <c r="R63" s="117"/>
      <c r="S63" s="117"/>
      <c r="T63" s="117"/>
      <c r="U63" s="116" t="str">
        <f t="shared" ref="U63" si="87">IF(S63="","","Cuatrimestral")</f>
        <v/>
      </c>
      <c r="V63" s="117"/>
    </row>
    <row r="64" spans="1:22" ht="15" customHeight="1" x14ac:dyDescent="0.25">
      <c r="A64" s="148"/>
      <c r="B64" s="149"/>
      <c r="C64" s="151"/>
      <c r="D64" s="151"/>
      <c r="E64" s="151"/>
      <c r="F64" s="151"/>
      <c r="G64" s="117"/>
      <c r="H64" s="144"/>
      <c r="I64" s="144"/>
      <c r="J64" s="144"/>
      <c r="K64" s="145"/>
      <c r="L64" s="146"/>
      <c r="M64" s="147"/>
      <c r="N64" s="145"/>
      <c r="O64" s="146"/>
      <c r="P64" s="143"/>
      <c r="Q64" s="117"/>
      <c r="R64" s="117"/>
      <c r="S64" s="117"/>
      <c r="T64" s="117"/>
      <c r="U64" s="116"/>
      <c r="V64" s="117"/>
    </row>
    <row r="65" spans="1:22" ht="15" customHeight="1" x14ac:dyDescent="0.25">
      <c r="A65" s="148"/>
      <c r="B65" s="149"/>
      <c r="C65" s="152"/>
      <c r="D65" s="152"/>
      <c r="E65" s="152"/>
      <c r="F65" s="152"/>
      <c r="G65" s="117"/>
      <c r="H65" s="144"/>
      <c r="I65" s="144"/>
      <c r="J65" s="144"/>
      <c r="K65" s="145"/>
      <c r="L65" s="146"/>
      <c r="M65" s="147"/>
      <c r="N65" s="145"/>
      <c r="O65" s="146"/>
      <c r="P65" s="143"/>
      <c r="Q65" s="117"/>
      <c r="R65" s="117"/>
      <c r="S65" s="117"/>
      <c r="T65" s="117"/>
      <c r="U65" s="116"/>
      <c r="V65" s="117"/>
    </row>
    <row r="66" spans="1:22" ht="16.5" customHeight="1" x14ac:dyDescent="0.25">
      <c r="A66" s="148">
        <v>20</v>
      </c>
      <c r="B66" s="149" t="str">
        <f>IF(C66="","",
IF('1. Punto de Partida'!$C$6="","",'1. Punto de Partida'!$C$6))</f>
        <v/>
      </c>
      <c r="C66" s="150"/>
      <c r="D66" s="150"/>
      <c r="E66" s="150"/>
      <c r="F66" s="150"/>
      <c r="G66" s="117"/>
      <c r="H66" s="144"/>
      <c r="I66" s="144"/>
      <c r="J66" s="144"/>
      <c r="K66" s="145" t="str">
        <f t="shared" ref="K66" si="88">IFERROR(MID(J66,1,SEARCH(":",J66,1)-1),"")</f>
        <v/>
      </c>
      <c r="L66" s="146" t="str">
        <f t="shared" ref="L66" si="89">IF(OR(K66="Rara vez",K66="Muy Baja"),0.2,
IF(OR(K66="Improbable",K66="Baja"),0.4,
IF(OR(K66="Posible",K66="Media"),0.6,
IF(OR(K66="Probable",K66="Alta"),0.8,
IF(OR(K66="Casi seguro",K66="Muy Alta"),1,"")))))</f>
        <v/>
      </c>
      <c r="M66" s="147" t="s">
        <v>355</v>
      </c>
      <c r="N66" s="145" t="str">
        <f>IF(OR(H66="Corrupción",H66="Trámites, OPAs y Consultas de Acceso a la Información Pública",H66="Lavado de Activos",H66="Financiación del Terrorismo"),'3. Impacto Riesgo de Corrupción'!Z66:Z68,
IF(OR(M66="Económico: Afectación menor a 10 SMLMV",M66="Reputacional: El riesgo afecta la imagen de alguna área de la organización"),"Leve",
IF(OR(M66="Económico: Entre 10 y 50 SMLMV",M66="Reputacional: El riesgo afecta la imagen de la entidad internamente, de conocimiento general, nivel interno, de junta directiva y accionistas y/o de proveedores"),"Menor",
IF(OR(M66="Económico: Entre 50 y 100 SMLMV",M66="Reputacional: El riesgo afecta la imagen de la entidad con algunos usuarios de relevancia frente al logro de los objetivos"),"Moderado",
IF(OR(M66="Económico: Entre 100 y 500 SMLMV",M66="Reputacional: El riesgo afecta la imagen de de la entidad con efecto publicitario sostenido a nivel de sector administrativo, nivel departamental o municipal"),"Mayor",
IF(OR(M66="Económico: Mayor a 500 SMLMV",M66="Reputacional: El riesgo afecta la imagen de la entidad a nivel nacional, con efecto publicitarios sostenible a nivel país"),"Catastrófico",""))))))</f>
        <v/>
      </c>
      <c r="O66" s="146" t="str">
        <f t="shared" ref="O66" si="90">IF(N66="Leve",0.2,
IF(N66="Menor",0.4,
IF(N66="Moderado",0.6,
IF(N66="Mayor",0.8,
IF(N66="Catastrófico",1,"")))))</f>
        <v/>
      </c>
      <c r="P66" s="143" t="str">
        <f t="shared" ref="P66" si="91">IF(AND(K66="Muy Alta",OR(N66="Leve",N66="Menor",N66="Moderado",N66="Mayor")),"Alto",
IF(AND(K66="Casi seguro",OR(N66="Moderado",N66="Mayor")),"Extremo",
IF(AND(OR(K66="Alta",K66="Probable"),OR(N66="Leve",N66="Menor")),"Moderado",
IF(AND(OR(K66="Alta",K66="Probable"),N66="Moderado"),"Alto",
IF(AND(K66="Alta",N66="Mayor"),"Alto",
IF(AND(K66="Probable",N66="Mayor"),"Extremo",
IF(AND(OR(K66="Media",K66="Posible"),OR(N66="Leve",N66="Menor")),"Moderado",
IF(AND(K66="Media",N66="Moderado"),"Moderado",
IF(AND(K66="Posible",N66="Moderado"),"Alto",
IF(AND(K66="Media",N66="Mayor"),"Alto",
IF(AND(K66="Posible",N66="Mayor"),"Extremo",
IF(AND(OR(K66="Media",K66="Posible"),OR(N66="Mayor")),"Alto",
IF(AND(OR(K66="Baja",K66="Improbable"),OR(N66="Leve")),"Bajo",
IF(AND(K66="Baja",OR(N66="Menor",N66="Moderado")),"Moderado",
IF(AND(K66="Improbable",N66="Menor"),"Bajo",
IF(AND(OR(K66="Baja",K66="Improbable"),OR(N66="Mayor")),"Alto",
IF(AND(OR(K66="Muy Baja",K66="Rara vez"),OR(N66="Leve",N66="Menor")),"Bajo",
IF(AND(OR(K66="Muy Baja",K66="Rara vez"),OR(N66="Moderado")),"Moderado",
IF(AND(OR(K66="Muy Baja",K66="Rara vez"),OR(N66="Mayor")),"Alto",
IF(N66="Catastrófico","Extremo",""))))))))))))))))))))</f>
        <v/>
      </c>
      <c r="Q66" s="117"/>
      <c r="R66" s="117"/>
      <c r="S66" s="117"/>
      <c r="T66" s="117"/>
      <c r="U66" s="116" t="str">
        <f t="shared" ref="U66" si="92">IF(S66="","","Cuatrimestral")</f>
        <v/>
      </c>
      <c r="V66" s="117"/>
    </row>
    <row r="67" spans="1:22" ht="15" customHeight="1" x14ac:dyDescent="0.25">
      <c r="A67" s="148"/>
      <c r="B67" s="149"/>
      <c r="C67" s="151"/>
      <c r="D67" s="151"/>
      <c r="E67" s="151"/>
      <c r="F67" s="151"/>
      <c r="G67" s="117"/>
      <c r="H67" s="144"/>
      <c r="I67" s="144"/>
      <c r="J67" s="144"/>
      <c r="K67" s="145"/>
      <c r="L67" s="146"/>
      <c r="M67" s="147"/>
      <c r="N67" s="145"/>
      <c r="O67" s="146"/>
      <c r="P67" s="143"/>
      <c r="Q67" s="117"/>
      <c r="R67" s="117"/>
      <c r="S67" s="117"/>
      <c r="T67" s="117"/>
      <c r="U67" s="116"/>
      <c r="V67" s="117"/>
    </row>
    <row r="68" spans="1:22" ht="15" customHeight="1" x14ac:dyDescent="0.25">
      <c r="A68" s="148"/>
      <c r="B68" s="149"/>
      <c r="C68" s="152"/>
      <c r="D68" s="152"/>
      <c r="E68" s="152"/>
      <c r="F68" s="152"/>
      <c r="G68" s="117"/>
      <c r="H68" s="144"/>
      <c r="I68" s="144"/>
      <c r="J68" s="144"/>
      <c r="K68" s="145"/>
      <c r="L68" s="146"/>
      <c r="M68" s="147"/>
      <c r="N68" s="145"/>
      <c r="O68" s="146"/>
      <c r="P68" s="143"/>
      <c r="Q68" s="117"/>
      <c r="R68" s="117"/>
      <c r="S68" s="117"/>
      <c r="T68" s="117"/>
      <c r="U68" s="116"/>
      <c r="V68" s="117"/>
    </row>
    <row r="69" spans="1:22" x14ac:dyDescent="0.3"/>
    <row r="70" spans="1:22" x14ac:dyDescent="0.3"/>
    <row r="71" spans="1:22" x14ac:dyDescent="0.3"/>
  </sheetData>
  <sheetProtection algorithmName="SHA-512" hashValue="oN5V9D5w1/OQ/I+fnDQqSY6JeefWwhdMX8CvO8ZMyzl6Fktnhi8VPEMTPCsgkqWLCS8CX9Pzkx52MIE/N+jtQw==" saltValue="jGb5huPenaGtcxsSR2hxSQ==" spinCount="100000" sheet="1" objects="1" scenarios="1" formatColumns="0" formatRows="0"/>
  <mergeCells count="467">
    <mergeCell ref="V57:V59"/>
    <mergeCell ref="V60:V62"/>
    <mergeCell ref="V63:V65"/>
    <mergeCell ref="V66:V68"/>
    <mergeCell ref="C66:C68"/>
    <mergeCell ref="C39:C41"/>
    <mergeCell ref="C42:C44"/>
    <mergeCell ref="C45:C47"/>
    <mergeCell ref="C48:C50"/>
    <mergeCell ref="C51:C53"/>
    <mergeCell ref="C54:C56"/>
    <mergeCell ref="C57:C59"/>
    <mergeCell ref="C60:C62"/>
    <mergeCell ref="C63:C65"/>
    <mergeCell ref="N63:N65"/>
    <mergeCell ref="O63:O65"/>
    <mergeCell ref="P63:P65"/>
    <mergeCell ref="K66:K68"/>
    <mergeCell ref="L66:L68"/>
    <mergeCell ref="M66:M68"/>
    <mergeCell ref="N66:N68"/>
    <mergeCell ref="O66:O68"/>
    <mergeCell ref="P66:P68"/>
    <mergeCell ref="K57:K59"/>
    <mergeCell ref="A66:A68"/>
    <mergeCell ref="B66:B68"/>
    <mergeCell ref="D66:D68"/>
    <mergeCell ref="E66:E68"/>
    <mergeCell ref="F66:F68"/>
    <mergeCell ref="G66:G68"/>
    <mergeCell ref="H66:H68"/>
    <mergeCell ref="I66:I68"/>
    <mergeCell ref="J66:J68"/>
    <mergeCell ref="M57:M59"/>
    <mergeCell ref="H57:H59"/>
    <mergeCell ref="I57:I59"/>
    <mergeCell ref="J57:J59"/>
    <mergeCell ref="K63:K65"/>
    <mergeCell ref="L63:L65"/>
    <mergeCell ref="M63:M65"/>
    <mergeCell ref="N57:N59"/>
    <mergeCell ref="A63:A65"/>
    <mergeCell ref="B63:B65"/>
    <mergeCell ref="D63:D65"/>
    <mergeCell ref="E63:E65"/>
    <mergeCell ref="F63:F65"/>
    <mergeCell ref="G63:G65"/>
    <mergeCell ref="H63:H65"/>
    <mergeCell ref="I63:I65"/>
    <mergeCell ref="J63:J65"/>
    <mergeCell ref="O57:O59"/>
    <mergeCell ref="P57:P59"/>
    <mergeCell ref="A60:A62"/>
    <mergeCell ref="B60:B62"/>
    <mergeCell ref="D60:D62"/>
    <mergeCell ref="E60:E62"/>
    <mergeCell ref="F60:F62"/>
    <mergeCell ref="G60:G62"/>
    <mergeCell ref="H60:H62"/>
    <mergeCell ref="I60:I62"/>
    <mergeCell ref="J60:J62"/>
    <mergeCell ref="K60:K62"/>
    <mergeCell ref="L60:L62"/>
    <mergeCell ref="M60:M62"/>
    <mergeCell ref="N60:N62"/>
    <mergeCell ref="O60:O62"/>
    <mergeCell ref="P60:P62"/>
    <mergeCell ref="A57:A59"/>
    <mergeCell ref="B57:B59"/>
    <mergeCell ref="D57:D59"/>
    <mergeCell ref="E57:E59"/>
    <mergeCell ref="F57:F59"/>
    <mergeCell ref="G57:G59"/>
    <mergeCell ref="L57:L59"/>
    <mergeCell ref="L51:L53"/>
    <mergeCell ref="M51:M53"/>
    <mergeCell ref="N51:N53"/>
    <mergeCell ref="M39:M41"/>
    <mergeCell ref="H39:H41"/>
    <mergeCell ref="I39:I41"/>
    <mergeCell ref="J39:J41"/>
    <mergeCell ref="L39:L41"/>
    <mergeCell ref="O39:O41"/>
    <mergeCell ref="O51:O53"/>
    <mergeCell ref="K48:K50"/>
    <mergeCell ref="L48:L50"/>
    <mergeCell ref="K45:K47"/>
    <mergeCell ref="L45:L47"/>
    <mergeCell ref="M45:M47"/>
    <mergeCell ref="M48:M50"/>
    <mergeCell ref="N48:N50"/>
    <mergeCell ref="K51:K53"/>
    <mergeCell ref="A54:A56"/>
    <mergeCell ref="B54:B56"/>
    <mergeCell ref="D54:D56"/>
    <mergeCell ref="E54:E56"/>
    <mergeCell ref="F54:F56"/>
    <mergeCell ref="G54:G56"/>
    <mergeCell ref="H54:H56"/>
    <mergeCell ref="I54:I56"/>
    <mergeCell ref="J54:J56"/>
    <mergeCell ref="P45:P47"/>
    <mergeCell ref="A48:A50"/>
    <mergeCell ref="B48:B50"/>
    <mergeCell ref="O48:O50"/>
    <mergeCell ref="P48:P50"/>
    <mergeCell ref="A45:A47"/>
    <mergeCell ref="K54:K56"/>
    <mergeCell ref="L54:L56"/>
    <mergeCell ref="M54:M56"/>
    <mergeCell ref="N54:N56"/>
    <mergeCell ref="O54:O56"/>
    <mergeCell ref="P54:P56"/>
    <mergeCell ref="N45:N47"/>
    <mergeCell ref="O45:O47"/>
    <mergeCell ref="P51:P53"/>
    <mergeCell ref="A51:A53"/>
    <mergeCell ref="B51:B53"/>
    <mergeCell ref="D51:D53"/>
    <mergeCell ref="E51:E53"/>
    <mergeCell ref="F51:F53"/>
    <mergeCell ref="G51:G53"/>
    <mergeCell ref="H51:H53"/>
    <mergeCell ref="I51:I53"/>
    <mergeCell ref="J51:J53"/>
    <mergeCell ref="B45:B47"/>
    <mergeCell ref="D45:D47"/>
    <mergeCell ref="E45:E47"/>
    <mergeCell ref="F45:F47"/>
    <mergeCell ref="G45:G47"/>
    <mergeCell ref="H45:H47"/>
    <mergeCell ref="I45:I47"/>
    <mergeCell ref="J45:J47"/>
    <mergeCell ref="D48:D50"/>
    <mergeCell ref="E48:E50"/>
    <mergeCell ref="F48:F50"/>
    <mergeCell ref="G48:G50"/>
    <mergeCell ref="H48:H50"/>
    <mergeCell ref="I48:I50"/>
    <mergeCell ref="J48:J50"/>
    <mergeCell ref="P39:P41"/>
    <mergeCell ref="A42:A44"/>
    <mergeCell ref="B42:B44"/>
    <mergeCell ref="D42:D44"/>
    <mergeCell ref="E42:E44"/>
    <mergeCell ref="F42:F44"/>
    <mergeCell ref="G42:G44"/>
    <mergeCell ref="H42:H44"/>
    <mergeCell ref="I42:I44"/>
    <mergeCell ref="J42:J44"/>
    <mergeCell ref="K42:K44"/>
    <mergeCell ref="L42:L44"/>
    <mergeCell ref="M42:M44"/>
    <mergeCell ref="N42:N44"/>
    <mergeCell ref="O42:O44"/>
    <mergeCell ref="P42:P44"/>
    <mergeCell ref="A39:A41"/>
    <mergeCell ref="B39:B41"/>
    <mergeCell ref="D39:D41"/>
    <mergeCell ref="E39:E41"/>
    <mergeCell ref="F39:F41"/>
    <mergeCell ref="G39:G41"/>
    <mergeCell ref="K39:K41"/>
    <mergeCell ref="N39:N41"/>
    <mergeCell ref="P36:P38"/>
    <mergeCell ref="I36:I38"/>
    <mergeCell ref="J36:J38"/>
    <mergeCell ref="K36:K38"/>
    <mergeCell ref="L36:L38"/>
    <mergeCell ref="M36:M38"/>
    <mergeCell ref="N36:N38"/>
    <mergeCell ref="A36:A38"/>
    <mergeCell ref="B36:B38"/>
    <mergeCell ref="D36:D38"/>
    <mergeCell ref="E36:E38"/>
    <mergeCell ref="F36:F38"/>
    <mergeCell ref="G36:G38"/>
    <mergeCell ref="H36:H38"/>
    <mergeCell ref="O36:O38"/>
    <mergeCell ref="C36:C38"/>
    <mergeCell ref="P33:P35"/>
    <mergeCell ref="I33:I35"/>
    <mergeCell ref="J33:J35"/>
    <mergeCell ref="K33:K35"/>
    <mergeCell ref="L33:L35"/>
    <mergeCell ref="M33:M35"/>
    <mergeCell ref="N33:N35"/>
    <mergeCell ref="A33:A35"/>
    <mergeCell ref="B33:B35"/>
    <mergeCell ref="D33:D35"/>
    <mergeCell ref="E33:E35"/>
    <mergeCell ref="F33:F35"/>
    <mergeCell ref="G33:G35"/>
    <mergeCell ref="H33:H35"/>
    <mergeCell ref="O33:O35"/>
    <mergeCell ref="C33:C35"/>
    <mergeCell ref="P30:P32"/>
    <mergeCell ref="I30:I32"/>
    <mergeCell ref="J30:J32"/>
    <mergeCell ref="K30:K32"/>
    <mergeCell ref="L30:L32"/>
    <mergeCell ref="M30:M32"/>
    <mergeCell ref="N30:N32"/>
    <mergeCell ref="A30:A32"/>
    <mergeCell ref="B30:B32"/>
    <mergeCell ref="D30:D32"/>
    <mergeCell ref="E30:E32"/>
    <mergeCell ref="F30:F32"/>
    <mergeCell ref="G30:G32"/>
    <mergeCell ref="H30:H32"/>
    <mergeCell ref="O30:O32"/>
    <mergeCell ref="C30:C32"/>
    <mergeCell ref="P27:P29"/>
    <mergeCell ref="I27:I29"/>
    <mergeCell ref="J27:J29"/>
    <mergeCell ref="K27:K29"/>
    <mergeCell ref="L27:L29"/>
    <mergeCell ref="M27:M29"/>
    <mergeCell ref="N27:N29"/>
    <mergeCell ref="A27:A29"/>
    <mergeCell ref="B27:B29"/>
    <mergeCell ref="D27:D29"/>
    <mergeCell ref="E27:E29"/>
    <mergeCell ref="F27:F29"/>
    <mergeCell ref="G27:G29"/>
    <mergeCell ref="H27:H29"/>
    <mergeCell ref="O27:O29"/>
    <mergeCell ref="C27:C29"/>
    <mergeCell ref="P24:P26"/>
    <mergeCell ref="I24:I26"/>
    <mergeCell ref="J24:J26"/>
    <mergeCell ref="K24:K26"/>
    <mergeCell ref="L24:L26"/>
    <mergeCell ref="M24:M26"/>
    <mergeCell ref="N24:N26"/>
    <mergeCell ref="A24:A26"/>
    <mergeCell ref="B24:B26"/>
    <mergeCell ref="D24:D26"/>
    <mergeCell ref="E24:E26"/>
    <mergeCell ref="F24:F26"/>
    <mergeCell ref="G24:G26"/>
    <mergeCell ref="H24:H26"/>
    <mergeCell ref="O24:O26"/>
    <mergeCell ref="C24:C26"/>
    <mergeCell ref="P21:P23"/>
    <mergeCell ref="I21:I23"/>
    <mergeCell ref="J21:J23"/>
    <mergeCell ref="K21:K23"/>
    <mergeCell ref="L21:L23"/>
    <mergeCell ref="M21:M23"/>
    <mergeCell ref="N21:N23"/>
    <mergeCell ref="A21:A23"/>
    <mergeCell ref="B21:B23"/>
    <mergeCell ref="D21:D23"/>
    <mergeCell ref="E21:E23"/>
    <mergeCell ref="F21:F23"/>
    <mergeCell ref="G21:G23"/>
    <mergeCell ref="H21:H23"/>
    <mergeCell ref="O21:O23"/>
    <mergeCell ref="C21:C23"/>
    <mergeCell ref="P18:P20"/>
    <mergeCell ref="I18:I20"/>
    <mergeCell ref="J18:J20"/>
    <mergeCell ref="K18:K20"/>
    <mergeCell ref="L18:L20"/>
    <mergeCell ref="M18:M20"/>
    <mergeCell ref="N18:N20"/>
    <mergeCell ref="A18:A20"/>
    <mergeCell ref="B18:B20"/>
    <mergeCell ref="D18:D20"/>
    <mergeCell ref="E18:E20"/>
    <mergeCell ref="F18:F20"/>
    <mergeCell ref="G18:G20"/>
    <mergeCell ref="H18:H20"/>
    <mergeCell ref="O18:O20"/>
    <mergeCell ref="C18:C20"/>
    <mergeCell ref="P15:P17"/>
    <mergeCell ref="I15:I17"/>
    <mergeCell ref="J15:J17"/>
    <mergeCell ref="K15:K17"/>
    <mergeCell ref="L15:L17"/>
    <mergeCell ref="M15:M17"/>
    <mergeCell ref="N15:N17"/>
    <mergeCell ref="A15:A17"/>
    <mergeCell ref="B15:B17"/>
    <mergeCell ref="D15:D17"/>
    <mergeCell ref="E15:E17"/>
    <mergeCell ref="F15:F17"/>
    <mergeCell ref="G15:G17"/>
    <mergeCell ref="H15:H17"/>
    <mergeCell ref="O15:O17"/>
    <mergeCell ref="C15:C17"/>
    <mergeCell ref="P12:P14"/>
    <mergeCell ref="I12:I14"/>
    <mergeCell ref="J12:J14"/>
    <mergeCell ref="K12:K14"/>
    <mergeCell ref="L12:L14"/>
    <mergeCell ref="M12:M14"/>
    <mergeCell ref="N12:N14"/>
    <mergeCell ref="A12:A14"/>
    <mergeCell ref="B12:B14"/>
    <mergeCell ref="D12:D14"/>
    <mergeCell ref="E12:E14"/>
    <mergeCell ref="F12:F14"/>
    <mergeCell ref="G12:G14"/>
    <mergeCell ref="H12:H14"/>
    <mergeCell ref="O12:O14"/>
    <mergeCell ref="C12:C14"/>
    <mergeCell ref="P9:P11"/>
    <mergeCell ref="I9:I11"/>
    <mergeCell ref="J9:J11"/>
    <mergeCell ref="K9:K11"/>
    <mergeCell ref="L9:L11"/>
    <mergeCell ref="M9:M11"/>
    <mergeCell ref="N9:N11"/>
    <mergeCell ref="A9:A11"/>
    <mergeCell ref="B9:B11"/>
    <mergeCell ref="D9:D11"/>
    <mergeCell ref="E9:E11"/>
    <mergeCell ref="F9:F11"/>
    <mergeCell ref="G9:G11"/>
    <mergeCell ref="H9:H11"/>
    <mergeCell ref="O9:O11"/>
    <mergeCell ref="C9:C11"/>
    <mergeCell ref="A1:B4"/>
    <mergeCell ref="D7:D8"/>
    <mergeCell ref="E7:E8"/>
    <mergeCell ref="F7:F8"/>
    <mergeCell ref="G7:G8"/>
    <mergeCell ref="K6:P6"/>
    <mergeCell ref="N7:N8"/>
    <mergeCell ref="O7:O8"/>
    <mergeCell ref="P7:P8"/>
    <mergeCell ref="H7:H8"/>
    <mergeCell ref="I7:I8"/>
    <mergeCell ref="J7:J8"/>
    <mergeCell ref="K7:K8"/>
    <mergeCell ref="L7:L8"/>
    <mergeCell ref="M7:M8"/>
    <mergeCell ref="A6:A8"/>
    <mergeCell ref="B6:B8"/>
    <mergeCell ref="C6:J6"/>
    <mergeCell ref="C7:C8"/>
    <mergeCell ref="Q7:Q8"/>
    <mergeCell ref="Q9:Q11"/>
    <mergeCell ref="Q12:Q14"/>
    <mergeCell ref="Q15:Q17"/>
    <mergeCell ref="Q18:Q20"/>
    <mergeCell ref="Q21:Q23"/>
    <mergeCell ref="Q24:Q26"/>
    <mergeCell ref="Q27:Q29"/>
    <mergeCell ref="Q30:Q32"/>
    <mergeCell ref="Q33:Q35"/>
    <mergeCell ref="Q36:Q38"/>
    <mergeCell ref="Q39:Q41"/>
    <mergeCell ref="Q42:Q44"/>
    <mergeCell ref="Q45:Q47"/>
    <mergeCell ref="Q48:Q50"/>
    <mergeCell ref="Q51:Q53"/>
    <mergeCell ref="Q54:Q56"/>
    <mergeCell ref="Q57:Q59"/>
    <mergeCell ref="Q60:Q62"/>
    <mergeCell ref="Q63:Q65"/>
    <mergeCell ref="Q66:Q68"/>
    <mergeCell ref="R7:R8"/>
    <mergeCell ref="S7:S8"/>
    <mergeCell ref="T7:T8"/>
    <mergeCell ref="V7:V8"/>
    <mergeCell ref="R9:R11"/>
    <mergeCell ref="S9:S11"/>
    <mergeCell ref="T9:T11"/>
    <mergeCell ref="V9:V11"/>
    <mergeCell ref="R12:R14"/>
    <mergeCell ref="S12:S14"/>
    <mergeCell ref="T12:T14"/>
    <mergeCell ref="V12:V14"/>
    <mergeCell ref="R15:R17"/>
    <mergeCell ref="S15:S17"/>
    <mergeCell ref="T15:T17"/>
    <mergeCell ref="V15:V17"/>
    <mergeCell ref="R18:R20"/>
    <mergeCell ref="S18:S20"/>
    <mergeCell ref="T18:T20"/>
    <mergeCell ref="V18:V20"/>
    <mergeCell ref="R21:R23"/>
    <mergeCell ref="S21:S23"/>
    <mergeCell ref="T21:T23"/>
    <mergeCell ref="V21:V23"/>
    <mergeCell ref="R24:R26"/>
    <mergeCell ref="S24:S26"/>
    <mergeCell ref="T24:T26"/>
    <mergeCell ref="V24:V26"/>
    <mergeCell ref="R27:R29"/>
    <mergeCell ref="S27:S29"/>
    <mergeCell ref="T27:T29"/>
    <mergeCell ref="V27:V29"/>
    <mergeCell ref="R39:R41"/>
    <mergeCell ref="S39:S41"/>
    <mergeCell ref="T39:T41"/>
    <mergeCell ref="V39:V41"/>
    <mergeCell ref="R42:R44"/>
    <mergeCell ref="S42:S44"/>
    <mergeCell ref="T42:T44"/>
    <mergeCell ref="V42:V44"/>
    <mergeCell ref="R45:R47"/>
    <mergeCell ref="S45:S47"/>
    <mergeCell ref="T45:T47"/>
    <mergeCell ref="R30:R32"/>
    <mergeCell ref="S30:S32"/>
    <mergeCell ref="T30:T32"/>
    <mergeCell ref="V30:V32"/>
    <mergeCell ref="R33:R35"/>
    <mergeCell ref="S33:S35"/>
    <mergeCell ref="T33:T35"/>
    <mergeCell ref="V33:V35"/>
    <mergeCell ref="R36:R38"/>
    <mergeCell ref="S36:S38"/>
    <mergeCell ref="T36:T38"/>
    <mergeCell ref="V36:V38"/>
    <mergeCell ref="R66:R68"/>
    <mergeCell ref="S66:S68"/>
    <mergeCell ref="T66:T68"/>
    <mergeCell ref="Q6:V6"/>
    <mergeCell ref="R57:R59"/>
    <mergeCell ref="S57:S59"/>
    <mergeCell ref="T57:T59"/>
    <mergeCell ref="R60:R62"/>
    <mergeCell ref="S60:S62"/>
    <mergeCell ref="T60:T62"/>
    <mergeCell ref="R63:R65"/>
    <mergeCell ref="S63:S65"/>
    <mergeCell ref="T63:T65"/>
    <mergeCell ref="R48:R50"/>
    <mergeCell ref="S48:S50"/>
    <mergeCell ref="T48:T50"/>
    <mergeCell ref="R51:R53"/>
    <mergeCell ref="S51:S53"/>
    <mergeCell ref="T51:T53"/>
    <mergeCell ref="V51:V53"/>
    <mergeCell ref="R54:R56"/>
    <mergeCell ref="S54:S56"/>
    <mergeCell ref="T54:T56"/>
    <mergeCell ref="V48:V50"/>
    <mergeCell ref="U57:U59"/>
    <mergeCell ref="U60:U62"/>
    <mergeCell ref="U63:U65"/>
    <mergeCell ref="U66:U68"/>
    <mergeCell ref="V54:V56"/>
    <mergeCell ref="C1:U4"/>
    <mergeCell ref="U7:U8"/>
    <mergeCell ref="U9:U11"/>
    <mergeCell ref="U12:U14"/>
    <mergeCell ref="U15:U17"/>
    <mergeCell ref="U18:U20"/>
    <mergeCell ref="U21:U23"/>
    <mergeCell ref="U24:U26"/>
    <mergeCell ref="U27:U29"/>
    <mergeCell ref="U30:U32"/>
    <mergeCell ref="U33:U35"/>
    <mergeCell ref="U36:U38"/>
    <mergeCell ref="U39:U41"/>
    <mergeCell ref="U42:U44"/>
    <mergeCell ref="U45:U47"/>
    <mergeCell ref="U48:U50"/>
    <mergeCell ref="U51:U53"/>
    <mergeCell ref="U54:U56"/>
    <mergeCell ref="V45:V47"/>
  </mergeCells>
  <conditionalFormatting sqref="K9">
    <cfRule type="cellIs" dxfId="412" priority="239" operator="equal">
      <formula>"Muy Alta"</formula>
    </cfRule>
    <cfRule type="cellIs" dxfId="411" priority="240" operator="equal">
      <formula>"Alta"</formula>
    </cfRule>
    <cfRule type="cellIs" dxfId="410" priority="241" operator="equal">
      <formula>"Media"</formula>
    </cfRule>
    <cfRule type="cellIs" dxfId="409" priority="242" operator="equal">
      <formula>"Baja"</formula>
    </cfRule>
    <cfRule type="cellIs" dxfId="408" priority="243" operator="equal">
      <formula>"Muy Baja"</formula>
    </cfRule>
  </conditionalFormatting>
  <conditionalFormatting sqref="N9">
    <cfRule type="cellIs" dxfId="407" priority="234" operator="equal">
      <formula>"Catastrófico"</formula>
    </cfRule>
    <cfRule type="cellIs" dxfId="406" priority="235" operator="equal">
      <formula>"Mayor"</formula>
    </cfRule>
    <cfRule type="cellIs" dxfId="405" priority="236" operator="equal">
      <formula>"Moderado"</formula>
    </cfRule>
    <cfRule type="cellIs" dxfId="404" priority="237" operator="equal">
      <formula>"Menor"</formula>
    </cfRule>
    <cfRule type="cellIs" dxfId="403" priority="238" operator="equal">
      <formula>"Leve"</formula>
    </cfRule>
  </conditionalFormatting>
  <conditionalFormatting sqref="P9">
    <cfRule type="cellIs" dxfId="402" priority="230" operator="equal">
      <formula>"Extremo"</formula>
    </cfRule>
    <cfRule type="cellIs" dxfId="401" priority="231" operator="equal">
      <formula>"Alto"</formula>
    </cfRule>
    <cfRule type="cellIs" dxfId="400" priority="232" operator="equal">
      <formula>"Moderado"</formula>
    </cfRule>
    <cfRule type="cellIs" dxfId="399" priority="233" operator="equal">
      <formula>"Bajo"</formula>
    </cfRule>
  </conditionalFormatting>
  <conditionalFormatting sqref="K12 K15 K18 K21 K24 K27 K30 K33 K36">
    <cfRule type="cellIs" dxfId="398" priority="211" operator="equal">
      <formula>"Muy Alta"</formula>
    </cfRule>
    <cfRule type="cellIs" dxfId="397" priority="212" operator="equal">
      <formula>"Alta"</formula>
    </cfRule>
    <cfRule type="cellIs" dxfId="396" priority="213" operator="equal">
      <formula>"Media"</formula>
    </cfRule>
    <cfRule type="cellIs" dxfId="395" priority="214" operator="equal">
      <formula>"Baja"</formula>
    </cfRule>
    <cfRule type="cellIs" dxfId="394" priority="215" operator="equal">
      <formula>"Muy Baja"</formula>
    </cfRule>
  </conditionalFormatting>
  <conditionalFormatting sqref="K39 K42 K45 K48 K51">
    <cfRule type="cellIs" dxfId="393" priority="159" operator="equal">
      <formula>"Muy Alta"</formula>
    </cfRule>
    <cfRule type="cellIs" dxfId="392" priority="160" operator="equal">
      <formula>"Alta"</formula>
    </cfRule>
    <cfRule type="cellIs" dxfId="391" priority="161" operator="equal">
      <formula>"Media"</formula>
    </cfRule>
    <cfRule type="cellIs" dxfId="390" priority="162" operator="equal">
      <formula>"Baja"</formula>
    </cfRule>
    <cfRule type="cellIs" dxfId="389" priority="163" operator="equal">
      <formula>"Muy Baja"</formula>
    </cfRule>
  </conditionalFormatting>
  <conditionalFormatting sqref="K9:K53">
    <cfRule type="expression" dxfId="388" priority="145">
      <formula>IF($K9="Casi seguro",1,0)</formula>
    </cfRule>
    <cfRule type="expression" dxfId="387" priority="146">
      <formula>IF($K9="Probable",1,0)</formula>
    </cfRule>
    <cfRule type="expression" dxfId="386" priority="147">
      <formula>IF($K9="Posible",1,0)</formula>
    </cfRule>
    <cfRule type="expression" dxfId="385" priority="148">
      <formula>IF($K9="Improbable",1,0)</formula>
    </cfRule>
    <cfRule type="expression" dxfId="384" priority="149">
      <formula>IF($K9="Rara vez",1,0)</formula>
    </cfRule>
  </conditionalFormatting>
  <conditionalFormatting sqref="K12 K15 K18 K21 K24 K27 K30 K33 K36 K39 K42 K45 K48 K51">
    <cfRule type="cellIs" dxfId="383" priority="140" operator="equal">
      <formula>"Muy Alta"</formula>
    </cfRule>
    <cfRule type="cellIs" dxfId="382" priority="141" operator="equal">
      <formula>"Alta"</formula>
    </cfRule>
    <cfRule type="cellIs" dxfId="381" priority="142" operator="equal">
      <formula>"Media"</formula>
    </cfRule>
    <cfRule type="cellIs" dxfId="380" priority="143" operator="equal">
      <formula>"Baja"</formula>
    </cfRule>
    <cfRule type="cellIs" dxfId="379" priority="144" operator="equal">
      <formula>"Muy Baja"</formula>
    </cfRule>
  </conditionalFormatting>
  <conditionalFormatting sqref="K54 K57 K60 K63 K66">
    <cfRule type="cellIs" dxfId="378" priority="107" operator="equal">
      <formula>"Muy Alta"</formula>
    </cfRule>
    <cfRule type="cellIs" dxfId="377" priority="108" operator="equal">
      <formula>"Alta"</formula>
    </cfRule>
    <cfRule type="cellIs" dxfId="376" priority="109" operator="equal">
      <formula>"Media"</formula>
    </cfRule>
    <cfRule type="cellIs" dxfId="375" priority="110" operator="equal">
      <formula>"Baja"</formula>
    </cfRule>
    <cfRule type="cellIs" dxfId="374" priority="111" operator="equal">
      <formula>"Muy Baja"</formula>
    </cfRule>
  </conditionalFormatting>
  <conditionalFormatting sqref="K54:K68">
    <cfRule type="expression" dxfId="373" priority="97">
      <formula>IF($K54="Casi seguro",1,0)</formula>
    </cfRule>
    <cfRule type="expression" dxfId="372" priority="98">
      <formula>IF($K54="Probable",1,0)</formula>
    </cfRule>
    <cfRule type="expression" dxfId="371" priority="99">
      <formula>IF($K54="Posible",1,0)</formula>
    </cfRule>
    <cfRule type="expression" dxfId="370" priority="100">
      <formula>IF($K54="Improbable",1,0)</formula>
    </cfRule>
    <cfRule type="expression" dxfId="369" priority="101">
      <formula>IF($K54="Rara vez",1,0)</formula>
    </cfRule>
  </conditionalFormatting>
  <conditionalFormatting sqref="K54 K57 K60 K63 K66">
    <cfRule type="cellIs" dxfId="368" priority="92" operator="equal">
      <formula>"Muy Alta"</formula>
    </cfRule>
    <cfRule type="cellIs" dxfId="367" priority="93" operator="equal">
      <formula>"Alta"</formula>
    </cfRule>
    <cfRule type="cellIs" dxfId="366" priority="94" operator="equal">
      <formula>"Media"</formula>
    </cfRule>
    <cfRule type="cellIs" dxfId="365" priority="95" operator="equal">
      <formula>"Baja"</formula>
    </cfRule>
    <cfRule type="cellIs" dxfId="364" priority="96" operator="equal">
      <formula>"Muy Baja"</formula>
    </cfRule>
  </conditionalFormatting>
  <conditionalFormatting sqref="P12 P15 P18 P21 P24 P27 P30 P33 P36 P39 P42 P45 P48 P51 P54 P57 P60 P63 P66">
    <cfRule type="cellIs" dxfId="363" priority="49" operator="equal">
      <formula>"Extremo"</formula>
    </cfRule>
    <cfRule type="cellIs" dxfId="362" priority="50" operator="equal">
      <formula>"Alto"</formula>
    </cfRule>
    <cfRule type="cellIs" dxfId="361" priority="51" operator="equal">
      <formula>"Moderado"</formula>
    </cfRule>
    <cfRule type="cellIs" dxfId="360" priority="52" operator="equal">
      <formula>"Bajo"</formula>
    </cfRule>
  </conditionalFormatting>
  <conditionalFormatting sqref="N12 N15 N18 N21 N24 N27 N30 N33 N36 N39 N42 N45 N48 N51 N54 N57 N60 N63 N66">
    <cfRule type="cellIs" dxfId="359" priority="34" operator="equal">
      <formula>"Catastrófico"</formula>
    </cfRule>
    <cfRule type="cellIs" dxfId="358" priority="35" operator="equal">
      <formula>"Mayor"</formula>
    </cfRule>
    <cfRule type="cellIs" dxfId="357" priority="36" operator="equal">
      <formula>"Moderado"</formula>
    </cfRule>
    <cfRule type="cellIs" dxfId="356" priority="37" operator="equal">
      <formula>"Menor"</formula>
    </cfRule>
    <cfRule type="cellIs" dxfId="355" priority="38" operator="equal">
      <formula>"Leve"</formula>
    </cfRule>
  </conditionalFormatting>
  <conditionalFormatting sqref="V9:V14 Q9:T20 V18:V20 Q24:T35 Q21:S23 V24:V35 Q39:T41 V39:V41 Q63:T68 V63:V68 Q45:S50">
    <cfRule type="expression" dxfId="354" priority="31">
      <formula>IF(OR($H9="Corrupción",$H9="Lavado de Activos",$H9="Trámites, OPAs y Consultas de Acceso a la Información Pública",$H9="Financiación del Terrorismo"),1,0)</formula>
    </cfRule>
  </conditionalFormatting>
  <conditionalFormatting sqref="U9:U68">
    <cfRule type="expression" dxfId="353" priority="26">
      <formula>IF(OR($H9="Corrupción",$H9="Lavado de Activos",$H9="Trámites, OPAs y Consultas de Acceso a la Información Pública",$H9="Financiación del Terrorismo"),1,0)</formula>
    </cfRule>
  </conditionalFormatting>
  <conditionalFormatting sqref="V15:V17">
    <cfRule type="expression" dxfId="352" priority="25">
      <formula>IF(OR($H15="Corrupción",$H15="Lavado de Activos",$H15="Trámites, OPAs y Consultas de Acceso a la Información Pública",$H15="Financiación del Terrorismo"),1,0)</formula>
    </cfRule>
  </conditionalFormatting>
  <conditionalFormatting sqref="V21:V23">
    <cfRule type="expression" dxfId="351" priority="23">
      <formula>IF(OR($H21="Corrupción",$H21="Lavado de Activos",$H21="Trámites, OPAs y Consultas de Acceso a la Información Pública",$H21="Financiación del Terrorismo"),1,0)</formula>
    </cfRule>
  </conditionalFormatting>
  <conditionalFormatting sqref="Q36:Q38">
    <cfRule type="expression" dxfId="350" priority="22">
      <formula>IF(OR($H36="Corrupción",$H36="Lavado de Activos",$H36="Trámites, OPAs y Consultas de Acceso a la Información Pública",$H36="Financiación del Terrorismo"),1,0)</formula>
    </cfRule>
  </conditionalFormatting>
  <conditionalFormatting sqref="R36:R38">
    <cfRule type="expression" dxfId="349" priority="21">
      <formula>IF(OR($H36="Corrupción",$H36="Lavado de Activos",$H36="Trámites, OPAs y Consultas de Acceso a la Información Pública",$H36="Financiación del Terrorismo"),1,0)</formula>
    </cfRule>
  </conditionalFormatting>
  <conditionalFormatting sqref="S36:S38">
    <cfRule type="expression" dxfId="348" priority="20">
      <formula>IF(OR($H36="Corrupción",$H36="Lavado de Activos",$H36="Trámites, OPAs y Consultas de Acceso a la Información Pública",$H36="Financiación del Terrorismo"),1,0)</formula>
    </cfRule>
  </conditionalFormatting>
  <conditionalFormatting sqref="V36:V38">
    <cfRule type="expression" dxfId="347" priority="18">
      <formula>IF(OR($H36="Corrupción",$H36="Lavado de Activos",$H36="Trámites, OPAs y Consultas de Acceso a la Información Pública",$H36="Financiación del Terrorismo"),1,0)</formula>
    </cfRule>
  </conditionalFormatting>
  <conditionalFormatting sqref="T45:T50">
    <cfRule type="expression" dxfId="346" priority="17">
      <formula>IF(OR($H45="Corrupción",$H45="Lavado de Activos",$H45="Trámites, OPAs y Consultas de Acceso a la Información Pública",$H45="Financiación del Terrorismo"),1,0)</formula>
    </cfRule>
  </conditionalFormatting>
  <conditionalFormatting sqref="V45:V47">
    <cfRule type="expression" dxfId="345" priority="16">
      <formula>IF(OR($H45="Corrupción",$H45="Lavado de Activos",$H45="Trámites, OPAs y Consultas de Acceso a la Información Pública",$H45="Financiación del Terrorismo"),1,0)</formula>
    </cfRule>
  </conditionalFormatting>
  <conditionalFormatting sqref="V48:V50">
    <cfRule type="expression" dxfId="344" priority="14">
      <formula>IF(OR($H48="Corrupción",$H48="Lavado de Activos",$H48="Trámites, OPAs y Consultas de Acceso a la Información Pública",$H48="Financiación del Terrorismo"),1,0)</formula>
    </cfRule>
  </conditionalFormatting>
  <conditionalFormatting sqref="T21:T23">
    <cfRule type="expression" dxfId="343" priority="13">
      <formula>IF(OR($H21="Corrupción",$H21="Lavado de Activos",$H21="Trámites, OPAs y Consultas de Acceso a la Información Pública",$H21="Financiación del Terrorismo"),1,0)</formula>
    </cfRule>
  </conditionalFormatting>
  <conditionalFormatting sqref="T36:T38">
    <cfRule type="expression" dxfId="342" priority="12">
      <formula>IF(OR($H36="Corrupción",$H36="Lavado de Activos",$H36="Trámites, OPAs y Consultas de Acceso a la Información Pública",$H36="Financiación del Terrorismo"),1,0)</formula>
    </cfRule>
  </conditionalFormatting>
  <conditionalFormatting sqref="Q42:Q44">
    <cfRule type="expression" dxfId="341" priority="11">
      <formula>IF(OR($H42="Corrupción",$H42="Lavado de Activos",$H42="Trámites, OPAs y Consultas de Acceso a la Información Pública",$H42="Financiación del Terrorismo"),1,0)</formula>
    </cfRule>
  </conditionalFormatting>
  <conditionalFormatting sqref="R42:R44">
    <cfRule type="expression" dxfId="340" priority="10">
      <formula>IF(OR($H42="Corrupción",$H42="Lavado de Activos",$H42="Trámites, OPAs y Consultas de Acceso a la Información Pública",$H42="Financiación del Terrorismo"),1,0)</formula>
    </cfRule>
  </conditionalFormatting>
  <conditionalFormatting sqref="S42:S44">
    <cfRule type="expression" dxfId="339" priority="9">
      <formula>IF(OR($H42="Corrupción",$H42="Lavado de Activos",$H42="Trámites, OPAs y Consultas de Acceso a la Información Pública",$H42="Financiación del Terrorismo"),1,0)</formula>
    </cfRule>
  </conditionalFormatting>
  <conditionalFormatting sqref="T42:T44">
    <cfRule type="expression" dxfId="338" priority="8">
      <formula>IF(OR($H42="Corrupción",$H42="Lavado de Activos",$H42="Trámites, OPAs y Consultas de Acceso a la Información Pública",$H42="Financiación del Terrorismo"),1,0)</formula>
    </cfRule>
  </conditionalFormatting>
  <conditionalFormatting sqref="V42:V44">
    <cfRule type="expression" dxfId="337" priority="7">
      <formula>IF(OR($H42="Corrupción",$H42="Lavado de Activos",$H42="Trámites, OPAs y Consultas de Acceso a la Información Pública",$H42="Financiación del Terrorismo"),1,0)</formula>
    </cfRule>
  </conditionalFormatting>
  <conditionalFormatting sqref="Q51:T56">
    <cfRule type="expression" dxfId="336" priority="6">
      <formula>IF(OR($H51="Corrupción",$H51="Lavado de Activos",$H51="Trámites, OPAs y Consultas de Acceso a la Información Pública",$H51="Financiación del Terrorismo"),1,0)</formula>
    </cfRule>
  </conditionalFormatting>
  <conditionalFormatting sqref="V51:V56">
    <cfRule type="expression" dxfId="335" priority="5">
      <formula>IF(OR($H51="Corrupción",$H51="Lavado de Activos",$H51="Trámites, OPAs y Consultas de Acceso a la Información Pública",$H51="Financiación del Terrorismo"),1,0)</formula>
    </cfRule>
  </conditionalFormatting>
  <conditionalFormatting sqref="F57:F59">
    <cfRule type="expression" dxfId="334" priority="4">
      <formula>IF($E57="No aplica",1,0)</formula>
    </cfRule>
  </conditionalFormatting>
  <conditionalFormatting sqref="E57:E59">
    <cfRule type="expression" dxfId="333" priority="3">
      <formula>IF($E57="No aplica",1,0)</formula>
    </cfRule>
  </conditionalFormatting>
  <conditionalFormatting sqref="Q57:T62">
    <cfRule type="expression" dxfId="332" priority="2">
      <formula>IF(OR($H57="Corrupción",$H57="Lavado de Activos",$H57="Trámites, OPAs y Consultas de Acceso a la Información Pública",$H57="Financiación del Terrorismo"),1,0)</formula>
    </cfRule>
  </conditionalFormatting>
  <conditionalFormatting sqref="V57:V62">
    <cfRule type="expression" dxfId="331" priority="1">
      <formula>IF(OR($H57="Corrupción",$H57="Lavado de Activos",$H57="Trámites, OPAs y Consultas de Acceso a la Información Pública",$H57="Financiación del Terrorismo"),1,0)</formula>
    </cfRule>
  </conditionalFormatting>
  <dataValidations count="1">
    <dataValidation type="list" allowBlank="1" showInputMessage="1" showErrorMessage="1" sqref="J9:J68">
      <formula1>IF(OR($H9="Corrupción",$H9="Trámites, OPAs y Consultas de Acceso a la Información Pública",$H9="Lavado de Activos",$H9="Financiación del Terrorismo"),Corrupción,IF($H9="","",Probabilidad))</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Listas!$C$2:$C$8</xm:f>
          </x14:formula1>
          <xm:sqref>I9:I68</xm:sqref>
        </x14:dataValidation>
        <x14:dataValidation type="list" allowBlank="1" showInputMessage="1" showErrorMessage="1">
          <x14:formula1>
            <xm:f>Listas!$A$2:$A$4</xm:f>
          </x14:formula1>
          <xm:sqref>D9:D68</xm:sqref>
        </x14:dataValidation>
        <x14:dataValidation type="list" allowBlank="1" showInputMessage="1" showErrorMessage="1">
          <x14:formula1>
            <xm:f>IF($G9&gt;0,TipoRiesgo,Listas!$R$2)</xm:f>
          </x14:formula1>
          <xm:sqref>H9:H68</xm:sqref>
        </x14:dataValidation>
        <x14:dataValidation type="list" allowBlank="1" showInputMessage="1" showErrorMessage="1">
          <x14:formula1>
            <xm:f>IF(OR($H9="",$H9="Corrupción",$H9="Trámites, OPAs y Consultas de Acceso a la Información Pública",$H9="Lavado de Activos",$H9="Financiación del Terrorismo"),Listas!$AE$2,CriteriosImpacto)</xm:f>
          </x14:formula1>
          <xm:sqref>M9:M68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0"/>
  <sheetViews>
    <sheetView topLeftCell="A7" zoomScale="70" zoomScaleNormal="70" workbookViewId="0">
      <pane xSplit="1" ySplit="2" topLeftCell="B9" activePane="bottomRight" state="frozen"/>
      <selection activeCell="A7" sqref="A7"/>
      <selection pane="topRight" activeCell="B7" sqref="B7"/>
      <selection pane="bottomLeft" activeCell="A9" sqref="A9"/>
      <selection pane="bottomRight" activeCell="A7" sqref="A7:A8"/>
    </sheetView>
  </sheetViews>
  <sheetFormatPr baseColWidth="10" defaultColWidth="0" defaultRowHeight="16.5" zeroHeight="1" x14ac:dyDescent="0.3"/>
  <cols>
    <col min="1" max="1" width="4" style="8" bestFit="1" customWidth="1"/>
    <col min="2" max="3" width="18.85546875" style="8" customWidth="1"/>
    <col min="4" max="4" width="27.42578125" style="8" customWidth="1"/>
    <col min="5" max="5" width="21.140625" style="8" customWidth="1"/>
    <col min="6" max="6" width="13.85546875" style="8" customWidth="1"/>
    <col min="7" max="7" width="20.28515625" style="8" customWidth="1"/>
    <col min="8" max="8" width="14.5703125" style="8" customWidth="1"/>
    <col min="9" max="9" width="23.28515625" style="8" customWidth="1"/>
    <col min="10" max="10" width="19.7109375" style="8" customWidth="1"/>
    <col min="11" max="11" width="14.7109375" style="8" customWidth="1"/>
    <col min="12" max="12" width="11.28515625" style="8" customWidth="1"/>
    <col min="13" max="13" width="17.5703125" style="8" customWidth="1"/>
    <col min="14" max="14" width="17" style="8" customWidth="1"/>
    <col min="15" max="15" width="19.7109375" style="8" customWidth="1"/>
    <col min="16" max="16" width="16.28515625" style="8" customWidth="1"/>
    <col min="17" max="17" width="15.28515625" style="8" customWidth="1"/>
    <col min="18" max="18" width="11.7109375" style="8" customWidth="1"/>
    <col min="19" max="19" width="10.140625" style="8" customWidth="1"/>
    <col min="20" max="20" width="13.5703125" style="8" customWidth="1"/>
    <col min="21" max="21" width="15.7109375" style="8" customWidth="1"/>
    <col min="22" max="23" width="10.42578125" style="8" customWidth="1"/>
    <col min="24" max="24" width="11.7109375" style="8" customWidth="1"/>
    <col min="25" max="25" width="13.5703125" style="2" customWidth="1"/>
    <col min="26" max="27" width="11.42578125" style="2" customWidth="1"/>
    <col min="28" max="37" width="11.42578125" style="2" hidden="1" customWidth="1"/>
    <col min="38" max="16384" width="11.42578125" style="4" hidden="1"/>
  </cols>
  <sheetData>
    <row r="1" spans="1:37" ht="19.5" customHeight="1" x14ac:dyDescent="0.3">
      <c r="A1" s="162"/>
      <c r="B1" s="162"/>
      <c r="C1" s="166" t="s">
        <v>162</v>
      </c>
      <c r="D1" s="166"/>
      <c r="E1" s="166"/>
      <c r="F1" s="166"/>
      <c r="G1" s="166"/>
      <c r="H1" s="166"/>
      <c r="I1" s="166"/>
      <c r="J1" s="166"/>
      <c r="K1" s="166"/>
      <c r="L1" s="166"/>
      <c r="M1" s="166"/>
      <c r="N1" s="166"/>
      <c r="O1" s="166"/>
      <c r="P1" s="166"/>
      <c r="Q1" s="166"/>
      <c r="R1" s="166"/>
      <c r="S1" s="166"/>
      <c r="T1" s="166"/>
      <c r="U1" s="166"/>
      <c r="V1" s="166"/>
      <c r="W1" s="166"/>
      <c r="X1" s="163" t="s">
        <v>264</v>
      </c>
      <c r="Y1" s="164"/>
      <c r="Z1" s="165"/>
      <c r="AA1" s="3"/>
      <c r="AB1" s="3"/>
      <c r="AC1" s="3"/>
      <c r="AD1" s="3"/>
      <c r="AE1" s="3"/>
      <c r="AF1" s="3"/>
      <c r="AG1" s="3"/>
      <c r="AH1" s="3"/>
      <c r="AI1" s="3"/>
      <c r="AJ1" s="3"/>
      <c r="AK1" s="3"/>
    </row>
    <row r="2" spans="1:37" ht="19.5" customHeight="1" x14ac:dyDescent="0.3">
      <c r="A2" s="162"/>
      <c r="B2" s="162"/>
      <c r="C2" s="166"/>
      <c r="D2" s="166"/>
      <c r="E2" s="166"/>
      <c r="F2" s="166"/>
      <c r="G2" s="166"/>
      <c r="H2" s="166"/>
      <c r="I2" s="166"/>
      <c r="J2" s="166"/>
      <c r="K2" s="166"/>
      <c r="L2" s="166"/>
      <c r="M2" s="166"/>
      <c r="N2" s="166"/>
      <c r="O2" s="166"/>
      <c r="P2" s="166"/>
      <c r="Q2" s="166"/>
      <c r="R2" s="166"/>
      <c r="S2" s="166"/>
      <c r="T2" s="166"/>
      <c r="U2" s="166"/>
      <c r="V2" s="166"/>
      <c r="W2" s="166"/>
      <c r="X2" s="163" t="s">
        <v>263</v>
      </c>
      <c r="Y2" s="164"/>
      <c r="Z2" s="165"/>
      <c r="AA2" s="3"/>
      <c r="AB2" s="3"/>
      <c r="AC2" s="3"/>
      <c r="AD2" s="3"/>
      <c r="AE2" s="3"/>
      <c r="AF2" s="3"/>
      <c r="AG2" s="3"/>
      <c r="AH2" s="3"/>
      <c r="AI2" s="3"/>
      <c r="AJ2" s="3"/>
      <c r="AK2" s="3"/>
    </row>
    <row r="3" spans="1:37" ht="19.5" customHeight="1" x14ac:dyDescent="0.3">
      <c r="A3" s="162"/>
      <c r="B3" s="162"/>
      <c r="C3" s="166"/>
      <c r="D3" s="166"/>
      <c r="E3" s="166"/>
      <c r="F3" s="166"/>
      <c r="G3" s="166"/>
      <c r="H3" s="166"/>
      <c r="I3" s="166"/>
      <c r="J3" s="166"/>
      <c r="K3" s="166"/>
      <c r="L3" s="166"/>
      <c r="M3" s="166"/>
      <c r="N3" s="166"/>
      <c r="O3" s="166"/>
      <c r="P3" s="166"/>
      <c r="Q3" s="166"/>
      <c r="R3" s="166"/>
      <c r="S3" s="166"/>
      <c r="T3" s="166"/>
      <c r="U3" s="166"/>
      <c r="V3" s="166"/>
      <c r="W3" s="166"/>
      <c r="X3" s="163" t="s">
        <v>316</v>
      </c>
      <c r="Y3" s="164"/>
      <c r="Z3" s="165"/>
      <c r="AA3" s="3"/>
      <c r="AB3" s="3"/>
      <c r="AC3" s="3"/>
      <c r="AD3" s="3"/>
      <c r="AE3" s="3"/>
      <c r="AF3" s="3"/>
      <c r="AG3" s="3"/>
      <c r="AH3" s="3"/>
      <c r="AI3" s="3"/>
      <c r="AJ3" s="3"/>
      <c r="AK3" s="3"/>
    </row>
    <row r="4" spans="1:37" ht="19.5" customHeight="1" x14ac:dyDescent="0.3">
      <c r="A4" s="162"/>
      <c r="B4" s="162"/>
      <c r="C4" s="166"/>
      <c r="D4" s="166"/>
      <c r="E4" s="166"/>
      <c r="F4" s="166"/>
      <c r="G4" s="166"/>
      <c r="H4" s="166"/>
      <c r="I4" s="166"/>
      <c r="J4" s="166"/>
      <c r="K4" s="166"/>
      <c r="L4" s="166"/>
      <c r="M4" s="166"/>
      <c r="N4" s="166"/>
      <c r="O4" s="166"/>
      <c r="P4" s="166"/>
      <c r="Q4" s="166"/>
      <c r="R4" s="166"/>
      <c r="S4" s="166"/>
      <c r="T4" s="166"/>
      <c r="U4" s="166"/>
      <c r="V4" s="166"/>
      <c r="W4" s="166"/>
      <c r="X4" s="163" t="s">
        <v>356</v>
      </c>
      <c r="Y4" s="164"/>
      <c r="Z4" s="165"/>
      <c r="AA4" s="3"/>
      <c r="AB4" s="3"/>
      <c r="AC4" s="3"/>
      <c r="AD4" s="3"/>
      <c r="AE4" s="3"/>
      <c r="AF4" s="3"/>
      <c r="AG4" s="3"/>
      <c r="AH4" s="3"/>
      <c r="AI4" s="3"/>
      <c r="AJ4" s="3"/>
      <c r="AK4" s="3"/>
    </row>
    <row r="5" spans="1:37" x14ac:dyDescent="0.3">
      <c r="A5" s="12"/>
      <c r="B5" s="12"/>
      <c r="C5" s="12"/>
      <c r="D5" s="12"/>
      <c r="E5" s="12"/>
      <c r="F5" s="12"/>
      <c r="G5" s="12"/>
      <c r="H5" s="12"/>
      <c r="I5" s="12"/>
      <c r="J5" s="12"/>
      <c r="K5" s="12"/>
      <c r="L5" s="12"/>
      <c r="M5" s="12"/>
      <c r="N5" s="12"/>
      <c r="O5" s="12"/>
      <c r="P5" s="12"/>
      <c r="Q5" s="12"/>
      <c r="R5" s="12"/>
      <c r="S5" s="12"/>
      <c r="T5" s="12"/>
      <c r="U5" s="12"/>
      <c r="V5" s="12"/>
      <c r="W5" s="12"/>
      <c r="X5" s="12"/>
      <c r="Y5" s="3"/>
      <c r="Z5" s="3"/>
      <c r="AA5" s="3"/>
      <c r="AB5" s="3"/>
      <c r="AC5" s="3"/>
      <c r="AD5" s="3"/>
      <c r="AE5" s="3"/>
      <c r="AF5" s="3"/>
      <c r="AG5" s="3"/>
      <c r="AH5" s="3"/>
      <c r="AI5" s="3"/>
      <c r="AJ5" s="3"/>
      <c r="AK5" s="3"/>
    </row>
    <row r="6" spans="1:37" ht="15.75" customHeight="1" x14ac:dyDescent="0.3">
      <c r="A6" s="135" t="s">
        <v>109</v>
      </c>
      <c r="B6" s="135"/>
      <c r="C6" s="135"/>
      <c r="D6" s="135"/>
      <c r="E6" s="135"/>
      <c r="F6" s="135" t="s">
        <v>121</v>
      </c>
      <c r="G6" s="135"/>
      <c r="H6" s="135"/>
      <c r="I6" s="135"/>
      <c r="J6" s="135"/>
      <c r="K6" s="135"/>
      <c r="L6" s="135"/>
      <c r="M6" s="135"/>
      <c r="N6" s="135"/>
      <c r="O6" s="135"/>
      <c r="P6" s="135"/>
      <c r="Q6" s="135"/>
      <c r="R6" s="135"/>
      <c r="S6" s="135"/>
      <c r="T6" s="135"/>
      <c r="U6" s="135"/>
      <c r="V6" s="135"/>
      <c r="W6" s="135"/>
      <c r="X6" s="135"/>
      <c r="Y6" s="119" t="s">
        <v>141</v>
      </c>
      <c r="Z6" s="119" t="s">
        <v>5</v>
      </c>
      <c r="AA6" s="3"/>
      <c r="AB6" s="3"/>
      <c r="AC6" s="3"/>
      <c r="AD6" s="3"/>
      <c r="AE6" s="3"/>
      <c r="AF6" s="3"/>
      <c r="AG6" s="3"/>
      <c r="AH6" s="3"/>
      <c r="AI6" s="3"/>
      <c r="AJ6" s="3"/>
      <c r="AK6" s="3"/>
    </row>
    <row r="7" spans="1:37" ht="18" customHeight="1" x14ac:dyDescent="0.3">
      <c r="A7" s="161" t="s">
        <v>88</v>
      </c>
      <c r="B7" s="136" t="s">
        <v>39</v>
      </c>
      <c r="C7" s="136" t="s">
        <v>319</v>
      </c>
      <c r="D7" s="136" t="s">
        <v>1</v>
      </c>
      <c r="E7" s="136" t="s">
        <v>86</v>
      </c>
      <c r="F7" s="160" t="s">
        <v>127</v>
      </c>
      <c r="G7" s="160" t="s">
        <v>122</v>
      </c>
      <c r="H7" s="160" t="s">
        <v>123</v>
      </c>
      <c r="I7" s="160" t="s">
        <v>124</v>
      </c>
      <c r="J7" s="160" t="s">
        <v>125</v>
      </c>
      <c r="K7" s="160" t="s">
        <v>138</v>
      </c>
      <c r="L7" s="160" t="s">
        <v>126</v>
      </c>
      <c r="M7" s="160" t="s">
        <v>128</v>
      </c>
      <c r="N7" s="160" t="s">
        <v>129</v>
      </c>
      <c r="O7" s="160" t="s">
        <v>139</v>
      </c>
      <c r="P7" s="160" t="s">
        <v>130</v>
      </c>
      <c r="Q7" s="160" t="s">
        <v>131</v>
      </c>
      <c r="R7" s="160" t="s">
        <v>132</v>
      </c>
      <c r="S7" s="160" t="s">
        <v>133</v>
      </c>
      <c r="T7" s="160" t="s">
        <v>134</v>
      </c>
      <c r="U7" s="160" t="s">
        <v>140</v>
      </c>
      <c r="V7" s="160" t="s">
        <v>135</v>
      </c>
      <c r="W7" s="160" t="s">
        <v>136</v>
      </c>
      <c r="X7" s="160" t="s">
        <v>137</v>
      </c>
      <c r="Y7" s="119"/>
      <c r="Z7" s="119"/>
      <c r="AA7" s="3"/>
      <c r="AB7" s="3"/>
      <c r="AC7" s="3"/>
      <c r="AD7" s="3"/>
      <c r="AE7" s="3"/>
      <c r="AF7" s="3"/>
      <c r="AG7" s="3"/>
      <c r="AH7" s="3"/>
      <c r="AI7" s="3"/>
      <c r="AJ7" s="3"/>
      <c r="AK7" s="3"/>
    </row>
    <row r="8" spans="1:37" ht="35.25" customHeight="1" x14ac:dyDescent="0.25">
      <c r="A8" s="161"/>
      <c r="B8" s="136"/>
      <c r="C8" s="136"/>
      <c r="D8" s="136"/>
      <c r="E8" s="136"/>
      <c r="F8" s="160"/>
      <c r="G8" s="160"/>
      <c r="H8" s="160"/>
      <c r="I8" s="160"/>
      <c r="J8" s="160"/>
      <c r="K8" s="160"/>
      <c r="L8" s="160"/>
      <c r="M8" s="160"/>
      <c r="N8" s="160"/>
      <c r="O8" s="160"/>
      <c r="P8" s="160"/>
      <c r="Q8" s="160"/>
      <c r="R8" s="160"/>
      <c r="S8" s="160"/>
      <c r="T8" s="160"/>
      <c r="U8" s="160"/>
      <c r="V8" s="160"/>
      <c r="W8" s="160"/>
      <c r="X8" s="160"/>
      <c r="Y8" s="119"/>
      <c r="Z8" s="119"/>
      <c r="AA8" s="13"/>
      <c r="AB8" s="13"/>
      <c r="AC8" s="13"/>
      <c r="AD8" s="13"/>
      <c r="AE8" s="13"/>
      <c r="AF8" s="13"/>
      <c r="AG8" s="13"/>
      <c r="AH8" s="13"/>
      <c r="AI8" s="13"/>
      <c r="AJ8" s="13"/>
      <c r="AK8" s="13"/>
    </row>
    <row r="9" spans="1:37" ht="16.5" customHeight="1" x14ac:dyDescent="0.25">
      <c r="A9" s="148">
        <v>1</v>
      </c>
      <c r="B9" s="116"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No aplica</v>
      </c>
      <c r="C9" s="116"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Riesgo'!C9:C11,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No aplica</v>
      </c>
      <c r="D9" s="116"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No aplica</v>
      </c>
      <c r="E9" s="116"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No aplica</v>
      </c>
      <c r="F9" s="144"/>
      <c r="G9" s="144"/>
      <c r="H9" s="144"/>
      <c r="I9" s="144"/>
      <c r="J9" s="144"/>
      <c r="K9" s="144"/>
      <c r="L9" s="144"/>
      <c r="M9" s="144"/>
      <c r="N9" s="144"/>
      <c r="O9" s="144"/>
      <c r="P9" s="144"/>
      <c r="Q9" s="144"/>
      <c r="R9" s="144"/>
      <c r="S9" s="144"/>
      <c r="T9" s="144"/>
      <c r="U9" s="144"/>
      <c r="V9" s="144"/>
      <c r="W9" s="144"/>
      <c r="X9" s="144"/>
      <c r="Y9" s="149" t="str">
        <f>IF(OR(E9="",E9="No Aplica"),"",COUNTIF(F9:X11,"SI"))</f>
        <v/>
      </c>
      <c r="Z9" s="145" t="str">
        <f>IF(AND(Y9=0,OR(U9="",U9="NO"),OR(E9="Corrupción",E9="Trámites, OPAs y Consultas de Acceso a la Información Pública")),"Moderado",
IF(AND(Y9=0,OR(U9="",U9="NO"),OR(E9="Lavado de Activos",E9="Financiación del Terrorismo")),"Mayor",
IF(AND(U9="SI"),"Catastrófico",
IF(AND(Y9&gt;0,Y9&lt;=11,OR(E9="Lavado de Activos",E9="Financiación del Terrorismo")),"Mayor",
IF(AND(Y9&gt;11,Y9&lt;=19,OR(E9="Lavado de Activos",E9="Financiación del Terrorismo")),"Catastrófico",
IF(AND(Y9&gt;0,Y9&lt;=5,OR(E9="Corrupción",E9="Trámites, OPAs y Consultas de Acceso a la Información Pública")),"Moderado",
IF(AND(Y9&gt;5,Y9&lt;=11,OR(E9="Corrupción",E9="Trámites, OPAs y Consultas de Acceso a la Información Pública")),"Mayor",
IF(AND(Y9&gt;11,Y9&lt;=19,OR(E9="Corrupción",E9="Trámites, OPAs y Consultas de Acceso a la Información Pública")),"Catastrófico",""))))))))</f>
        <v/>
      </c>
      <c r="AA9" s="14"/>
      <c r="AB9" s="14"/>
      <c r="AC9" s="14"/>
      <c r="AD9" s="14"/>
      <c r="AE9" s="14"/>
      <c r="AF9" s="14"/>
      <c r="AG9" s="14"/>
      <c r="AH9" s="14"/>
      <c r="AI9" s="14"/>
      <c r="AJ9" s="14"/>
      <c r="AK9" s="14"/>
    </row>
    <row r="10" spans="1:37" x14ac:dyDescent="0.3">
      <c r="A10" s="148"/>
      <c r="B10" s="116"/>
      <c r="C10" s="116"/>
      <c r="D10" s="116"/>
      <c r="E10" s="116"/>
      <c r="F10" s="144"/>
      <c r="G10" s="144"/>
      <c r="H10" s="144"/>
      <c r="I10" s="144"/>
      <c r="J10" s="144"/>
      <c r="K10" s="144"/>
      <c r="L10" s="144"/>
      <c r="M10" s="144"/>
      <c r="N10" s="144"/>
      <c r="O10" s="144"/>
      <c r="P10" s="144"/>
      <c r="Q10" s="144"/>
      <c r="R10" s="144"/>
      <c r="S10" s="144"/>
      <c r="T10" s="144"/>
      <c r="U10" s="144"/>
      <c r="V10" s="144"/>
      <c r="W10" s="144"/>
      <c r="X10" s="144"/>
      <c r="Y10" s="149"/>
      <c r="Z10" s="145"/>
      <c r="AA10" s="3"/>
      <c r="AB10" s="3"/>
      <c r="AC10" s="3"/>
      <c r="AD10" s="3"/>
      <c r="AE10" s="3"/>
      <c r="AF10" s="3"/>
      <c r="AG10" s="3"/>
      <c r="AH10" s="3"/>
      <c r="AI10" s="3"/>
      <c r="AJ10" s="3"/>
      <c r="AK10" s="3"/>
    </row>
    <row r="11" spans="1:37" x14ac:dyDescent="0.3">
      <c r="A11" s="148"/>
      <c r="B11" s="116"/>
      <c r="C11" s="116"/>
      <c r="D11" s="116"/>
      <c r="E11" s="116"/>
      <c r="F11" s="144"/>
      <c r="G11" s="144"/>
      <c r="H11" s="144"/>
      <c r="I11" s="144"/>
      <c r="J11" s="144"/>
      <c r="K11" s="144"/>
      <c r="L11" s="144"/>
      <c r="M11" s="144"/>
      <c r="N11" s="144"/>
      <c r="O11" s="144"/>
      <c r="P11" s="144"/>
      <c r="Q11" s="144"/>
      <c r="R11" s="144"/>
      <c r="S11" s="144"/>
      <c r="T11" s="144"/>
      <c r="U11" s="144"/>
      <c r="V11" s="144"/>
      <c r="W11" s="144"/>
      <c r="X11" s="144"/>
      <c r="Y11" s="149"/>
      <c r="Z11" s="145"/>
      <c r="AA11" s="3"/>
      <c r="AB11" s="3"/>
      <c r="AC11" s="3"/>
      <c r="AD11" s="3"/>
      <c r="AE11" s="3"/>
      <c r="AF11" s="3"/>
      <c r="AG11" s="3"/>
      <c r="AH11" s="3"/>
      <c r="AI11" s="3"/>
      <c r="AJ11" s="3"/>
      <c r="AK11" s="3"/>
    </row>
    <row r="12" spans="1:37" ht="16.5" customHeight="1" x14ac:dyDescent="0.3">
      <c r="A12" s="148">
        <v>2</v>
      </c>
      <c r="B12" s="116"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Conocimiento del Riesgo y Efectos del Cambio Climático</v>
      </c>
      <c r="C12" s="116"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Riesgo'!C12:C14,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 xml:space="preserve">Favorecimientos en la elaboración del Concepto Técnico de Legalización, Regularización o Planes Parciales
</v>
      </c>
      <c r="D12" s="116"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Grupo de Conceptos para la Planificación territorial - Posibilidad de Afectación Reputacional por la asignación o exclusión de las categorias de amenaza alta no urbanizable o riesgo alto no mitigable en uno o varios predios de propiedad particular realizada por el servidor público a cargo sin que esto corresponda con la realidad, favoreciendo a particulares a cambio de beneficios recibidos.</v>
      </c>
      <c r="E12" s="116"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Corrupción</v>
      </c>
      <c r="F12" s="144" t="s">
        <v>118</v>
      </c>
      <c r="G12" s="144" t="s">
        <v>119</v>
      </c>
      <c r="H12" s="144" t="s">
        <v>118</v>
      </c>
      <c r="I12" s="144" t="s">
        <v>118</v>
      </c>
      <c r="J12" s="144" t="s">
        <v>118</v>
      </c>
      <c r="K12" s="144" t="s">
        <v>119</v>
      </c>
      <c r="L12" s="144" t="s">
        <v>119</v>
      </c>
      <c r="M12" s="144" t="s">
        <v>118</v>
      </c>
      <c r="N12" s="144" t="s">
        <v>119</v>
      </c>
      <c r="O12" s="144" t="s">
        <v>118</v>
      </c>
      <c r="P12" s="144" t="s">
        <v>118</v>
      </c>
      <c r="Q12" s="144" t="s">
        <v>118</v>
      </c>
      <c r="R12" s="144" t="s">
        <v>119</v>
      </c>
      <c r="S12" s="144" t="s">
        <v>118</v>
      </c>
      <c r="T12" s="144" t="s">
        <v>118</v>
      </c>
      <c r="U12" s="144" t="s">
        <v>118</v>
      </c>
      <c r="V12" s="144" t="s">
        <v>119</v>
      </c>
      <c r="W12" s="144" t="s">
        <v>119</v>
      </c>
      <c r="X12" s="144" t="s">
        <v>119</v>
      </c>
      <c r="Y12" s="149">
        <f t="shared" ref="Y12" si="0">IF(OR(E12="",E12="No Aplica"),"",COUNTIF(F12:X14,"SI"))</f>
        <v>11</v>
      </c>
      <c r="Z12" s="145" t="str">
        <f t="shared" ref="Z12" si="1">IF(AND(Y12=0,OR(U12="",U12="NO"),OR(E12="Corrupción",E12="Trámites, OPAs y Consultas de Acceso a la Información Pública")),"Moderado",
IF(AND(Y12=0,OR(U12="",U12="NO"),OR(E12="Lavado de Activos",E12="Financiación del Terrorismo")),"Mayor",
IF(AND(U12="SI"),"Catastrófico",
IF(AND(Y12&gt;0,Y12&lt;=11,OR(E12="Lavado de Activos",E12="Financiación del Terrorismo")),"Mayor",
IF(AND(Y12&gt;11,Y12&lt;=19,OR(E12="Lavado de Activos",E12="Financiación del Terrorismo")),"Catastrófico",
IF(AND(Y12&gt;0,Y12&lt;=5,OR(E12="Corrupción",E12="Trámites, OPAs y Consultas de Acceso a la Información Pública")),"Moderado",
IF(AND(Y12&gt;5,Y12&lt;=11,OR(E12="Corrupción",E12="Trámites, OPAs y Consultas de Acceso a la Información Pública")),"Mayor",
IF(AND(Y12&gt;11,Y12&lt;=19,OR(E12="Corrupción",E12="Trámites, OPAs y Consultas de Acceso a la Información Pública")),"Catastrófico",""))))))))</f>
        <v>Catastrófico</v>
      </c>
      <c r="AA12" s="3"/>
      <c r="AB12" s="3"/>
      <c r="AC12" s="3"/>
      <c r="AD12" s="3"/>
      <c r="AE12" s="3"/>
      <c r="AF12" s="3"/>
      <c r="AG12" s="3"/>
      <c r="AH12" s="3"/>
      <c r="AI12" s="3"/>
      <c r="AJ12" s="3"/>
      <c r="AK12" s="3"/>
    </row>
    <row r="13" spans="1:37" x14ac:dyDescent="0.3">
      <c r="A13" s="148"/>
      <c r="B13" s="116"/>
      <c r="C13" s="116"/>
      <c r="D13" s="116"/>
      <c r="E13" s="116"/>
      <c r="F13" s="144"/>
      <c r="G13" s="144"/>
      <c r="H13" s="144"/>
      <c r="I13" s="144"/>
      <c r="J13" s="144"/>
      <c r="K13" s="144"/>
      <c r="L13" s="144"/>
      <c r="M13" s="144"/>
      <c r="N13" s="144"/>
      <c r="O13" s="144"/>
      <c r="P13" s="144"/>
      <c r="Q13" s="144"/>
      <c r="R13" s="144"/>
      <c r="S13" s="144"/>
      <c r="T13" s="144"/>
      <c r="U13" s="144"/>
      <c r="V13" s="144"/>
      <c r="W13" s="144"/>
      <c r="X13" s="144"/>
      <c r="Y13" s="149"/>
      <c r="Z13" s="145"/>
      <c r="AA13" s="3"/>
      <c r="AB13" s="3"/>
      <c r="AC13" s="3"/>
      <c r="AD13" s="3"/>
      <c r="AE13" s="3"/>
      <c r="AF13" s="3"/>
      <c r="AG13" s="3"/>
      <c r="AH13" s="3"/>
      <c r="AI13" s="3"/>
      <c r="AJ13" s="3"/>
      <c r="AK13" s="3"/>
    </row>
    <row r="14" spans="1:37" x14ac:dyDescent="0.3">
      <c r="A14" s="148"/>
      <c r="B14" s="116"/>
      <c r="C14" s="116"/>
      <c r="D14" s="116"/>
      <c r="E14" s="116"/>
      <c r="F14" s="144"/>
      <c r="G14" s="144"/>
      <c r="H14" s="144"/>
      <c r="I14" s="144"/>
      <c r="J14" s="144"/>
      <c r="K14" s="144"/>
      <c r="L14" s="144"/>
      <c r="M14" s="144"/>
      <c r="N14" s="144"/>
      <c r="O14" s="144"/>
      <c r="P14" s="144"/>
      <c r="Q14" s="144"/>
      <c r="R14" s="144"/>
      <c r="S14" s="144"/>
      <c r="T14" s="144"/>
      <c r="U14" s="144"/>
      <c r="V14" s="144"/>
      <c r="W14" s="144"/>
      <c r="X14" s="144"/>
      <c r="Y14" s="149"/>
      <c r="Z14" s="145"/>
      <c r="AA14" s="3"/>
      <c r="AB14" s="3"/>
      <c r="AC14" s="3"/>
      <c r="AD14" s="3"/>
      <c r="AE14" s="3"/>
      <c r="AF14" s="3"/>
      <c r="AG14" s="3"/>
      <c r="AH14" s="3"/>
      <c r="AI14" s="3"/>
      <c r="AJ14" s="3"/>
      <c r="AK14" s="3"/>
    </row>
    <row r="15" spans="1:37" ht="16.5" customHeight="1" x14ac:dyDescent="0.3">
      <c r="A15" s="148">
        <v>3</v>
      </c>
      <c r="B15" s="116"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C15" s="116"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Riesgo'!C15:C17,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D15" s="116"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E15" s="116"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F15" s="144"/>
      <c r="G15" s="144"/>
      <c r="H15" s="144"/>
      <c r="I15" s="144"/>
      <c r="J15" s="144"/>
      <c r="K15" s="144"/>
      <c r="L15" s="144"/>
      <c r="M15" s="144"/>
      <c r="N15" s="144"/>
      <c r="O15" s="144"/>
      <c r="P15" s="144"/>
      <c r="Q15" s="144"/>
      <c r="R15" s="144"/>
      <c r="S15" s="144"/>
      <c r="T15" s="144"/>
      <c r="U15" s="144"/>
      <c r="V15" s="144"/>
      <c r="W15" s="144"/>
      <c r="X15" s="144"/>
      <c r="Y15" s="149" t="str">
        <f t="shared" ref="Y15" si="2">IF(OR(E15="",E15="No Aplica"),"",COUNTIF(F15:X17,"SI"))</f>
        <v/>
      </c>
      <c r="Z15" s="145" t="str">
        <f t="shared" ref="Z15" si="3">IF(AND(Y15=0,OR(U15="",U15="NO"),OR(E15="Corrupción",E15="Trámites, OPAs y Consultas de Acceso a la Información Pública")),"Moderado",
IF(AND(Y15=0,OR(U15="",U15="NO"),OR(E15="Lavado de Activos",E15="Financiación del Terrorismo")),"Mayor",
IF(AND(U15="SI"),"Catastrófico",
IF(AND(Y15&gt;0,Y15&lt;=11,OR(E15="Lavado de Activos",E15="Financiación del Terrorismo")),"Mayor",
IF(AND(Y15&gt;11,Y15&lt;=19,OR(E15="Lavado de Activos",E15="Financiación del Terrorismo")),"Catastrófico",
IF(AND(Y15&gt;0,Y15&lt;=5,OR(E15="Corrupción",E15="Trámites, OPAs y Consultas de Acceso a la Información Pública")),"Moderado",
IF(AND(Y15&gt;5,Y15&lt;=11,OR(E15="Corrupción",E15="Trámites, OPAs y Consultas de Acceso a la Información Pública")),"Mayor",
IF(AND(Y15&gt;11,Y15&lt;=19,OR(E15="Corrupción",E15="Trámites, OPAs y Consultas de Acceso a la Información Pública")),"Catastrófico",""))))))))</f>
        <v/>
      </c>
      <c r="AA15" s="3"/>
      <c r="AB15" s="3"/>
      <c r="AC15" s="3"/>
      <c r="AD15" s="3"/>
      <c r="AE15" s="3"/>
      <c r="AF15" s="3"/>
      <c r="AG15" s="3"/>
      <c r="AH15" s="3"/>
      <c r="AI15" s="3"/>
      <c r="AJ15" s="3"/>
      <c r="AK15" s="3"/>
    </row>
    <row r="16" spans="1:37" x14ac:dyDescent="0.3">
      <c r="A16" s="148"/>
      <c r="B16" s="116"/>
      <c r="C16" s="116"/>
      <c r="D16" s="116"/>
      <c r="E16" s="116"/>
      <c r="F16" s="144"/>
      <c r="G16" s="144"/>
      <c r="H16" s="144"/>
      <c r="I16" s="144"/>
      <c r="J16" s="144"/>
      <c r="K16" s="144"/>
      <c r="L16" s="144"/>
      <c r="M16" s="144"/>
      <c r="N16" s="144"/>
      <c r="O16" s="144"/>
      <c r="P16" s="144"/>
      <c r="Q16" s="144"/>
      <c r="R16" s="144"/>
      <c r="S16" s="144"/>
      <c r="T16" s="144"/>
      <c r="U16" s="144"/>
      <c r="V16" s="144"/>
      <c r="W16" s="144"/>
      <c r="X16" s="144"/>
      <c r="Y16" s="149"/>
      <c r="Z16" s="145"/>
      <c r="AA16" s="3"/>
      <c r="AB16" s="3"/>
      <c r="AC16" s="3"/>
      <c r="AD16" s="3"/>
      <c r="AE16" s="3"/>
      <c r="AF16" s="3"/>
      <c r="AG16" s="3"/>
      <c r="AH16" s="3"/>
      <c r="AI16" s="3"/>
      <c r="AJ16" s="3"/>
      <c r="AK16" s="3"/>
    </row>
    <row r="17" spans="1:37" x14ac:dyDescent="0.3">
      <c r="A17" s="148"/>
      <c r="B17" s="116"/>
      <c r="C17" s="116"/>
      <c r="D17" s="116"/>
      <c r="E17" s="116"/>
      <c r="F17" s="144"/>
      <c r="G17" s="144"/>
      <c r="H17" s="144"/>
      <c r="I17" s="144"/>
      <c r="J17" s="144"/>
      <c r="K17" s="144"/>
      <c r="L17" s="144"/>
      <c r="M17" s="144"/>
      <c r="N17" s="144"/>
      <c r="O17" s="144"/>
      <c r="P17" s="144"/>
      <c r="Q17" s="144"/>
      <c r="R17" s="144"/>
      <c r="S17" s="144"/>
      <c r="T17" s="144"/>
      <c r="U17" s="144"/>
      <c r="V17" s="144"/>
      <c r="W17" s="144"/>
      <c r="X17" s="144"/>
      <c r="Y17" s="149"/>
      <c r="Z17" s="145"/>
      <c r="AA17" s="3"/>
      <c r="AB17" s="3"/>
      <c r="AC17" s="3"/>
      <c r="AD17" s="3"/>
      <c r="AE17" s="3"/>
      <c r="AF17" s="3"/>
      <c r="AG17" s="3"/>
      <c r="AH17" s="3"/>
      <c r="AI17" s="3"/>
      <c r="AJ17" s="3"/>
      <c r="AK17" s="3"/>
    </row>
    <row r="18" spans="1:37" ht="16.5" customHeight="1" x14ac:dyDescent="0.3">
      <c r="A18" s="148">
        <v>4</v>
      </c>
      <c r="B18" s="116"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Conocimiento del Riesgo y Efectos del Cambio Climático</v>
      </c>
      <c r="C18" s="116"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Riesgo'!C18:C20,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Antes, durante o después de la elaboración del concepto técnico de licencias urbanísticas.</v>
      </c>
      <c r="D18" s="116"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Grupo de Conceptos para la Planificación territorial - Posibilidad de Afectación Reputacional por favorecer la salida favorable o rápida de un concepto técnico de licencias urbanísticas a cambio de que que uno o varios de los servidores públicos del proceso reciban de parte de los interesados, dádivas o presiones</v>
      </c>
      <c r="E18" s="116"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Corrupción</v>
      </c>
      <c r="F18" s="144" t="s">
        <v>118</v>
      </c>
      <c r="G18" s="144" t="s">
        <v>119</v>
      </c>
      <c r="H18" s="144" t="s">
        <v>118</v>
      </c>
      <c r="I18" s="144" t="s">
        <v>118</v>
      </c>
      <c r="J18" s="144" t="s">
        <v>118</v>
      </c>
      <c r="K18" s="144" t="s">
        <v>119</v>
      </c>
      <c r="L18" s="144" t="s">
        <v>119</v>
      </c>
      <c r="M18" s="144" t="s">
        <v>118</v>
      </c>
      <c r="N18" s="144" t="s">
        <v>119</v>
      </c>
      <c r="O18" s="144" t="s">
        <v>118</v>
      </c>
      <c r="P18" s="144" t="s">
        <v>118</v>
      </c>
      <c r="Q18" s="144" t="s">
        <v>118</v>
      </c>
      <c r="R18" s="144" t="s">
        <v>119</v>
      </c>
      <c r="S18" s="144" t="s">
        <v>118</v>
      </c>
      <c r="T18" s="144" t="s">
        <v>118</v>
      </c>
      <c r="U18" s="144" t="s">
        <v>118</v>
      </c>
      <c r="V18" s="144" t="s">
        <v>119</v>
      </c>
      <c r="W18" s="144" t="s">
        <v>119</v>
      </c>
      <c r="X18" s="144" t="s">
        <v>119</v>
      </c>
      <c r="Y18" s="149">
        <f t="shared" ref="Y18" si="4">IF(OR(E18="",E18="No Aplica"),"",COUNTIF(F18:X20,"SI"))</f>
        <v>11</v>
      </c>
      <c r="Z18" s="145" t="str">
        <f t="shared" ref="Z18" si="5">IF(AND(Y18=0,OR(U18="",U18="NO"),OR(E18="Corrupción",E18="Trámites, OPAs y Consultas de Acceso a la Información Pública")),"Moderado",
IF(AND(Y18=0,OR(U18="",U18="NO"),OR(E18="Lavado de Activos",E18="Financiación del Terrorismo")),"Mayor",
IF(AND(U18="SI"),"Catastrófico",
IF(AND(Y18&gt;0,Y18&lt;=11,OR(E18="Lavado de Activos",E18="Financiación del Terrorismo")),"Mayor",
IF(AND(Y18&gt;11,Y18&lt;=19,OR(E18="Lavado de Activos",E18="Financiación del Terrorismo")),"Catastrófico",
IF(AND(Y18&gt;0,Y18&lt;=5,OR(E18="Corrupción",E18="Trámites, OPAs y Consultas de Acceso a la Información Pública")),"Moderado",
IF(AND(Y18&gt;5,Y18&lt;=11,OR(E18="Corrupción",E18="Trámites, OPAs y Consultas de Acceso a la Información Pública")),"Mayor",
IF(AND(Y18&gt;11,Y18&lt;=19,OR(E18="Corrupción",E18="Trámites, OPAs y Consultas de Acceso a la Información Pública")),"Catastrófico",""))))))))</f>
        <v>Catastrófico</v>
      </c>
      <c r="AA18" s="3"/>
      <c r="AB18" s="3"/>
      <c r="AC18" s="3"/>
      <c r="AD18" s="3"/>
      <c r="AE18" s="3"/>
      <c r="AF18" s="3"/>
      <c r="AG18" s="3"/>
      <c r="AH18" s="3"/>
      <c r="AI18" s="3"/>
      <c r="AJ18" s="3"/>
      <c r="AK18" s="3"/>
    </row>
    <row r="19" spans="1:37" x14ac:dyDescent="0.3">
      <c r="A19" s="148"/>
      <c r="B19" s="116"/>
      <c r="C19" s="116"/>
      <c r="D19" s="116"/>
      <c r="E19" s="116"/>
      <c r="F19" s="144"/>
      <c r="G19" s="144"/>
      <c r="H19" s="144"/>
      <c r="I19" s="144"/>
      <c r="J19" s="144"/>
      <c r="K19" s="144"/>
      <c r="L19" s="144"/>
      <c r="M19" s="144"/>
      <c r="N19" s="144"/>
      <c r="O19" s="144"/>
      <c r="P19" s="144"/>
      <c r="Q19" s="144"/>
      <c r="R19" s="144"/>
      <c r="S19" s="144"/>
      <c r="T19" s="144"/>
      <c r="U19" s="144"/>
      <c r="V19" s="144"/>
      <c r="W19" s="144"/>
      <c r="X19" s="144"/>
      <c r="Y19" s="149"/>
      <c r="Z19" s="145"/>
      <c r="AA19" s="3"/>
      <c r="AB19" s="3"/>
      <c r="AC19" s="3"/>
      <c r="AD19" s="3"/>
      <c r="AE19" s="3"/>
      <c r="AF19" s="3"/>
      <c r="AG19" s="3"/>
      <c r="AH19" s="3"/>
      <c r="AI19" s="3"/>
      <c r="AJ19" s="3"/>
      <c r="AK19" s="3"/>
    </row>
    <row r="20" spans="1:37" x14ac:dyDescent="0.3">
      <c r="A20" s="148"/>
      <c r="B20" s="116"/>
      <c r="C20" s="116"/>
      <c r="D20" s="116"/>
      <c r="E20" s="116"/>
      <c r="F20" s="144"/>
      <c r="G20" s="144"/>
      <c r="H20" s="144"/>
      <c r="I20" s="144"/>
      <c r="J20" s="144"/>
      <c r="K20" s="144"/>
      <c r="L20" s="144"/>
      <c r="M20" s="144"/>
      <c r="N20" s="144"/>
      <c r="O20" s="144"/>
      <c r="P20" s="144"/>
      <c r="Q20" s="144"/>
      <c r="R20" s="144"/>
      <c r="S20" s="144"/>
      <c r="T20" s="144"/>
      <c r="U20" s="144"/>
      <c r="V20" s="144"/>
      <c r="W20" s="144"/>
      <c r="X20" s="144"/>
      <c r="Y20" s="149"/>
      <c r="Z20" s="145"/>
      <c r="AA20" s="3"/>
      <c r="AB20" s="3"/>
      <c r="AC20" s="3"/>
      <c r="AD20" s="3"/>
      <c r="AE20" s="3"/>
      <c r="AF20" s="3"/>
      <c r="AG20" s="3"/>
      <c r="AH20" s="3"/>
      <c r="AI20" s="3"/>
      <c r="AJ20" s="3"/>
      <c r="AK20" s="3"/>
    </row>
    <row r="21" spans="1:37" ht="16.5" customHeight="1" x14ac:dyDescent="0.3">
      <c r="A21" s="148">
        <v>5</v>
      </c>
      <c r="B21" s="116"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C21" s="116"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Riesgo'!C21:C23,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D21" s="116"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E21" s="116"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F21" s="144"/>
      <c r="G21" s="144"/>
      <c r="H21" s="144"/>
      <c r="I21" s="144"/>
      <c r="J21" s="144"/>
      <c r="K21" s="144"/>
      <c r="L21" s="144"/>
      <c r="M21" s="144"/>
      <c r="N21" s="144"/>
      <c r="O21" s="144"/>
      <c r="P21" s="144"/>
      <c r="Q21" s="144"/>
      <c r="R21" s="144"/>
      <c r="S21" s="144"/>
      <c r="T21" s="144"/>
      <c r="U21" s="144"/>
      <c r="V21" s="144"/>
      <c r="W21" s="144"/>
      <c r="X21" s="144"/>
      <c r="Y21" s="149" t="str">
        <f t="shared" ref="Y21" si="6">IF(OR(E21="",E21="No Aplica"),"",COUNTIF(F21:X23,"SI"))</f>
        <v/>
      </c>
      <c r="Z21" s="145" t="str">
        <f t="shared" ref="Z21" si="7">IF(AND(Y21=0,OR(U21="",U21="NO"),OR(E21="Corrupción",E21="Trámites, OPAs y Consultas de Acceso a la Información Pública")),"Moderado",
IF(AND(Y21=0,OR(U21="",U21="NO"),OR(E21="Lavado de Activos",E21="Financiación del Terrorismo")),"Mayor",
IF(AND(U21="SI"),"Catastrófico",
IF(AND(Y21&gt;0,Y21&lt;=11,OR(E21="Lavado de Activos",E21="Financiación del Terrorismo")),"Mayor",
IF(AND(Y21&gt;11,Y21&lt;=19,OR(E21="Lavado de Activos",E21="Financiación del Terrorismo")),"Catastrófico",
IF(AND(Y21&gt;0,Y21&lt;=5,OR(E21="Corrupción",E21="Trámites, OPAs y Consultas de Acceso a la Información Pública")),"Moderado",
IF(AND(Y21&gt;5,Y21&lt;=11,OR(E21="Corrupción",E21="Trámites, OPAs y Consultas de Acceso a la Información Pública")),"Mayor",
IF(AND(Y21&gt;11,Y21&lt;=19,OR(E21="Corrupción",E21="Trámites, OPAs y Consultas de Acceso a la Información Pública")),"Catastrófico",""))))))))</f>
        <v/>
      </c>
      <c r="AA21" s="3"/>
      <c r="AB21" s="3"/>
      <c r="AC21" s="3"/>
      <c r="AD21" s="3"/>
      <c r="AE21" s="3"/>
      <c r="AF21" s="3"/>
      <c r="AG21" s="3"/>
      <c r="AH21" s="3"/>
      <c r="AI21" s="3"/>
      <c r="AJ21" s="3"/>
      <c r="AK21" s="3"/>
    </row>
    <row r="22" spans="1:37" x14ac:dyDescent="0.3">
      <c r="A22" s="148"/>
      <c r="B22" s="116"/>
      <c r="C22" s="116"/>
      <c r="D22" s="116"/>
      <c r="E22" s="116"/>
      <c r="F22" s="144"/>
      <c r="G22" s="144"/>
      <c r="H22" s="144"/>
      <c r="I22" s="144"/>
      <c r="J22" s="144"/>
      <c r="K22" s="144"/>
      <c r="L22" s="144"/>
      <c r="M22" s="144"/>
      <c r="N22" s="144"/>
      <c r="O22" s="144"/>
      <c r="P22" s="144"/>
      <c r="Q22" s="144"/>
      <c r="R22" s="144"/>
      <c r="S22" s="144"/>
      <c r="T22" s="144"/>
      <c r="U22" s="144"/>
      <c r="V22" s="144"/>
      <c r="W22" s="144"/>
      <c r="X22" s="144"/>
      <c r="Y22" s="149"/>
      <c r="Z22" s="145"/>
      <c r="AA22" s="3"/>
      <c r="AB22" s="3"/>
      <c r="AC22" s="3"/>
      <c r="AD22" s="3"/>
      <c r="AE22" s="3"/>
      <c r="AF22" s="3"/>
      <c r="AG22" s="3"/>
      <c r="AH22" s="3"/>
      <c r="AI22" s="3"/>
      <c r="AJ22" s="3"/>
      <c r="AK22" s="3"/>
    </row>
    <row r="23" spans="1:37" x14ac:dyDescent="0.3">
      <c r="A23" s="148"/>
      <c r="B23" s="116"/>
      <c r="C23" s="116"/>
      <c r="D23" s="116"/>
      <c r="E23" s="116"/>
      <c r="F23" s="144"/>
      <c r="G23" s="144"/>
      <c r="H23" s="144"/>
      <c r="I23" s="144"/>
      <c r="J23" s="144"/>
      <c r="K23" s="144"/>
      <c r="L23" s="144"/>
      <c r="M23" s="144"/>
      <c r="N23" s="144"/>
      <c r="O23" s="144"/>
      <c r="P23" s="144"/>
      <c r="Q23" s="144"/>
      <c r="R23" s="144"/>
      <c r="S23" s="144"/>
      <c r="T23" s="144"/>
      <c r="U23" s="144"/>
      <c r="V23" s="144"/>
      <c r="W23" s="144"/>
      <c r="X23" s="144"/>
      <c r="Y23" s="149"/>
      <c r="Z23" s="145"/>
      <c r="AA23" s="3"/>
      <c r="AB23" s="3"/>
      <c r="AC23" s="3"/>
      <c r="AD23" s="3"/>
      <c r="AE23" s="3"/>
      <c r="AF23" s="3"/>
      <c r="AG23" s="3"/>
      <c r="AH23" s="3"/>
      <c r="AI23" s="3"/>
      <c r="AJ23" s="3"/>
      <c r="AK23" s="3"/>
    </row>
    <row r="24" spans="1:37" ht="16.5" customHeight="1" x14ac:dyDescent="0.3">
      <c r="A24" s="148">
        <v>6</v>
      </c>
      <c r="B24" s="116"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C24" s="116"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Riesgo'!C24:C26,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D24" s="116"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E24" s="116"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F24" s="144"/>
      <c r="G24" s="144"/>
      <c r="H24" s="144"/>
      <c r="I24" s="144"/>
      <c r="J24" s="144"/>
      <c r="K24" s="144"/>
      <c r="L24" s="144"/>
      <c r="M24" s="144"/>
      <c r="N24" s="144"/>
      <c r="O24" s="144"/>
      <c r="P24" s="144"/>
      <c r="Q24" s="144"/>
      <c r="R24" s="144"/>
      <c r="S24" s="144"/>
      <c r="T24" s="144"/>
      <c r="U24" s="144"/>
      <c r="V24" s="144"/>
      <c r="W24" s="144"/>
      <c r="X24" s="144"/>
      <c r="Y24" s="149" t="str">
        <f t="shared" ref="Y24" si="8">IF(OR(E24="",E24="No Aplica"),"",COUNTIF(F24:X26,"SI"))</f>
        <v/>
      </c>
      <c r="Z24" s="145" t="str">
        <f t="shared" ref="Z24" si="9">IF(AND(Y24=0,OR(U24="",U24="NO"),OR(E24="Corrupción",E24="Trámites, OPAs y Consultas de Acceso a la Información Pública")),"Moderado",
IF(AND(Y24=0,OR(U24="",U24="NO"),OR(E24="Lavado de Activos",E24="Financiación del Terrorismo")),"Mayor",
IF(AND(U24="SI"),"Catastrófico",
IF(AND(Y24&gt;0,Y24&lt;=11,OR(E24="Lavado de Activos",E24="Financiación del Terrorismo")),"Mayor",
IF(AND(Y24&gt;11,Y24&lt;=19,OR(E24="Lavado de Activos",E24="Financiación del Terrorismo")),"Catastrófico",
IF(AND(Y24&gt;0,Y24&lt;=5,OR(E24="Corrupción",E24="Trámites, OPAs y Consultas de Acceso a la Información Pública")),"Moderado",
IF(AND(Y24&gt;5,Y24&lt;=11,OR(E24="Corrupción",E24="Trámites, OPAs y Consultas de Acceso a la Información Pública")),"Mayor",
IF(AND(Y24&gt;11,Y24&lt;=19,OR(E24="Corrupción",E24="Trámites, OPAs y Consultas de Acceso a la Información Pública")),"Catastrófico",""))))))))</f>
        <v/>
      </c>
      <c r="AA24" s="3"/>
      <c r="AB24" s="3"/>
      <c r="AC24" s="3"/>
      <c r="AD24" s="3"/>
      <c r="AE24" s="3"/>
      <c r="AF24" s="3"/>
      <c r="AG24" s="3"/>
      <c r="AH24" s="3"/>
      <c r="AI24" s="3"/>
      <c r="AJ24" s="3"/>
      <c r="AK24" s="3"/>
    </row>
    <row r="25" spans="1:37" x14ac:dyDescent="0.3">
      <c r="A25" s="148"/>
      <c r="B25" s="116"/>
      <c r="C25" s="116"/>
      <c r="D25" s="116"/>
      <c r="E25" s="116"/>
      <c r="F25" s="144"/>
      <c r="G25" s="144"/>
      <c r="H25" s="144"/>
      <c r="I25" s="144"/>
      <c r="J25" s="144"/>
      <c r="K25" s="144"/>
      <c r="L25" s="144"/>
      <c r="M25" s="144"/>
      <c r="N25" s="144"/>
      <c r="O25" s="144"/>
      <c r="P25" s="144"/>
      <c r="Q25" s="144"/>
      <c r="R25" s="144"/>
      <c r="S25" s="144"/>
      <c r="T25" s="144"/>
      <c r="U25" s="144"/>
      <c r="V25" s="144"/>
      <c r="W25" s="144"/>
      <c r="X25" s="144"/>
      <c r="Y25" s="149"/>
      <c r="Z25" s="145"/>
      <c r="AA25" s="3"/>
      <c r="AB25" s="3"/>
      <c r="AC25" s="3"/>
      <c r="AD25" s="3"/>
      <c r="AE25" s="3"/>
      <c r="AF25" s="3"/>
      <c r="AG25" s="3"/>
      <c r="AH25" s="3"/>
      <c r="AI25" s="3"/>
      <c r="AJ25" s="3"/>
      <c r="AK25" s="3"/>
    </row>
    <row r="26" spans="1:37" x14ac:dyDescent="0.3">
      <c r="A26" s="148"/>
      <c r="B26" s="116"/>
      <c r="C26" s="116"/>
      <c r="D26" s="116"/>
      <c r="E26" s="116"/>
      <c r="F26" s="144"/>
      <c r="G26" s="144"/>
      <c r="H26" s="144"/>
      <c r="I26" s="144"/>
      <c r="J26" s="144"/>
      <c r="K26" s="144"/>
      <c r="L26" s="144"/>
      <c r="M26" s="144"/>
      <c r="N26" s="144"/>
      <c r="O26" s="144"/>
      <c r="P26" s="144"/>
      <c r="Q26" s="144"/>
      <c r="R26" s="144"/>
      <c r="S26" s="144"/>
      <c r="T26" s="144"/>
      <c r="U26" s="144"/>
      <c r="V26" s="144"/>
      <c r="W26" s="144"/>
      <c r="X26" s="144"/>
      <c r="Y26" s="149"/>
      <c r="Z26" s="145"/>
      <c r="AA26" s="3"/>
      <c r="AB26" s="3"/>
      <c r="AC26" s="3"/>
      <c r="AD26" s="3"/>
      <c r="AE26" s="3"/>
      <c r="AF26" s="3"/>
      <c r="AG26" s="3"/>
      <c r="AH26" s="3"/>
      <c r="AI26" s="3"/>
      <c r="AJ26" s="3"/>
      <c r="AK26" s="3"/>
    </row>
    <row r="27" spans="1:37" ht="16.5" customHeight="1" x14ac:dyDescent="0.3">
      <c r="A27" s="148">
        <v>7</v>
      </c>
      <c r="B27" s="116"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No aplica</v>
      </c>
      <c r="C27" s="116"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Riesgo'!C27:C29,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No aplica</v>
      </c>
      <c r="D27" s="116"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No aplica</v>
      </c>
      <c r="E27" s="116"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No aplica</v>
      </c>
      <c r="F27" s="144"/>
      <c r="G27" s="144"/>
      <c r="H27" s="144"/>
      <c r="I27" s="144"/>
      <c r="J27" s="144"/>
      <c r="K27" s="144"/>
      <c r="L27" s="144"/>
      <c r="M27" s="144"/>
      <c r="N27" s="144"/>
      <c r="O27" s="144"/>
      <c r="P27" s="144"/>
      <c r="Q27" s="144"/>
      <c r="R27" s="144"/>
      <c r="S27" s="144"/>
      <c r="T27" s="144"/>
      <c r="U27" s="144"/>
      <c r="V27" s="144"/>
      <c r="W27" s="144"/>
      <c r="X27" s="144"/>
      <c r="Y27" s="149" t="str">
        <f t="shared" ref="Y27" si="10">IF(OR(E27="",E27="No Aplica"),"",COUNTIF(F27:X29,"SI"))</f>
        <v/>
      </c>
      <c r="Z27" s="145" t="str">
        <f t="shared" ref="Z27" si="11">IF(AND(Y27=0,OR(U27="",U27="NO"),OR(E27="Corrupción",E27="Trámites, OPAs y Consultas de Acceso a la Información Pública")),"Moderado",
IF(AND(Y27=0,OR(U27="",U27="NO"),OR(E27="Lavado de Activos",E27="Financiación del Terrorismo")),"Mayor",
IF(AND(U27="SI"),"Catastrófico",
IF(AND(Y27&gt;0,Y27&lt;=11,OR(E27="Lavado de Activos",E27="Financiación del Terrorismo")),"Mayor",
IF(AND(Y27&gt;11,Y27&lt;=19,OR(E27="Lavado de Activos",E27="Financiación del Terrorismo")),"Catastrófico",
IF(AND(Y27&gt;0,Y27&lt;=5,OR(E27="Corrupción",E27="Trámites, OPAs y Consultas de Acceso a la Información Pública")),"Moderado",
IF(AND(Y27&gt;5,Y27&lt;=11,OR(E27="Corrupción",E27="Trámites, OPAs y Consultas de Acceso a la Información Pública")),"Mayor",
IF(AND(Y27&gt;11,Y27&lt;=19,OR(E27="Corrupción",E27="Trámites, OPAs y Consultas de Acceso a la Información Pública")),"Catastrófico",""))))))))</f>
        <v/>
      </c>
      <c r="AA27" s="3"/>
      <c r="AB27" s="3"/>
      <c r="AC27" s="3"/>
      <c r="AD27" s="3"/>
      <c r="AE27" s="3"/>
      <c r="AF27" s="3"/>
      <c r="AG27" s="3"/>
      <c r="AH27" s="3"/>
      <c r="AI27" s="3"/>
      <c r="AJ27" s="3"/>
      <c r="AK27" s="3"/>
    </row>
    <row r="28" spans="1:37" x14ac:dyDescent="0.3">
      <c r="A28" s="148"/>
      <c r="B28" s="116"/>
      <c r="C28" s="116"/>
      <c r="D28" s="116"/>
      <c r="E28" s="116"/>
      <c r="F28" s="144"/>
      <c r="G28" s="144"/>
      <c r="H28" s="144"/>
      <c r="I28" s="144"/>
      <c r="J28" s="144"/>
      <c r="K28" s="144"/>
      <c r="L28" s="144"/>
      <c r="M28" s="144"/>
      <c r="N28" s="144"/>
      <c r="O28" s="144"/>
      <c r="P28" s="144"/>
      <c r="Q28" s="144"/>
      <c r="R28" s="144"/>
      <c r="S28" s="144"/>
      <c r="T28" s="144"/>
      <c r="U28" s="144"/>
      <c r="V28" s="144"/>
      <c r="W28" s="144"/>
      <c r="X28" s="144"/>
      <c r="Y28" s="149"/>
      <c r="Z28" s="145"/>
      <c r="AA28" s="3"/>
      <c r="AB28" s="3"/>
      <c r="AC28" s="3"/>
      <c r="AD28" s="3"/>
      <c r="AE28" s="3"/>
      <c r="AF28" s="3"/>
      <c r="AG28" s="3"/>
      <c r="AH28" s="3"/>
      <c r="AI28" s="3"/>
      <c r="AJ28" s="3"/>
      <c r="AK28" s="3"/>
    </row>
    <row r="29" spans="1:37" x14ac:dyDescent="0.3">
      <c r="A29" s="148"/>
      <c r="B29" s="116"/>
      <c r="C29" s="116"/>
      <c r="D29" s="116"/>
      <c r="E29" s="116"/>
      <c r="F29" s="144"/>
      <c r="G29" s="144"/>
      <c r="H29" s="144"/>
      <c r="I29" s="144"/>
      <c r="J29" s="144"/>
      <c r="K29" s="144"/>
      <c r="L29" s="144"/>
      <c r="M29" s="144"/>
      <c r="N29" s="144"/>
      <c r="O29" s="144"/>
      <c r="P29" s="144"/>
      <c r="Q29" s="144"/>
      <c r="R29" s="144"/>
      <c r="S29" s="144"/>
      <c r="T29" s="144"/>
      <c r="U29" s="144"/>
      <c r="V29" s="144"/>
      <c r="W29" s="144"/>
      <c r="X29" s="144"/>
      <c r="Y29" s="149"/>
      <c r="Z29" s="145"/>
      <c r="AA29" s="3"/>
      <c r="AB29" s="3"/>
      <c r="AC29" s="3"/>
      <c r="AD29" s="3"/>
      <c r="AE29" s="3"/>
      <c r="AF29" s="3"/>
      <c r="AG29" s="3"/>
      <c r="AH29" s="3"/>
      <c r="AI29" s="3"/>
      <c r="AJ29" s="3"/>
      <c r="AK29" s="3"/>
    </row>
    <row r="30" spans="1:37" ht="16.5" customHeight="1" x14ac:dyDescent="0.3">
      <c r="A30" s="148">
        <v>8</v>
      </c>
      <c r="B30" s="116"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Conocimiento del Riesgo y Efectos del Cambio Climático</v>
      </c>
      <c r="C30" s="116"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Riesgo'!C30:C32,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 xml:space="preserve">Etapa precontractual Estudios y Diseños - Evaluación de propuestas </v>
      </c>
      <c r="D30" s="116"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Posibilidad de afectación económica y reputacional de la entidad,  al seleccionar un proponente con menor experiencia que los demás oferentes, debido a la asignación injustificada de mayores puntajes del componente técnico a alguno de los proponentes, cediendo a presiones de los interesados o por intereses personales de alguno de los miembros del comité evaluador.</v>
      </c>
      <c r="E30" s="116"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Corrupción</v>
      </c>
      <c r="F30" s="144" t="s">
        <v>118</v>
      </c>
      <c r="G30" s="144" t="s">
        <v>118</v>
      </c>
      <c r="H30" s="144" t="s">
        <v>118</v>
      </c>
      <c r="I30" s="144" t="s">
        <v>119</v>
      </c>
      <c r="J30" s="144" t="s">
        <v>118</v>
      </c>
      <c r="K30" s="144" t="s">
        <v>118</v>
      </c>
      <c r="L30" s="144" t="s">
        <v>118</v>
      </c>
      <c r="M30" s="144" t="s">
        <v>118</v>
      </c>
      <c r="N30" s="144" t="s">
        <v>119</v>
      </c>
      <c r="O30" s="144" t="s">
        <v>118</v>
      </c>
      <c r="P30" s="144" t="s">
        <v>118</v>
      </c>
      <c r="Q30" s="144" t="s">
        <v>118</v>
      </c>
      <c r="R30" s="144" t="s">
        <v>118</v>
      </c>
      <c r="S30" s="144" t="s">
        <v>118</v>
      </c>
      <c r="T30" s="144" t="s">
        <v>118</v>
      </c>
      <c r="U30" s="144" t="s">
        <v>118</v>
      </c>
      <c r="V30" s="144" t="s">
        <v>119</v>
      </c>
      <c r="W30" s="144" t="s">
        <v>119</v>
      </c>
      <c r="X30" s="144" t="s">
        <v>119</v>
      </c>
      <c r="Y30" s="149">
        <f t="shared" ref="Y30" si="12">IF(OR(E30="",E30="No Aplica"),"",COUNTIF(F30:X32,"SI"))</f>
        <v>14</v>
      </c>
      <c r="Z30" s="145" t="str">
        <f t="shared" ref="Z30" si="13">IF(AND(Y30=0,OR(U30="",U30="NO"),OR(E30="Corrupción",E30="Trámites, OPAs y Consultas de Acceso a la Información Pública")),"Moderado",
IF(AND(Y30=0,OR(U30="",U30="NO"),OR(E30="Lavado de Activos",E30="Financiación del Terrorismo")),"Mayor",
IF(AND(U30="SI"),"Catastrófico",
IF(AND(Y30&gt;0,Y30&lt;=11,OR(E30="Lavado de Activos",E30="Financiación del Terrorismo")),"Mayor",
IF(AND(Y30&gt;11,Y30&lt;=19,OR(E30="Lavado de Activos",E30="Financiación del Terrorismo")),"Catastrófico",
IF(AND(Y30&gt;0,Y30&lt;=5,OR(E30="Corrupción",E30="Trámites, OPAs y Consultas de Acceso a la Información Pública")),"Moderado",
IF(AND(Y30&gt;5,Y30&lt;=11,OR(E30="Corrupción",E30="Trámites, OPAs y Consultas de Acceso a la Información Pública")),"Mayor",
IF(AND(Y30&gt;11,Y30&lt;=19,OR(E30="Corrupción",E30="Trámites, OPAs y Consultas de Acceso a la Información Pública")),"Catastrófico",""))))))))</f>
        <v>Catastrófico</v>
      </c>
      <c r="AA30" s="3"/>
      <c r="AB30" s="3"/>
      <c r="AC30" s="3"/>
      <c r="AD30" s="3"/>
      <c r="AE30" s="3"/>
      <c r="AF30" s="3"/>
      <c r="AG30" s="3"/>
      <c r="AH30" s="3"/>
      <c r="AI30" s="3"/>
      <c r="AJ30" s="3"/>
      <c r="AK30" s="3"/>
    </row>
    <row r="31" spans="1:37" x14ac:dyDescent="0.3">
      <c r="A31" s="148"/>
      <c r="B31" s="116"/>
      <c r="C31" s="116"/>
      <c r="D31" s="116"/>
      <c r="E31" s="116"/>
      <c r="F31" s="144"/>
      <c r="G31" s="144"/>
      <c r="H31" s="144"/>
      <c r="I31" s="144"/>
      <c r="J31" s="144"/>
      <c r="K31" s="144"/>
      <c r="L31" s="144"/>
      <c r="M31" s="144"/>
      <c r="N31" s="144"/>
      <c r="O31" s="144"/>
      <c r="P31" s="144"/>
      <c r="Q31" s="144"/>
      <c r="R31" s="144"/>
      <c r="S31" s="144"/>
      <c r="T31" s="144"/>
      <c r="U31" s="144"/>
      <c r="V31" s="144"/>
      <c r="W31" s="144"/>
      <c r="X31" s="144"/>
      <c r="Y31" s="149"/>
      <c r="Z31" s="145"/>
      <c r="AA31" s="3"/>
      <c r="AB31" s="3"/>
      <c r="AC31" s="3"/>
      <c r="AD31" s="3"/>
      <c r="AE31" s="3"/>
      <c r="AF31" s="3"/>
      <c r="AG31" s="3"/>
      <c r="AH31" s="3"/>
      <c r="AI31" s="3"/>
      <c r="AJ31" s="3"/>
      <c r="AK31" s="3"/>
    </row>
    <row r="32" spans="1:37" x14ac:dyDescent="0.3">
      <c r="A32" s="148"/>
      <c r="B32" s="116"/>
      <c r="C32" s="116"/>
      <c r="D32" s="116"/>
      <c r="E32" s="116"/>
      <c r="F32" s="144"/>
      <c r="G32" s="144"/>
      <c r="H32" s="144"/>
      <c r="I32" s="144"/>
      <c r="J32" s="144"/>
      <c r="K32" s="144"/>
      <c r="L32" s="144"/>
      <c r="M32" s="144"/>
      <c r="N32" s="144"/>
      <c r="O32" s="144"/>
      <c r="P32" s="144"/>
      <c r="Q32" s="144"/>
      <c r="R32" s="144"/>
      <c r="S32" s="144"/>
      <c r="T32" s="144"/>
      <c r="U32" s="144"/>
      <c r="V32" s="144"/>
      <c r="W32" s="144"/>
      <c r="X32" s="144"/>
      <c r="Y32" s="149"/>
      <c r="Z32" s="145"/>
      <c r="AA32" s="3"/>
      <c r="AB32" s="3"/>
      <c r="AC32" s="3"/>
      <c r="AD32" s="3"/>
      <c r="AE32" s="3"/>
      <c r="AF32" s="3"/>
      <c r="AG32" s="3"/>
      <c r="AH32" s="3"/>
      <c r="AI32" s="3"/>
      <c r="AJ32" s="3"/>
      <c r="AK32" s="3"/>
    </row>
    <row r="33" spans="1:37" ht="16.5" customHeight="1" x14ac:dyDescent="0.3">
      <c r="A33" s="148">
        <v>9</v>
      </c>
      <c r="B33" s="116"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Conocimiento del Riesgo y Efectos del Cambio Climático</v>
      </c>
      <c r="C33" s="116"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Riesgo'!C33:C35,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Etapa contractual - Desarrollo del Estudio y/o diseño</v>
      </c>
      <c r="D33" s="116"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Posibilidad de afectación económica y reputacional de la entidad, por aprobación de productos sin calidad técnica, debido a la ausencia de verificación del cumplimiento de las obligaciones contractuales y del contenido mínimo de los estudios y diseños, por intereses personales o económicos de los supervisores de los contratos u ordenadores del gasto</v>
      </c>
      <c r="E33" s="116"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Corrupción</v>
      </c>
      <c r="F33" s="144" t="s">
        <v>118</v>
      </c>
      <c r="G33" s="144" t="s">
        <v>118</v>
      </c>
      <c r="H33" s="144" t="s">
        <v>118</v>
      </c>
      <c r="I33" s="144" t="s">
        <v>119</v>
      </c>
      <c r="J33" s="144" t="s">
        <v>118</v>
      </c>
      <c r="K33" s="144" t="s">
        <v>118</v>
      </c>
      <c r="L33" s="144" t="s">
        <v>118</v>
      </c>
      <c r="M33" s="144" t="s">
        <v>118</v>
      </c>
      <c r="N33" s="144" t="s">
        <v>119</v>
      </c>
      <c r="O33" s="144" t="s">
        <v>118</v>
      </c>
      <c r="P33" s="144" t="s">
        <v>118</v>
      </c>
      <c r="Q33" s="144" t="s">
        <v>118</v>
      </c>
      <c r="R33" s="144" t="s">
        <v>118</v>
      </c>
      <c r="S33" s="144" t="s">
        <v>118</v>
      </c>
      <c r="T33" s="144" t="s">
        <v>118</v>
      </c>
      <c r="U33" s="144" t="s">
        <v>118</v>
      </c>
      <c r="V33" s="144" t="s">
        <v>119</v>
      </c>
      <c r="W33" s="144" t="s">
        <v>119</v>
      </c>
      <c r="X33" s="144" t="s">
        <v>119</v>
      </c>
      <c r="Y33" s="149">
        <f t="shared" ref="Y33" si="14">IF(OR(E33="",E33="No Aplica"),"",COUNTIF(F33:X35,"SI"))</f>
        <v>14</v>
      </c>
      <c r="Z33" s="145" t="str">
        <f t="shared" ref="Z33" si="15">IF(AND(Y33=0,OR(U33="",U33="NO"),OR(E33="Corrupción",E33="Trámites, OPAs y Consultas de Acceso a la Información Pública")),"Moderado",
IF(AND(Y33=0,OR(U33="",U33="NO"),OR(E33="Lavado de Activos",E33="Financiación del Terrorismo")),"Mayor",
IF(AND(U33="SI"),"Catastrófico",
IF(AND(Y33&gt;0,Y33&lt;=11,OR(E33="Lavado de Activos",E33="Financiación del Terrorismo")),"Mayor",
IF(AND(Y33&gt;11,Y33&lt;=19,OR(E33="Lavado de Activos",E33="Financiación del Terrorismo")),"Catastrófico",
IF(AND(Y33&gt;0,Y33&lt;=5,OR(E33="Corrupción",E33="Trámites, OPAs y Consultas de Acceso a la Información Pública")),"Moderado",
IF(AND(Y33&gt;5,Y33&lt;=11,OR(E33="Corrupción",E33="Trámites, OPAs y Consultas de Acceso a la Información Pública")),"Mayor",
IF(AND(Y33&gt;11,Y33&lt;=19,OR(E33="Corrupción",E33="Trámites, OPAs y Consultas de Acceso a la Información Pública")),"Catastrófico",""))))))))</f>
        <v>Catastrófico</v>
      </c>
      <c r="AA33" s="3"/>
      <c r="AB33" s="3"/>
      <c r="AC33" s="3"/>
      <c r="AD33" s="3"/>
      <c r="AE33" s="3"/>
      <c r="AF33" s="3"/>
      <c r="AG33" s="3"/>
      <c r="AH33" s="3"/>
      <c r="AI33" s="3"/>
      <c r="AJ33" s="3"/>
      <c r="AK33" s="3"/>
    </row>
    <row r="34" spans="1:37" x14ac:dyDescent="0.3">
      <c r="A34" s="148"/>
      <c r="B34" s="116"/>
      <c r="C34" s="116"/>
      <c r="D34" s="116"/>
      <c r="E34" s="116"/>
      <c r="F34" s="144"/>
      <c r="G34" s="144"/>
      <c r="H34" s="144"/>
      <c r="I34" s="144"/>
      <c r="J34" s="144"/>
      <c r="K34" s="144"/>
      <c r="L34" s="144"/>
      <c r="M34" s="144"/>
      <c r="N34" s="144"/>
      <c r="O34" s="144"/>
      <c r="P34" s="144"/>
      <c r="Q34" s="144"/>
      <c r="R34" s="144"/>
      <c r="S34" s="144"/>
      <c r="T34" s="144"/>
      <c r="U34" s="144"/>
      <c r="V34" s="144"/>
      <c r="W34" s="144"/>
      <c r="X34" s="144"/>
      <c r="Y34" s="149"/>
      <c r="Z34" s="145"/>
      <c r="AA34" s="3"/>
      <c r="AB34" s="3"/>
      <c r="AC34" s="3"/>
      <c r="AD34" s="3"/>
      <c r="AE34" s="3"/>
      <c r="AF34" s="3"/>
      <c r="AG34" s="3"/>
      <c r="AH34" s="3"/>
      <c r="AI34" s="3"/>
      <c r="AJ34" s="3"/>
      <c r="AK34" s="3"/>
    </row>
    <row r="35" spans="1:37" x14ac:dyDescent="0.3">
      <c r="A35" s="148"/>
      <c r="B35" s="116"/>
      <c r="C35" s="116"/>
      <c r="D35" s="116"/>
      <c r="E35" s="116"/>
      <c r="F35" s="144"/>
      <c r="G35" s="144"/>
      <c r="H35" s="144"/>
      <c r="I35" s="144"/>
      <c r="J35" s="144"/>
      <c r="K35" s="144"/>
      <c r="L35" s="144"/>
      <c r="M35" s="144"/>
      <c r="N35" s="144"/>
      <c r="O35" s="144"/>
      <c r="P35" s="144"/>
      <c r="Q35" s="144"/>
      <c r="R35" s="144"/>
      <c r="S35" s="144"/>
      <c r="T35" s="144"/>
      <c r="U35" s="144"/>
      <c r="V35" s="144"/>
      <c r="W35" s="144"/>
      <c r="X35" s="144"/>
      <c r="Y35" s="149"/>
      <c r="Z35" s="145"/>
      <c r="AA35" s="3"/>
      <c r="AB35" s="3"/>
      <c r="AC35" s="3"/>
      <c r="AD35" s="3"/>
      <c r="AE35" s="3"/>
      <c r="AF35" s="3"/>
      <c r="AG35" s="3"/>
      <c r="AH35" s="3"/>
      <c r="AI35" s="3"/>
      <c r="AJ35" s="3"/>
      <c r="AK35" s="3"/>
    </row>
    <row r="36" spans="1:37" ht="16.5" customHeight="1" x14ac:dyDescent="0.3">
      <c r="A36" s="148">
        <v>10</v>
      </c>
      <c r="B36" s="116"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No aplica</v>
      </c>
      <c r="C36" s="116"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Riesgo'!C36:C38,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No aplica</v>
      </c>
      <c r="D36" s="116"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No aplica</v>
      </c>
      <c r="E36" s="116"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No aplica</v>
      </c>
      <c r="F36" s="144"/>
      <c r="G36" s="144"/>
      <c r="H36" s="144"/>
      <c r="I36" s="144"/>
      <c r="J36" s="144"/>
      <c r="K36" s="144"/>
      <c r="L36" s="144"/>
      <c r="M36" s="144"/>
      <c r="N36" s="144"/>
      <c r="O36" s="144"/>
      <c r="P36" s="144"/>
      <c r="Q36" s="144"/>
      <c r="R36" s="144"/>
      <c r="S36" s="144"/>
      <c r="T36" s="144"/>
      <c r="U36" s="144"/>
      <c r="V36" s="144"/>
      <c r="W36" s="144"/>
      <c r="X36" s="144"/>
      <c r="Y36" s="149" t="str">
        <f t="shared" ref="Y36" si="16">IF(OR(E36="",E36="No Aplica"),"",COUNTIF(F36:X38,"SI"))</f>
        <v/>
      </c>
      <c r="Z36" s="145" t="str">
        <f t="shared" ref="Z36" si="17">IF(AND(Y36=0,OR(U36="",U36="NO"),OR(E36="Corrupción",E36="Trámites, OPAs y Consultas de Acceso a la Información Pública")),"Moderado",
IF(AND(Y36=0,OR(U36="",U36="NO"),OR(E36="Lavado de Activos",E36="Financiación del Terrorismo")),"Mayor",
IF(AND(U36="SI"),"Catastrófico",
IF(AND(Y36&gt;0,Y36&lt;=11,OR(E36="Lavado de Activos",E36="Financiación del Terrorismo")),"Mayor",
IF(AND(Y36&gt;11,Y36&lt;=19,OR(E36="Lavado de Activos",E36="Financiación del Terrorismo")),"Catastrófico",
IF(AND(Y36&gt;0,Y36&lt;=5,OR(E36="Corrupción",E36="Trámites, OPAs y Consultas de Acceso a la Información Pública")),"Moderado",
IF(AND(Y36&gt;5,Y36&lt;=11,OR(E36="Corrupción",E36="Trámites, OPAs y Consultas de Acceso a la Información Pública")),"Mayor",
IF(AND(Y36&gt;11,Y36&lt;=19,OR(E36="Corrupción",E36="Trámites, OPAs y Consultas de Acceso a la Información Pública")),"Catastrófico",""))))))))</f>
        <v/>
      </c>
      <c r="AA36" s="3"/>
      <c r="AB36" s="3"/>
      <c r="AC36" s="3"/>
      <c r="AD36" s="3"/>
      <c r="AE36" s="3"/>
      <c r="AF36" s="3"/>
      <c r="AG36" s="3"/>
      <c r="AH36" s="3"/>
      <c r="AI36" s="3"/>
      <c r="AJ36" s="3"/>
      <c r="AK36" s="3"/>
    </row>
    <row r="37" spans="1:37" x14ac:dyDescent="0.3">
      <c r="A37" s="148"/>
      <c r="B37" s="116"/>
      <c r="C37" s="116"/>
      <c r="D37" s="116"/>
      <c r="E37" s="116"/>
      <c r="F37" s="144"/>
      <c r="G37" s="144"/>
      <c r="H37" s="144"/>
      <c r="I37" s="144"/>
      <c r="J37" s="144"/>
      <c r="K37" s="144"/>
      <c r="L37" s="144"/>
      <c r="M37" s="144"/>
      <c r="N37" s="144"/>
      <c r="O37" s="144"/>
      <c r="P37" s="144"/>
      <c r="Q37" s="144"/>
      <c r="R37" s="144"/>
      <c r="S37" s="144"/>
      <c r="T37" s="144"/>
      <c r="U37" s="144"/>
      <c r="V37" s="144"/>
      <c r="W37" s="144"/>
      <c r="X37" s="144"/>
      <c r="Y37" s="149"/>
      <c r="Z37" s="145"/>
    </row>
    <row r="38" spans="1:37" x14ac:dyDescent="0.3">
      <c r="A38" s="148"/>
      <c r="B38" s="116"/>
      <c r="C38" s="116"/>
      <c r="D38" s="116"/>
      <c r="E38" s="116"/>
      <c r="F38" s="144"/>
      <c r="G38" s="144"/>
      <c r="H38" s="144"/>
      <c r="I38" s="144"/>
      <c r="J38" s="144"/>
      <c r="K38" s="144"/>
      <c r="L38" s="144"/>
      <c r="M38" s="144"/>
      <c r="N38" s="144"/>
      <c r="O38" s="144"/>
      <c r="P38" s="144"/>
      <c r="Q38" s="144"/>
      <c r="R38" s="144"/>
      <c r="S38" s="144"/>
      <c r="T38" s="144"/>
      <c r="U38" s="144"/>
      <c r="V38" s="144"/>
      <c r="W38" s="144"/>
      <c r="X38" s="144"/>
      <c r="Y38" s="149"/>
      <c r="Z38" s="145"/>
    </row>
    <row r="39" spans="1:37" ht="16.5" customHeight="1" x14ac:dyDescent="0.3">
      <c r="A39" s="148">
        <v>11</v>
      </c>
      <c r="B39" s="116"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Conocimiento del Riesgo y Efectos del Cambio Climático</v>
      </c>
      <c r="C39" s="116"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Riesgo'!C39:C41,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Etapa precontractual - Formulación de los procesos de contratación de Monitoreo</v>
      </c>
      <c r="D39" s="116"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Posibilidad de afectación económica o reputacional por la formulación de estudios previos a la medida, sin que cumplan con los requisitos técnicos requeridos o sin que satisfagan las necesidades de la entidad, a cambio de beneficios o dádivas debido a comportamientos que tiendan hacia el favorecimiento económico y/o político a terceros.</v>
      </c>
      <c r="E39" s="116"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Corrupción</v>
      </c>
      <c r="F39" s="144" t="s">
        <v>118</v>
      </c>
      <c r="G39" s="144" t="s">
        <v>118</v>
      </c>
      <c r="H39" s="144" t="s">
        <v>118</v>
      </c>
      <c r="I39" s="144" t="s">
        <v>118</v>
      </c>
      <c r="J39" s="144" t="s">
        <v>118</v>
      </c>
      <c r="K39" s="144" t="s">
        <v>118</v>
      </c>
      <c r="L39" s="144" t="s">
        <v>118</v>
      </c>
      <c r="M39" s="144" t="s">
        <v>118</v>
      </c>
      <c r="N39" s="144" t="s">
        <v>119</v>
      </c>
      <c r="O39" s="144" t="s">
        <v>118</v>
      </c>
      <c r="P39" s="144" t="s">
        <v>118</v>
      </c>
      <c r="Q39" s="144" t="s">
        <v>118</v>
      </c>
      <c r="R39" s="144" t="s">
        <v>118</v>
      </c>
      <c r="S39" s="144" t="s">
        <v>118</v>
      </c>
      <c r="T39" s="144" t="s">
        <v>118</v>
      </c>
      <c r="U39" s="144" t="s">
        <v>119</v>
      </c>
      <c r="V39" s="144" t="s">
        <v>118</v>
      </c>
      <c r="W39" s="144" t="s">
        <v>119</v>
      </c>
      <c r="X39" s="144" t="s">
        <v>119</v>
      </c>
      <c r="Y39" s="149">
        <f t="shared" ref="Y39" si="18">IF(OR(E39="",E39="No Aplica"),"",COUNTIF(F39:X41,"SI"))</f>
        <v>15</v>
      </c>
      <c r="Z39" s="145" t="str">
        <f t="shared" ref="Z39" si="19">IF(AND(Y39=0,OR(U39="",U39="NO"),OR(E39="Corrupción",E39="Trámites, OPAs y Consultas de Acceso a la Información Pública")),"Moderado",
IF(AND(Y39=0,OR(U39="",U39="NO"),OR(E39="Lavado de Activos",E39="Financiación del Terrorismo")),"Mayor",
IF(AND(U39="SI"),"Catastrófico",
IF(AND(Y39&gt;0,Y39&lt;=11,OR(E39="Lavado de Activos",E39="Financiación del Terrorismo")),"Mayor",
IF(AND(Y39&gt;11,Y39&lt;=19,OR(E39="Lavado de Activos",E39="Financiación del Terrorismo")),"Catastrófico",
IF(AND(Y39&gt;0,Y39&lt;=5,OR(E39="Corrupción",E39="Trámites, OPAs y Consultas de Acceso a la Información Pública")),"Moderado",
IF(AND(Y39&gt;5,Y39&lt;=11,OR(E39="Corrupción",E39="Trámites, OPAs y Consultas de Acceso a la Información Pública")),"Mayor",
IF(AND(Y39&gt;11,Y39&lt;=19,OR(E39="Corrupción",E39="Trámites, OPAs y Consultas de Acceso a la Información Pública")),"Catastrófico",""))))))))</f>
        <v>Catastrófico</v>
      </c>
      <c r="AA39" s="3"/>
      <c r="AB39" s="3"/>
      <c r="AC39" s="3"/>
      <c r="AD39" s="3"/>
      <c r="AE39" s="3"/>
      <c r="AF39" s="3"/>
      <c r="AG39" s="3"/>
      <c r="AH39" s="3"/>
      <c r="AI39" s="3"/>
      <c r="AJ39" s="3"/>
      <c r="AK39" s="3"/>
    </row>
    <row r="40" spans="1:37" x14ac:dyDescent="0.3">
      <c r="A40" s="148"/>
      <c r="B40" s="116"/>
      <c r="C40" s="116"/>
      <c r="D40" s="116"/>
      <c r="E40" s="116"/>
      <c r="F40" s="144"/>
      <c r="G40" s="144"/>
      <c r="H40" s="144"/>
      <c r="I40" s="144"/>
      <c r="J40" s="144"/>
      <c r="K40" s="144"/>
      <c r="L40" s="144"/>
      <c r="M40" s="144"/>
      <c r="N40" s="144"/>
      <c r="O40" s="144"/>
      <c r="P40" s="144"/>
      <c r="Q40" s="144"/>
      <c r="R40" s="144"/>
      <c r="S40" s="144"/>
      <c r="T40" s="144"/>
      <c r="U40" s="144"/>
      <c r="V40" s="144"/>
      <c r="W40" s="144"/>
      <c r="X40" s="144"/>
      <c r="Y40" s="149"/>
      <c r="Z40" s="145"/>
    </row>
    <row r="41" spans="1:37" x14ac:dyDescent="0.3">
      <c r="A41" s="148"/>
      <c r="B41" s="116"/>
      <c r="C41" s="116"/>
      <c r="D41" s="116"/>
      <c r="E41" s="116"/>
      <c r="F41" s="144"/>
      <c r="G41" s="144"/>
      <c r="H41" s="144"/>
      <c r="I41" s="144"/>
      <c r="J41" s="144"/>
      <c r="K41" s="144"/>
      <c r="L41" s="144"/>
      <c r="M41" s="144"/>
      <c r="N41" s="144"/>
      <c r="O41" s="144"/>
      <c r="P41" s="144"/>
      <c r="Q41" s="144"/>
      <c r="R41" s="144"/>
      <c r="S41" s="144"/>
      <c r="T41" s="144"/>
      <c r="U41" s="144"/>
      <c r="V41" s="144"/>
      <c r="W41" s="144"/>
      <c r="X41" s="144"/>
      <c r="Y41" s="149"/>
      <c r="Z41" s="145"/>
    </row>
    <row r="42" spans="1:37" ht="16.5" customHeight="1" x14ac:dyDescent="0.3">
      <c r="A42" s="148">
        <v>12</v>
      </c>
      <c r="B42" s="116"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No aplica</v>
      </c>
      <c r="C42" s="116"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Riesgo'!C42:C44,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No aplica</v>
      </c>
      <c r="D42" s="116"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No aplica</v>
      </c>
      <c r="E42" s="116"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No aplica</v>
      </c>
      <c r="F42" s="144"/>
      <c r="G42" s="144"/>
      <c r="H42" s="144"/>
      <c r="I42" s="144"/>
      <c r="J42" s="144"/>
      <c r="K42" s="144"/>
      <c r="L42" s="144"/>
      <c r="M42" s="144"/>
      <c r="N42" s="144"/>
      <c r="O42" s="144"/>
      <c r="P42" s="144"/>
      <c r="Q42" s="144"/>
      <c r="R42" s="144"/>
      <c r="S42" s="144"/>
      <c r="T42" s="144"/>
      <c r="U42" s="144"/>
      <c r="V42" s="144"/>
      <c r="W42" s="144"/>
      <c r="X42" s="144"/>
      <c r="Y42" s="149" t="str">
        <f t="shared" ref="Y42" si="20">IF(OR(E42="",E42="No Aplica"),"",COUNTIF(F42:X44,"SI"))</f>
        <v/>
      </c>
      <c r="Z42" s="145" t="str">
        <f t="shared" ref="Z42" si="21">IF(AND(Y42=0,OR(U42="",U42="NO"),OR(E42="Corrupción",E42="Trámites, OPAs y Consultas de Acceso a la Información Pública")),"Moderado",
IF(AND(Y42=0,OR(U42="",U42="NO"),OR(E42="Lavado de Activos",E42="Financiación del Terrorismo")),"Mayor",
IF(AND(U42="SI"),"Catastrófico",
IF(AND(Y42&gt;0,Y42&lt;=11,OR(E42="Lavado de Activos",E42="Financiación del Terrorismo")),"Mayor",
IF(AND(Y42&gt;11,Y42&lt;=19,OR(E42="Lavado de Activos",E42="Financiación del Terrorismo")),"Catastrófico",
IF(AND(Y42&gt;0,Y42&lt;=5,OR(E42="Corrupción",E42="Trámites, OPAs y Consultas de Acceso a la Información Pública")),"Moderado",
IF(AND(Y42&gt;5,Y42&lt;=11,OR(E42="Corrupción",E42="Trámites, OPAs y Consultas de Acceso a la Información Pública")),"Mayor",
IF(AND(Y42&gt;11,Y42&lt;=19,OR(E42="Corrupción",E42="Trámites, OPAs y Consultas de Acceso a la Información Pública")),"Catastrófico",""))))))))</f>
        <v/>
      </c>
      <c r="AA42" s="3"/>
      <c r="AB42" s="3"/>
      <c r="AC42" s="3"/>
      <c r="AD42" s="3"/>
      <c r="AE42" s="3"/>
      <c r="AF42" s="3"/>
      <c r="AG42" s="3"/>
      <c r="AH42" s="3"/>
      <c r="AI42" s="3"/>
      <c r="AJ42" s="3"/>
      <c r="AK42" s="3"/>
    </row>
    <row r="43" spans="1:37" x14ac:dyDescent="0.3">
      <c r="A43" s="148"/>
      <c r="B43" s="116"/>
      <c r="C43" s="116"/>
      <c r="D43" s="116"/>
      <c r="E43" s="116"/>
      <c r="F43" s="144"/>
      <c r="G43" s="144"/>
      <c r="H43" s="144"/>
      <c r="I43" s="144"/>
      <c r="J43" s="144"/>
      <c r="K43" s="144"/>
      <c r="L43" s="144"/>
      <c r="M43" s="144"/>
      <c r="N43" s="144"/>
      <c r="O43" s="144"/>
      <c r="P43" s="144"/>
      <c r="Q43" s="144"/>
      <c r="R43" s="144"/>
      <c r="S43" s="144"/>
      <c r="T43" s="144"/>
      <c r="U43" s="144"/>
      <c r="V43" s="144"/>
      <c r="W43" s="144"/>
      <c r="X43" s="144"/>
      <c r="Y43" s="149"/>
      <c r="Z43" s="145"/>
    </row>
    <row r="44" spans="1:37" x14ac:dyDescent="0.3">
      <c r="A44" s="148"/>
      <c r="B44" s="116"/>
      <c r="C44" s="116"/>
      <c r="D44" s="116"/>
      <c r="E44" s="116"/>
      <c r="F44" s="144"/>
      <c r="G44" s="144"/>
      <c r="H44" s="144"/>
      <c r="I44" s="144"/>
      <c r="J44" s="144"/>
      <c r="K44" s="144"/>
      <c r="L44" s="144"/>
      <c r="M44" s="144"/>
      <c r="N44" s="144"/>
      <c r="O44" s="144"/>
      <c r="P44" s="144"/>
      <c r="Q44" s="144"/>
      <c r="R44" s="144"/>
      <c r="S44" s="144"/>
      <c r="T44" s="144"/>
      <c r="U44" s="144"/>
      <c r="V44" s="144"/>
      <c r="W44" s="144"/>
      <c r="X44" s="144"/>
      <c r="Y44" s="149"/>
      <c r="Z44" s="145"/>
    </row>
    <row r="45" spans="1:37" ht="16.5" customHeight="1" x14ac:dyDescent="0.3">
      <c r="A45" s="148">
        <v>13</v>
      </c>
      <c r="B45" s="116"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No aplica</v>
      </c>
      <c r="C45" s="116"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Riesgo'!C45:C47,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No aplica</v>
      </c>
      <c r="D45" s="116"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No aplica</v>
      </c>
      <c r="E45" s="116"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No aplica</v>
      </c>
      <c r="F45" s="144"/>
      <c r="G45" s="144"/>
      <c r="H45" s="144"/>
      <c r="I45" s="144"/>
      <c r="J45" s="144"/>
      <c r="K45" s="144"/>
      <c r="L45" s="144"/>
      <c r="M45" s="144"/>
      <c r="N45" s="144"/>
      <c r="O45" s="144"/>
      <c r="P45" s="144"/>
      <c r="Q45" s="144"/>
      <c r="R45" s="144"/>
      <c r="S45" s="144"/>
      <c r="T45" s="144"/>
      <c r="U45" s="144"/>
      <c r="V45" s="144"/>
      <c r="W45" s="144"/>
      <c r="X45" s="144"/>
      <c r="Y45" s="149" t="str">
        <f t="shared" ref="Y45" si="22">IF(OR(E45="",E45="No Aplica"),"",COUNTIF(F45:X47,"SI"))</f>
        <v/>
      </c>
      <c r="Z45" s="145" t="str">
        <f t="shared" ref="Z45" si="23">IF(AND(Y45=0,OR(U45="",U45="NO"),OR(E45="Corrupción",E45="Trámites, OPAs y Consultas de Acceso a la Información Pública")),"Moderado",
IF(AND(Y45=0,OR(U45="",U45="NO"),OR(E45="Lavado de Activos",E45="Financiación del Terrorismo")),"Mayor",
IF(AND(U45="SI"),"Catastrófico",
IF(AND(Y45&gt;0,Y45&lt;=11,OR(E45="Lavado de Activos",E45="Financiación del Terrorismo")),"Mayor",
IF(AND(Y45&gt;11,Y45&lt;=19,OR(E45="Lavado de Activos",E45="Financiación del Terrorismo")),"Catastrófico",
IF(AND(Y45&gt;0,Y45&lt;=5,OR(E45="Corrupción",E45="Trámites, OPAs y Consultas de Acceso a la Información Pública")),"Moderado",
IF(AND(Y45&gt;5,Y45&lt;=11,OR(E45="Corrupción",E45="Trámites, OPAs y Consultas de Acceso a la Información Pública")),"Mayor",
IF(AND(Y45&gt;11,Y45&lt;=19,OR(E45="Corrupción",E45="Trámites, OPAs y Consultas de Acceso a la Información Pública")),"Catastrófico",""))))))))</f>
        <v/>
      </c>
      <c r="AA45" s="3"/>
      <c r="AB45" s="3"/>
      <c r="AC45" s="3"/>
      <c r="AD45" s="3"/>
      <c r="AE45" s="3"/>
      <c r="AF45" s="3"/>
      <c r="AG45" s="3"/>
      <c r="AH45" s="3"/>
      <c r="AI45" s="3"/>
      <c r="AJ45" s="3"/>
      <c r="AK45" s="3"/>
    </row>
    <row r="46" spans="1:37" x14ac:dyDescent="0.3">
      <c r="A46" s="148"/>
      <c r="B46" s="116"/>
      <c r="C46" s="116"/>
      <c r="D46" s="116"/>
      <c r="E46" s="116"/>
      <c r="F46" s="144"/>
      <c r="G46" s="144"/>
      <c r="H46" s="144"/>
      <c r="I46" s="144"/>
      <c r="J46" s="144"/>
      <c r="K46" s="144"/>
      <c r="L46" s="144"/>
      <c r="M46" s="144"/>
      <c r="N46" s="144"/>
      <c r="O46" s="144"/>
      <c r="P46" s="144"/>
      <c r="Q46" s="144"/>
      <c r="R46" s="144"/>
      <c r="S46" s="144"/>
      <c r="T46" s="144"/>
      <c r="U46" s="144"/>
      <c r="V46" s="144"/>
      <c r="W46" s="144"/>
      <c r="X46" s="144"/>
      <c r="Y46" s="149"/>
      <c r="Z46" s="145"/>
    </row>
    <row r="47" spans="1:37" x14ac:dyDescent="0.3">
      <c r="A47" s="148"/>
      <c r="B47" s="116"/>
      <c r="C47" s="116"/>
      <c r="D47" s="116"/>
      <c r="E47" s="116"/>
      <c r="F47" s="144"/>
      <c r="G47" s="144"/>
      <c r="H47" s="144"/>
      <c r="I47" s="144"/>
      <c r="J47" s="144"/>
      <c r="K47" s="144"/>
      <c r="L47" s="144"/>
      <c r="M47" s="144"/>
      <c r="N47" s="144"/>
      <c r="O47" s="144"/>
      <c r="P47" s="144"/>
      <c r="Q47" s="144"/>
      <c r="R47" s="144"/>
      <c r="S47" s="144"/>
      <c r="T47" s="144"/>
      <c r="U47" s="144"/>
      <c r="V47" s="144"/>
      <c r="W47" s="144"/>
      <c r="X47" s="144"/>
      <c r="Y47" s="149"/>
      <c r="Z47" s="145"/>
    </row>
    <row r="48" spans="1:37" ht="16.5" customHeight="1" x14ac:dyDescent="0.3">
      <c r="A48" s="148">
        <v>14</v>
      </c>
      <c r="B48" s="116"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No aplica</v>
      </c>
      <c r="C48" s="116"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Riesgo'!C48:C50,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No aplica</v>
      </c>
      <c r="D48" s="116"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No aplica</v>
      </c>
      <c r="E48" s="116"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No aplica</v>
      </c>
      <c r="F48" s="144"/>
      <c r="G48" s="144"/>
      <c r="H48" s="144"/>
      <c r="I48" s="144"/>
      <c r="J48" s="144"/>
      <c r="K48" s="144"/>
      <c r="L48" s="144"/>
      <c r="M48" s="144"/>
      <c r="N48" s="144"/>
      <c r="O48" s="144"/>
      <c r="P48" s="144"/>
      <c r="Q48" s="144"/>
      <c r="R48" s="144"/>
      <c r="S48" s="144"/>
      <c r="T48" s="144"/>
      <c r="U48" s="144"/>
      <c r="V48" s="144"/>
      <c r="W48" s="144"/>
      <c r="X48" s="144"/>
      <c r="Y48" s="149" t="str">
        <f t="shared" ref="Y48" si="24">IF(OR(E48="",E48="No Aplica"),"",COUNTIF(F48:X50,"SI"))</f>
        <v/>
      </c>
      <c r="Z48" s="145" t="str">
        <f t="shared" ref="Z48" si="25">IF(AND(Y48=0,OR(U48="",U48="NO"),OR(E48="Corrupción",E48="Trámites, OPAs y Consultas de Acceso a la Información Pública")),"Moderado",
IF(AND(Y48=0,OR(U48="",U48="NO"),OR(E48="Lavado de Activos",E48="Financiación del Terrorismo")),"Mayor",
IF(AND(U48="SI"),"Catastrófico",
IF(AND(Y48&gt;0,Y48&lt;=11,OR(E48="Lavado de Activos",E48="Financiación del Terrorismo")),"Mayor",
IF(AND(Y48&gt;11,Y48&lt;=19,OR(E48="Lavado de Activos",E48="Financiación del Terrorismo")),"Catastrófico",
IF(AND(Y48&gt;0,Y48&lt;=5,OR(E48="Corrupción",E48="Trámites, OPAs y Consultas de Acceso a la Información Pública")),"Moderado",
IF(AND(Y48&gt;5,Y48&lt;=11,OR(E48="Corrupción",E48="Trámites, OPAs y Consultas de Acceso a la Información Pública")),"Mayor",
IF(AND(Y48&gt;11,Y48&lt;=19,OR(E48="Corrupción",E48="Trámites, OPAs y Consultas de Acceso a la Información Pública")),"Catastrófico",""))))))))</f>
        <v/>
      </c>
      <c r="AA48" s="3"/>
      <c r="AB48" s="3"/>
      <c r="AC48" s="3"/>
      <c r="AD48" s="3"/>
      <c r="AE48" s="3"/>
      <c r="AF48" s="3"/>
      <c r="AG48" s="3"/>
      <c r="AH48" s="3"/>
      <c r="AI48" s="3"/>
      <c r="AJ48" s="3"/>
      <c r="AK48" s="3"/>
    </row>
    <row r="49" spans="1:37" x14ac:dyDescent="0.3">
      <c r="A49" s="148"/>
      <c r="B49" s="116"/>
      <c r="C49" s="116"/>
      <c r="D49" s="116"/>
      <c r="E49" s="116"/>
      <c r="F49" s="144"/>
      <c r="G49" s="144"/>
      <c r="H49" s="144"/>
      <c r="I49" s="144"/>
      <c r="J49" s="144"/>
      <c r="K49" s="144"/>
      <c r="L49" s="144"/>
      <c r="M49" s="144"/>
      <c r="N49" s="144"/>
      <c r="O49" s="144"/>
      <c r="P49" s="144"/>
      <c r="Q49" s="144"/>
      <c r="R49" s="144"/>
      <c r="S49" s="144"/>
      <c r="T49" s="144"/>
      <c r="U49" s="144"/>
      <c r="V49" s="144"/>
      <c r="W49" s="144"/>
      <c r="X49" s="144"/>
      <c r="Y49" s="149"/>
      <c r="Z49" s="145"/>
    </row>
    <row r="50" spans="1:37" x14ac:dyDescent="0.3">
      <c r="A50" s="148"/>
      <c r="B50" s="116"/>
      <c r="C50" s="116"/>
      <c r="D50" s="116"/>
      <c r="E50" s="116"/>
      <c r="F50" s="144"/>
      <c r="G50" s="144"/>
      <c r="H50" s="144"/>
      <c r="I50" s="144"/>
      <c r="J50" s="144"/>
      <c r="K50" s="144"/>
      <c r="L50" s="144"/>
      <c r="M50" s="144"/>
      <c r="N50" s="144"/>
      <c r="O50" s="144"/>
      <c r="P50" s="144"/>
      <c r="Q50" s="144"/>
      <c r="R50" s="144"/>
      <c r="S50" s="144"/>
      <c r="T50" s="144"/>
      <c r="U50" s="144"/>
      <c r="V50" s="144"/>
      <c r="W50" s="144"/>
      <c r="X50" s="144"/>
      <c r="Y50" s="149"/>
      <c r="Z50" s="145"/>
    </row>
    <row r="51" spans="1:37" ht="16.5" customHeight="1" x14ac:dyDescent="0.3">
      <c r="A51" s="148">
        <v>15</v>
      </c>
      <c r="B51" s="116"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No aplica</v>
      </c>
      <c r="C51" s="116"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Riesgo'!C51:C53,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No aplica</v>
      </c>
      <c r="D51" s="116"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No aplica</v>
      </c>
      <c r="E51" s="116"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No aplica</v>
      </c>
      <c r="F51" s="144"/>
      <c r="G51" s="144"/>
      <c r="H51" s="144"/>
      <c r="I51" s="144"/>
      <c r="J51" s="144"/>
      <c r="K51" s="144"/>
      <c r="L51" s="144"/>
      <c r="M51" s="144"/>
      <c r="N51" s="144"/>
      <c r="O51" s="144"/>
      <c r="P51" s="144"/>
      <c r="Q51" s="144"/>
      <c r="R51" s="144"/>
      <c r="S51" s="144"/>
      <c r="T51" s="144"/>
      <c r="U51" s="144"/>
      <c r="V51" s="144"/>
      <c r="W51" s="144"/>
      <c r="X51" s="144"/>
      <c r="Y51" s="149" t="str">
        <f t="shared" ref="Y51" si="26">IF(OR(E51="",E51="No Aplica"),"",COUNTIF(F51:X53,"SI"))</f>
        <v/>
      </c>
      <c r="Z51" s="145" t="str">
        <f t="shared" ref="Z51" si="27">IF(AND(Y51=0,OR(U51="",U51="NO"),OR(E51="Corrupción",E51="Trámites, OPAs y Consultas de Acceso a la Información Pública")),"Moderado",
IF(AND(Y51=0,OR(U51="",U51="NO"),OR(E51="Lavado de Activos",E51="Financiación del Terrorismo")),"Mayor",
IF(AND(U51="SI"),"Catastrófico",
IF(AND(Y51&gt;0,Y51&lt;=11,OR(E51="Lavado de Activos",E51="Financiación del Terrorismo")),"Mayor",
IF(AND(Y51&gt;11,Y51&lt;=19,OR(E51="Lavado de Activos",E51="Financiación del Terrorismo")),"Catastrófico",
IF(AND(Y51&gt;0,Y51&lt;=5,OR(E51="Corrupción",E51="Trámites, OPAs y Consultas de Acceso a la Información Pública")),"Moderado",
IF(AND(Y51&gt;5,Y51&lt;=11,OR(E51="Corrupción",E51="Trámites, OPAs y Consultas de Acceso a la Información Pública")),"Mayor",
IF(AND(Y51&gt;11,Y51&lt;=19,OR(E51="Corrupción",E51="Trámites, OPAs y Consultas de Acceso a la Información Pública")),"Catastrófico",""))))))))</f>
        <v/>
      </c>
      <c r="AA51" s="3"/>
      <c r="AB51" s="3"/>
      <c r="AC51" s="3"/>
      <c r="AD51" s="3"/>
      <c r="AE51" s="3"/>
      <c r="AF51" s="3"/>
      <c r="AG51" s="3"/>
      <c r="AH51" s="3"/>
      <c r="AI51" s="3"/>
      <c r="AJ51" s="3"/>
      <c r="AK51" s="3"/>
    </row>
    <row r="52" spans="1:37" x14ac:dyDescent="0.3">
      <c r="A52" s="148"/>
      <c r="B52" s="116"/>
      <c r="C52" s="116"/>
      <c r="D52" s="116"/>
      <c r="E52" s="116"/>
      <c r="F52" s="144"/>
      <c r="G52" s="144"/>
      <c r="H52" s="144"/>
      <c r="I52" s="144"/>
      <c r="J52" s="144"/>
      <c r="K52" s="144"/>
      <c r="L52" s="144"/>
      <c r="M52" s="144"/>
      <c r="N52" s="144"/>
      <c r="O52" s="144"/>
      <c r="P52" s="144"/>
      <c r="Q52" s="144"/>
      <c r="R52" s="144"/>
      <c r="S52" s="144"/>
      <c r="T52" s="144"/>
      <c r="U52" s="144"/>
      <c r="V52" s="144"/>
      <c r="W52" s="144"/>
      <c r="X52" s="144"/>
      <c r="Y52" s="149"/>
      <c r="Z52" s="145"/>
    </row>
    <row r="53" spans="1:37" x14ac:dyDescent="0.3">
      <c r="A53" s="148"/>
      <c r="B53" s="116"/>
      <c r="C53" s="116"/>
      <c r="D53" s="116"/>
      <c r="E53" s="116"/>
      <c r="F53" s="144"/>
      <c r="G53" s="144"/>
      <c r="H53" s="144"/>
      <c r="I53" s="144"/>
      <c r="J53" s="144"/>
      <c r="K53" s="144"/>
      <c r="L53" s="144"/>
      <c r="M53" s="144"/>
      <c r="N53" s="144"/>
      <c r="O53" s="144"/>
      <c r="P53" s="144"/>
      <c r="Q53" s="144"/>
      <c r="R53" s="144"/>
      <c r="S53" s="144"/>
      <c r="T53" s="144"/>
      <c r="U53" s="144"/>
      <c r="V53" s="144"/>
      <c r="W53" s="144"/>
      <c r="X53" s="144"/>
      <c r="Y53" s="149"/>
      <c r="Z53" s="145"/>
    </row>
    <row r="54" spans="1:37" ht="16.5" customHeight="1" x14ac:dyDescent="0.3">
      <c r="A54" s="148">
        <v>16</v>
      </c>
      <c r="B54" s="116"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No aplica</v>
      </c>
      <c r="C54" s="116"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Riesgo'!C54:C56,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No aplica</v>
      </c>
      <c r="D54" s="116"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No aplica</v>
      </c>
      <c r="E54" s="116"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No aplica</v>
      </c>
      <c r="F54" s="144"/>
      <c r="G54" s="144"/>
      <c r="H54" s="144"/>
      <c r="I54" s="144"/>
      <c r="J54" s="144"/>
      <c r="K54" s="144"/>
      <c r="L54" s="144"/>
      <c r="M54" s="144"/>
      <c r="N54" s="144"/>
      <c r="O54" s="144"/>
      <c r="P54" s="144"/>
      <c r="Q54" s="144"/>
      <c r="R54" s="144"/>
      <c r="S54" s="144"/>
      <c r="T54" s="144"/>
      <c r="U54" s="144"/>
      <c r="V54" s="144"/>
      <c r="W54" s="144"/>
      <c r="X54" s="144"/>
      <c r="Y54" s="149" t="str">
        <f t="shared" ref="Y54" si="28">IF(OR(E54="",E54="No Aplica"),"",COUNTIF(F54:X56,"SI"))</f>
        <v/>
      </c>
      <c r="Z54" s="145" t="str">
        <f t="shared" ref="Z54" si="29">IF(AND(Y54=0,OR(U54="",U54="NO"),OR(E54="Corrupción",E54="Trámites, OPAs y Consultas de Acceso a la Información Pública")),"Moderado",
IF(AND(Y54=0,OR(U54="",U54="NO"),OR(E54="Lavado de Activos",E54="Financiación del Terrorismo")),"Mayor",
IF(AND(U54="SI"),"Catastrófico",
IF(AND(Y54&gt;0,Y54&lt;=11,OR(E54="Lavado de Activos",E54="Financiación del Terrorismo")),"Mayor",
IF(AND(Y54&gt;11,Y54&lt;=19,OR(E54="Lavado de Activos",E54="Financiación del Terrorismo")),"Catastrófico",
IF(AND(Y54&gt;0,Y54&lt;=5,OR(E54="Corrupción",E54="Trámites, OPAs y Consultas de Acceso a la Información Pública")),"Moderado",
IF(AND(Y54&gt;5,Y54&lt;=11,OR(E54="Corrupción",E54="Trámites, OPAs y Consultas de Acceso a la Información Pública")),"Mayor",
IF(AND(Y54&gt;11,Y54&lt;=19,OR(E54="Corrupción",E54="Trámites, OPAs y Consultas de Acceso a la Información Pública")),"Catastrófico",""))))))))</f>
        <v/>
      </c>
      <c r="AA54" s="3"/>
      <c r="AB54" s="3"/>
      <c r="AC54" s="3"/>
      <c r="AD54" s="3"/>
      <c r="AE54" s="3"/>
      <c r="AF54" s="3"/>
      <c r="AG54" s="3"/>
      <c r="AH54" s="3"/>
      <c r="AI54" s="3"/>
      <c r="AJ54" s="3"/>
      <c r="AK54" s="3"/>
    </row>
    <row r="55" spans="1:37" x14ac:dyDescent="0.3">
      <c r="A55" s="148"/>
      <c r="B55" s="116"/>
      <c r="C55" s="116"/>
      <c r="D55" s="116"/>
      <c r="E55" s="116"/>
      <c r="F55" s="144"/>
      <c r="G55" s="144"/>
      <c r="H55" s="144"/>
      <c r="I55" s="144"/>
      <c r="J55" s="144"/>
      <c r="K55" s="144"/>
      <c r="L55" s="144"/>
      <c r="M55" s="144"/>
      <c r="N55" s="144"/>
      <c r="O55" s="144"/>
      <c r="P55" s="144"/>
      <c r="Q55" s="144"/>
      <c r="R55" s="144"/>
      <c r="S55" s="144"/>
      <c r="T55" s="144"/>
      <c r="U55" s="144"/>
      <c r="V55" s="144"/>
      <c r="W55" s="144"/>
      <c r="X55" s="144"/>
      <c r="Y55" s="149"/>
      <c r="Z55" s="145"/>
    </row>
    <row r="56" spans="1:37" x14ac:dyDescent="0.3">
      <c r="A56" s="148"/>
      <c r="B56" s="116"/>
      <c r="C56" s="116"/>
      <c r="D56" s="116"/>
      <c r="E56" s="116"/>
      <c r="F56" s="144"/>
      <c r="G56" s="144"/>
      <c r="H56" s="144"/>
      <c r="I56" s="144"/>
      <c r="J56" s="144"/>
      <c r="K56" s="144"/>
      <c r="L56" s="144"/>
      <c r="M56" s="144"/>
      <c r="N56" s="144"/>
      <c r="O56" s="144"/>
      <c r="P56" s="144"/>
      <c r="Q56" s="144"/>
      <c r="R56" s="144"/>
      <c r="S56" s="144"/>
      <c r="T56" s="144"/>
      <c r="U56" s="144"/>
      <c r="V56" s="144"/>
      <c r="W56" s="144"/>
      <c r="X56" s="144"/>
      <c r="Y56" s="149"/>
      <c r="Z56" s="145"/>
    </row>
    <row r="57" spans="1:37" ht="16.5" customHeight="1" x14ac:dyDescent="0.3">
      <c r="A57" s="148">
        <v>17</v>
      </c>
      <c r="B57" s="116"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No aplica</v>
      </c>
      <c r="C57" s="116"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Riesgo'!C57:C59,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No aplica</v>
      </c>
      <c r="D57" s="116"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No aplica</v>
      </c>
      <c r="E57" s="116"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No aplica</v>
      </c>
      <c r="F57" s="144"/>
      <c r="G57" s="144"/>
      <c r="H57" s="144"/>
      <c r="I57" s="144"/>
      <c r="J57" s="144"/>
      <c r="K57" s="144"/>
      <c r="L57" s="144"/>
      <c r="M57" s="144"/>
      <c r="N57" s="144"/>
      <c r="O57" s="144"/>
      <c r="P57" s="144"/>
      <c r="Q57" s="144"/>
      <c r="R57" s="144"/>
      <c r="S57" s="144"/>
      <c r="T57" s="144"/>
      <c r="U57" s="144"/>
      <c r="V57" s="144"/>
      <c r="W57" s="144"/>
      <c r="X57" s="144"/>
      <c r="Y57" s="149" t="str">
        <f t="shared" ref="Y57" si="30">IF(OR(E57="",E57="No Aplica"),"",COUNTIF(F57:X59,"SI"))</f>
        <v/>
      </c>
      <c r="Z57" s="145" t="str">
        <f t="shared" ref="Z57" si="31">IF(AND(Y57=0,OR(U57="",U57="NO"),OR(E57="Corrupción",E57="Trámites, OPAs y Consultas de Acceso a la Información Pública")),"Moderado",
IF(AND(Y57=0,OR(U57="",U57="NO"),OR(E57="Lavado de Activos",E57="Financiación del Terrorismo")),"Mayor",
IF(AND(U57="SI"),"Catastrófico",
IF(AND(Y57&gt;0,Y57&lt;=11,OR(E57="Lavado de Activos",E57="Financiación del Terrorismo")),"Mayor",
IF(AND(Y57&gt;11,Y57&lt;=19,OR(E57="Lavado de Activos",E57="Financiación del Terrorismo")),"Catastrófico",
IF(AND(Y57&gt;0,Y57&lt;=5,OR(E57="Corrupción",E57="Trámites, OPAs y Consultas de Acceso a la Información Pública")),"Moderado",
IF(AND(Y57&gt;5,Y57&lt;=11,OR(E57="Corrupción",E57="Trámites, OPAs y Consultas de Acceso a la Información Pública")),"Mayor",
IF(AND(Y57&gt;11,Y57&lt;=19,OR(E57="Corrupción",E57="Trámites, OPAs y Consultas de Acceso a la Información Pública")),"Catastrófico",""))))))))</f>
        <v/>
      </c>
      <c r="AA57" s="3"/>
      <c r="AB57" s="3"/>
      <c r="AC57" s="3"/>
      <c r="AD57" s="3"/>
      <c r="AE57" s="3"/>
      <c r="AF57" s="3"/>
      <c r="AG57" s="3"/>
      <c r="AH57" s="3"/>
      <c r="AI57" s="3"/>
      <c r="AJ57" s="3"/>
      <c r="AK57" s="3"/>
    </row>
    <row r="58" spans="1:37" x14ac:dyDescent="0.3">
      <c r="A58" s="148"/>
      <c r="B58" s="116"/>
      <c r="C58" s="116"/>
      <c r="D58" s="116"/>
      <c r="E58" s="116"/>
      <c r="F58" s="144"/>
      <c r="G58" s="144"/>
      <c r="H58" s="144"/>
      <c r="I58" s="144"/>
      <c r="J58" s="144"/>
      <c r="K58" s="144"/>
      <c r="L58" s="144"/>
      <c r="M58" s="144"/>
      <c r="N58" s="144"/>
      <c r="O58" s="144"/>
      <c r="P58" s="144"/>
      <c r="Q58" s="144"/>
      <c r="R58" s="144"/>
      <c r="S58" s="144"/>
      <c r="T58" s="144"/>
      <c r="U58" s="144"/>
      <c r="V58" s="144"/>
      <c r="W58" s="144"/>
      <c r="X58" s="144"/>
      <c r="Y58" s="149"/>
      <c r="Z58" s="145"/>
    </row>
    <row r="59" spans="1:37" x14ac:dyDescent="0.3">
      <c r="A59" s="148"/>
      <c r="B59" s="116"/>
      <c r="C59" s="116"/>
      <c r="D59" s="116"/>
      <c r="E59" s="116"/>
      <c r="F59" s="144"/>
      <c r="G59" s="144"/>
      <c r="H59" s="144"/>
      <c r="I59" s="144"/>
      <c r="J59" s="144"/>
      <c r="K59" s="144"/>
      <c r="L59" s="144"/>
      <c r="M59" s="144"/>
      <c r="N59" s="144"/>
      <c r="O59" s="144"/>
      <c r="P59" s="144"/>
      <c r="Q59" s="144"/>
      <c r="R59" s="144"/>
      <c r="S59" s="144"/>
      <c r="T59" s="144"/>
      <c r="U59" s="144"/>
      <c r="V59" s="144"/>
      <c r="W59" s="144"/>
      <c r="X59" s="144"/>
      <c r="Y59" s="149"/>
      <c r="Z59" s="145"/>
    </row>
    <row r="60" spans="1:37" ht="16.5" customHeight="1" x14ac:dyDescent="0.3">
      <c r="A60" s="148">
        <v>18</v>
      </c>
      <c r="B60" s="116"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No aplica</v>
      </c>
      <c r="C60" s="116"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Riesgo'!C60:C62,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No aplica</v>
      </c>
      <c r="D60" s="116"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No aplica</v>
      </c>
      <c r="E60" s="116"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No aplica</v>
      </c>
      <c r="F60" s="144"/>
      <c r="G60" s="144"/>
      <c r="H60" s="144"/>
      <c r="I60" s="144"/>
      <c r="J60" s="144"/>
      <c r="K60" s="144"/>
      <c r="L60" s="144"/>
      <c r="M60" s="144"/>
      <c r="N60" s="144"/>
      <c r="O60" s="144"/>
      <c r="P60" s="144"/>
      <c r="Q60" s="144"/>
      <c r="R60" s="144"/>
      <c r="S60" s="144"/>
      <c r="T60" s="144"/>
      <c r="U60" s="144"/>
      <c r="V60" s="144"/>
      <c r="W60" s="144"/>
      <c r="X60" s="144"/>
      <c r="Y60" s="149" t="str">
        <f t="shared" ref="Y60" si="32">IF(OR(E60="",E60="No Aplica"),"",COUNTIF(F60:X62,"SI"))</f>
        <v/>
      </c>
      <c r="Z60" s="145" t="str">
        <f t="shared" ref="Z60" si="33">IF(AND(Y60=0,OR(U60="",U60="NO"),OR(E60="Corrupción",E60="Trámites, OPAs y Consultas de Acceso a la Información Pública")),"Moderado",
IF(AND(Y60=0,OR(U60="",U60="NO"),OR(E60="Lavado de Activos",E60="Financiación del Terrorismo")),"Mayor",
IF(AND(U60="SI"),"Catastrófico",
IF(AND(Y60&gt;0,Y60&lt;=11,OR(E60="Lavado de Activos",E60="Financiación del Terrorismo")),"Mayor",
IF(AND(Y60&gt;11,Y60&lt;=19,OR(E60="Lavado de Activos",E60="Financiación del Terrorismo")),"Catastrófico",
IF(AND(Y60&gt;0,Y60&lt;=5,OR(E60="Corrupción",E60="Trámites, OPAs y Consultas de Acceso a la Información Pública")),"Moderado",
IF(AND(Y60&gt;5,Y60&lt;=11,OR(E60="Corrupción",E60="Trámites, OPAs y Consultas de Acceso a la Información Pública")),"Mayor",
IF(AND(Y60&gt;11,Y60&lt;=19,OR(E60="Corrupción",E60="Trámites, OPAs y Consultas de Acceso a la Información Pública")),"Catastrófico",""))))))))</f>
        <v/>
      </c>
      <c r="AA60" s="3"/>
      <c r="AB60" s="3"/>
      <c r="AC60" s="3"/>
      <c r="AD60" s="3"/>
      <c r="AE60" s="3"/>
      <c r="AF60" s="3"/>
      <c r="AG60" s="3"/>
      <c r="AH60" s="3"/>
      <c r="AI60" s="3"/>
      <c r="AJ60" s="3"/>
      <c r="AK60" s="3"/>
    </row>
    <row r="61" spans="1:37" x14ac:dyDescent="0.3">
      <c r="A61" s="148"/>
      <c r="B61" s="116"/>
      <c r="C61" s="116"/>
      <c r="D61" s="116"/>
      <c r="E61" s="116"/>
      <c r="F61" s="144"/>
      <c r="G61" s="144"/>
      <c r="H61" s="144"/>
      <c r="I61" s="144"/>
      <c r="J61" s="144"/>
      <c r="K61" s="144"/>
      <c r="L61" s="144"/>
      <c r="M61" s="144"/>
      <c r="N61" s="144"/>
      <c r="O61" s="144"/>
      <c r="P61" s="144"/>
      <c r="Q61" s="144"/>
      <c r="R61" s="144"/>
      <c r="S61" s="144"/>
      <c r="T61" s="144"/>
      <c r="U61" s="144"/>
      <c r="V61" s="144"/>
      <c r="W61" s="144"/>
      <c r="X61" s="144"/>
      <c r="Y61" s="149"/>
      <c r="Z61" s="145"/>
    </row>
    <row r="62" spans="1:37" x14ac:dyDescent="0.3">
      <c r="A62" s="148"/>
      <c r="B62" s="116"/>
      <c r="C62" s="116"/>
      <c r="D62" s="116"/>
      <c r="E62" s="116"/>
      <c r="F62" s="144"/>
      <c r="G62" s="144"/>
      <c r="H62" s="144"/>
      <c r="I62" s="144"/>
      <c r="J62" s="144"/>
      <c r="K62" s="144"/>
      <c r="L62" s="144"/>
      <c r="M62" s="144"/>
      <c r="N62" s="144"/>
      <c r="O62" s="144"/>
      <c r="P62" s="144"/>
      <c r="Q62" s="144"/>
      <c r="R62" s="144"/>
      <c r="S62" s="144"/>
      <c r="T62" s="144"/>
      <c r="U62" s="144"/>
      <c r="V62" s="144"/>
      <c r="W62" s="144"/>
      <c r="X62" s="144"/>
      <c r="Y62" s="149"/>
      <c r="Z62" s="145"/>
    </row>
    <row r="63" spans="1:37" ht="16.5" customHeight="1" x14ac:dyDescent="0.3">
      <c r="A63" s="148">
        <v>19</v>
      </c>
      <c r="B63" s="116"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C63" s="116"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Riesgo'!C63:C65,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D63" s="116"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E63" s="116"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F63" s="144"/>
      <c r="G63" s="144"/>
      <c r="H63" s="144"/>
      <c r="I63" s="144"/>
      <c r="J63" s="144"/>
      <c r="K63" s="144"/>
      <c r="L63" s="144"/>
      <c r="M63" s="144"/>
      <c r="N63" s="144"/>
      <c r="O63" s="144"/>
      <c r="P63" s="144"/>
      <c r="Q63" s="144"/>
      <c r="R63" s="144"/>
      <c r="S63" s="144"/>
      <c r="T63" s="144"/>
      <c r="U63" s="144"/>
      <c r="V63" s="144"/>
      <c r="W63" s="144"/>
      <c r="X63" s="144"/>
      <c r="Y63" s="149" t="str">
        <f t="shared" ref="Y63" si="34">IF(OR(E63="",E63="No Aplica"),"",COUNTIF(F63:X65,"SI"))</f>
        <v/>
      </c>
      <c r="Z63" s="145" t="str">
        <f t="shared" ref="Z63" si="35">IF(AND(Y63=0,OR(U63="",U63="NO"),OR(E63="Corrupción",E63="Trámites, OPAs y Consultas de Acceso a la Información Pública")),"Moderado",
IF(AND(Y63=0,OR(U63="",U63="NO"),OR(E63="Lavado de Activos",E63="Financiación del Terrorismo")),"Mayor",
IF(AND(U63="SI"),"Catastrófico",
IF(AND(Y63&gt;0,Y63&lt;=11,OR(E63="Lavado de Activos",E63="Financiación del Terrorismo")),"Mayor",
IF(AND(Y63&gt;11,Y63&lt;=19,OR(E63="Lavado de Activos",E63="Financiación del Terrorismo")),"Catastrófico",
IF(AND(Y63&gt;0,Y63&lt;=5,OR(E63="Corrupción",E63="Trámites, OPAs y Consultas de Acceso a la Información Pública")),"Moderado",
IF(AND(Y63&gt;5,Y63&lt;=11,OR(E63="Corrupción",E63="Trámites, OPAs y Consultas de Acceso a la Información Pública")),"Mayor",
IF(AND(Y63&gt;11,Y63&lt;=19,OR(E63="Corrupción",E63="Trámites, OPAs y Consultas de Acceso a la Información Pública")),"Catastrófico",""))))))))</f>
        <v/>
      </c>
      <c r="AA63" s="3"/>
      <c r="AB63" s="3"/>
      <c r="AC63" s="3"/>
      <c r="AD63" s="3"/>
      <c r="AE63" s="3"/>
      <c r="AF63" s="3"/>
      <c r="AG63" s="3"/>
      <c r="AH63" s="3"/>
      <c r="AI63" s="3"/>
      <c r="AJ63" s="3"/>
      <c r="AK63" s="3"/>
    </row>
    <row r="64" spans="1:37" x14ac:dyDescent="0.3">
      <c r="A64" s="148"/>
      <c r="B64" s="116"/>
      <c r="C64" s="116"/>
      <c r="D64" s="116"/>
      <c r="E64" s="116"/>
      <c r="F64" s="144"/>
      <c r="G64" s="144"/>
      <c r="H64" s="144"/>
      <c r="I64" s="144"/>
      <c r="J64" s="144"/>
      <c r="K64" s="144"/>
      <c r="L64" s="144"/>
      <c r="M64" s="144"/>
      <c r="N64" s="144"/>
      <c r="O64" s="144"/>
      <c r="P64" s="144"/>
      <c r="Q64" s="144"/>
      <c r="R64" s="144"/>
      <c r="S64" s="144"/>
      <c r="T64" s="144"/>
      <c r="U64" s="144"/>
      <c r="V64" s="144"/>
      <c r="W64" s="144"/>
      <c r="X64" s="144"/>
      <c r="Y64" s="149"/>
      <c r="Z64" s="145"/>
    </row>
    <row r="65" spans="1:37" x14ac:dyDescent="0.3">
      <c r="A65" s="148"/>
      <c r="B65" s="116"/>
      <c r="C65" s="116"/>
      <c r="D65" s="116"/>
      <c r="E65" s="116"/>
      <c r="F65" s="144"/>
      <c r="G65" s="144"/>
      <c r="H65" s="144"/>
      <c r="I65" s="144"/>
      <c r="J65" s="144"/>
      <c r="K65" s="144"/>
      <c r="L65" s="144"/>
      <c r="M65" s="144"/>
      <c r="N65" s="144"/>
      <c r="O65" s="144"/>
      <c r="P65" s="144"/>
      <c r="Q65" s="144"/>
      <c r="R65" s="144"/>
      <c r="S65" s="144"/>
      <c r="T65" s="144"/>
      <c r="U65" s="144"/>
      <c r="V65" s="144"/>
      <c r="W65" s="144"/>
      <c r="X65" s="144"/>
      <c r="Y65" s="149"/>
      <c r="Z65" s="145"/>
    </row>
    <row r="66" spans="1:37" ht="16.5" customHeight="1" x14ac:dyDescent="0.3">
      <c r="A66" s="148">
        <v>20</v>
      </c>
      <c r="B66" s="116"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C66" s="116"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Riesgo'!C66:C68,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D66" s="116"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E66" s="116"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F66" s="144"/>
      <c r="G66" s="144"/>
      <c r="H66" s="144"/>
      <c r="I66" s="144"/>
      <c r="J66" s="144"/>
      <c r="K66" s="144"/>
      <c r="L66" s="144"/>
      <c r="M66" s="144"/>
      <c r="N66" s="144"/>
      <c r="O66" s="144"/>
      <c r="P66" s="144"/>
      <c r="Q66" s="144"/>
      <c r="R66" s="144"/>
      <c r="S66" s="144"/>
      <c r="T66" s="144"/>
      <c r="U66" s="144"/>
      <c r="V66" s="144"/>
      <c r="W66" s="144"/>
      <c r="X66" s="144"/>
      <c r="Y66" s="149" t="str">
        <f t="shared" ref="Y66" si="36">IF(OR(E66="",E66="No Aplica"),"",COUNTIF(F66:X68,"SI"))</f>
        <v/>
      </c>
      <c r="Z66" s="145" t="str">
        <f t="shared" ref="Z66" si="37">IF(AND(Y66=0,OR(U66="",U66="NO"),OR(E66="Corrupción",E66="Trámites, OPAs y Consultas de Acceso a la Información Pública")),"Moderado",
IF(AND(Y66=0,OR(U66="",U66="NO"),OR(E66="Lavado de Activos",E66="Financiación del Terrorismo")),"Mayor",
IF(AND(U66="SI"),"Catastrófico",
IF(AND(Y66&gt;0,Y66&lt;=11,OR(E66="Lavado de Activos",E66="Financiación del Terrorismo")),"Mayor",
IF(AND(Y66&gt;11,Y66&lt;=19,OR(E66="Lavado de Activos",E66="Financiación del Terrorismo")),"Catastrófico",
IF(AND(Y66&gt;0,Y66&lt;=5,OR(E66="Corrupción",E66="Trámites, OPAs y Consultas de Acceso a la Información Pública")),"Moderado",
IF(AND(Y66&gt;5,Y66&lt;=11,OR(E66="Corrupción",E66="Trámites, OPAs y Consultas de Acceso a la Información Pública")),"Mayor",
IF(AND(Y66&gt;11,Y66&lt;=19,OR(E66="Corrupción",E66="Trámites, OPAs y Consultas de Acceso a la Información Pública")),"Catastrófico",""))))))))</f>
        <v/>
      </c>
      <c r="AA66" s="3"/>
      <c r="AB66" s="3"/>
      <c r="AC66" s="3"/>
      <c r="AD66" s="3"/>
      <c r="AE66" s="3"/>
      <c r="AF66" s="3"/>
      <c r="AG66" s="3"/>
      <c r="AH66" s="3"/>
      <c r="AI66" s="3"/>
      <c r="AJ66" s="3"/>
      <c r="AK66" s="3"/>
    </row>
    <row r="67" spans="1:37" x14ac:dyDescent="0.3">
      <c r="A67" s="148"/>
      <c r="B67" s="116"/>
      <c r="C67" s="116"/>
      <c r="D67" s="116"/>
      <c r="E67" s="116"/>
      <c r="F67" s="144"/>
      <c r="G67" s="144"/>
      <c r="H67" s="144"/>
      <c r="I67" s="144"/>
      <c r="J67" s="144"/>
      <c r="K67" s="144"/>
      <c r="L67" s="144"/>
      <c r="M67" s="144"/>
      <c r="N67" s="144"/>
      <c r="O67" s="144"/>
      <c r="P67" s="144"/>
      <c r="Q67" s="144"/>
      <c r="R67" s="144"/>
      <c r="S67" s="144"/>
      <c r="T67" s="144"/>
      <c r="U67" s="144"/>
      <c r="V67" s="144"/>
      <c r="W67" s="144"/>
      <c r="X67" s="144"/>
      <c r="Y67" s="149"/>
      <c r="Z67" s="145"/>
    </row>
    <row r="68" spans="1:37" x14ac:dyDescent="0.3">
      <c r="A68" s="148"/>
      <c r="B68" s="116"/>
      <c r="C68" s="116"/>
      <c r="D68" s="116"/>
      <c r="E68" s="116"/>
      <c r="F68" s="144"/>
      <c r="G68" s="144"/>
      <c r="H68" s="144"/>
      <c r="I68" s="144"/>
      <c r="J68" s="144"/>
      <c r="K68" s="144"/>
      <c r="L68" s="144"/>
      <c r="M68" s="144"/>
      <c r="N68" s="144"/>
      <c r="O68" s="144"/>
      <c r="P68" s="144"/>
      <c r="Q68" s="144"/>
      <c r="R68" s="144"/>
      <c r="S68" s="144"/>
      <c r="T68" s="144"/>
      <c r="U68" s="144"/>
      <c r="V68" s="144"/>
      <c r="W68" s="144"/>
      <c r="X68" s="144"/>
      <c r="Y68" s="149"/>
      <c r="Z68" s="145"/>
    </row>
    <row r="69" spans="1:37" x14ac:dyDescent="0.3"/>
    <row r="70" spans="1:37" x14ac:dyDescent="0.3"/>
  </sheetData>
  <sheetProtection algorithmName="SHA-512" hashValue="4liCvhel8wEUF/tXkVVgYBh4HawzlbCmZMlmz6gCIUd/X95u884+vbhg6sKhx1Qw7nFahVNOt5f0SEOranx4bg==" saltValue="VDUdctCcwNa2l9jUxcNKow==" spinCount="100000" sheet="1" objects="1" scenarios="1" formatColumns="0" formatRows="0"/>
  <mergeCells count="554">
    <mergeCell ref="C1:W4"/>
    <mergeCell ref="C39:C41"/>
    <mergeCell ref="C42:C44"/>
    <mergeCell ref="C45:C47"/>
    <mergeCell ref="C48:C50"/>
    <mergeCell ref="C51:C53"/>
    <mergeCell ref="C54:C56"/>
    <mergeCell ref="C57:C59"/>
    <mergeCell ref="C60:C62"/>
    <mergeCell ref="V57:V59"/>
    <mergeCell ref="W57:W59"/>
    <mergeCell ref="U54:U56"/>
    <mergeCell ref="V54:V56"/>
    <mergeCell ref="W54:W56"/>
    <mergeCell ref="W48:W50"/>
    <mergeCell ref="T42:T44"/>
    <mergeCell ref="U42:U44"/>
    <mergeCell ref="V42:V44"/>
    <mergeCell ref="W42:W44"/>
    <mergeCell ref="P39:P41"/>
    <mergeCell ref="Q39:Q41"/>
    <mergeCell ref="R39:R41"/>
    <mergeCell ref="S39:S41"/>
    <mergeCell ref="J39:J41"/>
    <mergeCell ref="C12:C14"/>
    <mergeCell ref="C15:C17"/>
    <mergeCell ref="C18:C20"/>
    <mergeCell ref="C21:C23"/>
    <mergeCell ref="C24:C26"/>
    <mergeCell ref="C27:C29"/>
    <mergeCell ref="C30:C32"/>
    <mergeCell ref="C33:C35"/>
    <mergeCell ref="C36:C38"/>
    <mergeCell ref="T66:T68"/>
    <mergeCell ref="U66:U68"/>
    <mergeCell ref="V66:V68"/>
    <mergeCell ref="W66:W68"/>
    <mergeCell ref="X66:X68"/>
    <mergeCell ref="Y66:Y68"/>
    <mergeCell ref="Z66:Z68"/>
    <mergeCell ref="Y6:Y8"/>
    <mergeCell ref="Z6:Z8"/>
    <mergeCell ref="F6:X6"/>
    <mergeCell ref="K66:K68"/>
    <mergeCell ref="L66:L68"/>
    <mergeCell ref="M66:M68"/>
    <mergeCell ref="N66:N68"/>
    <mergeCell ref="O66:O68"/>
    <mergeCell ref="P66:P68"/>
    <mergeCell ref="Q66:Q68"/>
    <mergeCell ref="R66:R68"/>
    <mergeCell ref="S66:S68"/>
    <mergeCell ref="R63:R65"/>
    <mergeCell ref="S63:S65"/>
    <mergeCell ref="T63:T65"/>
    <mergeCell ref="U63:U65"/>
    <mergeCell ref="V63:V65"/>
    <mergeCell ref="A66:A68"/>
    <mergeCell ref="B66:B68"/>
    <mergeCell ref="D66:D68"/>
    <mergeCell ref="E66:E68"/>
    <mergeCell ref="F66:F68"/>
    <mergeCell ref="G66:G68"/>
    <mergeCell ref="H66:H68"/>
    <mergeCell ref="I66:I68"/>
    <mergeCell ref="J66:J68"/>
    <mergeCell ref="C66:C68"/>
    <mergeCell ref="W63:W65"/>
    <mergeCell ref="X63:X65"/>
    <mergeCell ref="Y63:Y65"/>
    <mergeCell ref="Z63:Z65"/>
    <mergeCell ref="S60:S62"/>
    <mergeCell ref="T60:T62"/>
    <mergeCell ref="U60:U62"/>
    <mergeCell ref="V60:V62"/>
    <mergeCell ref="W60:W62"/>
    <mergeCell ref="X60:X62"/>
    <mergeCell ref="Y60:Y62"/>
    <mergeCell ref="Z60:Z62"/>
    <mergeCell ref="T57:T59"/>
    <mergeCell ref="U57:U59"/>
    <mergeCell ref="A63:A65"/>
    <mergeCell ref="B63:B65"/>
    <mergeCell ref="D63:D65"/>
    <mergeCell ref="E63:E65"/>
    <mergeCell ref="F63:F65"/>
    <mergeCell ref="G63:G65"/>
    <mergeCell ref="H63:H65"/>
    <mergeCell ref="I63:I65"/>
    <mergeCell ref="J63:J65"/>
    <mergeCell ref="C63:C65"/>
    <mergeCell ref="K60:K62"/>
    <mergeCell ref="L60:L62"/>
    <mergeCell ref="M60:M62"/>
    <mergeCell ref="N60:N62"/>
    <mergeCell ref="O60:O62"/>
    <mergeCell ref="P60:P62"/>
    <mergeCell ref="Q60:Q62"/>
    <mergeCell ref="R60:R62"/>
    <mergeCell ref="K63:K65"/>
    <mergeCell ref="L63:L65"/>
    <mergeCell ref="M63:M65"/>
    <mergeCell ref="N63:N65"/>
    <mergeCell ref="O63:O65"/>
    <mergeCell ref="P63:P65"/>
    <mergeCell ref="Q63:Q65"/>
    <mergeCell ref="A60:A62"/>
    <mergeCell ref="B60:B62"/>
    <mergeCell ref="D60:D62"/>
    <mergeCell ref="E60:E62"/>
    <mergeCell ref="F60:F62"/>
    <mergeCell ref="G60:G62"/>
    <mergeCell ref="H60:H62"/>
    <mergeCell ref="I60:I62"/>
    <mergeCell ref="J60:J62"/>
    <mergeCell ref="X54:X56"/>
    <mergeCell ref="Y54:Y56"/>
    <mergeCell ref="Z54:Z56"/>
    <mergeCell ref="A57:A59"/>
    <mergeCell ref="B57:B59"/>
    <mergeCell ref="D57:D59"/>
    <mergeCell ref="E57:E59"/>
    <mergeCell ref="F57:F59"/>
    <mergeCell ref="G57:G59"/>
    <mergeCell ref="H57:H59"/>
    <mergeCell ref="I57:I59"/>
    <mergeCell ref="J57:J59"/>
    <mergeCell ref="K57:K59"/>
    <mergeCell ref="L57:L59"/>
    <mergeCell ref="M57:M59"/>
    <mergeCell ref="N57:N59"/>
    <mergeCell ref="O57:O59"/>
    <mergeCell ref="P57:P59"/>
    <mergeCell ref="Q57:Q59"/>
    <mergeCell ref="R57:R59"/>
    <mergeCell ref="S57:S59"/>
    <mergeCell ref="X57:X59"/>
    <mergeCell ref="Y57:Y59"/>
    <mergeCell ref="Z57:Z59"/>
    <mergeCell ref="X1:Z1"/>
    <mergeCell ref="X2:Z2"/>
    <mergeCell ref="X3:Z3"/>
    <mergeCell ref="X4:Z4"/>
    <mergeCell ref="A54:A56"/>
    <mergeCell ref="B54:B56"/>
    <mergeCell ref="D54:D56"/>
    <mergeCell ref="E54:E56"/>
    <mergeCell ref="F54:F56"/>
    <mergeCell ref="G54:G56"/>
    <mergeCell ref="H54:H56"/>
    <mergeCell ref="I54:I56"/>
    <mergeCell ref="J54:J56"/>
    <mergeCell ref="K54:K56"/>
    <mergeCell ref="L54:L56"/>
    <mergeCell ref="M54:M56"/>
    <mergeCell ref="N54:N56"/>
    <mergeCell ref="O54:O56"/>
    <mergeCell ref="P54:P56"/>
    <mergeCell ref="Q54:Q56"/>
    <mergeCell ref="R54:R56"/>
    <mergeCell ref="S54:S56"/>
    <mergeCell ref="T54:T56"/>
    <mergeCell ref="V48:V50"/>
    <mergeCell ref="X48:X50"/>
    <mergeCell ref="Y48:Y50"/>
    <mergeCell ref="A1:B4"/>
    <mergeCell ref="Z48:Z50"/>
    <mergeCell ref="T48:T50"/>
    <mergeCell ref="U48:U50"/>
    <mergeCell ref="O45:O47"/>
    <mergeCell ref="P45:P47"/>
    <mergeCell ref="Q45:Q47"/>
    <mergeCell ref="E45:E47"/>
    <mergeCell ref="Y39:Y41"/>
    <mergeCell ref="Z39:Z41"/>
    <mergeCell ref="T39:T41"/>
    <mergeCell ref="U39:U41"/>
    <mergeCell ref="Z42:Z44"/>
    <mergeCell ref="A45:A47"/>
    <mergeCell ref="B45:B47"/>
    <mergeCell ref="D45:D47"/>
    <mergeCell ref="F45:F47"/>
    <mergeCell ref="G45:G47"/>
    <mergeCell ref="H45:H47"/>
    <mergeCell ref="I45:I47"/>
    <mergeCell ref="J45:J47"/>
    <mergeCell ref="K45:K47"/>
    <mergeCell ref="X51:X53"/>
    <mergeCell ref="Y51:Y53"/>
    <mergeCell ref="N51:N53"/>
    <mergeCell ref="O51:O53"/>
    <mergeCell ref="P51:P53"/>
    <mergeCell ref="Q51:Q53"/>
    <mergeCell ref="R51:R53"/>
    <mergeCell ref="S51:S53"/>
    <mergeCell ref="H51:H53"/>
    <mergeCell ref="I51:I53"/>
    <mergeCell ref="J51:J53"/>
    <mergeCell ref="K51:K53"/>
    <mergeCell ref="L51:L53"/>
    <mergeCell ref="M51:M53"/>
    <mergeCell ref="A51:A53"/>
    <mergeCell ref="B51:B53"/>
    <mergeCell ref="D51:D53"/>
    <mergeCell ref="F51:F53"/>
    <mergeCell ref="G51:G53"/>
    <mergeCell ref="P48:P50"/>
    <mergeCell ref="Q48:Q50"/>
    <mergeCell ref="R48:R50"/>
    <mergeCell ref="S48:S50"/>
    <mergeCell ref="J48:J50"/>
    <mergeCell ref="K48:K50"/>
    <mergeCell ref="L48:L50"/>
    <mergeCell ref="M48:M50"/>
    <mergeCell ref="N48:N50"/>
    <mergeCell ref="O48:O50"/>
    <mergeCell ref="E51:E53"/>
    <mergeCell ref="E48:E50"/>
    <mergeCell ref="Z51:Z53"/>
    <mergeCell ref="T51:T53"/>
    <mergeCell ref="U51:U53"/>
    <mergeCell ref="V51:V53"/>
    <mergeCell ref="W51:W53"/>
    <mergeCell ref="X45:X47"/>
    <mergeCell ref="Y45:Y47"/>
    <mergeCell ref="Z45:Z47"/>
    <mergeCell ref="A48:A50"/>
    <mergeCell ref="B48:B50"/>
    <mergeCell ref="D48:D50"/>
    <mergeCell ref="F48:F50"/>
    <mergeCell ref="G48:G50"/>
    <mergeCell ref="H48:H50"/>
    <mergeCell ref="I48:I50"/>
    <mergeCell ref="R45:R47"/>
    <mergeCell ref="S45:S47"/>
    <mergeCell ref="T45:T47"/>
    <mergeCell ref="U45:U47"/>
    <mergeCell ref="V45:V47"/>
    <mergeCell ref="W45:W47"/>
    <mergeCell ref="L45:L47"/>
    <mergeCell ref="M45:M47"/>
    <mergeCell ref="N45:N47"/>
    <mergeCell ref="X42:X44"/>
    <mergeCell ref="Y42:Y44"/>
    <mergeCell ref="N42:N44"/>
    <mergeCell ref="O42:O44"/>
    <mergeCell ref="P42:P44"/>
    <mergeCell ref="Q42:Q44"/>
    <mergeCell ref="A42:A44"/>
    <mergeCell ref="B42:B44"/>
    <mergeCell ref="D42:D44"/>
    <mergeCell ref="R42:R44"/>
    <mergeCell ref="S42:S44"/>
    <mergeCell ref="K39:K41"/>
    <mergeCell ref="L39:L41"/>
    <mergeCell ref="M39:M41"/>
    <mergeCell ref="N39:N41"/>
    <mergeCell ref="O39:O41"/>
    <mergeCell ref="E42:E44"/>
    <mergeCell ref="J42:J44"/>
    <mergeCell ref="K42:K44"/>
    <mergeCell ref="L42:L44"/>
    <mergeCell ref="M42:M44"/>
    <mergeCell ref="H42:H44"/>
    <mergeCell ref="I42:I44"/>
    <mergeCell ref="F42:F44"/>
    <mergeCell ref="G42:G44"/>
    <mergeCell ref="Y36:Y38"/>
    <mergeCell ref="Z36:Z38"/>
    <mergeCell ref="A39:A41"/>
    <mergeCell ref="B39:B41"/>
    <mergeCell ref="D39:D41"/>
    <mergeCell ref="F39:F41"/>
    <mergeCell ref="G39:G41"/>
    <mergeCell ref="H39:H41"/>
    <mergeCell ref="I39:I41"/>
    <mergeCell ref="M36:M38"/>
    <mergeCell ref="O36:O38"/>
    <mergeCell ref="P36:P38"/>
    <mergeCell ref="Q36:Q38"/>
    <mergeCell ref="R36:R38"/>
    <mergeCell ref="S36:S38"/>
    <mergeCell ref="A36:A38"/>
    <mergeCell ref="B36:B38"/>
    <mergeCell ref="D36:D38"/>
    <mergeCell ref="F36:F38"/>
    <mergeCell ref="E36:E38"/>
    <mergeCell ref="E39:E41"/>
    <mergeCell ref="V39:V41"/>
    <mergeCell ref="W39:W41"/>
    <mergeCell ref="X39:X41"/>
    <mergeCell ref="Y30:Y32"/>
    <mergeCell ref="Z30:Z32"/>
    <mergeCell ref="Y33:Y35"/>
    <mergeCell ref="Z33:Z35"/>
    <mergeCell ref="Y24:Y26"/>
    <mergeCell ref="Z24:Z26"/>
    <mergeCell ref="Y27:Y29"/>
    <mergeCell ref="Z27:Z29"/>
    <mergeCell ref="Y18:Y20"/>
    <mergeCell ref="Z18:Z20"/>
    <mergeCell ref="Y21:Y23"/>
    <mergeCell ref="Z21:Z23"/>
    <mergeCell ref="Y12:Y14"/>
    <mergeCell ref="Z12:Z14"/>
    <mergeCell ref="Y15:Y17"/>
    <mergeCell ref="Z15:Z17"/>
    <mergeCell ref="Y9:Y11"/>
    <mergeCell ref="Z9:Z11"/>
    <mergeCell ref="S7:S8"/>
    <mergeCell ref="L9:L11"/>
    <mergeCell ref="M9:M11"/>
    <mergeCell ref="O9:O11"/>
    <mergeCell ref="P9:P11"/>
    <mergeCell ref="Q9:Q11"/>
    <mergeCell ref="R9:R11"/>
    <mergeCell ref="S9:S11"/>
    <mergeCell ref="W7:W8"/>
    <mergeCell ref="X7:X8"/>
    <mergeCell ref="W12:W14"/>
    <mergeCell ref="X12:X14"/>
    <mergeCell ref="T12:T14"/>
    <mergeCell ref="W9:W11"/>
    <mergeCell ref="X9:X11"/>
    <mergeCell ref="T9:T11"/>
    <mergeCell ref="X15:X17"/>
    <mergeCell ref="N15:N17"/>
    <mergeCell ref="Q21:Q23"/>
    <mergeCell ref="R21:R23"/>
    <mergeCell ref="S21:S23"/>
    <mergeCell ref="Q15:Q17"/>
    <mergeCell ref="R15:R17"/>
    <mergeCell ref="S15:S17"/>
    <mergeCell ref="M15:M17"/>
    <mergeCell ref="O15:O17"/>
    <mergeCell ref="P15:P17"/>
    <mergeCell ref="G12:G14"/>
    <mergeCell ref="H12:H14"/>
    <mergeCell ref="V27:V29"/>
    <mergeCell ref="L27:L29"/>
    <mergeCell ref="K7:K8"/>
    <mergeCell ref="N7:N8"/>
    <mergeCell ref="V7:V8"/>
    <mergeCell ref="K9:K11"/>
    <mergeCell ref="N9:N11"/>
    <mergeCell ref="V9:V11"/>
    <mergeCell ref="L7:L8"/>
    <mergeCell ref="M7:M8"/>
    <mergeCell ref="U9:U11"/>
    <mergeCell ref="T7:T8"/>
    <mergeCell ref="U7:U8"/>
    <mergeCell ref="O7:O8"/>
    <mergeCell ref="P7:P8"/>
    <mergeCell ref="Q7:Q8"/>
    <mergeCell ref="R7:R8"/>
    <mergeCell ref="K15:K17"/>
    <mergeCell ref="V15:V17"/>
    <mergeCell ref="I12:I14"/>
    <mergeCell ref="O27:O29"/>
    <mergeCell ref="P27:P29"/>
    <mergeCell ref="J12:J14"/>
    <mergeCell ref="K12:K14"/>
    <mergeCell ref="N12:N14"/>
    <mergeCell ref="V12:V14"/>
    <mergeCell ref="L12:L14"/>
    <mergeCell ref="M12:M14"/>
    <mergeCell ref="O12:O14"/>
    <mergeCell ref="P12:P14"/>
    <mergeCell ref="Q12:Q14"/>
    <mergeCell ref="R12:R14"/>
    <mergeCell ref="S12:S14"/>
    <mergeCell ref="U12:U14"/>
    <mergeCell ref="K36:K38"/>
    <mergeCell ref="N36:N38"/>
    <mergeCell ref="V36:V38"/>
    <mergeCell ref="L36:L38"/>
    <mergeCell ref="U33:U35"/>
    <mergeCell ref="T30:T32"/>
    <mergeCell ref="U30:U32"/>
    <mergeCell ref="R30:R32"/>
    <mergeCell ref="S30:S32"/>
    <mergeCell ref="K30:K32"/>
    <mergeCell ref="N30:N32"/>
    <mergeCell ref="V30:V32"/>
    <mergeCell ref="L30:L32"/>
    <mergeCell ref="M30:M32"/>
    <mergeCell ref="O30:O32"/>
    <mergeCell ref="P30:P32"/>
    <mergeCell ref="Q30:Q32"/>
    <mergeCell ref="G36:G38"/>
    <mergeCell ref="H36:H38"/>
    <mergeCell ref="H33:H35"/>
    <mergeCell ref="I33:I35"/>
    <mergeCell ref="J33:J35"/>
    <mergeCell ref="W33:W35"/>
    <mergeCell ref="X33:X35"/>
    <mergeCell ref="T33:T35"/>
    <mergeCell ref="K33:K35"/>
    <mergeCell ref="N33:N35"/>
    <mergeCell ref="V33:V35"/>
    <mergeCell ref="L33:L35"/>
    <mergeCell ref="M33:M35"/>
    <mergeCell ref="O33:O35"/>
    <mergeCell ref="P33:P35"/>
    <mergeCell ref="Q33:Q35"/>
    <mergeCell ref="R33:R35"/>
    <mergeCell ref="S33:S35"/>
    <mergeCell ref="I36:I38"/>
    <mergeCell ref="J36:J38"/>
    <mergeCell ref="W36:W38"/>
    <mergeCell ref="X36:X38"/>
    <mergeCell ref="T36:T38"/>
    <mergeCell ref="U36:U38"/>
    <mergeCell ref="K27:K29"/>
    <mergeCell ref="M27:M29"/>
    <mergeCell ref="A33:A35"/>
    <mergeCell ref="B33:B35"/>
    <mergeCell ref="D33:D35"/>
    <mergeCell ref="F33:F35"/>
    <mergeCell ref="G33:G35"/>
    <mergeCell ref="G30:G32"/>
    <mergeCell ref="H30:H32"/>
    <mergeCell ref="I30:I32"/>
    <mergeCell ref="J30:J32"/>
    <mergeCell ref="E33:E35"/>
    <mergeCell ref="A30:A32"/>
    <mergeCell ref="B30:B32"/>
    <mergeCell ref="D30:D32"/>
    <mergeCell ref="F30:F32"/>
    <mergeCell ref="E30:E32"/>
    <mergeCell ref="G27:G29"/>
    <mergeCell ref="H27:H29"/>
    <mergeCell ref="I27:I29"/>
    <mergeCell ref="J27:J29"/>
    <mergeCell ref="E27:E29"/>
    <mergeCell ref="F27:F29"/>
    <mergeCell ref="A27:A29"/>
    <mergeCell ref="W30:W32"/>
    <mergeCell ref="X30:X32"/>
    <mergeCell ref="X27:X29"/>
    <mergeCell ref="T27:T29"/>
    <mergeCell ref="U27:U29"/>
    <mergeCell ref="M24:M26"/>
    <mergeCell ref="O24:O26"/>
    <mergeCell ref="P24:P26"/>
    <mergeCell ref="Q24:Q26"/>
    <mergeCell ref="R24:R26"/>
    <mergeCell ref="S24:S26"/>
    <mergeCell ref="W27:W29"/>
    <mergeCell ref="Q27:Q29"/>
    <mergeCell ref="R27:R29"/>
    <mergeCell ref="S27:S29"/>
    <mergeCell ref="X24:X26"/>
    <mergeCell ref="T24:T26"/>
    <mergeCell ref="N27:N29"/>
    <mergeCell ref="D21:D23"/>
    <mergeCell ref="F21:F23"/>
    <mergeCell ref="G21:G23"/>
    <mergeCell ref="I24:I26"/>
    <mergeCell ref="J24:J26"/>
    <mergeCell ref="W15:W17"/>
    <mergeCell ref="G18:G20"/>
    <mergeCell ref="W21:W23"/>
    <mergeCell ref="H18:H20"/>
    <mergeCell ref="I18:I20"/>
    <mergeCell ref="W24:W26"/>
    <mergeCell ref="U24:U26"/>
    <mergeCell ref="K24:K26"/>
    <mergeCell ref="N24:N26"/>
    <mergeCell ref="V24:V26"/>
    <mergeCell ref="L24:L26"/>
    <mergeCell ref="J18:J20"/>
    <mergeCell ref="G24:G26"/>
    <mergeCell ref="H24:H26"/>
    <mergeCell ref="H21:H23"/>
    <mergeCell ref="I21:I23"/>
    <mergeCell ref="J21:J23"/>
    <mergeCell ref="T15:T17"/>
    <mergeCell ref="U15:U17"/>
    <mergeCell ref="X21:X23"/>
    <mergeCell ref="T21:T23"/>
    <mergeCell ref="K21:K23"/>
    <mergeCell ref="N21:N23"/>
    <mergeCell ref="V21:V23"/>
    <mergeCell ref="L21:L23"/>
    <mergeCell ref="T18:T20"/>
    <mergeCell ref="U18:U20"/>
    <mergeCell ref="U21:U23"/>
    <mergeCell ref="K18:K20"/>
    <mergeCell ref="N18:N20"/>
    <mergeCell ref="V18:V20"/>
    <mergeCell ref="W18:W20"/>
    <mergeCell ref="X18:X20"/>
    <mergeCell ref="L18:L20"/>
    <mergeCell ref="M18:M20"/>
    <mergeCell ref="O18:O20"/>
    <mergeCell ref="P18:P20"/>
    <mergeCell ref="Q18:Q20"/>
    <mergeCell ref="R18:R20"/>
    <mergeCell ref="S18:S20"/>
    <mergeCell ref="M21:M23"/>
    <mergeCell ref="O21:O23"/>
    <mergeCell ref="P21:P23"/>
    <mergeCell ref="A18:A20"/>
    <mergeCell ref="B18:B20"/>
    <mergeCell ref="D18:D20"/>
    <mergeCell ref="F18:F20"/>
    <mergeCell ref="F15:F17"/>
    <mergeCell ref="A15:A17"/>
    <mergeCell ref="B15:B17"/>
    <mergeCell ref="D15:D17"/>
    <mergeCell ref="L15:L17"/>
    <mergeCell ref="G15:G17"/>
    <mergeCell ref="H15:H17"/>
    <mergeCell ref="I15:I17"/>
    <mergeCell ref="J15:J17"/>
    <mergeCell ref="G9:G11"/>
    <mergeCell ref="D9:D11"/>
    <mergeCell ref="G7:G8"/>
    <mergeCell ref="H7:H8"/>
    <mergeCell ref="I7:I8"/>
    <mergeCell ref="J7:J8"/>
    <mergeCell ref="A7:A8"/>
    <mergeCell ref="B7:B8"/>
    <mergeCell ref="D7:D8"/>
    <mergeCell ref="H9:H11"/>
    <mergeCell ref="I9:I11"/>
    <mergeCell ref="J9:J11"/>
    <mergeCell ref="C7:C8"/>
    <mergeCell ref="C9:C11"/>
    <mergeCell ref="B27:B29"/>
    <mergeCell ref="D27:D29"/>
    <mergeCell ref="A21:A23"/>
    <mergeCell ref="B21:B23"/>
    <mergeCell ref="A24:A26"/>
    <mergeCell ref="B24:B26"/>
    <mergeCell ref="D24:D26"/>
    <mergeCell ref="F7:F8"/>
    <mergeCell ref="A6:E6"/>
    <mergeCell ref="E7:E8"/>
    <mergeCell ref="E9:E11"/>
    <mergeCell ref="E12:E14"/>
    <mergeCell ref="E15:E17"/>
    <mergeCell ref="E18:E20"/>
    <mergeCell ref="E21:E23"/>
    <mergeCell ref="E24:E26"/>
    <mergeCell ref="A12:A14"/>
    <mergeCell ref="B12:B14"/>
    <mergeCell ref="D12:D14"/>
    <mergeCell ref="F12:F14"/>
    <mergeCell ref="F24:F26"/>
    <mergeCell ref="A9:A11"/>
    <mergeCell ref="B9:B11"/>
    <mergeCell ref="F9:F11"/>
  </mergeCells>
  <conditionalFormatting sqref="B9:B11 D9:Y11">
    <cfRule type="expression" dxfId="330" priority="155">
      <formula>IF($E9="No aplica",1,0)</formula>
    </cfRule>
  </conditionalFormatting>
  <conditionalFormatting sqref="Z9">
    <cfRule type="cellIs" dxfId="329" priority="101" operator="equal">
      <formula>"Catastrófico"</formula>
    </cfRule>
    <cfRule type="cellIs" dxfId="328" priority="102" operator="equal">
      <formula>"Mayor"</formula>
    </cfRule>
    <cfRule type="cellIs" dxfId="327" priority="103" operator="equal">
      <formula>"Moderado"</formula>
    </cfRule>
    <cfRule type="cellIs" dxfId="326" priority="104" operator="equal">
      <formula>"Menor"</formula>
    </cfRule>
    <cfRule type="cellIs" dxfId="325" priority="105" operator="equal">
      <formula>"Leve"</formula>
    </cfRule>
  </conditionalFormatting>
  <conditionalFormatting sqref="Z9:Z11">
    <cfRule type="expression" dxfId="324" priority="100">
      <formula>IF($E9="No aplica",1,0)</formula>
    </cfRule>
  </conditionalFormatting>
  <conditionalFormatting sqref="B12:B68 D12:X68">
    <cfRule type="expression" dxfId="323" priority="81">
      <formula>IF($E12="No aplica",1,0)</formula>
    </cfRule>
  </conditionalFormatting>
  <conditionalFormatting sqref="C9:C11">
    <cfRule type="expression" dxfId="322" priority="74">
      <formula>IF($E9="No aplica",1,0)</formula>
    </cfRule>
  </conditionalFormatting>
  <conditionalFormatting sqref="C12:C14">
    <cfRule type="expression" dxfId="321" priority="72">
      <formula>IF($E12="No aplica",1,0)</formula>
    </cfRule>
  </conditionalFormatting>
  <conditionalFormatting sqref="C15:C68">
    <cfRule type="expression" dxfId="320" priority="71">
      <formula>IF($E15="No aplica",1,0)</formula>
    </cfRule>
  </conditionalFormatting>
  <conditionalFormatting sqref="Y12:Y68">
    <cfRule type="expression" dxfId="319" priority="7">
      <formula>IF($E12="No aplica",1,0)</formula>
    </cfRule>
  </conditionalFormatting>
  <conditionalFormatting sqref="Z12 Z15 Z18 Z21 Z24 Z27 Z30 Z33 Z36 Z39 Z42 Z45 Z48 Z51 Z54 Z57 Z60 Z63 Z66">
    <cfRule type="cellIs" dxfId="318" priority="2" operator="equal">
      <formula>"Catastrófico"</formula>
    </cfRule>
    <cfRule type="cellIs" dxfId="317" priority="3" operator="equal">
      <formula>"Mayor"</formula>
    </cfRule>
    <cfRule type="cellIs" dxfId="316" priority="4" operator="equal">
      <formula>"Moderado"</formula>
    </cfRule>
    <cfRule type="cellIs" dxfId="315" priority="5" operator="equal">
      <formula>"Menor"</formula>
    </cfRule>
    <cfRule type="cellIs" dxfId="314" priority="6" operator="equal">
      <formula>"Leve"</formula>
    </cfRule>
  </conditionalFormatting>
  <conditionalFormatting sqref="Z12:Z68">
    <cfRule type="expression" dxfId="313" priority="1">
      <formula>IF($E12="No aplica",1,0)</formula>
    </cfRule>
  </conditionalFormatting>
  <dataValidations count="1">
    <dataValidation type="list" allowBlank="1" showInputMessage="1" showErrorMessage="1" sqref="F9:X68">
      <formula1>IF(OR($D9="No aplica",$D9=""),"",SI_NO)</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0"/>
  <sheetViews>
    <sheetView topLeftCell="C1" zoomScale="85" zoomScaleNormal="85" workbookViewId="0">
      <pane ySplit="8" topLeftCell="A45" activePane="bottomLeft" state="frozen"/>
      <selection pane="bottomLeft" activeCell="K60" sqref="K60:K62"/>
    </sheetView>
  </sheetViews>
  <sheetFormatPr baseColWidth="10" defaultColWidth="0" defaultRowHeight="16.5" zeroHeight="1" x14ac:dyDescent="0.3"/>
  <cols>
    <col min="1" max="1" width="4" style="8" bestFit="1" customWidth="1"/>
    <col min="2" max="3" width="18.85546875" style="8" customWidth="1"/>
    <col min="4" max="4" width="27.42578125" style="8" customWidth="1"/>
    <col min="5" max="5" width="20.28515625" style="8" customWidth="1"/>
    <col min="6" max="6" width="19.5703125" style="8" customWidth="1"/>
    <col min="7" max="7" width="22.7109375" style="8" customWidth="1"/>
    <col min="8" max="8" width="29.42578125" style="8" customWidth="1"/>
    <col min="9" max="9" width="20.28515625" style="8" customWidth="1"/>
    <col min="10" max="10" width="42" style="8" customWidth="1"/>
    <col min="11" max="12" width="26.28515625" style="8" customWidth="1"/>
    <col min="13" max="13" width="11.42578125" style="2" customWidth="1"/>
    <col min="14" max="16" width="11.42578125" style="2" hidden="1" customWidth="1"/>
    <col min="17" max="16384" width="11.42578125" style="4" hidden="1"/>
  </cols>
  <sheetData>
    <row r="1" spans="1:16" ht="15.75" customHeight="1" x14ac:dyDescent="0.3">
      <c r="A1" s="167"/>
      <c r="B1" s="168"/>
      <c r="C1" s="166" t="s">
        <v>162</v>
      </c>
      <c r="D1" s="166"/>
      <c r="E1" s="166"/>
      <c r="F1" s="166"/>
      <c r="G1" s="166"/>
      <c r="H1" s="166"/>
      <c r="I1" s="166"/>
      <c r="J1" s="166"/>
      <c r="K1" s="174" t="s">
        <v>264</v>
      </c>
      <c r="L1" s="174"/>
      <c r="M1" s="3"/>
      <c r="N1" s="3"/>
      <c r="O1" s="3"/>
      <c r="P1" s="3"/>
    </row>
    <row r="2" spans="1:16" ht="15.75" customHeight="1" x14ac:dyDescent="0.3">
      <c r="A2" s="169"/>
      <c r="B2" s="170"/>
      <c r="C2" s="166"/>
      <c r="D2" s="166"/>
      <c r="E2" s="166"/>
      <c r="F2" s="166"/>
      <c r="G2" s="166"/>
      <c r="H2" s="166"/>
      <c r="I2" s="166"/>
      <c r="J2" s="166"/>
      <c r="K2" s="174" t="s">
        <v>263</v>
      </c>
      <c r="L2" s="174"/>
      <c r="M2" s="3"/>
      <c r="N2" s="3"/>
      <c r="O2" s="3"/>
      <c r="P2" s="3"/>
    </row>
    <row r="3" spans="1:16" ht="15.75" customHeight="1" x14ac:dyDescent="0.3">
      <c r="A3" s="169"/>
      <c r="B3" s="170"/>
      <c r="C3" s="166"/>
      <c r="D3" s="166"/>
      <c r="E3" s="166"/>
      <c r="F3" s="166"/>
      <c r="G3" s="166"/>
      <c r="H3" s="166"/>
      <c r="I3" s="166"/>
      <c r="J3" s="166"/>
      <c r="K3" s="174" t="s">
        <v>315</v>
      </c>
      <c r="L3" s="174"/>
      <c r="M3" s="3"/>
      <c r="N3" s="3"/>
      <c r="O3" s="3"/>
      <c r="P3" s="3"/>
    </row>
    <row r="4" spans="1:16" ht="15.75" customHeight="1" x14ac:dyDescent="0.3">
      <c r="A4" s="171"/>
      <c r="B4" s="172"/>
      <c r="C4" s="166"/>
      <c r="D4" s="166"/>
      <c r="E4" s="166"/>
      <c r="F4" s="166"/>
      <c r="G4" s="166"/>
      <c r="H4" s="166"/>
      <c r="I4" s="166"/>
      <c r="J4" s="166"/>
      <c r="K4" s="174" t="s">
        <v>356</v>
      </c>
      <c r="L4" s="174"/>
      <c r="M4" s="3"/>
      <c r="N4" s="3"/>
      <c r="O4" s="3"/>
      <c r="P4" s="3"/>
    </row>
    <row r="5" spans="1:16" x14ac:dyDescent="0.3">
      <c r="A5" s="12"/>
      <c r="B5" s="12"/>
      <c r="C5" s="12"/>
      <c r="D5" s="12"/>
      <c r="E5" s="12"/>
      <c r="F5" s="12"/>
      <c r="G5" s="12"/>
      <c r="H5" s="12"/>
      <c r="I5" s="12"/>
      <c r="J5" s="12"/>
      <c r="K5" s="12"/>
      <c r="L5" s="12"/>
      <c r="M5" s="3"/>
      <c r="N5" s="3"/>
      <c r="O5" s="3"/>
      <c r="P5" s="3"/>
    </row>
    <row r="6" spans="1:16" ht="15.75" customHeight="1" x14ac:dyDescent="0.3">
      <c r="A6" s="175" t="s">
        <v>109</v>
      </c>
      <c r="B6" s="176"/>
      <c r="C6" s="176"/>
      <c r="D6" s="176"/>
      <c r="E6" s="176"/>
      <c r="F6" s="176"/>
      <c r="G6" s="177"/>
      <c r="H6" s="135" t="s">
        <v>161</v>
      </c>
      <c r="I6" s="135"/>
      <c r="J6" s="135"/>
      <c r="K6" s="135"/>
      <c r="L6" s="135"/>
      <c r="M6" s="3"/>
      <c r="N6" s="3"/>
      <c r="O6" s="3"/>
      <c r="P6" s="3"/>
    </row>
    <row r="7" spans="1:16" ht="18" customHeight="1" x14ac:dyDescent="0.3">
      <c r="A7" s="161" t="s">
        <v>88</v>
      </c>
      <c r="B7" s="136" t="s">
        <v>39</v>
      </c>
      <c r="C7" s="136" t="s">
        <v>319</v>
      </c>
      <c r="D7" s="136" t="s">
        <v>1</v>
      </c>
      <c r="E7" s="136" t="s">
        <v>86</v>
      </c>
      <c r="F7" s="119" t="s">
        <v>2</v>
      </c>
      <c r="G7" s="119" t="s">
        <v>320</v>
      </c>
      <c r="H7" s="160" t="s">
        <v>146</v>
      </c>
      <c r="I7" s="160" t="s">
        <v>147</v>
      </c>
      <c r="J7" s="136" t="s">
        <v>159</v>
      </c>
      <c r="K7" s="160" t="s">
        <v>148</v>
      </c>
      <c r="L7" s="160" t="s">
        <v>149</v>
      </c>
      <c r="M7" s="3"/>
      <c r="N7" s="3"/>
      <c r="O7" s="3"/>
      <c r="P7" s="3"/>
    </row>
    <row r="8" spans="1:16" ht="35.25" customHeight="1" x14ac:dyDescent="0.25">
      <c r="A8" s="161"/>
      <c r="B8" s="136"/>
      <c r="C8" s="136"/>
      <c r="D8" s="136"/>
      <c r="E8" s="136"/>
      <c r="F8" s="119"/>
      <c r="G8" s="119"/>
      <c r="H8" s="160"/>
      <c r="I8" s="160"/>
      <c r="J8" s="136"/>
      <c r="K8" s="160"/>
      <c r="L8" s="160"/>
      <c r="M8" s="13"/>
      <c r="N8" s="13"/>
      <c r="O8" s="13"/>
      <c r="P8" s="13"/>
    </row>
    <row r="9" spans="1:16" ht="16.5" customHeight="1" x14ac:dyDescent="0.25">
      <c r="A9" s="148">
        <v>1</v>
      </c>
      <c r="B9" s="116" t="str">
        <f>IF(MID('2. Identificación del Riesgo'!H9:H11,1,27)="Seguridad de la Información",'2. Identificación del Riesgo'!B9:B11,
IF('2. Identificación del Riesgo'!H9:H11="","",
IF(MID('2. Identificación del Riesgo'!H9:H11,1,27)&lt;&gt;"Seguridad de la Información","No aplica")))</f>
        <v>No aplica</v>
      </c>
      <c r="C9" s="116" t="str">
        <f>IF(MID('2. Identificación del Riesgo'!H9:H11,1,27)="Seguridad de la Información",'2. Identificación del Riesgo'!C9:C11,
IF('2. Identificación del Riesgo'!H9:H11="","",
IF(MID('2. Identificación del Riesgo'!H9:H11,1,27)&lt;&gt;"Seguridad de la Información","No aplica")))</f>
        <v>No aplica</v>
      </c>
      <c r="D9" s="116" t="str">
        <f>IF(MID('2. Identificación del Riesgo'!H9:H11,1,27)="Seguridad de la Información",'2. Identificación del Riesgo'!G9:G11,
IF('2. Identificación del Riesgo'!H9:H11="","",
IF(MID('2. Identificación del Riesgo'!H9:H11,1,27)&lt;&gt;"Seguridad de la Información","No aplica")))</f>
        <v>No aplica</v>
      </c>
      <c r="E9" s="116" t="str">
        <f>IF(MID('2. Identificación del Riesgo'!H9:H11,1,27)="Seguridad de la Información",'2. Identificación del Riesgo'!H9:H11,
IF('2. Identificación del Riesgo'!H9:H11="","",
IF(MID('2. Identificación del Riesgo'!H9:H11,1,27)&lt;&gt;"Seguridad de la Información","No aplica")))</f>
        <v>No aplica</v>
      </c>
      <c r="F9" s="116" t="str">
        <f>IF(MID('2. Identificación del Riesgo'!H9:H11,1,27)="Seguridad de la Información",'2. Identificación del Riesgo'!I9:I11,
IF('2. Identificación del Riesgo'!H9:H11="","",
IF(MID('2. Identificación del Riesgo'!H9:H11,1,27)&lt;&gt;"Seguridad de la Información","No aplica")))</f>
        <v>No aplica</v>
      </c>
      <c r="G9" s="116" t="str">
        <f>IF(MID('2. Identificación del Riesgo'!H9:H11,1,27)="Seguridad de la Información",CONCATENATE("Probabilidad: ",'2. Identificación del Riesgo'!K9:K11,"
","Impacto: ",'2. Identificación del Riesgo'!N9:N11,"
","Zona de Riesgo: ",'2. Identificación del Riesgo'!P9:P11),
IF('2. Identificación del Riesgo'!H9:H11="","",
IF(MID('2. Identificación del Riesgo'!H9:H11,1,27)&lt;&gt;"Seguridad de la Información","No aplica")))</f>
        <v>No aplica</v>
      </c>
      <c r="H9" s="144"/>
      <c r="I9" s="144"/>
      <c r="J9" s="173" t="str">
        <f>IF(I9="Información","Información fisica o digital como contratos, acuerdos de confidencialidad, manuales, procedimientos operativos, registros contables, bases de datos, entre otros.",
IF(I9="Software","Activo informático lógico como programas, herramientas ofimáticas o sistemas lógicos para la ejecución de las actividades.",
IF(I9="Hardware","Equipos físicos de cómputo y de comunicaciones como, servidores, biométricos que por su criticidad son considerados activos de información.",
IF(I9="Servicios","Servicio brindado por parte de la entidad para el apoyo de las actividades de los procesos, tales como: Servicios WEB, intranet, CRM, ERP, Portales organizacionales, Aplicaciones entre otros (Pueden estar compuestos por hardware y software).",
IF(I9="Intangibles","Se consideran intangibles aquellos activos inmateriales que otorgan a la entidad una ventaja competitiva relevante, uno de ellos es la imagen corporativa, reputación o el good will, entre otros.",
IF(I9="Componentes de Red","Medios necesarios para realizar la conexión de los elementos de hardware y software en una red, por ejemplo, el cableado estructurado y tarjetas de red, routers, switches, entre otros.",
IF(I9="Personas","Aquellos roles que, por su conocimiento, experiencia y criticidad para el proceso, son considerados activos de información, por ejemplo: personal con experiencia y capacitado para realizar una tarea específica en la ejecución de las actividades.",
IF(I9="Instalaciones","Espacio o área asignada para alojar y salvaguardar los datos considerados como activos críticos para la empresa.",""))))))))</f>
        <v/>
      </c>
      <c r="K9" s="144"/>
      <c r="L9" s="144"/>
      <c r="M9" s="14"/>
      <c r="N9" s="14"/>
      <c r="O9" s="14"/>
      <c r="P9" s="14"/>
    </row>
    <row r="10" spans="1:16" x14ac:dyDescent="0.3">
      <c r="A10" s="148"/>
      <c r="B10" s="116"/>
      <c r="C10" s="116"/>
      <c r="D10" s="116"/>
      <c r="E10" s="116"/>
      <c r="F10" s="116"/>
      <c r="G10" s="116"/>
      <c r="H10" s="144"/>
      <c r="I10" s="144"/>
      <c r="J10" s="173"/>
      <c r="K10" s="144"/>
      <c r="L10" s="144"/>
      <c r="M10" s="3"/>
      <c r="N10" s="3"/>
      <c r="O10" s="3"/>
      <c r="P10" s="3"/>
    </row>
    <row r="11" spans="1:16" x14ac:dyDescent="0.3">
      <c r="A11" s="148"/>
      <c r="B11" s="116"/>
      <c r="C11" s="116"/>
      <c r="D11" s="116"/>
      <c r="E11" s="116"/>
      <c r="F11" s="116"/>
      <c r="G11" s="116"/>
      <c r="H11" s="144"/>
      <c r="I11" s="144"/>
      <c r="J11" s="173"/>
      <c r="K11" s="144"/>
      <c r="L11" s="144"/>
      <c r="M11" s="3"/>
      <c r="N11" s="3"/>
      <c r="O11" s="3"/>
      <c r="P11" s="3"/>
    </row>
    <row r="12" spans="1:16" ht="16.5" customHeight="1" x14ac:dyDescent="0.3">
      <c r="A12" s="148">
        <v>2</v>
      </c>
      <c r="B12" s="116" t="str">
        <f>IF(MID('2. Identificación del Riesgo'!H12:H14,1,27)="Seguridad de la Información",'2. Identificación del Riesgo'!B12:B14,
IF('2. Identificación del Riesgo'!H12:H14="","",
IF(MID('2. Identificación del Riesgo'!H12:H14,1,27)&lt;&gt;"Seguridad de la Información","No aplica")))</f>
        <v>No aplica</v>
      </c>
      <c r="C12" s="116" t="str">
        <f>IF(MID('2. Identificación del Riesgo'!H12:H14,1,27)="Seguridad de la Información",'2. Identificación del Riesgo'!C12:C14,
IF('2. Identificación del Riesgo'!H12:H14="","",
IF(MID('2. Identificación del Riesgo'!H12:H14,1,27)&lt;&gt;"Seguridad de la Información","No aplica")))</f>
        <v>No aplica</v>
      </c>
      <c r="D12" s="116" t="str">
        <f>IF(MID('2. Identificación del Riesgo'!H12:H14,1,27)="Seguridad de la Información",'2. Identificación del Riesgo'!G12:G14,
IF('2. Identificación del Riesgo'!H12:H14="","",
IF(MID('2. Identificación del Riesgo'!H12:H14,1,27)&lt;&gt;"Seguridad de la Información","No aplica")))</f>
        <v>No aplica</v>
      </c>
      <c r="E12" s="116" t="str">
        <f>IF(MID('2. Identificación del Riesgo'!H12:H14,1,27)="Seguridad de la Información",'2. Identificación del Riesgo'!H12:H14,
IF('2. Identificación del Riesgo'!H12:H14="","",
IF(MID('2. Identificación del Riesgo'!H12:H14,1,27)&lt;&gt;"Seguridad de la Información","No aplica")))</f>
        <v>No aplica</v>
      </c>
      <c r="F12" s="116" t="str">
        <f>IF(MID('2. Identificación del Riesgo'!H12:H14,1,27)="Seguridad de la Información",'2. Identificación del Riesgo'!I12:I14,
IF('2. Identificación del Riesgo'!H12:H14="","",
IF(MID('2. Identificación del Riesgo'!H12:H14,1,27)&lt;&gt;"Seguridad de la Información","No aplica")))</f>
        <v>No aplica</v>
      </c>
      <c r="G12" s="116" t="str">
        <f>IF(MID('2. Identificación del Riesgo'!H12:H14,1,27)="Seguridad de la Información",CONCATENATE("Probabilidad: ",'2. Identificación del Riesgo'!K12:K14,"
","Impacto: ",'2. Identificación del Riesgo'!N12:N14,"
","Zona de Riesgo: ",'2. Identificación del Riesgo'!P12:P14),
IF('2. Identificación del Riesgo'!H12:H14="","",
IF(MID('2. Identificación del Riesgo'!H12:H14,1,27)&lt;&gt;"Seguridad de la Información","No aplica")))</f>
        <v>No aplica</v>
      </c>
      <c r="H12" s="144"/>
      <c r="I12" s="144"/>
      <c r="J12" s="173" t="str">
        <f t="shared" ref="J12" si="0">IF(I12="Información","Información fisica o digital como contratos, acuerdos de confidencialidad, manuales, procedimientos operativos, registros contables, bases de datos, entre otros.",
IF(I12="Software","Activo informático lógico como programas, herramientas ofimáticas o sistemas lógicos para la ejecución de las actividades.",
IF(I12="Hardware","Equipos físicos de cómputo y de comunicaciones como, servidores, biométricos que por su criticidad son considerados activos de información.",
IF(I12="Servicios","Servicio brindado por parte de la entidad para el apoyo de las actividades de los procesos, tales como: Servicios WEB, intranet, CRM, ERP, Portales organizacionales, Aplicaciones entre otros (Pueden estar compuestos por hardware y software).",
IF(I12="Intangibles","Se consideran intangibles aquellos activos inmateriales que otorgan a la entidad una ventaja competitiva relevante, uno de ellos es la imagen corporativa, reputación o el good will, entre otros.",
IF(I12="Componentes de Red","Medios necesarios para realizar la conexión de los elementos de hardware y software en una red, por ejemplo, el cableado estructurado y tarjetas de red, routers, switches, entre otros.",
IF(I12="Personas","Aquellos roles que, por su conocimiento, experiencia y criticidad para el proceso, son considerados activos de información, por ejemplo: personal con experiencia y capacitado para realizar una tarea específica en la ejecución de las actividades.",
IF(I12="Instalaciones","Espacio o área asignada para alojar y salvaguardar los datos considerados como activos críticos para la empresa.",""))))))))</f>
        <v/>
      </c>
      <c r="K12" s="144"/>
      <c r="L12" s="144"/>
      <c r="M12" s="3"/>
      <c r="N12" s="3"/>
      <c r="O12" s="3"/>
      <c r="P12" s="3"/>
    </row>
    <row r="13" spans="1:16" x14ac:dyDescent="0.3">
      <c r="A13" s="148"/>
      <c r="B13" s="116"/>
      <c r="C13" s="116"/>
      <c r="D13" s="116"/>
      <c r="E13" s="116"/>
      <c r="F13" s="116"/>
      <c r="G13" s="116"/>
      <c r="H13" s="144"/>
      <c r="I13" s="144"/>
      <c r="J13" s="173"/>
      <c r="K13" s="144"/>
      <c r="L13" s="144"/>
      <c r="M13" s="3"/>
      <c r="N13" s="3"/>
      <c r="O13" s="3"/>
      <c r="P13" s="3"/>
    </row>
    <row r="14" spans="1:16" x14ac:dyDescent="0.3">
      <c r="A14" s="148"/>
      <c r="B14" s="116"/>
      <c r="C14" s="116"/>
      <c r="D14" s="116"/>
      <c r="E14" s="116"/>
      <c r="F14" s="116"/>
      <c r="G14" s="116"/>
      <c r="H14" s="144"/>
      <c r="I14" s="144"/>
      <c r="J14" s="173"/>
      <c r="K14" s="144"/>
      <c r="L14" s="144"/>
      <c r="M14" s="3"/>
      <c r="N14" s="3"/>
      <c r="O14" s="3"/>
      <c r="P14" s="3"/>
    </row>
    <row r="15" spans="1:16" ht="16.5" customHeight="1" x14ac:dyDescent="0.3">
      <c r="A15" s="148">
        <v>3</v>
      </c>
      <c r="B15" s="116" t="str">
        <f>IF(MID('2. Identificación del Riesgo'!H15:H17,1,27)="Seguridad de la Información",'2. Identificación del Riesgo'!B15:B17,
IF('2. Identificación del Riesgo'!H15:H17="","",
IF(MID('2. Identificación del Riesgo'!H15:H17,1,27)&lt;&gt;"Seguridad de la Información","No aplica")))</f>
        <v>No aplica</v>
      </c>
      <c r="C15" s="116" t="str">
        <f>IF(MID('2. Identificación del Riesgo'!H15:H17,1,27)="Seguridad de la Información",'2. Identificación del Riesgo'!C15:C17,
IF('2. Identificación del Riesgo'!H15:H17="","",
IF(MID('2. Identificación del Riesgo'!H15:H17,1,27)&lt;&gt;"Seguridad de la Información","No aplica")))</f>
        <v>No aplica</v>
      </c>
      <c r="D15" s="116" t="str">
        <f>IF(MID('2. Identificación del Riesgo'!H15:H17,1,27)="Seguridad de la Información",'2. Identificación del Riesgo'!G15:G17,
IF('2. Identificación del Riesgo'!H15:H17="","",
IF(MID('2. Identificación del Riesgo'!H15:H17,1,27)&lt;&gt;"Seguridad de la Información","No aplica")))</f>
        <v>No aplica</v>
      </c>
      <c r="E15" s="116" t="str">
        <f>IF(MID('2. Identificación del Riesgo'!H15:H17,1,27)="Seguridad de la Información",'2. Identificación del Riesgo'!H15:H17,
IF('2. Identificación del Riesgo'!H15:H17="","",
IF(MID('2. Identificación del Riesgo'!H15:H17,1,27)&lt;&gt;"Seguridad de la Información","No aplica")))</f>
        <v>No aplica</v>
      </c>
      <c r="F15" s="116" t="str">
        <f>IF(MID('2. Identificación del Riesgo'!H15:H17,1,27)="Seguridad de la Información",'2. Identificación del Riesgo'!I15:I17,
IF('2. Identificación del Riesgo'!H15:H17="","",
IF(MID('2. Identificación del Riesgo'!H15:H17,1,27)&lt;&gt;"Seguridad de la Información","No aplica")))</f>
        <v>No aplica</v>
      </c>
      <c r="G15" s="116" t="str">
        <f>IF(MID('2. Identificación del Riesgo'!H15:H17,1,27)="Seguridad de la Información",CONCATENATE("Probabilidad: ",'2. Identificación del Riesgo'!K15:K17,"
","Impacto: ",'2. Identificación del Riesgo'!N15:N17,"
","Zona de Riesgo: ",'2. Identificación del Riesgo'!P15:P17),
IF('2. Identificación del Riesgo'!H15:H17="","",
IF(MID('2. Identificación del Riesgo'!H15:H17,1,27)&lt;&gt;"Seguridad de la Información","No aplica")))</f>
        <v>No aplica</v>
      </c>
      <c r="H15" s="144"/>
      <c r="I15" s="144"/>
      <c r="J15" s="173" t="str">
        <f t="shared" ref="J15" si="1">IF(I15="Información","Información fisica o digital como contratos, acuerdos de confidencialidad, manuales, procedimientos operativos, registros contables, bases de datos, entre otros.",
IF(I15="Software","Activo informático lógico como programas, herramientas ofimáticas o sistemas lógicos para la ejecución de las actividades.",
IF(I15="Hardware","Equipos físicos de cómputo y de comunicaciones como, servidores, biométricos que por su criticidad son considerados activos de información.",
IF(I15="Servicios","Servicio brindado por parte de la entidad para el apoyo de las actividades de los procesos, tales como: Servicios WEB, intranet, CRM, ERP, Portales organizacionales, Aplicaciones entre otros (Pueden estar compuestos por hardware y software).",
IF(I15="Intangibles","Se consideran intangibles aquellos activos inmateriales que otorgan a la entidad una ventaja competitiva relevante, uno de ellos es la imagen corporativa, reputación o el good will, entre otros.",
IF(I15="Componentes de Red","Medios necesarios para realizar la conexión de los elementos de hardware y software en una red, por ejemplo, el cableado estructurado y tarjetas de red, routers, switches, entre otros.",
IF(I15="Personas","Aquellos roles que, por su conocimiento, experiencia y criticidad para el proceso, son considerados activos de información, por ejemplo: personal con experiencia y capacitado para realizar una tarea específica en la ejecución de las actividades.",
IF(I15="Instalaciones","Espacio o área asignada para alojar y salvaguardar los datos considerados como activos críticos para la empresa.",""))))))))</f>
        <v/>
      </c>
      <c r="K15" s="144"/>
      <c r="L15" s="144"/>
      <c r="M15" s="3"/>
      <c r="N15" s="3"/>
      <c r="O15" s="3"/>
      <c r="P15" s="3"/>
    </row>
    <row r="16" spans="1:16" x14ac:dyDescent="0.3">
      <c r="A16" s="148"/>
      <c r="B16" s="116"/>
      <c r="C16" s="116"/>
      <c r="D16" s="116"/>
      <c r="E16" s="116"/>
      <c r="F16" s="116"/>
      <c r="G16" s="116"/>
      <c r="H16" s="144"/>
      <c r="I16" s="144"/>
      <c r="J16" s="173"/>
      <c r="K16" s="144"/>
      <c r="L16" s="144"/>
      <c r="M16" s="3"/>
      <c r="N16" s="3"/>
      <c r="O16" s="3"/>
      <c r="P16" s="3"/>
    </row>
    <row r="17" spans="1:16" x14ac:dyDescent="0.3">
      <c r="A17" s="148"/>
      <c r="B17" s="116"/>
      <c r="C17" s="116"/>
      <c r="D17" s="116"/>
      <c r="E17" s="116"/>
      <c r="F17" s="116"/>
      <c r="G17" s="116"/>
      <c r="H17" s="144"/>
      <c r="I17" s="144"/>
      <c r="J17" s="173"/>
      <c r="K17" s="144"/>
      <c r="L17" s="144"/>
      <c r="M17" s="3"/>
      <c r="N17" s="3"/>
      <c r="O17" s="3"/>
      <c r="P17" s="3"/>
    </row>
    <row r="18" spans="1:16" ht="16.5" customHeight="1" x14ac:dyDescent="0.3">
      <c r="A18" s="148">
        <v>4</v>
      </c>
      <c r="B18" s="116" t="str">
        <f>IF(MID('2. Identificación del Riesgo'!H18:H20,1,27)="Seguridad de la Información",'2. Identificación del Riesgo'!B18:B20,
IF('2. Identificación del Riesgo'!H18:H20="","",
IF(MID('2. Identificación del Riesgo'!H18:H20,1,27)&lt;&gt;"Seguridad de la Información","No aplica")))</f>
        <v>No aplica</v>
      </c>
      <c r="C18" s="116" t="str">
        <f>IF(MID('2. Identificación del Riesgo'!H18:H20,1,27)="Seguridad de la Información",'2. Identificación del Riesgo'!C18:C20,
IF('2. Identificación del Riesgo'!H18:H20="","",
IF(MID('2. Identificación del Riesgo'!H18:H20,1,27)&lt;&gt;"Seguridad de la Información","No aplica")))</f>
        <v>No aplica</v>
      </c>
      <c r="D18" s="116" t="str">
        <f>IF(MID('2. Identificación del Riesgo'!H18:H20,1,27)="Seguridad de la Información",'2. Identificación del Riesgo'!G18:G20,
IF('2. Identificación del Riesgo'!H18:H20="","",
IF(MID('2. Identificación del Riesgo'!H18:H20,1,27)&lt;&gt;"Seguridad de la Información","No aplica")))</f>
        <v>No aplica</v>
      </c>
      <c r="E18" s="116" t="str">
        <f>IF(MID('2. Identificación del Riesgo'!H18:H20,1,27)="Seguridad de la Información",'2. Identificación del Riesgo'!H18:H20,
IF('2. Identificación del Riesgo'!H18:H20="","",
IF(MID('2. Identificación del Riesgo'!H18:H20,1,27)&lt;&gt;"Seguridad de la Información","No aplica")))</f>
        <v>No aplica</v>
      </c>
      <c r="F18" s="116" t="str">
        <f>IF(MID('2. Identificación del Riesgo'!H18:H20,1,27)="Seguridad de la Información",'2. Identificación del Riesgo'!I18:I20,
IF('2. Identificación del Riesgo'!H18:H20="","",
IF(MID('2. Identificación del Riesgo'!H18:H20,1,27)&lt;&gt;"Seguridad de la Información","No aplica")))</f>
        <v>No aplica</v>
      </c>
      <c r="G18" s="116" t="str">
        <f>IF(MID('2. Identificación del Riesgo'!H18:H20,1,27)="Seguridad de la Información",CONCATENATE("Probabilidad: ",'2. Identificación del Riesgo'!K18:K20,"
","Impacto: ",'2. Identificación del Riesgo'!N18:N20,"
","Zona de Riesgo: ",'2. Identificación del Riesgo'!P18:P20),
IF('2. Identificación del Riesgo'!H18:H20="","",
IF(MID('2. Identificación del Riesgo'!H18:H20,1,27)&lt;&gt;"Seguridad de la Información","No aplica")))</f>
        <v>No aplica</v>
      </c>
      <c r="H18" s="144"/>
      <c r="I18" s="144"/>
      <c r="J18" s="173" t="str">
        <f t="shared" ref="J18" si="2">IF(I18="Información","Información fisica o digital como contratos, acuerdos de confidencialidad, manuales, procedimientos operativos, registros contables, bases de datos, entre otros.",
IF(I18="Software","Activo informático lógico como programas, herramientas ofimáticas o sistemas lógicos para la ejecución de las actividades.",
IF(I18="Hardware","Equipos físicos de cómputo y de comunicaciones como, servidores, biométricos que por su criticidad son considerados activos de información.",
IF(I18="Servicios","Servicio brindado por parte de la entidad para el apoyo de las actividades de los procesos, tales como: Servicios WEB, intranet, CRM, ERP, Portales organizacionales, Aplicaciones entre otros (Pueden estar compuestos por hardware y software).",
IF(I18="Intangibles","Se consideran intangibles aquellos activos inmateriales que otorgan a la entidad una ventaja competitiva relevante, uno de ellos es la imagen corporativa, reputación o el good will, entre otros.",
IF(I18="Componentes de Red","Medios necesarios para realizar la conexión de los elementos de hardware y software en una red, por ejemplo, el cableado estructurado y tarjetas de red, routers, switches, entre otros.",
IF(I18="Personas","Aquellos roles que, por su conocimiento, experiencia y criticidad para el proceso, son considerados activos de información, por ejemplo: personal con experiencia y capacitado para realizar una tarea específica en la ejecución de las actividades.",
IF(I18="Instalaciones","Espacio o área asignada para alojar y salvaguardar los datos considerados como activos críticos para la empresa.",""))))))))</f>
        <v/>
      </c>
      <c r="K18" s="144"/>
      <c r="L18" s="144"/>
      <c r="M18" s="3"/>
      <c r="N18" s="3"/>
      <c r="O18" s="3"/>
      <c r="P18" s="3"/>
    </row>
    <row r="19" spans="1:16" x14ac:dyDescent="0.3">
      <c r="A19" s="148"/>
      <c r="B19" s="116"/>
      <c r="C19" s="116"/>
      <c r="D19" s="116"/>
      <c r="E19" s="116"/>
      <c r="F19" s="116"/>
      <c r="G19" s="116"/>
      <c r="H19" s="144"/>
      <c r="I19" s="144"/>
      <c r="J19" s="173"/>
      <c r="K19" s="144"/>
      <c r="L19" s="144"/>
      <c r="M19" s="3"/>
      <c r="N19" s="3"/>
      <c r="O19" s="3"/>
      <c r="P19" s="3"/>
    </row>
    <row r="20" spans="1:16" x14ac:dyDescent="0.3">
      <c r="A20" s="148"/>
      <c r="B20" s="116"/>
      <c r="C20" s="116"/>
      <c r="D20" s="116"/>
      <c r="E20" s="116"/>
      <c r="F20" s="116"/>
      <c r="G20" s="116"/>
      <c r="H20" s="144"/>
      <c r="I20" s="144"/>
      <c r="J20" s="173"/>
      <c r="K20" s="144"/>
      <c r="L20" s="144"/>
      <c r="M20" s="3"/>
      <c r="N20" s="3"/>
      <c r="O20" s="3"/>
      <c r="P20" s="3"/>
    </row>
    <row r="21" spans="1:16" ht="16.5" customHeight="1" x14ac:dyDescent="0.3">
      <c r="A21" s="148">
        <v>5</v>
      </c>
      <c r="B21" s="116" t="str">
        <f>IF(MID('2. Identificación del Riesgo'!H21:H23,1,27)="Seguridad de la Información",'2. Identificación del Riesgo'!B21:B23,
IF('2. Identificación del Riesgo'!H21:H23="","",
IF(MID('2. Identificación del Riesgo'!H21:H23,1,27)&lt;&gt;"Seguridad de la Información","No aplica")))</f>
        <v>No aplica</v>
      </c>
      <c r="C21" s="116" t="str">
        <f>IF(MID('2. Identificación del Riesgo'!H21:H23,1,27)="Seguridad de la Información",'2. Identificación del Riesgo'!C21:C23,
IF('2. Identificación del Riesgo'!H21:H23="","",
IF(MID('2. Identificación del Riesgo'!H21:H23,1,27)&lt;&gt;"Seguridad de la Información","No aplica")))</f>
        <v>No aplica</v>
      </c>
      <c r="D21" s="116" t="str">
        <f>IF(MID('2. Identificación del Riesgo'!H21:H23,1,27)="Seguridad de la Información",'2. Identificación del Riesgo'!G21:G23,
IF('2. Identificación del Riesgo'!H21:H23="","",
IF(MID('2. Identificación del Riesgo'!H21:H23,1,27)&lt;&gt;"Seguridad de la Información","No aplica")))</f>
        <v>No aplica</v>
      </c>
      <c r="E21" s="116" t="str">
        <f>IF(MID('2. Identificación del Riesgo'!H21:H23,1,27)="Seguridad de la Información",'2. Identificación del Riesgo'!H21:H23,
IF('2. Identificación del Riesgo'!H21:H23="","",
IF(MID('2. Identificación del Riesgo'!H21:H23,1,27)&lt;&gt;"Seguridad de la Información","No aplica")))</f>
        <v>No aplica</v>
      </c>
      <c r="F21" s="116" t="str">
        <f>IF(MID('2. Identificación del Riesgo'!H21:H23,1,27)="Seguridad de la Información",'2. Identificación del Riesgo'!I21:I23,
IF('2. Identificación del Riesgo'!H21:H23="","",
IF(MID('2. Identificación del Riesgo'!H21:H23,1,27)&lt;&gt;"Seguridad de la Información","No aplica")))</f>
        <v>No aplica</v>
      </c>
      <c r="G21" s="116" t="str">
        <f>IF(MID('2. Identificación del Riesgo'!H21:H23,1,27)="Seguridad de la Información",CONCATENATE("Probabilidad: ",'2. Identificación del Riesgo'!K21:K23,"
","Impacto: ",'2. Identificación del Riesgo'!N21:N23,"
","Zona de Riesgo: ",'2. Identificación del Riesgo'!P21:P23),
IF('2. Identificación del Riesgo'!H21:H23="","",
IF(MID('2. Identificación del Riesgo'!H21:H23,1,27)&lt;&gt;"Seguridad de la Información","No aplica")))</f>
        <v>No aplica</v>
      </c>
      <c r="H21" s="144"/>
      <c r="I21" s="144"/>
      <c r="J21" s="173" t="str">
        <f t="shared" ref="J21" si="3">IF(I21="Información","Información fisica o digital como contratos, acuerdos de confidencialidad, manuales, procedimientos operativos, registros contables, bases de datos, entre otros.",
IF(I21="Software","Activo informático lógico como programas, herramientas ofimáticas o sistemas lógicos para la ejecución de las actividades.",
IF(I21="Hardware","Equipos físicos de cómputo y de comunicaciones como, servidores, biométricos que por su criticidad son considerados activos de información.",
IF(I21="Servicios","Servicio brindado por parte de la entidad para el apoyo de las actividades de los procesos, tales como: Servicios WEB, intranet, CRM, ERP, Portales organizacionales, Aplicaciones entre otros (Pueden estar compuestos por hardware y software).",
IF(I21="Intangibles","Se consideran intangibles aquellos activos inmateriales que otorgan a la entidad una ventaja competitiva relevante, uno de ellos es la imagen corporativa, reputación o el good will, entre otros.",
IF(I21="Componentes de Red","Medios necesarios para realizar la conexión de los elementos de hardware y software en una red, por ejemplo, el cableado estructurado y tarjetas de red, routers, switches, entre otros.",
IF(I21="Personas","Aquellos roles que, por su conocimiento, experiencia y criticidad para el proceso, son considerados activos de información, por ejemplo: personal con experiencia y capacitado para realizar una tarea específica en la ejecución de las actividades.",
IF(I21="Instalaciones","Espacio o área asignada para alojar y salvaguardar los datos considerados como activos críticos para la empresa.",""))))))))</f>
        <v/>
      </c>
      <c r="K21" s="144"/>
      <c r="L21" s="144"/>
      <c r="M21" s="3"/>
      <c r="N21" s="3"/>
      <c r="O21" s="3"/>
      <c r="P21" s="3"/>
    </row>
    <row r="22" spans="1:16" x14ac:dyDescent="0.3">
      <c r="A22" s="148"/>
      <c r="B22" s="116"/>
      <c r="C22" s="116"/>
      <c r="D22" s="116"/>
      <c r="E22" s="116"/>
      <c r="F22" s="116"/>
      <c r="G22" s="116"/>
      <c r="H22" s="144"/>
      <c r="I22" s="144"/>
      <c r="J22" s="173"/>
      <c r="K22" s="144"/>
      <c r="L22" s="144"/>
      <c r="M22" s="3"/>
      <c r="N22" s="3"/>
      <c r="O22" s="3"/>
      <c r="P22" s="3"/>
    </row>
    <row r="23" spans="1:16" x14ac:dyDescent="0.3">
      <c r="A23" s="148"/>
      <c r="B23" s="116"/>
      <c r="C23" s="116"/>
      <c r="D23" s="116"/>
      <c r="E23" s="116"/>
      <c r="F23" s="116"/>
      <c r="G23" s="116"/>
      <c r="H23" s="144"/>
      <c r="I23" s="144"/>
      <c r="J23" s="173"/>
      <c r="K23" s="144"/>
      <c r="L23" s="144"/>
      <c r="M23" s="3"/>
      <c r="N23" s="3"/>
      <c r="O23" s="3"/>
      <c r="P23" s="3"/>
    </row>
    <row r="24" spans="1:16" ht="16.5" customHeight="1" x14ac:dyDescent="0.3">
      <c r="A24" s="148">
        <v>6</v>
      </c>
      <c r="B24" s="116" t="str">
        <f>IF(MID('2. Identificación del Riesgo'!H24:H26,1,27)="Seguridad de la Información",'2. Identificación del Riesgo'!B24:B26,
IF('2. Identificación del Riesgo'!H24:H26="","",
IF(MID('2. Identificación del Riesgo'!H24:H26,1,27)&lt;&gt;"Seguridad de la Información","No aplica")))</f>
        <v>No aplica</v>
      </c>
      <c r="C24" s="116" t="str">
        <f>IF(MID('2. Identificación del Riesgo'!H24:H26,1,27)="Seguridad de la Información",'2. Identificación del Riesgo'!C24:C26,
IF('2. Identificación del Riesgo'!H24:H26="","",
IF(MID('2. Identificación del Riesgo'!H24:H26,1,27)&lt;&gt;"Seguridad de la Información","No aplica")))</f>
        <v>No aplica</v>
      </c>
      <c r="D24" s="116" t="str">
        <f>IF(MID('2. Identificación del Riesgo'!H24:H26,1,27)="Seguridad de la Información",'2. Identificación del Riesgo'!G24:G26,
IF('2. Identificación del Riesgo'!H24:H26="","",
IF(MID('2. Identificación del Riesgo'!H24:H26,1,27)&lt;&gt;"Seguridad de la Información","No aplica")))</f>
        <v>No aplica</v>
      </c>
      <c r="E24" s="116" t="str">
        <f>IF(MID('2. Identificación del Riesgo'!H24:H26,1,27)="Seguridad de la Información",'2. Identificación del Riesgo'!H24:H26,
IF('2. Identificación del Riesgo'!H24:H26="","",
IF(MID('2. Identificación del Riesgo'!H24:H26,1,27)&lt;&gt;"Seguridad de la Información","No aplica")))</f>
        <v>No aplica</v>
      </c>
      <c r="F24" s="116" t="str">
        <f>IF(MID('2. Identificación del Riesgo'!H24:H26,1,27)="Seguridad de la Información",'2. Identificación del Riesgo'!I24:I26,
IF('2. Identificación del Riesgo'!H24:H26="","",
IF(MID('2. Identificación del Riesgo'!H24:H26,1,27)&lt;&gt;"Seguridad de la Información","No aplica")))</f>
        <v>No aplica</v>
      </c>
      <c r="G24" s="116" t="str">
        <f>IF(MID('2. Identificación del Riesgo'!H24:H26,1,27)="Seguridad de la Información",CONCATENATE("Probabilidad: ",'2. Identificación del Riesgo'!K24:K26,"
","Impacto: ",'2. Identificación del Riesgo'!N24:N26,"
","Zona de Riesgo: ",'2. Identificación del Riesgo'!P24:P26),
IF('2. Identificación del Riesgo'!H24:H26="","",
IF(MID('2. Identificación del Riesgo'!H24:H26,1,27)&lt;&gt;"Seguridad de la Información","No aplica")))</f>
        <v>No aplica</v>
      </c>
      <c r="H24" s="144"/>
      <c r="I24" s="144"/>
      <c r="J24" s="173" t="str">
        <f t="shared" ref="J24" si="4">IF(I24="Información","Información fisica o digital como contratos, acuerdos de confidencialidad, manuales, procedimientos operativos, registros contables, bases de datos, entre otros.",
IF(I24="Software","Activo informático lógico como programas, herramientas ofimáticas o sistemas lógicos para la ejecución de las actividades.",
IF(I24="Hardware","Equipos físicos de cómputo y de comunicaciones como, servidores, biométricos que por su criticidad son considerados activos de información.",
IF(I24="Servicios","Servicio brindado por parte de la entidad para el apoyo de las actividades de los procesos, tales como: Servicios WEB, intranet, CRM, ERP, Portales organizacionales, Aplicaciones entre otros (Pueden estar compuestos por hardware y software).",
IF(I24="Intangibles","Se consideran intangibles aquellos activos inmateriales que otorgan a la entidad una ventaja competitiva relevante, uno de ellos es la imagen corporativa, reputación o el good will, entre otros.",
IF(I24="Componentes de Red","Medios necesarios para realizar la conexión de los elementos de hardware y software en una red, por ejemplo, el cableado estructurado y tarjetas de red, routers, switches, entre otros.",
IF(I24="Personas","Aquellos roles que, por su conocimiento, experiencia y criticidad para el proceso, son considerados activos de información, por ejemplo: personal con experiencia y capacitado para realizar una tarea específica en la ejecución de las actividades.",
IF(I24="Instalaciones","Espacio o área asignada para alojar y salvaguardar los datos considerados como activos críticos para la empresa.",""))))))))</f>
        <v/>
      </c>
      <c r="K24" s="144"/>
      <c r="L24" s="144"/>
      <c r="M24" s="3"/>
      <c r="N24" s="3"/>
      <c r="O24" s="3"/>
      <c r="P24" s="3"/>
    </row>
    <row r="25" spans="1:16" x14ac:dyDescent="0.3">
      <c r="A25" s="148"/>
      <c r="B25" s="116"/>
      <c r="C25" s="116"/>
      <c r="D25" s="116"/>
      <c r="E25" s="116"/>
      <c r="F25" s="116"/>
      <c r="G25" s="116"/>
      <c r="H25" s="144"/>
      <c r="I25" s="144"/>
      <c r="J25" s="173"/>
      <c r="K25" s="144"/>
      <c r="L25" s="144"/>
      <c r="M25" s="3"/>
      <c r="N25" s="3"/>
      <c r="O25" s="3"/>
      <c r="P25" s="3"/>
    </row>
    <row r="26" spans="1:16" x14ac:dyDescent="0.3">
      <c r="A26" s="148"/>
      <c r="B26" s="116"/>
      <c r="C26" s="116"/>
      <c r="D26" s="116"/>
      <c r="E26" s="116"/>
      <c r="F26" s="116"/>
      <c r="G26" s="116"/>
      <c r="H26" s="144"/>
      <c r="I26" s="144"/>
      <c r="J26" s="173"/>
      <c r="K26" s="144"/>
      <c r="L26" s="144"/>
      <c r="M26" s="3"/>
      <c r="N26" s="3"/>
      <c r="O26" s="3"/>
      <c r="P26" s="3"/>
    </row>
    <row r="27" spans="1:16" ht="16.5" customHeight="1" x14ac:dyDescent="0.3">
      <c r="A27" s="148">
        <v>7</v>
      </c>
      <c r="B27" s="116" t="str">
        <f>IF(MID('2. Identificación del Riesgo'!H27:H29,1,27)="Seguridad de la Información",'2. Identificación del Riesgo'!B27:B29,
IF('2. Identificación del Riesgo'!H27:H29="","",
IF(MID('2. Identificación del Riesgo'!H27:H29,1,27)&lt;&gt;"Seguridad de la Información","No aplica")))</f>
        <v>No aplica</v>
      </c>
      <c r="C27" s="116" t="str">
        <f>IF(MID('2. Identificación del Riesgo'!H27:H29,1,27)="Seguridad de la Información",'2. Identificación del Riesgo'!C27:C29,
IF('2. Identificación del Riesgo'!H27:H29="","",
IF(MID('2. Identificación del Riesgo'!H27:H29,1,27)&lt;&gt;"Seguridad de la Información","No aplica")))</f>
        <v>No aplica</v>
      </c>
      <c r="D27" s="116" t="str">
        <f>IF(MID('2. Identificación del Riesgo'!H27:H29,1,27)="Seguridad de la Información",'2. Identificación del Riesgo'!G27:G29,
IF('2. Identificación del Riesgo'!H27:H29="","",
IF(MID('2. Identificación del Riesgo'!H27:H29,1,27)&lt;&gt;"Seguridad de la Información","No aplica")))</f>
        <v>No aplica</v>
      </c>
      <c r="E27" s="116" t="str">
        <f>IF(MID('2. Identificación del Riesgo'!H27:H29,1,27)="Seguridad de la Información",'2. Identificación del Riesgo'!H27:H29,
IF('2. Identificación del Riesgo'!H27:H29="","",
IF(MID('2. Identificación del Riesgo'!H27:H29,1,27)&lt;&gt;"Seguridad de la Información","No aplica")))</f>
        <v>No aplica</v>
      </c>
      <c r="F27" s="116" t="str">
        <f>IF(MID('2. Identificación del Riesgo'!H27:H29,1,27)="Seguridad de la Información",'2. Identificación del Riesgo'!I27:I29,
IF('2. Identificación del Riesgo'!H27:H29="","",
IF(MID('2. Identificación del Riesgo'!H27:H29,1,27)&lt;&gt;"Seguridad de la Información","No aplica")))</f>
        <v>No aplica</v>
      </c>
      <c r="G27" s="116" t="str">
        <f>IF(MID('2. Identificación del Riesgo'!H27:H29,1,27)="Seguridad de la Información",CONCATENATE("Probabilidad: ",'2. Identificación del Riesgo'!K27:K29,"
","Impacto: ",'2. Identificación del Riesgo'!N27:N29,"
","Zona de Riesgo: ",'2. Identificación del Riesgo'!P27:P29),
IF('2. Identificación del Riesgo'!H27:H29="","",
IF(MID('2. Identificación del Riesgo'!H27:H29,1,27)&lt;&gt;"Seguridad de la Información","No aplica")))</f>
        <v>No aplica</v>
      </c>
      <c r="H27" s="144"/>
      <c r="I27" s="144"/>
      <c r="J27" s="173" t="str">
        <f t="shared" ref="J27" si="5">IF(I27="Información","Información fisica o digital como contratos, acuerdos de confidencialidad, manuales, procedimientos operativos, registros contables, bases de datos, entre otros.",
IF(I27="Software","Activo informático lógico como programas, herramientas ofimáticas o sistemas lógicos para la ejecución de las actividades.",
IF(I27="Hardware","Equipos físicos de cómputo y de comunicaciones como, servidores, biométricos que por su criticidad son considerados activos de información.",
IF(I27="Servicios","Servicio brindado por parte de la entidad para el apoyo de las actividades de los procesos, tales como: Servicios WEB, intranet, CRM, ERP, Portales organizacionales, Aplicaciones entre otros (Pueden estar compuestos por hardware y software).",
IF(I27="Intangibles","Se consideran intangibles aquellos activos inmateriales que otorgan a la entidad una ventaja competitiva relevante, uno de ellos es la imagen corporativa, reputación o el good will, entre otros.",
IF(I27="Componentes de Red","Medios necesarios para realizar la conexión de los elementos de hardware y software en una red, por ejemplo, el cableado estructurado y tarjetas de red, routers, switches, entre otros.",
IF(I27="Personas","Aquellos roles que, por su conocimiento, experiencia y criticidad para el proceso, son considerados activos de información, por ejemplo: personal con experiencia y capacitado para realizar una tarea específica en la ejecución de las actividades.",
IF(I27="Instalaciones","Espacio o área asignada para alojar y salvaguardar los datos considerados como activos críticos para la empresa.",""))))))))</f>
        <v/>
      </c>
      <c r="K27" s="144"/>
      <c r="L27" s="144"/>
      <c r="M27" s="3"/>
      <c r="N27" s="3"/>
      <c r="O27" s="3"/>
      <c r="P27" s="3"/>
    </row>
    <row r="28" spans="1:16" x14ac:dyDescent="0.3">
      <c r="A28" s="148"/>
      <c r="B28" s="116"/>
      <c r="C28" s="116"/>
      <c r="D28" s="116"/>
      <c r="E28" s="116"/>
      <c r="F28" s="116"/>
      <c r="G28" s="116"/>
      <c r="H28" s="144"/>
      <c r="I28" s="144"/>
      <c r="J28" s="173"/>
      <c r="K28" s="144"/>
      <c r="L28" s="144"/>
      <c r="M28" s="3"/>
      <c r="N28" s="3"/>
      <c r="O28" s="3"/>
      <c r="P28" s="3"/>
    </row>
    <row r="29" spans="1:16" x14ac:dyDescent="0.3">
      <c r="A29" s="148"/>
      <c r="B29" s="116"/>
      <c r="C29" s="116"/>
      <c r="D29" s="116"/>
      <c r="E29" s="116"/>
      <c r="F29" s="116"/>
      <c r="G29" s="116"/>
      <c r="H29" s="144"/>
      <c r="I29" s="144"/>
      <c r="J29" s="173"/>
      <c r="K29" s="144"/>
      <c r="L29" s="144"/>
      <c r="M29" s="3"/>
      <c r="N29" s="3"/>
      <c r="O29" s="3"/>
      <c r="P29" s="3"/>
    </row>
    <row r="30" spans="1:16" ht="16.5" customHeight="1" x14ac:dyDescent="0.3">
      <c r="A30" s="148">
        <v>8</v>
      </c>
      <c r="B30" s="116" t="str">
        <f>IF(MID('2. Identificación del Riesgo'!H30:H32,1,27)="Seguridad de la Información",'2. Identificación del Riesgo'!B30:B32,
IF('2. Identificación del Riesgo'!H30:H32="","",
IF(MID('2. Identificación del Riesgo'!H30:H32,1,27)&lt;&gt;"Seguridad de la Información","No aplica")))</f>
        <v>No aplica</v>
      </c>
      <c r="C30" s="116" t="str">
        <f>IF(MID('2. Identificación del Riesgo'!H30:H32,1,27)="Seguridad de la Información",'2. Identificación del Riesgo'!C30:C32,
IF('2. Identificación del Riesgo'!H30:H32="","",
IF(MID('2. Identificación del Riesgo'!H30:H32,1,27)&lt;&gt;"Seguridad de la Información","No aplica")))</f>
        <v>No aplica</v>
      </c>
      <c r="D30" s="116" t="str">
        <f>IF(MID('2. Identificación del Riesgo'!H30:H32,1,27)="Seguridad de la Información",'2. Identificación del Riesgo'!G30:G32,
IF('2. Identificación del Riesgo'!H30:H32="","",
IF(MID('2. Identificación del Riesgo'!H30:H32,1,27)&lt;&gt;"Seguridad de la Información","No aplica")))</f>
        <v>No aplica</v>
      </c>
      <c r="E30" s="116" t="str">
        <f>IF(MID('2. Identificación del Riesgo'!H30:H32,1,27)="Seguridad de la Información",'2. Identificación del Riesgo'!H30:H32,
IF('2. Identificación del Riesgo'!H30:H32="","",
IF(MID('2. Identificación del Riesgo'!H30:H32,1,27)&lt;&gt;"Seguridad de la Información","No aplica")))</f>
        <v>No aplica</v>
      </c>
      <c r="F30" s="116" t="str">
        <f>IF(MID('2. Identificación del Riesgo'!H30:H32,1,27)="Seguridad de la Información",'2. Identificación del Riesgo'!I30:I32,
IF('2. Identificación del Riesgo'!H30:H32="","",
IF(MID('2. Identificación del Riesgo'!H30:H32,1,27)&lt;&gt;"Seguridad de la Información","No aplica")))</f>
        <v>No aplica</v>
      </c>
      <c r="G30" s="116" t="str">
        <f>IF(MID('2. Identificación del Riesgo'!H30:H32,1,27)="Seguridad de la Información",CONCATENATE("Probabilidad: ",'2. Identificación del Riesgo'!K30:K32,"
","Impacto: ",'2. Identificación del Riesgo'!N30:N32,"
","Zona de Riesgo: ",'2. Identificación del Riesgo'!P30:P32),
IF('2. Identificación del Riesgo'!H30:H32="","",
IF(MID('2. Identificación del Riesgo'!H30:H32,1,27)&lt;&gt;"Seguridad de la Información","No aplica")))</f>
        <v>No aplica</v>
      </c>
      <c r="H30" s="144"/>
      <c r="I30" s="144"/>
      <c r="J30" s="173" t="str">
        <f t="shared" ref="J30" si="6">IF(I30="Información","Información fisica o digital como contratos, acuerdos de confidencialidad, manuales, procedimientos operativos, registros contables, bases de datos, entre otros.",
IF(I30="Software","Activo informático lógico como programas, herramientas ofimáticas o sistemas lógicos para la ejecución de las actividades.",
IF(I30="Hardware","Equipos físicos de cómputo y de comunicaciones como, servidores, biométricos que por su criticidad son considerados activos de información.",
IF(I30="Servicios","Servicio brindado por parte de la entidad para el apoyo de las actividades de los procesos, tales como: Servicios WEB, intranet, CRM, ERP, Portales organizacionales, Aplicaciones entre otros (Pueden estar compuestos por hardware y software).",
IF(I30="Intangibles","Se consideran intangibles aquellos activos inmateriales que otorgan a la entidad una ventaja competitiva relevante, uno de ellos es la imagen corporativa, reputación o el good will, entre otros.",
IF(I30="Componentes de Red","Medios necesarios para realizar la conexión de los elementos de hardware y software en una red, por ejemplo, el cableado estructurado y tarjetas de red, routers, switches, entre otros.",
IF(I30="Personas","Aquellos roles que, por su conocimiento, experiencia y criticidad para el proceso, son considerados activos de información, por ejemplo: personal con experiencia y capacitado para realizar una tarea específica en la ejecución de las actividades.",
IF(I30="Instalaciones","Espacio o área asignada para alojar y salvaguardar los datos considerados como activos críticos para la empresa.",""))))))))</f>
        <v/>
      </c>
      <c r="K30" s="144"/>
      <c r="L30" s="144"/>
      <c r="M30" s="3"/>
      <c r="N30" s="3"/>
      <c r="O30" s="3"/>
      <c r="P30" s="3"/>
    </row>
    <row r="31" spans="1:16" x14ac:dyDescent="0.3">
      <c r="A31" s="148"/>
      <c r="B31" s="116"/>
      <c r="C31" s="116"/>
      <c r="D31" s="116"/>
      <c r="E31" s="116"/>
      <c r="F31" s="116"/>
      <c r="G31" s="116"/>
      <c r="H31" s="144"/>
      <c r="I31" s="144"/>
      <c r="J31" s="173"/>
      <c r="K31" s="144"/>
      <c r="L31" s="144"/>
      <c r="M31" s="3"/>
      <c r="N31" s="3"/>
      <c r="O31" s="3"/>
      <c r="P31" s="3"/>
    </row>
    <row r="32" spans="1:16" x14ac:dyDescent="0.3">
      <c r="A32" s="148"/>
      <c r="B32" s="116"/>
      <c r="C32" s="116"/>
      <c r="D32" s="116"/>
      <c r="E32" s="116"/>
      <c r="F32" s="116"/>
      <c r="G32" s="116"/>
      <c r="H32" s="144"/>
      <c r="I32" s="144"/>
      <c r="J32" s="173"/>
      <c r="K32" s="144"/>
      <c r="L32" s="144"/>
      <c r="M32" s="3"/>
      <c r="N32" s="3"/>
      <c r="O32" s="3"/>
      <c r="P32" s="3"/>
    </row>
    <row r="33" spans="1:16" ht="16.5" customHeight="1" x14ac:dyDescent="0.3">
      <c r="A33" s="148">
        <v>9</v>
      </c>
      <c r="B33" s="116" t="str">
        <f>IF(MID('2. Identificación del Riesgo'!H33:H35,1,27)="Seguridad de la Información",'2. Identificación del Riesgo'!B33:B35,
IF('2. Identificación del Riesgo'!H33:H35="","",
IF(MID('2. Identificación del Riesgo'!H33:H35,1,27)&lt;&gt;"Seguridad de la Información","No aplica")))</f>
        <v>No aplica</v>
      </c>
      <c r="C33" s="116" t="str">
        <f>IF(MID('2. Identificación del Riesgo'!H33:H35,1,27)="Seguridad de la Información",'2. Identificación del Riesgo'!C33:C35,
IF('2. Identificación del Riesgo'!H33:H35="","",
IF(MID('2. Identificación del Riesgo'!H33:H35,1,27)&lt;&gt;"Seguridad de la Información","No aplica")))</f>
        <v>No aplica</v>
      </c>
      <c r="D33" s="116" t="str">
        <f>IF(MID('2. Identificación del Riesgo'!H33:H35,1,27)="Seguridad de la Información",'2. Identificación del Riesgo'!G33:G35,
IF('2. Identificación del Riesgo'!H33:H35="","",
IF(MID('2. Identificación del Riesgo'!H33:H35,1,27)&lt;&gt;"Seguridad de la Información","No aplica")))</f>
        <v>No aplica</v>
      </c>
      <c r="E33" s="116" t="str">
        <f>IF(MID('2. Identificación del Riesgo'!H33:H35,1,27)="Seguridad de la Información",'2. Identificación del Riesgo'!H33:H35,
IF('2. Identificación del Riesgo'!H33:H35="","",
IF(MID('2. Identificación del Riesgo'!H33:H35,1,27)&lt;&gt;"Seguridad de la Información","No aplica")))</f>
        <v>No aplica</v>
      </c>
      <c r="F33" s="116" t="str">
        <f>IF(MID('2. Identificación del Riesgo'!H33:H35,1,27)="Seguridad de la Información",'2. Identificación del Riesgo'!I33:I35,
IF('2. Identificación del Riesgo'!H33:H35="","",
IF(MID('2. Identificación del Riesgo'!H33:H35,1,27)&lt;&gt;"Seguridad de la Información","No aplica")))</f>
        <v>No aplica</v>
      </c>
      <c r="G33" s="116" t="str">
        <f>IF(MID('2. Identificación del Riesgo'!H33:H35,1,27)="Seguridad de la Información",CONCATENATE("Probabilidad: ",'2. Identificación del Riesgo'!K33:K35,"
","Impacto: ",'2. Identificación del Riesgo'!N33:N35,"
","Zona de Riesgo: ",'2. Identificación del Riesgo'!P33:P35),
IF('2. Identificación del Riesgo'!H33:H35="","",
IF(MID('2. Identificación del Riesgo'!H33:H35,1,27)&lt;&gt;"Seguridad de la Información","No aplica")))</f>
        <v>No aplica</v>
      </c>
      <c r="H33" s="144"/>
      <c r="I33" s="144"/>
      <c r="J33" s="173" t="str">
        <f t="shared" ref="J33" si="7">IF(I33="Información","Información fisica o digital como contratos, acuerdos de confidencialidad, manuales, procedimientos operativos, registros contables, bases de datos, entre otros.",
IF(I33="Software","Activo informático lógico como programas, herramientas ofimáticas o sistemas lógicos para la ejecución de las actividades.",
IF(I33="Hardware","Equipos físicos de cómputo y de comunicaciones como, servidores, biométricos que por su criticidad son considerados activos de información.",
IF(I33="Servicios","Servicio brindado por parte de la entidad para el apoyo de las actividades de los procesos, tales como: Servicios WEB, intranet, CRM, ERP, Portales organizacionales, Aplicaciones entre otros (Pueden estar compuestos por hardware y software).",
IF(I33="Intangibles","Se consideran intangibles aquellos activos inmateriales que otorgan a la entidad una ventaja competitiva relevante, uno de ellos es la imagen corporativa, reputación o el good will, entre otros.",
IF(I33="Componentes de Red","Medios necesarios para realizar la conexión de los elementos de hardware y software en una red, por ejemplo, el cableado estructurado y tarjetas de red, routers, switches, entre otros.",
IF(I33="Personas","Aquellos roles que, por su conocimiento, experiencia y criticidad para el proceso, son considerados activos de información, por ejemplo: personal con experiencia y capacitado para realizar una tarea específica en la ejecución de las actividades.",
IF(I33="Instalaciones","Espacio o área asignada para alojar y salvaguardar los datos considerados como activos críticos para la empresa.",""))))))))</f>
        <v/>
      </c>
      <c r="K33" s="144"/>
      <c r="L33" s="144"/>
      <c r="M33" s="3"/>
      <c r="N33" s="3"/>
      <c r="O33" s="3"/>
      <c r="P33" s="3"/>
    </row>
    <row r="34" spans="1:16" x14ac:dyDescent="0.3">
      <c r="A34" s="148"/>
      <c r="B34" s="116"/>
      <c r="C34" s="116"/>
      <c r="D34" s="116"/>
      <c r="E34" s="116"/>
      <c r="F34" s="116"/>
      <c r="G34" s="116"/>
      <c r="H34" s="144"/>
      <c r="I34" s="144"/>
      <c r="J34" s="173"/>
      <c r="K34" s="144"/>
      <c r="L34" s="144"/>
      <c r="M34" s="3"/>
      <c r="N34" s="3"/>
      <c r="O34" s="3"/>
      <c r="P34" s="3"/>
    </row>
    <row r="35" spans="1:16" x14ac:dyDescent="0.3">
      <c r="A35" s="148"/>
      <c r="B35" s="116"/>
      <c r="C35" s="116"/>
      <c r="D35" s="116"/>
      <c r="E35" s="116"/>
      <c r="F35" s="116"/>
      <c r="G35" s="116"/>
      <c r="H35" s="144"/>
      <c r="I35" s="144"/>
      <c r="J35" s="173"/>
      <c r="K35" s="144"/>
      <c r="L35" s="144"/>
      <c r="M35" s="3"/>
      <c r="N35" s="3"/>
      <c r="O35" s="3"/>
      <c r="P35" s="3"/>
    </row>
    <row r="36" spans="1:16" ht="16.5" customHeight="1" x14ac:dyDescent="0.3">
      <c r="A36" s="148">
        <v>10</v>
      </c>
      <c r="B36" s="116" t="str">
        <f>IF(MID('2. Identificación del Riesgo'!H36:H38,1,27)="Seguridad de la Información",'2. Identificación del Riesgo'!B36:B38,
IF('2. Identificación del Riesgo'!H36:H38="","",
IF(MID('2. Identificación del Riesgo'!H36:H38,1,27)&lt;&gt;"Seguridad de la Información","No aplica")))</f>
        <v>No aplica</v>
      </c>
      <c r="C36" s="116" t="str">
        <f>IF(MID('2. Identificación del Riesgo'!H36:H38,1,27)="Seguridad de la Información",'2. Identificación del Riesgo'!C36:C38,
IF('2. Identificación del Riesgo'!H36:H38="","",
IF(MID('2. Identificación del Riesgo'!H36:H38,1,27)&lt;&gt;"Seguridad de la Información","No aplica")))</f>
        <v>No aplica</v>
      </c>
      <c r="D36" s="116" t="str">
        <f>IF(MID('2. Identificación del Riesgo'!H36:H38,1,27)="Seguridad de la Información",'2. Identificación del Riesgo'!G36:G38,
IF('2. Identificación del Riesgo'!H36:H38="","",
IF(MID('2. Identificación del Riesgo'!H36:H38,1,27)&lt;&gt;"Seguridad de la Información","No aplica")))</f>
        <v>No aplica</v>
      </c>
      <c r="E36" s="116" t="str">
        <f>IF(MID('2. Identificación del Riesgo'!H36:H38,1,27)="Seguridad de la Información",'2. Identificación del Riesgo'!H36:H38,
IF('2. Identificación del Riesgo'!H36:H38="","",
IF(MID('2. Identificación del Riesgo'!H36:H38,1,27)&lt;&gt;"Seguridad de la Información","No aplica")))</f>
        <v>No aplica</v>
      </c>
      <c r="F36" s="116" t="str">
        <f>IF(MID('2. Identificación del Riesgo'!H36:H38,1,27)="Seguridad de la Información",'2. Identificación del Riesgo'!I36:I38,
IF('2. Identificación del Riesgo'!H36:H38="","",
IF(MID('2. Identificación del Riesgo'!H36:H38,1,27)&lt;&gt;"Seguridad de la Información","No aplica")))</f>
        <v>No aplica</v>
      </c>
      <c r="G36" s="116" t="str">
        <f>IF(MID('2. Identificación del Riesgo'!H36:H38,1,27)="Seguridad de la Información",CONCATENATE("Probabilidad: ",'2. Identificación del Riesgo'!K36:K38,"
","Impacto: ",'2. Identificación del Riesgo'!N36:N38,"
","Zona de Riesgo: ",'2. Identificación del Riesgo'!P36:P38),
IF('2. Identificación del Riesgo'!H36:H38="","",
IF(MID('2. Identificación del Riesgo'!H36:H38,1,27)&lt;&gt;"Seguridad de la Información","No aplica")))</f>
        <v>No aplica</v>
      </c>
      <c r="H36" s="144"/>
      <c r="I36" s="144"/>
      <c r="J36" s="173" t="str">
        <f t="shared" ref="J36" si="8">IF(I36="Información","Información fisica o digital como contratos, acuerdos de confidencialidad, manuales, procedimientos operativos, registros contables, bases de datos, entre otros.",
IF(I36="Software","Activo informático lógico como programas, herramientas ofimáticas o sistemas lógicos para la ejecución de las actividades.",
IF(I36="Hardware","Equipos físicos de cómputo y de comunicaciones como, servidores, biométricos que por su criticidad son considerados activos de información.",
IF(I36="Servicios","Servicio brindado por parte de la entidad para el apoyo de las actividades de los procesos, tales como: Servicios WEB, intranet, CRM, ERP, Portales organizacionales, Aplicaciones entre otros (Pueden estar compuestos por hardware y software).",
IF(I36="Intangibles","Se consideran intangibles aquellos activos inmateriales que otorgan a la entidad una ventaja competitiva relevante, uno de ellos es la imagen corporativa, reputación o el good will, entre otros.",
IF(I36="Componentes de Red","Medios necesarios para realizar la conexión de los elementos de hardware y software en una red, por ejemplo, el cableado estructurado y tarjetas de red, routers, switches, entre otros.",
IF(I36="Personas","Aquellos roles que, por su conocimiento, experiencia y criticidad para el proceso, son considerados activos de información, por ejemplo: personal con experiencia y capacitado para realizar una tarea específica en la ejecución de las actividades.",
IF(I36="Instalaciones","Espacio o área asignada para alojar y salvaguardar los datos considerados como activos críticos para la empresa.",""))))))))</f>
        <v/>
      </c>
      <c r="K36" s="144"/>
      <c r="L36" s="144"/>
      <c r="M36" s="3"/>
      <c r="N36" s="3"/>
      <c r="O36" s="3"/>
      <c r="P36" s="3"/>
    </row>
    <row r="37" spans="1:16" x14ac:dyDescent="0.3">
      <c r="A37" s="148"/>
      <c r="B37" s="116"/>
      <c r="C37" s="116"/>
      <c r="D37" s="116"/>
      <c r="E37" s="116"/>
      <c r="F37" s="116"/>
      <c r="G37" s="116"/>
      <c r="H37" s="144"/>
      <c r="I37" s="144"/>
      <c r="J37" s="173"/>
      <c r="K37" s="144"/>
      <c r="L37" s="144"/>
    </row>
    <row r="38" spans="1:16" x14ac:dyDescent="0.3">
      <c r="A38" s="148"/>
      <c r="B38" s="116"/>
      <c r="C38" s="116"/>
      <c r="D38" s="116"/>
      <c r="E38" s="116"/>
      <c r="F38" s="116"/>
      <c r="G38" s="116"/>
      <c r="H38" s="144"/>
      <c r="I38" s="144"/>
      <c r="J38" s="173"/>
      <c r="K38" s="144"/>
      <c r="L38" s="144"/>
    </row>
    <row r="39" spans="1:16" ht="16.5" customHeight="1" x14ac:dyDescent="0.3">
      <c r="A39" s="148">
        <v>11</v>
      </c>
      <c r="B39" s="116" t="str">
        <f>IF(MID('2. Identificación del Riesgo'!H39:H41,1,27)="Seguridad de la Información",'2. Identificación del Riesgo'!B39:B41,
IF('2. Identificación del Riesgo'!H39:H41="","",
IF(MID('2. Identificación del Riesgo'!H39:H41,1,27)&lt;&gt;"Seguridad de la Información","No aplica")))</f>
        <v>No aplica</v>
      </c>
      <c r="C39" s="116" t="str">
        <f>IF(MID('2. Identificación del Riesgo'!H39:H41,1,27)="Seguridad de la Información",'2. Identificación del Riesgo'!C39:C41,
IF('2. Identificación del Riesgo'!H39:H41="","",
IF(MID('2. Identificación del Riesgo'!H39:H41,1,27)&lt;&gt;"Seguridad de la Información","No aplica")))</f>
        <v>No aplica</v>
      </c>
      <c r="D39" s="116" t="str">
        <f>IF(MID('2. Identificación del Riesgo'!H39:H41,1,27)="Seguridad de la Información",'2. Identificación del Riesgo'!G39:G41,
IF('2. Identificación del Riesgo'!H39:H41="","",
IF(MID('2. Identificación del Riesgo'!H39:H41,1,27)&lt;&gt;"Seguridad de la Información","No aplica")))</f>
        <v>No aplica</v>
      </c>
      <c r="E39" s="116" t="str">
        <f>IF(MID('2. Identificación del Riesgo'!H39:H41,1,27)="Seguridad de la Información",'2. Identificación del Riesgo'!H39:H41,
IF('2. Identificación del Riesgo'!H39:H41="","",
IF(MID('2. Identificación del Riesgo'!H39:H41,1,27)&lt;&gt;"Seguridad de la Información","No aplica")))</f>
        <v>No aplica</v>
      </c>
      <c r="F39" s="116" t="str">
        <f>IF(MID('2. Identificación del Riesgo'!H39:H41,1,27)="Seguridad de la Información",'2. Identificación del Riesgo'!I39:I41,
IF('2. Identificación del Riesgo'!H39:H41="","",
IF(MID('2. Identificación del Riesgo'!H39:H41,1,27)&lt;&gt;"Seguridad de la Información","No aplica")))</f>
        <v>No aplica</v>
      </c>
      <c r="G39" s="116" t="str">
        <f>IF(MID('2. Identificación del Riesgo'!H39:H41,1,27)="Seguridad de la Información",CONCATENATE("Probabilidad: ",'2. Identificación del Riesgo'!K39:K41,"
","Impacto: ",'2. Identificación del Riesgo'!N39:N41,"
","Zona de Riesgo: ",'2. Identificación del Riesgo'!P39:P41),
IF('2. Identificación del Riesgo'!H39:H41="","",
IF(MID('2. Identificación del Riesgo'!H39:H41,1,27)&lt;&gt;"Seguridad de la Información","No aplica")))</f>
        <v>No aplica</v>
      </c>
      <c r="H39" s="144"/>
      <c r="I39" s="144"/>
      <c r="J39" s="173" t="str">
        <f t="shared" ref="J39" si="9">IF(I39="Información","Información fisica o digital como contratos, acuerdos de confidencialidad, manuales, procedimientos operativos, registros contables, bases de datos, entre otros.",
IF(I39="Software","Activo informático lógico como programas, herramientas ofimáticas o sistemas lógicos para la ejecución de las actividades.",
IF(I39="Hardware","Equipos físicos de cómputo y de comunicaciones como, servidores, biométricos que por su criticidad son considerados activos de información.",
IF(I39="Servicios","Servicio brindado por parte de la entidad para el apoyo de las actividades de los procesos, tales como: Servicios WEB, intranet, CRM, ERP, Portales organizacionales, Aplicaciones entre otros (Pueden estar compuestos por hardware y software).",
IF(I39="Intangibles","Se consideran intangibles aquellos activos inmateriales que otorgan a la entidad una ventaja competitiva relevante, uno de ellos es la imagen corporativa, reputación o el good will, entre otros.",
IF(I39="Componentes de Red","Medios necesarios para realizar la conexión de los elementos de hardware y software en una red, por ejemplo, el cableado estructurado y tarjetas de red, routers, switches, entre otros.",
IF(I39="Personas","Aquellos roles que, por su conocimiento, experiencia y criticidad para el proceso, son considerados activos de información, por ejemplo: personal con experiencia y capacitado para realizar una tarea específica en la ejecución de las actividades.",
IF(I39="Instalaciones","Espacio o área asignada para alojar y salvaguardar los datos considerados como activos críticos para la empresa.",""))))))))</f>
        <v/>
      </c>
      <c r="K39" s="144"/>
      <c r="L39" s="144"/>
      <c r="M39" s="3"/>
      <c r="N39" s="3"/>
      <c r="O39" s="3"/>
      <c r="P39" s="3"/>
    </row>
    <row r="40" spans="1:16" x14ac:dyDescent="0.3">
      <c r="A40" s="148"/>
      <c r="B40" s="116"/>
      <c r="C40" s="116"/>
      <c r="D40" s="116"/>
      <c r="E40" s="116"/>
      <c r="F40" s="116"/>
      <c r="G40" s="116"/>
      <c r="H40" s="144"/>
      <c r="I40" s="144"/>
      <c r="J40" s="173"/>
      <c r="K40" s="144"/>
      <c r="L40" s="144"/>
    </row>
    <row r="41" spans="1:16" x14ac:dyDescent="0.3">
      <c r="A41" s="148"/>
      <c r="B41" s="116"/>
      <c r="C41" s="116"/>
      <c r="D41" s="116"/>
      <c r="E41" s="116"/>
      <c r="F41" s="116"/>
      <c r="G41" s="116"/>
      <c r="H41" s="144"/>
      <c r="I41" s="144"/>
      <c r="J41" s="173"/>
      <c r="K41" s="144"/>
      <c r="L41" s="144"/>
    </row>
    <row r="42" spans="1:16" ht="16.5" customHeight="1" x14ac:dyDescent="0.3">
      <c r="A42" s="148">
        <v>12</v>
      </c>
      <c r="B42" s="116" t="str">
        <f>IF(MID('2. Identificación del Riesgo'!H42:H44,1,27)="Seguridad de la Información",'2. Identificación del Riesgo'!B42:B44,
IF('2. Identificación del Riesgo'!H42:H44="","",
IF(MID('2. Identificación del Riesgo'!H42:H44,1,27)&lt;&gt;"Seguridad de la Información","No aplica")))</f>
        <v>No aplica</v>
      </c>
      <c r="C42" s="116" t="str">
        <f>IF(MID('2. Identificación del Riesgo'!H42:H44,1,27)="Seguridad de la Información",'2. Identificación del Riesgo'!C42:C44,
IF('2. Identificación del Riesgo'!H42:H44="","",
IF(MID('2. Identificación del Riesgo'!H42:H44,1,27)&lt;&gt;"Seguridad de la Información","No aplica")))</f>
        <v>No aplica</v>
      </c>
      <c r="D42" s="116" t="str">
        <f>IF(MID('2. Identificación del Riesgo'!H42:H44,1,27)="Seguridad de la Información",'2. Identificación del Riesgo'!G42:G44,
IF('2. Identificación del Riesgo'!H42:H44="","",
IF(MID('2. Identificación del Riesgo'!H42:H44,1,27)&lt;&gt;"Seguridad de la Información","No aplica")))</f>
        <v>No aplica</v>
      </c>
      <c r="E42" s="116" t="str">
        <f>IF(MID('2. Identificación del Riesgo'!H42:H44,1,27)="Seguridad de la Información",'2. Identificación del Riesgo'!H42:H44,
IF('2. Identificación del Riesgo'!H42:H44="","",
IF(MID('2. Identificación del Riesgo'!H42:H44,1,27)&lt;&gt;"Seguridad de la Información","No aplica")))</f>
        <v>No aplica</v>
      </c>
      <c r="F42" s="116" t="str">
        <f>IF(MID('2. Identificación del Riesgo'!H42:H44,1,27)="Seguridad de la Información",'2. Identificación del Riesgo'!I42:I44,
IF('2. Identificación del Riesgo'!H42:H44="","",
IF(MID('2. Identificación del Riesgo'!H42:H44,1,27)&lt;&gt;"Seguridad de la Información","No aplica")))</f>
        <v>No aplica</v>
      </c>
      <c r="G42" s="116" t="str">
        <f>IF(MID('2. Identificación del Riesgo'!H42:H44,1,27)="Seguridad de la Información",CONCATENATE("Probabilidad: ",'2. Identificación del Riesgo'!K42:K44,"
","Impacto: ",'2. Identificación del Riesgo'!N42:N44,"
","Zona de Riesgo: ",'2. Identificación del Riesgo'!P42:P44),
IF('2. Identificación del Riesgo'!H42:H44="","",
IF(MID('2. Identificación del Riesgo'!H42:H44,1,27)&lt;&gt;"Seguridad de la Información","No aplica")))</f>
        <v>No aplica</v>
      </c>
      <c r="H42" s="144"/>
      <c r="I42" s="144"/>
      <c r="J42" s="173" t="str">
        <f t="shared" ref="J42" si="10">IF(I42="Información","Información fisica o digital como contratos, acuerdos de confidencialidad, manuales, procedimientos operativos, registros contables, bases de datos, entre otros.",
IF(I42="Software","Activo informático lógico como programas, herramientas ofimáticas o sistemas lógicos para la ejecución de las actividades.",
IF(I42="Hardware","Equipos físicos de cómputo y de comunicaciones como, servidores, biométricos que por su criticidad son considerados activos de información.",
IF(I42="Servicios","Servicio brindado por parte de la entidad para el apoyo de las actividades de los procesos, tales como: Servicios WEB, intranet, CRM, ERP, Portales organizacionales, Aplicaciones entre otros (Pueden estar compuestos por hardware y software).",
IF(I42="Intangibles","Se consideran intangibles aquellos activos inmateriales que otorgan a la entidad una ventaja competitiva relevante, uno de ellos es la imagen corporativa, reputación o el good will, entre otros.",
IF(I42="Componentes de Red","Medios necesarios para realizar la conexión de los elementos de hardware y software en una red, por ejemplo, el cableado estructurado y tarjetas de red, routers, switches, entre otros.",
IF(I42="Personas","Aquellos roles que, por su conocimiento, experiencia y criticidad para el proceso, son considerados activos de información, por ejemplo: personal con experiencia y capacitado para realizar una tarea específica en la ejecución de las actividades.",
IF(I42="Instalaciones","Espacio o área asignada para alojar y salvaguardar los datos considerados como activos críticos para la empresa.",""))))))))</f>
        <v/>
      </c>
      <c r="K42" s="144"/>
      <c r="L42" s="144"/>
      <c r="M42" s="3"/>
      <c r="N42" s="3"/>
      <c r="O42" s="3"/>
      <c r="P42" s="3"/>
    </row>
    <row r="43" spans="1:16" x14ac:dyDescent="0.3">
      <c r="A43" s="148"/>
      <c r="B43" s="116"/>
      <c r="C43" s="116"/>
      <c r="D43" s="116"/>
      <c r="E43" s="116"/>
      <c r="F43" s="116"/>
      <c r="G43" s="116"/>
      <c r="H43" s="144"/>
      <c r="I43" s="144"/>
      <c r="J43" s="173"/>
      <c r="K43" s="144"/>
      <c r="L43" s="144"/>
    </row>
    <row r="44" spans="1:16" x14ac:dyDescent="0.3">
      <c r="A44" s="148"/>
      <c r="B44" s="116"/>
      <c r="C44" s="116"/>
      <c r="D44" s="116"/>
      <c r="E44" s="116"/>
      <c r="F44" s="116"/>
      <c r="G44" s="116"/>
      <c r="H44" s="144"/>
      <c r="I44" s="144"/>
      <c r="J44" s="173"/>
      <c r="K44" s="144"/>
      <c r="L44" s="144"/>
    </row>
    <row r="45" spans="1:16" ht="16.5" customHeight="1" x14ac:dyDescent="0.3">
      <c r="A45" s="148">
        <v>13</v>
      </c>
      <c r="B45" s="116" t="str">
        <f>IF(MID('2. Identificación del Riesgo'!H45:H47,1,27)="Seguridad de la Información",'2. Identificación del Riesgo'!B45:B47,
IF('2. Identificación del Riesgo'!H45:H47="","",
IF(MID('2. Identificación del Riesgo'!H45:H47,1,27)&lt;&gt;"Seguridad de la Información","No aplica")))</f>
        <v>No aplica</v>
      </c>
      <c r="C45" s="116" t="str">
        <f>IF(MID('2. Identificación del Riesgo'!H45:H47,1,27)="Seguridad de la Información",'2. Identificación del Riesgo'!C45:C47,
IF('2. Identificación del Riesgo'!H45:H47="","",
IF(MID('2. Identificación del Riesgo'!H45:H47,1,27)&lt;&gt;"Seguridad de la Información","No aplica")))</f>
        <v>No aplica</v>
      </c>
      <c r="D45" s="116" t="str">
        <f>IF(MID('2. Identificación del Riesgo'!H45:H47,1,27)="Seguridad de la Información",'2. Identificación del Riesgo'!G45:G47,
IF('2. Identificación del Riesgo'!H45:H47="","",
IF(MID('2. Identificación del Riesgo'!H45:H47,1,27)&lt;&gt;"Seguridad de la Información","No aplica")))</f>
        <v>No aplica</v>
      </c>
      <c r="E45" s="116" t="str">
        <f>IF(MID('2. Identificación del Riesgo'!H45:H47,1,27)="Seguridad de la Información",'2. Identificación del Riesgo'!H45:H47,
IF('2. Identificación del Riesgo'!H45:H47="","",
IF(MID('2. Identificación del Riesgo'!H45:H47,1,27)&lt;&gt;"Seguridad de la Información","No aplica")))</f>
        <v>No aplica</v>
      </c>
      <c r="F45" s="116" t="str">
        <f>IF(MID('2. Identificación del Riesgo'!H45:H47,1,27)="Seguridad de la Información",'2. Identificación del Riesgo'!I45:I47,
IF('2. Identificación del Riesgo'!H45:H47="","",
IF(MID('2. Identificación del Riesgo'!H45:H47,1,27)&lt;&gt;"Seguridad de la Información","No aplica")))</f>
        <v>No aplica</v>
      </c>
      <c r="G45" s="116" t="str">
        <f>IF(MID('2. Identificación del Riesgo'!H45:H47,1,27)="Seguridad de la Información",CONCATENATE("Probabilidad: ",'2. Identificación del Riesgo'!K45:K47,"
","Impacto: ",'2. Identificación del Riesgo'!N45:N47,"
","Zona de Riesgo: ",'2. Identificación del Riesgo'!P45:P47),
IF('2. Identificación del Riesgo'!H45:H47="","",
IF(MID('2. Identificación del Riesgo'!H45:H47,1,27)&lt;&gt;"Seguridad de la Información","No aplica")))</f>
        <v>No aplica</v>
      </c>
      <c r="H45" s="144"/>
      <c r="I45" s="144"/>
      <c r="J45" s="173" t="str">
        <f t="shared" ref="J45" si="11">IF(I45="Información","Información fisica o digital como contratos, acuerdos de confidencialidad, manuales, procedimientos operativos, registros contables, bases de datos, entre otros.",
IF(I45="Software","Activo informático lógico como programas, herramientas ofimáticas o sistemas lógicos para la ejecución de las actividades.",
IF(I45="Hardware","Equipos físicos de cómputo y de comunicaciones como, servidores, biométricos que por su criticidad son considerados activos de información.",
IF(I45="Servicios","Servicio brindado por parte de la entidad para el apoyo de las actividades de los procesos, tales como: Servicios WEB, intranet, CRM, ERP, Portales organizacionales, Aplicaciones entre otros (Pueden estar compuestos por hardware y software).",
IF(I45="Intangibles","Se consideran intangibles aquellos activos inmateriales que otorgan a la entidad una ventaja competitiva relevante, uno de ellos es la imagen corporativa, reputación o el good will, entre otros.",
IF(I45="Componentes de Red","Medios necesarios para realizar la conexión de los elementos de hardware y software en una red, por ejemplo, el cableado estructurado y tarjetas de red, routers, switches, entre otros.",
IF(I45="Personas","Aquellos roles que, por su conocimiento, experiencia y criticidad para el proceso, son considerados activos de información, por ejemplo: personal con experiencia y capacitado para realizar una tarea específica en la ejecución de las actividades.",
IF(I45="Instalaciones","Espacio o área asignada para alojar y salvaguardar los datos considerados como activos críticos para la empresa.",""))))))))</f>
        <v/>
      </c>
      <c r="K45" s="144"/>
      <c r="L45" s="144"/>
      <c r="M45" s="3"/>
      <c r="N45" s="3"/>
      <c r="O45" s="3"/>
      <c r="P45" s="3"/>
    </row>
    <row r="46" spans="1:16" x14ac:dyDescent="0.3">
      <c r="A46" s="148"/>
      <c r="B46" s="116"/>
      <c r="C46" s="116"/>
      <c r="D46" s="116"/>
      <c r="E46" s="116"/>
      <c r="F46" s="116"/>
      <c r="G46" s="116"/>
      <c r="H46" s="144"/>
      <c r="I46" s="144"/>
      <c r="J46" s="173"/>
      <c r="K46" s="144"/>
      <c r="L46" s="144"/>
    </row>
    <row r="47" spans="1:16" x14ac:dyDescent="0.3">
      <c r="A47" s="148"/>
      <c r="B47" s="116"/>
      <c r="C47" s="116"/>
      <c r="D47" s="116"/>
      <c r="E47" s="116"/>
      <c r="F47" s="116"/>
      <c r="G47" s="116"/>
      <c r="H47" s="144"/>
      <c r="I47" s="144"/>
      <c r="J47" s="173"/>
      <c r="K47" s="144"/>
      <c r="L47" s="144"/>
    </row>
    <row r="48" spans="1:16" ht="16.5" customHeight="1" x14ac:dyDescent="0.3">
      <c r="A48" s="148">
        <v>14</v>
      </c>
      <c r="B48" s="116" t="str">
        <f>IF(MID('2. Identificación del Riesgo'!H48:H50,1,27)="Seguridad de la Información",'2. Identificación del Riesgo'!B48:B50,
IF('2. Identificación del Riesgo'!H48:H50="","",
IF(MID('2. Identificación del Riesgo'!H48:H50,1,27)&lt;&gt;"Seguridad de la Información","No aplica")))</f>
        <v>No aplica</v>
      </c>
      <c r="C48" s="116" t="str">
        <f>IF(MID('2. Identificación del Riesgo'!H48:H50,1,27)="Seguridad de la Información",'2. Identificación del Riesgo'!C48:C50,
IF('2. Identificación del Riesgo'!H48:H50="","",
IF(MID('2. Identificación del Riesgo'!H48:H50,1,27)&lt;&gt;"Seguridad de la Información","No aplica")))</f>
        <v>No aplica</v>
      </c>
      <c r="D48" s="116" t="str">
        <f>IF(MID('2. Identificación del Riesgo'!H48:H50,1,27)="Seguridad de la Información",'2. Identificación del Riesgo'!G48:G50,
IF('2. Identificación del Riesgo'!H48:H50="","",
IF(MID('2. Identificación del Riesgo'!H48:H50,1,27)&lt;&gt;"Seguridad de la Información","No aplica")))</f>
        <v>No aplica</v>
      </c>
      <c r="E48" s="116" t="str">
        <f>IF(MID('2. Identificación del Riesgo'!H48:H50,1,27)="Seguridad de la Información",'2. Identificación del Riesgo'!H48:H50,
IF('2. Identificación del Riesgo'!H48:H50="","",
IF(MID('2. Identificación del Riesgo'!H48:H50,1,27)&lt;&gt;"Seguridad de la Información","No aplica")))</f>
        <v>No aplica</v>
      </c>
      <c r="F48" s="116" t="str">
        <f>IF(MID('2. Identificación del Riesgo'!H48:H50,1,27)="Seguridad de la Información",'2. Identificación del Riesgo'!I48:I50,
IF('2. Identificación del Riesgo'!H48:H50="","",
IF(MID('2. Identificación del Riesgo'!H48:H50,1,27)&lt;&gt;"Seguridad de la Información","No aplica")))</f>
        <v>No aplica</v>
      </c>
      <c r="G48" s="116" t="str">
        <f>IF(MID('2. Identificación del Riesgo'!H48:H50,1,27)="Seguridad de la Información",CONCATENATE("Probabilidad: ",'2. Identificación del Riesgo'!K48:K50,"
","Impacto: ",'2. Identificación del Riesgo'!N48:N50,"
","Zona de Riesgo: ",'2. Identificación del Riesgo'!P48:P50),
IF('2. Identificación del Riesgo'!H48:H50="","",
IF(MID('2. Identificación del Riesgo'!H48:H50,1,27)&lt;&gt;"Seguridad de la Información","No aplica")))</f>
        <v>No aplica</v>
      </c>
      <c r="H48" s="144"/>
      <c r="I48" s="144"/>
      <c r="J48" s="173" t="str">
        <f t="shared" ref="J48" si="12">IF(I48="Información","Información fisica o digital como contratos, acuerdos de confidencialidad, manuales, procedimientos operativos, registros contables, bases de datos, entre otros.",
IF(I48="Software","Activo informático lógico como programas, herramientas ofimáticas o sistemas lógicos para la ejecución de las actividades.",
IF(I48="Hardware","Equipos físicos de cómputo y de comunicaciones como, servidores, biométricos que por su criticidad son considerados activos de información.",
IF(I48="Servicios","Servicio brindado por parte de la entidad para el apoyo de las actividades de los procesos, tales como: Servicios WEB, intranet, CRM, ERP, Portales organizacionales, Aplicaciones entre otros (Pueden estar compuestos por hardware y software).",
IF(I48="Intangibles","Se consideran intangibles aquellos activos inmateriales que otorgan a la entidad una ventaja competitiva relevante, uno de ellos es la imagen corporativa, reputación o el good will, entre otros.",
IF(I48="Componentes de Red","Medios necesarios para realizar la conexión de los elementos de hardware y software en una red, por ejemplo, el cableado estructurado y tarjetas de red, routers, switches, entre otros.",
IF(I48="Personas","Aquellos roles que, por su conocimiento, experiencia y criticidad para el proceso, son considerados activos de información, por ejemplo: personal con experiencia y capacitado para realizar una tarea específica en la ejecución de las actividades.",
IF(I48="Instalaciones","Espacio o área asignada para alojar y salvaguardar los datos considerados como activos críticos para la empresa.",""))))))))</f>
        <v/>
      </c>
      <c r="K48" s="144"/>
      <c r="L48" s="144"/>
      <c r="M48" s="3"/>
      <c r="N48" s="3"/>
      <c r="O48" s="3"/>
      <c r="P48" s="3"/>
    </row>
    <row r="49" spans="1:16" x14ac:dyDescent="0.3">
      <c r="A49" s="148"/>
      <c r="B49" s="116"/>
      <c r="C49" s="116"/>
      <c r="D49" s="116"/>
      <c r="E49" s="116"/>
      <c r="F49" s="116"/>
      <c r="G49" s="116"/>
      <c r="H49" s="144"/>
      <c r="I49" s="144"/>
      <c r="J49" s="173"/>
      <c r="K49" s="144"/>
      <c r="L49" s="144"/>
    </row>
    <row r="50" spans="1:16" x14ac:dyDescent="0.3">
      <c r="A50" s="148"/>
      <c r="B50" s="116"/>
      <c r="C50" s="116"/>
      <c r="D50" s="116"/>
      <c r="E50" s="116"/>
      <c r="F50" s="116"/>
      <c r="G50" s="116"/>
      <c r="H50" s="144"/>
      <c r="I50" s="144"/>
      <c r="J50" s="173"/>
      <c r="K50" s="144"/>
      <c r="L50" s="144"/>
    </row>
    <row r="51" spans="1:16" ht="16.5" customHeight="1" x14ac:dyDescent="0.3">
      <c r="A51" s="148">
        <v>15</v>
      </c>
      <c r="B51" s="116" t="str">
        <f>IF(MID('2. Identificación del Riesgo'!H51:H53,1,27)="Seguridad de la Información",'2. Identificación del Riesgo'!B51:B53,
IF('2. Identificación del Riesgo'!H51:H53="","",
IF(MID('2. Identificación del Riesgo'!H51:H53,1,27)&lt;&gt;"Seguridad de la Información","No aplica")))</f>
        <v>No aplica</v>
      </c>
      <c r="C51" s="116" t="str">
        <f>IF(MID('2. Identificación del Riesgo'!H51:H53,1,27)="Seguridad de la Información",'2. Identificación del Riesgo'!C51:C53,
IF('2. Identificación del Riesgo'!H51:H53="","",
IF(MID('2. Identificación del Riesgo'!H51:H53,1,27)&lt;&gt;"Seguridad de la Información","No aplica")))</f>
        <v>No aplica</v>
      </c>
      <c r="D51" s="116" t="str">
        <f>IF(MID('2. Identificación del Riesgo'!H51:H53,1,27)="Seguridad de la Información",'2. Identificación del Riesgo'!G51:G53,
IF('2. Identificación del Riesgo'!H51:H53="","",
IF(MID('2. Identificación del Riesgo'!H51:H53,1,27)&lt;&gt;"Seguridad de la Información","No aplica")))</f>
        <v>No aplica</v>
      </c>
      <c r="E51" s="116" t="str">
        <f>IF(MID('2. Identificación del Riesgo'!H51:H53,1,27)="Seguridad de la Información",'2. Identificación del Riesgo'!H51:H53,
IF('2. Identificación del Riesgo'!H51:H53="","",
IF(MID('2. Identificación del Riesgo'!H51:H53,1,27)&lt;&gt;"Seguridad de la Información","No aplica")))</f>
        <v>No aplica</v>
      </c>
      <c r="F51" s="116" t="str">
        <f>IF(MID('2. Identificación del Riesgo'!H51:H53,1,27)="Seguridad de la Información",'2. Identificación del Riesgo'!I51:I53,
IF('2. Identificación del Riesgo'!H51:H53="","",
IF(MID('2. Identificación del Riesgo'!H51:H53,1,27)&lt;&gt;"Seguridad de la Información","No aplica")))</f>
        <v>No aplica</v>
      </c>
      <c r="G51" s="116" t="str">
        <f>IF(MID('2. Identificación del Riesgo'!H51:H53,1,27)="Seguridad de la Información",CONCATENATE("Probabilidad: ",'2. Identificación del Riesgo'!K51:K53,"
","Impacto: ",'2. Identificación del Riesgo'!N51:N53,"
","Zona de Riesgo: ",'2. Identificación del Riesgo'!P51:P53),
IF('2. Identificación del Riesgo'!H51:H53="","",
IF(MID('2. Identificación del Riesgo'!H51:H53,1,27)&lt;&gt;"Seguridad de la Información","No aplica")))</f>
        <v>No aplica</v>
      </c>
      <c r="H51" s="144"/>
      <c r="I51" s="144"/>
      <c r="J51" s="173" t="str">
        <f t="shared" ref="J51" si="13">IF(I51="Información","Información fisica o digital como contratos, acuerdos de confidencialidad, manuales, procedimientos operativos, registros contables, bases de datos, entre otros.",
IF(I51="Software","Activo informático lógico como programas, herramientas ofimáticas o sistemas lógicos para la ejecución de las actividades.",
IF(I51="Hardware","Equipos físicos de cómputo y de comunicaciones como, servidores, biométricos que por su criticidad son considerados activos de información.",
IF(I51="Servicios","Servicio brindado por parte de la entidad para el apoyo de las actividades de los procesos, tales como: Servicios WEB, intranet, CRM, ERP, Portales organizacionales, Aplicaciones entre otros (Pueden estar compuestos por hardware y software).",
IF(I51="Intangibles","Se consideran intangibles aquellos activos inmateriales que otorgan a la entidad una ventaja competitiva relevante, uno de ellos es la imagen corporativa, reputación o el good will, entre otros.",
IF(I51="Componentes de Red","Medios necesarios para realizar la conexión de los elementos de hardware y software en una red, por ejemplo, el cableado estructurado y tarjetas de red, routers, switches, entre otros.",
IF(I51="Personas","Aquellos roles que, por su conocimiento, experiencia y criticidad para el proceso, son considerados activos de información, por ejemplo: personal con experiencia y capacitado para realizar una tarea específica en la ejecución de las actividades.",
IF(I51="Instalaciones","Espacio o área asignada para alojar y salvaguardar los datos considerados como activos críticos para la empresa.",""))))))))</f>
        <v/>
      </c>
      <c r="K51" s="144"/>
      <c r="L51" s="144"/>
      <c r="M51" s="3"/>
      <c r="N51" s="3"/>
      <c r="O51" s="3"/>
      <c r="P51" s="3"/>
    </row>
    <row r="52" spans="1:16" x14ac:dyDescent="0.3">
      <c r="A52" s="148"/>
      <c r="B52" s="116"/>
      <c r="C52" s="116"/>
      <c r="D52" s="116"/>
      <c r="E52" s="116"/>
      <c r="F52" s="116"/>
      <c r="G52" s="116"/>
      <c r="H52" s="144"/>
      <c r="I52" s="144"/>
      <c r="J52" s="173"/>
      <c r="K52" s="144"/>
      <c r="L52" s="144"/>
    </row>
    <row r="53" spans="1:16" x14ac:dyDescent="0.3">
      <c r="A53" s="148"/>
      <c r="B53" s="116"/>
      <c r="C53" s="116"/>
      <c r="D53" s="116"/>
      <c r="E53" s="116"/>
      <c r="F53" s="116"/>
      <c r="G53" s="116"/>
      <c r="H53" s="144"/>
      <c r="I53" s="144"/>
      <c r="J53" s="173"/>
      <c r="K53" s="144"/>
      <c r="L53" s="144"/>
    </row>
    <row r="54" spans="1:16" ht="16.5" customHeight="1" x14ac:dyDescent="0.3">
      <c r="A54" s="148">
        <v>16</v>
      </c>
      <c r="B54" s="116" t="str">
        <f>IF(MID('2. Identificación del Riesgo'!H54:H56,1,27)="Seguridad de la Información",'2. Identificación del Riesgo'!B54:B56,
IF('2. Identificación del Riesgo'!H54:H56="","",
IF(MID('2. Identificación del Riesgo'!H54:H56,1,27)&lt;&gt;"Seguridad de la Información","No aplica")))</f>
        <v>No aplica</v>
      </c>
      <c r="C54" s="116" t="str">
        <f>IF(MID('2. Identificación del Riesgo'!H54:H56,1,27)="Seguridad de la Información",'2. Identificación del Riesgo'!C54:C56,
IF('2. Identificación del Riesgo'!H54:H56="","",
IF(MID('2. Identificación del Riesgo'!H54:H56,1,27)&lt;&gt;"Seguridad de la Información","No aplica")))</f>
        <v>No aplica</v>
      </c>
      <c r="D54" s="116" t="str">
        <f>IF(MID('2. Identificación del Riesgo'!H54:H56,1,27)="Seguridad de la Información",'2. Identificación del Riesgo'!G54:G56,
IF('2. Identificación del Riesgo'!H54:H56="","",
IF(MID('2. Identificación del Riesgo'!H54:H56,1,27)&lt;&gt;"Seguridad de la Información","No aplica")))</f>
        <v>No aplica</v>
      </c>
      <c r="E54" s="116" t="str">
        <f>IF(MID('2. Identificación del Riesgo'!H54:H56,1,27)="Seguridad de la Información",'2. Identificación del Riesgo'!H54:H56,
IF('2. Identificación del Riesgo'!H54:H56="","",
IF(MID('2. Identificación del Riesgo'!H54:H56,1,27)&lt;&gt;"Seguridad de la Información","No aplica")))</f>
        <v>No aplica</v>
      </c>
      <c r="F54" s="116" t="str">
        <f>IF(MID('2. Identificación del Riesgo'!H54:H56,1,27)="Seguridad de la Información",'2. Identificación del Riesgo'!I54:I56,
IF('2. Identificación del Riesgo'!H54:H56="","",
IF(MID('2. Identificación del Riesgo'!H54:H56,1,27)&lt;&gt;"Seguridad de la Información","No aplica")))</f>
        <v>No aplica</v>
      </c>
      <c r="G54" s="116" t="str">
        <f>IF(MID('2. Identificación del Riesgo'!H54:H56,1,27)="Seguridad de la Información",CONCATENATE("Probabilidad: ",'2. Identificación del Riesgo'!K54:K56,"
","Impacto: ",'2. Identificación del Riesgo'!N54:N56,"
","Zona de Riesgo: ",'2. Identificación del Riesgo'!P54:P56),
IF('2. Identificación del Riesgo'!H54:H56="","",
IF(MID('2. Identificación del Riesgo'!H54:H56,1,27)&lt;&gt;"Seguridad de la Información","No aplica")))</f>
        <v>No aplica</v>
      </c>
      <c r="H54" s="144"/>
      <c r="I54" s="144"/>
      <c r="J54" s="173" t="str">
        <f t="shared" ref="J54" si="14">IF(I54="Información","Información fisica o digital como contratos, acuerdos de confidencialidad, manuales, procedimientos operativos, registros contables, bases de datos, entre otros.",
IF(I54="Software","Activo informático lógico como programas, herramientas ofimáticas o sistemas lógicos para la ejecución de las actividades.",
IF(I54="Hardware","Equipos físicos de cómputo y de comunicaciones como, servidores, biométricos que por su criticidad son considerados activos de información.",
IF(I54="Servicios","Servicio brindado por parte de la entidad para el apoyo de las actividades de los procesos, tales como: Servicios WEB, intranet, CRM, ERP, Portales organizacionales, Aplicaciones entre otros (Pueden estar compuestos por hardware y software).",
IF(I54="Intangibles","Se consideran intangibles aquellos activos inmateriales que otorgan a la entidad una ventaja competitiva relevante, uno de ellos es la imagen corporativa, reputación o el good will, entre otros.",
IF(I54="Componentes de Red","Medios necesarios para realizar la conexión de los elementos de hardware y software en una red, por ejemplo, el cableado estructurado y tarjetas de red, routers, switches, entre otros.",
IF(I54="Personas","Aquellos roles que, por su conocimiento, experiencia y criticidad para el proceso, son considerados activos de información, por ejemplo: personal con experiencia y capacitado para realizar una tarea específica en la ejecución de las actividades.",
IF(I54="Instalaciones","Espacio o área asignada para alojar y salvaguardar los datos considerados como activos críticos para la empresa.",""))))))))</f>
        <v/>
      </c>
      <c r="K54" s="144"/>
      <c r="L54" s="144"/>
      <c r="M54" s="3"/>
      <c r="N54" s="3"/>
      <c r="O54" s="3"/>
      <c r="P54" s="3"/>
    </row>
    <row r="55" spans="1:16" x14ac:dyDescent="0.3">
      <c r="A55" s="148"/>
      <c r="B55" s="116"/>
      <c r="C55" s="116"/>
      <c r="D55" s="116"/>
      <c r="E55" s="116"/>
      <c r="F55" s="116"/>
      <c r="G55" s="116"/>
      <c r="H55" s="144"/>
      <c r="I55" s="144"/>
      <c r="J55" s="173"/>
      <c r="K55" s="144"/>
      <c r="L55" s="144"/>
    </row>
    <row r="56" spans="1:16" x14ac:dyDescent="0.3">
      <c r="A56" s="148"/>
      <c r="B56" s="116"/>
      <c r="C56" s="116"/>
      <c r="D56" s="116"/>
      <c r="E56" s="116"/>
      <c r="F56" s="116"/>
      <c r="G56" s="116"/>
      <c r="H56" s="144"/>
      <c r="I56" s="144"/>
      <c r="J56" s="173"/>
      <c r="K56" s="144"/>
      <c r="L56" s="144"/>
    </row>
    <row r="57" spans="1:16" ht="16.5" customHeight="1" x14ac:dyDescent="0.3">
      <c r="A57" s="148">
        <v>17</v>
      </c>
      <c r="B57" s="116" t="str">
        <f>IF(MID('2. Identificación del Riesgo'!H57:H59,1,27)="Seguridad de la Información",'2. Identificación del Riesgo'!B57:B59,
IF('2. Identificación del Riesgo'!H57:H59="","",
IF(MID('2. Identificación del Riesgo'!H57:H59,1,27)&lt;&gt;"Seguridad de la Información","No aplica")))</f>
        <v>Conocimiento del Riesgo y Efectos del Cambio Climático</v>
      </c>
      <c r="C57" s="116" t="str">
        <f>IF(MID('2. Identificación del Riesgo'!H57:H59,1,27)="Seguridad de la Información",'2. Identificación del Riesgo'!C57:C59,
IF('2. Identificación del Riesgo'!H57:H59="","",
IF(MID('2. Identificación del Riesgo'!H57:H59,1,27)&lt;&gt;"Seguridad de la Información","No aplica")))</f>
        <v>Administración de carpetas compartidas y gestión de usuarios</v>
      </c>
      <c r="D57" s="116" t="str">
        <f>IF(MID('2. Identificación del Riesgo'!H57:H59,1,27)="Seguridad de la Información",'2. Identificación del Riesgo'!G57:G59,
IF('2. Identificación del Riesgo'!H57:H59="","",
IF(MID('2. Identificación del Riesgo'!H57:H59,1,27)&lt;&gt;"Seguridad de la Información","No aplica")))</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E57" s="116" t="str">
        <f>IF(MID('2. Identificación del Riesgo'!H57:H59,1,27)="Seguridad de la Información",'2. Identificación del Riesgo'!H57:H59,
IF('2. Identificación del Riesgo'!H57:H59="","",
IF(MID('2. Identificación del Riesgo'!H57:H59,1,27)&lt;&gt;"Seguridad de la Información","No aplica")))</f>
        <v>Seguridad de la Información (Pérdida de Confidencialidad)</v>
      </c>
      <c r="F57" s="116" t="str">
        <f>IF(MID('2. Identificación del Riesgo'!H57:H59,1,27)="Seguridad de la Información",'2. Identificación del Riesgo'!I57:I59,
IF('2. Identificación del Riesgo'!H57:H59="","",
IF(MID('2. Identificación del Riesgo'!H57:H59,1,27)&lt;&gt;"Seguridad de la Información","No aplica")))</f>
        <v>Usuarios, productos y practicas, organizacionales</v>
      </c>
      <c r="G57" s="116" t="str">
        <f>IF(MID('2. Identificación del Riesgo'!H57:H59,1,27)="Seguridad de la Información",CONCATENATE("Probabilidad: ",'2. Identificación del Riesgo'!K57:K59,"
","Impacto: ",'2. Identificación del Riesgo'!N57:N59,"
","Zona de Riesgo: ",'2. Identificación del Riesgo'!P57:P59),
IF('2. Identificación del Riesgo'!H57:H59="","",
IF(MID('2. Identificación del Riesgo'!H57:H59,1,27)&lt;&gt;"Seguridad de la Información","No aplica")))</f>
        <v>Probabilidad: Muy Alta
Impacto: Mayor
Zona de Riesgo: Alto</v>
      </c>
      <c r="H57" s="144" t="s">
        <v>677</v>
      </c>
      <c r="I57" s="144" t="s">
        <v>151</v>
      </c>
      <c r="J57" s="173" t="str">
        <f t="shared" ref="J57" si="15">IF(I57="Información","Información fisica o digital como contratos, acuerdos de confidencialidad, manuales, procedimientos operativos, registros contables, bases de datos, entre otros.",
IF(I57="Software","Activo informático lógico como programas, herramientas ofimáticas o sistemas lógicos para la ejecución de las actividades.",
IF(I57="Hardware","Equipos físicos de cómputo y de comunicaciones como, servidores, biométricos que por su criticidad son considerados activos de información.",
IF(I57="Servicios","Servicio brindado por parte de la entidad para el apoyo de las actividades de los procesos, tales como: Servicios WEB, intranet, CRM, ERP, Portales organizacionales, Aplicaciones entre otros (Pueden estar compuestos por hardware y software).",
IF(I57="Intangibles","Se consideran intangibles aquellos activos inmateriales que otorgan a la entidad una ventaja competitiva relevante, uno de ellos es la imagen corporativa, reputación o el good will, entre otros.",
IF(I57="Componentes de Red","Medios necesarios para realizar la conexión de los elementos de hardware y software en una red, por ejemplo, el cableado estructurado y tarjetas de red, routers, switches, entre otros.",
IF(I57="Personas","Aquellos roles que, por su conocimiento, experiencia y criticidad para el proceso, son considerados activos de información, por ejemplo: personal con experiencia y capacitado para realizar una tarea específica en la ejecución de las actividades.",
IF(I57="Instalaciones","Espacio o área asignada para alojar y salvaguardar los datos considerados como activos críticos para la empresa.",""))))))))</f>
        <v>Información fisica o digital como contratos, acuerdos de confidencialidad, manuales, procedimientos operativos, registros contables, bases de datos, entre otros.</v>
      </c>
      <c r="K57" s="144" t="s">
        <v>663</v>
      </c>
      <c r="L57" s="144" t="s">
        <v>664</v>
      </c>
      <c r="M57" s="3"/>
      <c r="N57" s="3"/>
      <c r="O57" s="3"/>
      <c r="P57" s="3"/>
    </row>
    <row r="58" spans="1:16" x14ac:dyDescent="0.3">
      <c r="A58" s="148"/>
      <c r="B58" s="116"/>
      <c r="C58" s="116"/>
      <c r="D58" s="116"/>
      <c r="E58" s="116"/>
      <c r="F58" s="116"/>
      <c r="G58" s="116"/>
      <c r="H58" s="144"/>
      <c r="I58" s="144"/>
      <c r="J58" s="173"/>
      <c r="K58" s="144"/>
      <c r="L58" s="144"/>
    </row>
    <row r="59" spans="1:16" x14ac:dyDescent="0.3">
      <c r="A59" s="148"/>
      <c r="B59" s="116"/>
      <c r="C59" s="116"/>
      <c r="D59" s="116"/>
      <c r="E59" s="116"/>
      <c r="F59" s="116"/>
      <c r="G59" s="116"/>
      <c r="H59" s="144"/>
      <c r="I59" s="144"/>
      <c r="J59" s="173"/>
      <c r="K59" s="144"/>
      <c r="L59" s="144"/>
    </row>
    <row r="60" spans="1:16" ht="16.5" customHeight="1" x14ac:dyDescent="0.3">
      <c r="A60" s="148">
        <v>18</v>
      </c>
      <c r="B60" s="116" t="str">
        <f>IF(MID('2. Identificación del Riesgo'!H60:H62,1,27)="Seguridad de la Información",'2. Identificación del Riesgo'!B60:B62,
IF('2. Identificación del Riesgo'!H60:H62="","",
IF(MID('2. Identificación del Riesgo'!H60:H62,1,27)&lt;&gt;"Seguridad de la Información","No aplica")))</f>
        <v>Conocimiento del Riesgo y Efectos del Cambio Climático</v>
      </c>
      <c r="C60" s="116" t="str">
        <f>IF(MID('2. Identificación del Riesgo'!H60:H62,1,27)="Seguridad de la Información",'2. Identificación del Riesgo'!C60:C62,
IF('2. Identificación del Riesgo'!H60:H62="","",
IF(MID('2. Identificación del Riesgo'!H60:H62,1,27)&lt;&gt;"Seguridad de la Información","No aplica")))</f>
        <v>Trabajo en Casa y Teletrabajo</v>
      </c>
      <c r="D60" s="116" t="str">
        <f>IF(MID('2. Identificación del Riesgo'!H60:H62,1,27)="Seguridad de la Información",'2. Identificación del Riesgo'!G60:G62,
IF('2. Identificación del Riesgo'!H60:H62="","",
IF(MID('2. Identificación del Riesgo'!H60:H62,1,27)&lt;&gt;"Seguridad de la Información","No aplica")))</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E60" s="116" t="str">
        <f>IF(MID('2. Identificación del Riesgo'!H60:H62,1,27)="Seguridad de la Información",'2. Identificación del Riesgo'!H60:H62,
IF('2. Identificación del Riesgo'!H60:H62="","",
IF(MID('2. Identificación del Riesgo'!H60:H62,1,27)&lt;&gt;"Seguridad de la Información","No aplica")))</f>
        <v>Seguridad de la Información (Pérdida de la Integridad)</v>
      </c>
      <c r="F60" s="116" t="str">
        <f>IF(MID('2. Identificación del Riesgo'!H60:H62,1,27)="Seguridad de la Información",'2. Identificación del Riesgo'!I60:I62,
IF('2. Identificación del Riesgo'!H60:H62="","",
IF(MID('2. Identificación del Riesgo'!H60:H62,1,27)&lt;&gt;"Seguridad de la Información","No aplica")))</f>
        <v>Usuarios, productos y practicas, organizacionales</v>
      </c>
      <c r="G60" s="116" t="str">
        <f>IF(MID('2. Identificación del Riesgo'!H60:H62,1,27)="Seguridad de la Información",CONCATENATE("Probabilidad: ",'2. Identificación del Riesgo'!K60:K62,"
","Impacto: ",'2. Identificación del Riesgo'!N60:N62,"
","Zona de Riesgo: ",'2. Identificación del Riesgo'!P60:P62),
IF('2. Identificación del Riesgo'!H60:H62="","",
IF(MID('2. Identificación del Riesgo'!H60:H62,1,27)&lt;&gt;"Seguridad de la Información","No aplica")))</f>
        <v>Probabilidad: Muy Alta
Impacto: Mayor
Zona de Riesgo: Alto</v>
      </c>
      <c r="H60" s="144" t="s">
        <v>678</v>
      </c>
      <c r="I60" s="144" t="s">
        <v>151</v>
      </c>
      <c r="J60" s="173" t="str">
        <f t="shared" ref="J60" si="16">IF(I60="Información","Información fisica o digital como contratos, acuerdos de confidencialidad, manuales, procedimientos operativos, registros contables, bases de datos, entre otros.",
IF(I60="Software","Activo informático lógico como programas, herramientas ofimáticas o sistemas lógicos para la ejecución de las actividades.",
IF(I60="Hardware","Equipos físicos de cómputo y de comunicaciones como, servidores, biométricos que por su criticidad son considerados activos de información.",
IF(I60="Servicios","Servicio brindado por parte de la entidad para el apoyo de las actividades de los procesos, tales como: Servicios WEB, intranet, CRM, ERP, Portales organizacionales, Aplicaciones entre otros (Pueden estar compuestos por hardware y software).",
IF(I60="Intangibles","Se consideran intangibles aquellos activos inmateriales que otorgan a la entidad una ventaja competitiva relevante, uno de ellos es la imagen corporativa, reputación o el good will, entre otros.",
IF(I60="Componentes de Red","Medios necesarios para realizar la conexión de los elementos de hardware y software en una red, por ejemplo, el cableado estructurado y tarjetas de red, routers, switches, entre otros.",
IF(I60="Personas","Aquellos roles que, por su conocimiento, experiencia y criticidad para el proceso, son considerados activos de información, por ejemplo: personal con experiencia y capacitado para realizar una tarea específica en la ejecución de las actividades.",
IF(I60="Instalaciones","Espacio o área asignada para alojar y salvaguardar los datos considerados como activos críticos para la empresa.",""))))))))</f>
        <v>Información fisica o digital como contratos, acuerdos de confidencialidad, manuales, procedimientos operativos, registros contables, bases de datos, entre otros.</v>
      </c>
      <c r="K60" s="144" t="s">
        <v>668</v>
      </c>
      <c r="L60" s="144" t="s">
        <v>669</v>
      </c>
      <c r="M60" s="3"/>
      <c r="N60" s="3"/>
      <c r="O60" s="3"/>
      <c r="P60" s="3"/>
    </row>
    <row r="61" spans="1:16" x14ac:dyDescent="0.3">
      <c r="A61" s="148"/>
      <c r="B61" s="116"/>
      <c r="C61" s="116"/>
      <c r="D61" s="116"/>
      <c r="E61" s="116"/>
      <c r="F61" s="116"/>
      <c r="G61" s="116"/>
      <c r="H61" s="144"/>
      <c r="I61" s="144"/>
      <c r="J61" s="173"/>
      <c r="K61" s="144"/>
      <c r="L61" s="144"/>
    </row>
    <row r="62" spans="1:16" x14ac:dyDescent="0.3">
      <c r="A62" s="148"/>
      <c r="B62" s="116"/>
      <c r="C62" s="116"/>
      <c r="D62" s="116"/>
      <c r="E62" s="116"/>
      <c r="F62" s="116"/>
      <c r="G62" s="116"/>
      <c r="H62" s="144"/>
      <c r="I62" s="144"/>
      <c r="J62" s="173"/>
      <c r="K62" s="144"/>
      <c r="L62" s="144"/>
    </row>
    <row r="63" spans="1:16" ht="16.5" customHeight="1" x14ac:dyDescent="0.3">
      <c r="A63" s="148">
        <v>19</v>
      </c>
      <c r="B63" s="116" t="str">
        <f>IF(MID('2. Identificación del Riesgo'!H63:H65,1,27)="Seguridad de la Información",'2. Identificación del Riesgo'!B63:B65,
IF('2. Identificación del Riesgo'!H63:H65="","",
IF(MID('2. Identificación del Riesgo'!H63:H65,1,27)&lt;&gt;"Seguridad de la Información","No aplica")))</f>
        <v/>
      </c>
      <c r="C63" s="116" t="str">
        <f>IF(MID('2. Identificación del Riesgo'!H63:H65,1,27)="Seguridad de la Información",'2. Identificación del Riesgo'!C63:C65,
IF('2. Identificación del Riesgo'!H63:H65="","",
IF(MID('2. Identificación del Riesgo'!H63:H65,1,27)&lt;&gt;"Seguridad de la Información","No aplica")))</f>
        <v/>
      </c>
      <c r="D63" s="116" t="str">
        <f>IF(MID('2. Identificación del Riesgo'!H63:H65,1,27)="Seguridad de la Información",'2. Identificación del Riesgo'!G63:G65,
IF('2. Identificación del Riesgo'!H63:H65="","",
IF(MID('2. Identificación del Riesgo'!H63:H65,1,27)&lt;&gt;"Seguridad de la Información","No aplica")))</f>
        <v/>
      </c>
      <c r="E63" s="116" t="str">
        <f>IF(MID('2. Identificación del Riesgo'!H63:H65,1,27)="Seguridad de la Información",'2. Identificación del Riesgo'!H63:H65,
IF('2. Identificación del Riesgo'!H63:H65="","",
IF(MID('2. Identificación del Riesgo'!H63:H65,1,27)&lt;&gt;"Seguridad de la Información","No aplica")))</f>
        <v/>
      </c>
      <c r="F63" s="116" t="str">
        <f>IF(MID('2. Identificación del Riesgo'!H63:H65,1,27)="Seguridad de la Información",'2. Identificación del Riesgo'!I63:I65,
IF('2. Identificación del Riesgo'!H63:H65="","",
IF(MID('2. Identificación del Riesgo'!H63:H65,1,27)&lt;&gt;"Seguridad de la Información","No aplica")))</f>
        <v/>
      </c>
      <c r="G63" s="116" t="str">
        <f>IF(MID('2. Identificación del Riesgo'!H63:H65,1,27)="Seguridad de la Información",CONCATENATE("Probabilidad: ",'2. Identificación del Riesgo'!K63:K65,"
","Impacto: ",'2. Identificación del Riesgo'!N63:N65,"
","Zona de Riesgo: ",'2. Identificación del Riesgo'!P63:P65),
IF('2. Identificación del Riesgo'!H63:H65="","",
IF(MID('2. Identificación del Riesgo'!H63:H65,1,27)&lt;&gt;"Seguridad de la Información","No aplica")))</f>
        <v/>
      </c>
      <c r="H63" s="144"/>
      <c r="I63" s="144"/>
      <c r="J63" s="173" t="str">
        <f t="shared" ref="J63" si="17">IF(I63="Información","Información fisica o digital como contratos, acuerdos de confidencialidad, manuales, procedimientos operativos, registros contables, bases de datos, entre otros.",
IF(I63="Software","Activo informático lógico como programas, herramientas ofimáticas o sistemas lógicos para la ejecución de las actividades.",
IF(I63="Hardware","Equipos físicos de cómputo y de comunicaciones como, servidores, biométricos que por su criticidad son considerados activos de información.",
IF(I63="Servicios","Servicio brindado por parte de la entidad para el apoyo de las actividades de los procesos, tales como: Servicios WEB, intranet, CRM, ERP, Portales organizacionales, Aplicaciones entre otros (Pueden estar compuestos por hardware y software).",
IF(I63="Intangibles","Se consideran intangibles aquellos activos inmateriales que otorgan a la entidad una ventaja competitiva relevante, uno de ellos es la imagen corporativa, reputación o el good will, entre otros.",
IF(I63="Componentes de Red","Medios necesarios para realizar la conexión de los elementos de hardware y software en una red, por ejemplo, el cableado estructurado y tarjetas de red, routers, switches, entre otros.",
IF(I63="Personas","Aquellos roles que, por su conocimiento, experiencia y criticidad para el proceso, son considerados activos de información, por ejemplo: personal con experiencia y capacitado para realizar una tarea específica en la ejecución de las actividades.",
IF(I63="Instalaciones","Espacio o área asignada para alojar y salvaguardar los datos considerados como activos críticos para la empresa.",""))))))))</f>
        <v/>
      </c>
      <c r="K63" s="144"/>
      <c r="L63" s="144"/>
      <c r="M63" s="3"/>
      <c r="N63" s="3"/>
      <c r="O63" s="3"/>
      <c r="P63" s="3"/>
    </row>
    <row r="64" spans="1:16" x14ac:dyDescent="0.3">
      <c r="A64" s="148"/>
      <c r="B64" s="116"/>
      <c r="C64" s="116"/>
      <c r="D64" s="116"/>
      <c r="E64" s="116"/>
      <c r="F64" s="116"/>
      <c r="G64" s="116"/>
      <c r="H64" s="144"/>
      <c r="I64" s="144"/>
      <c r="J64" s="173"/>
      <c r="K64" s="144"/>
      <c r="L64" s="144"/>
    </row>
    <row r="65" spans="1:16" x14ac:dyDescent="0.3">
      <c r="A65" s="148"/>
      <c r="B65" s="116"/>
      <c r="C65" s="116"/>
      <c r="D65" s="116"/>
      <c r="E65" s="116"/>
      <c r="F65" s="116"/>
      <c r="G65" s="116"/>
      <c r="H65" s="144"/>
      <c r="I65" s="144"/>
      <c r="J65" s="173"/>
      <c r="K65" s="144"/>
      <c r="L65" s="144"/>
    </row>
    <row r="66" spans="1:16" ht="16.5" customHeight="1" x14ac:dyDescent="0.3">
      <c r="A66" s="148">
        <v>20</v>
      </c>
      <c r="B66" s="116" t="str">
        <f>IF(MID('2. Identificación del Riesgo'!H66:H68,1,27)="Seguridad de la Información",'2. Identificación del Riesgo'!B66:B68,
IF('2. Identificación del Riesgo'!H66:H68="","",
IF(MID('2. Identificación del Riesgo'!H66:H68,1,27)&lt;&gt;"Seguridad de la Información","No aplica")))</f>
        <v/>
      </c>
      <c r="C66" s="116" t="str">
        <f>IF(MID('2. Identificación del Riesgo'!H66:H68,1,27)="Seguridad de la Información",'2. Identificación del Riesgo'!C66:C68,
IF('2. Identificación del Riesgo'!H66:H68="","",
IF(MID('2. Identificación del Riesgo'!H66:H68,1,27)&lt;&gt;"Seguridad de la Información","No aplica")))</f>
        <v/>
      </c>
      <c r="D66" s="116" t="str">
        <f>IF(MID('2. Identificación del Riesgo'!H66:H68,1,27)="Seguridad de la Información",'2. Identificación del Riesgo'!G66:G68,
IF('2. Identificación del Riesgo'!H66:H68="","",
IF(MID('2. Identificación del Riesgo'!H66:H68,1,27)&lt;&gt;"Seguridad de la Información","No aplica")))</f>
        <v/>
      </c>
      <c r="E66" s="116" t="str">
        <f>IF(MID('2. Identificación del Riesgo'!H66:H68,1,27)="Seguridad de la Información",'2. Identificación del Riesgo'!H66:H68,
IF('2. Identificación del Riesgo'!H66:H68="","",
IF(MID('2. Identificación del Riesgo'!H66:H68,1,27)&lt;&gt;"Seguridad de la Información","No aplica")))</f>
        <v/>
      </c>
      <c r="F66" s="116" t="str">
        <f>IF(MID('2. Identificación del Riesgo'!H66:H68,1,27)="Seguridad de la Información",'2. Identificación del Riesgo'!I66:I68,
IF('2. Identificación del Riesgo'!H66:H68="","",
IF(MID('2. Identificación del Riesgo'!H66:H68,1,27)&lt;&gt;"Seguridad de la Información","No aplica")))</f>
        <v/>
      </c>
      <c r="G66" s="116" t="str">
        <f>IF(MID('2. Identificación del Riesgo'!H66:H68,1,27)="Seguridad de la Información",CONCATENATE("Probabilidad: ",'2. Identificación del Riesgo'!K66:K68,"
","Impacto: ",'2. Identificación del Riesgo'!N66:N68,"
","Zona de Riesgo: ",'2. Identificación del Riesgo'!P66:P68),
IF('2. Identificación del Riesgo'!H66:H68="","",
IF(MID('2. Identificación del Riesgo'!H66:H68,1,27)&lt;&gt;"Seguridad de la Información","No aplica")))</f>
        <v/>
      </c>
      <c r="H66" s="144"/>
      <c r="I66" s="144"/>
      <c r="J66" s="173" t="str">
        <f t="shared" ref="J66" si="18">IF(I66="Información","Información fisica o digital como contratos, acuerdos de confidencialidad, manuales, procedimientos operativos, registros contables, bases de datos, entre otros.",
IF(I66="Software","Activo informático lógico como programas, herramientas ofimáticas o sistemas lógicos para la ejecución de las actividades.",
IF(I66="Hardware","Equipos físicos de cómputo y de comunicaciones como, servidores, biométricos que por su criticidad son considerados activos de información.",
IF(I66="Servicios","Servicio brindado por parte de la entidad para el apoyo de las actividades de los procesos, tales como: Servicios WEB, intranet, CRM, ERP, Portales organizacionales, Aplicaciones entre otros (Pueden estar compuestos por hardware y software).",
IF(I66="Intangibles","Se consideran intangibles aquellos activos inmateriales que otorgan a la entidad una ventaja competitiva relevante, uno de ellos es la imagen corporativa, reputación o el good will, entre otros.",
IF(I66="Componentes de Red","Medios necesarios para realizar la conexión de los elementos de hardware y software en una red, por ejemplo, el cableado estructurado y tarjetas de red, routers, switches, entre otros.",
IF(I66="Personas","Aquellos roles que, por su conocimiento, experiencia y criticidad para el proceso, son considerados activos de información, por ejemplo: personal con experiencia y capacitado para realizar una tarea específica en la ejecución de las actividades.",
IF(I66="Instalaciones","Espacio o área asignada para alojar y salvaguardar los datos considerados como activos críticos para la empresa.",""))))))))</f>
        <v/>
      </c>
      <c r="K66" s="144"/>
      <c r="L66" s="144"/>
      <c r="M66" s="3"/>
      <c r="N66" s="3"/>
      <c r="O66" s="3"/>
      <c r="P66" s="3"/>
    </row>
    <row r="67" spans="1:16" x14ac:dyDescent="0.3">
      <c r="A67" s="148"/>
      <c r="B67" s="116"/>
      <c r="C67" s="116"/>
      <c r="D67" s="116"/>
      <c r="E67" s="116"/>
      <c r="F67" s="116"/>
      <c r="G67" s="116"/>
      <c r="H67" s="144"/>
      <c r="I67" s="144"/>
      <c r="J67" s="173"/>
      <c r="K67" s="144"/>
      <c r="L67" s="144"/>
    </row>
    <row r="68" spans="1:16" x14ac:dyDescent="0.3">
      <c r="A68" s="148"/>
      <c r="B68" s="116"/>
      <c r="C68" s="116"/>
      <c r="D68" s="116"/>
      <c r="E68" s="116"/>
      <c r="F68" s="116"/>
      <c r="G68" s="116"/>
      <c r="H68" s="144"/>
      <c r="I68" s="144"/>
      <c r="J68" s="173"/>
      <c r="K68" s="144"/>
      <c r="L68" s="144"/>
    </row>
    <row r="69" spans="1:16" x14ac:dyDescent="0.3"/>
    <row r="70" spans="1:16" x14ac:dyDescent="0.3"/>
  </sheetData>
  <sheetProtection algorithmName="SHA-512" hashValue="WJDWl2dvz/VGu7q/fNbe8PQKhK3Yv3eEXT6b6oH7v/SpQoPfETOZDIH0P3HsE2X0KXaSnJ0AjVvnFURBqnvtPA==" saltValue="rd6YE24qC9/Jz88tAQSSJQ==" spinCount="100000" sheet="1" objects="1" scenarios="1" formatColumns="0" formatRows="0"/>
  <mergeCells count="260">
    <mergeCell ref="C1:J4"/>
    <mergeCell ref="C7:C8"/>
    <mergeCell ref="C9:C11"/>
    <mergeCell ref="C12:C14"/>
    <mergeCell ref="C15:C17"/>
    <mergeCell ref="C18:C20"/>
    <mergeCell ref="C21:C23"/>
    <mergeCell ref="C24:C26"/>
    <mergeCell ref="C27:C29"/>
    <mergeCell ref="F24:F26"/>
    <mergeCell ref="G24:G26"/>
    <mergeCell ref="F27:F29"/>
    <mergeCell ref="G27:G29"/>
    <mergeCell ref="A6:G6"/>
    <mergeCell ref="F7:F8"/>
    <mergeCell ref="G7:G8"/>
    <mergeCell ref="F9:F11"/>
    <mergeCell ref="G9:G11"/>
    <mergeCell ref="F12:F14"/>
    <mergeCell ref="G12:G14"/>
    <mergeCell ref="F15:F17"/>
    <mergeCell ref="G15:G17"/>
    <mergeCell ref="F18:F20"/>
    <mergeCell ref="G18:G20"/>
    <mergeCell ref="H66:H68"/>
    <mergeCell ref="I66:I68"/>
    <mergeCell ref="J66:J68"/>
    <mergeCell ref="K66:K68"/>
    <mergeCell ref="L66:L68"/>
    <mergeCell ref="F66:F68"/>
    <mergeCell ref="G66:G68"/>
    <mergeCell ref="A63:A65"/>
    <mergeCell ref="B63:B65"/>
    <mergeCell ref="D63:D65"/>
    <mergeCell ref="E63:E65"/>
    <mergeCell ref="H63:H65"/>
    <mergeCell ref="I63:I65"/>
    <mergeCell ref="J63:J65"/>
    <mergeCell ref="K63:K65"/>
    <mergeCell ref="L63:L65"/>
    <mergeCell ref="F63:F65"/>
    <mergeCell ref="G63:G65"/>
    <mergeCell ref="C63:C65"/>
    <mergeCell ref="C66:C68"/>
    <mergeCell ref="A66:A68"/>
    <mergeCell ref="B66:B68"/>
    <mergeCell ref="D66:D68"/>
    <mergeCell ref="E66:E68"/>
    <mergeCell ref="H60:H62"/>
    <mergeCell ref="I60:I62"/>
    <mergeCell ref="J60:J62"/>
    <mergeCell ref="K60:K62"/>
    <mergeCell ref="L60:L62"/>
    <mergeCell ref="F60:F62"/>
    <mergeCell ref="G60:G62"/>
    <mergeCell ref="A57:A59"/>
    <mergeCell ref="B57:B59"/>
    <mergeCell ref="D57:D59"/>
    <mergeCell ref="E57:E59"/>
    <mergeCell ref="H57:H59"/>
    <mergeCell ref="I57:I59"/>
    <mergeCell ref="J57:J59"/>
    <mergeCell ref="K57:K59"/>
    <mergeCell ref="L57:L59"/>
    <mergeCell ref="C60:C62"/>
    <mergeCell ref="A60:A62"/>
    <mergeCell ref="B60:B62"/>
    <mergeCell ref="D60:D62"/>
    <mergeCell ref="E60:E62"/>
    <mergeCell ref="F57:F59"/>
    <mergeCell ref="G57:G59"/>
    <mergeCell ref="C57:C59"/>
    <mergeCell ref="K51:K53"/>
    <mergeCell ref="L51:L53"/>
    <mergeCell ref="A51:A53"/>
    <mergeCell ref="B51:B53"/>
    <mergeCell ref="D51:D53"/>
    <mergeCell ref="H51:H53"/>
    <mergeCell ref="I51:I53"/>
    <mergeCell ref="J51:J53"/>
    <mergeCell ref="E51:E53"/>
    <mergeCell ref="F51:F53"/>
    <mergeCell ref="G51:G53"/>
    <mergeCell ref="C51:C53"/>
    <mergeCell ref="A54:A56"/>
    <mergeCell ref="B54:B56"/>
    <mergeCell ref="D54:D56"/>
    <mergeCell ref="E54:E56"/>
    <mergeCell ref="H54:H56"/>
    <mergeCell ref="I54:I56"/>
    <mergeCell ref="J54:J56"/>
    <mergeCell ref="K54:K56"/>
    <mergeCell ref="L54:L56"/>
    <mergeCell ref="F54:F56"/>
    <mergeCell ref="G54:G56"/>
    <mergeCell ref="C54:C56"/>
    <mergeCell ref="B45:B47"/>
    <mergeCell ref="D45:D47"/>
    <mergeCell ref="H45:H47"/>
    <mergeCell ref="I45:I47"/>
    <mergeCell ref="J45:J47"/>
    <mergeCell ref="E45:E47"/>
    <mergeCell ref="K48:K50"/>
    <mergeCell ref="L48:L50"/>
    <mergeCell ref="A48:A50"/>
    <mergeCell ref="B48:B50"/>
    <mergeCell ref="D48:D50"/>
    <mergeCell ref="H48:H50"/>
    <mergeCell ref="I48:I50"/>
    <mergeCell ref="J48:J50"/>
    <mergeCell ref="C45:C47"/>
    <mergeCell ref="C48:C50"/>
    <mergeCell ref="F45:F47"/>
    <mergeCell ref="G45:G47"/>
    <mergeCell ref="F48:F50"/>
    <mergeCell ref="G48:G50"/>
    <mergeCell ref="E48:E50"/>
    <mergeCell ref="K45:K47"/>
    <mergeCell ref="L45:L47"/>
    <mergeCell ref="A45:A47"/>
    <mergeCell ref="K42:K44"/>
    <mergeCell ref="L42:L44"/>
    <mergeCell ref="A42:A44"/>
    <mergeCell ref="B42:B44"/>
    <mergeCell ref="D42:D44"/>
    <mergeCell ref="H42:H44"/>
    <mergeCell ref="I42:I44"/>
    <mergeCell ref="J42:J44"/>
    <mergeCell ref="E42:E44"/>
    <mergeCell ref="C42:C44"/>
    <mergeCell ref="F42:F44"/>
    <mergeCell ref="G42:G44"/>
    <mergeCell ref="K39:K41"/>
    <mergeCell ref="L39:L41"/>
    <mergeCell ref="A39:A41"/>
    <mergeCell ref="B39:B41"/>
    <mergeCell ref="D39:D41"/>
    <mergeCell ref="H39:H41"/>
    <mergeCell ref="I39:I41"/>
    <mergeCell ref="J39:J41"/>
    <mergeCell ref="E39:E41"/>
    <mergeCell ref="C39:C41"/>
    <mergeCell ref="F39:F41"/>
    <mergeCell ref="G39:G41"/>
    <mergeCell ref="K36:K38"/>
    <mergeCell ref="L36:L38"/>
    <mergeCell ref="A36:A38"/>
    <mergeCell ref="B36:B38"/>
    <mergeCell ref="D36:D38"/>
    <mergeCell ref="H36:H38"/>
    <mergeCell ref="I36:I38"/>
    <mergeCell ref="J36:J38"/>
    <mergeCell ref="E36:E38"/>
    <mergeCell ref="C36:C38"/>
    <mergeCell ref="F36:F38"/>
    <mergeCell ref="G36:G38"/>
    <mergeCell ref="K33:K35"/>
    <mergeCell ref="L33:L35"/>
    <mergeCell ref="A33:A35"/>
    <mergeCell ref="B33:B35"/>
    <mergeCell ref="D33:D35"/>
    <mergeCell ref="H33:H35"/>
    <mergeCell ref="I33:I35"/>
    <mergeCell ref="J33:J35"/>
    <mergeCell ref="E33:E35"/>
    <mergeCell ref="C33:C35"/>
    <mergeCell ref="F33:F35"/>
    <mergeCell ref="G33:G35"/>
    <mergeCell ref="K30:K32"/>
    <mergeCell ref="L30:L32"/>
    <mergeCell ref="A30:A32"/>
    <mergeCell ref="B30:B32"/>
    <mergeCell ref="D30:D32"/>
    <mergeCell ref="H30:H32"/>
    <mergeCell ref="I30:I32"/>
    <mergeCell ref="J30:J32"/>
    <mergeCell ref="E30:E32"/>
    <mergeCell ref="C30:C32"/>
    <mergeCell ref="F30:F32"/>
    <mergeCell ref="G30:G32"/>
    <mergeCell ref="K27:K29"/>
    <mergeCell ref="L27:L29"/>
    <mergeCell ref="A27:A29"/>
    <mergeCell ref="B27:B29"/>
    <mergeCell ref="D27:D29"/>
    <mergeCell ref="H27:H29"/>
    <mergeCell ref="I27:I29"/>
    <mergeCell ref="J27:J29"/>
    <mergeCell ref="E27:E29"/>
    <mergeCell ref="K24:K26"/>
    <mergeCell ref="L24:L26"/>
    <mergeCell ref="A24:A26"/>
    <mergeCell ref="B24:B26"/>
    <mergeCell ref="D24:D26"/>
    <mergeCell ref="H24:H26"/>
    <mergeCell ref="I24:I26"/>
    <mergeCell ref="J24:J26"/>
    <mergeCell ref="E24:E26"/>
    <mergeCell ref="K21:K23"/>
    <mergeCell ref="L21:L23"/>
    <mergeCell ref="A21:A23"/>
    <mergeCell ref="B21:B23"/>
    <mergeCell ref="D21:D23"/>
    <mergeCell ref="H21:H23"/>
    <mergeCell ref="I21:I23"/>
    <mergeCell ref="J21:J23"/>
    <mergeCell ref="K18:K20"/>
    <mergeCell ref="L18:L20"/>
    <mergeCell ref="A18:A20"/>
    <mergeCell ref="B18:B20"/>
    <mergeCell ref="D18:D20"/>
    <mergeCell ref="H18:H20"/>
    <mergeCell ref="I18:I20"/>
    <mergeCell ref="J18:J20"/>
    <mergeCell ref="E18:E20"/>
    <mergeCell ref="E21:E23"/>
    <mergeCell ref="F21:F23"/>
    <mergeCell ref="G21:G23"/>
    <mergeCell ref="K15:K17"/>
    <mergeCell ref="L15:L17"/>
    <mergeCell ref="A15:A17"/>
    <mergeCell ref="B15:B17"/>
    <mergeCell ref="D15:D17"/>
    <mergeCell ref="H15:H17"/>
    <mergeCell ref="I15:I17"/>
    <mergeCell ref="J15:J17"/>
    <mergeCell ref="K12:K14"/>
    <mergeCell ref="L12:L14"/>
    <mergeCell ref="A12:A14"/>
    <mergeCell ref="B12:B14"/>
    <mergeCell ref="D12:D14"/>
    <mergeCell ref="H12:H14"/>
    <mergeCell ref="I12:I14"/>
    <mergeCell ref="J12:J14"/>
    <mergeCell ref="E12:E14"/>
    <mergeCell ref="E15:E17"/>
    <mergeCell ref="A1:B4"/>
    <mergeCell ref="K9:K11"/>
    <mergeCell ref="L9:L11"/>
    <mergeCell ref="A9:A11"/>
    <mergeCell ref="B9:B11"/>
    <mergeCell ref="D9:D11"/>
    <mergeCell ref="H9:H11"/>
    <mergeCell ref="I9:I11"/>
    <mergeCell ref="J9:J11"/>
    <mergeCell ref="H6:L6"/>
    <mergeCell ref="A7:A8"/>
    <mergeCell ref="B7:B8"/>
    <mergeCell ref="D7:D8"/>
    <mergeCell ref="H7:H8"/>
    <mergeCell ref="I7:I8"/>
    <mergeCell ref="J7:J8"/>
    <mergeCell ref="K7:K8"/>
    <mergeCell ref="L7:L8"/>
    <mergeCell ref="E7:E8"/>
    <mergeCell ref="E9:E11"/>
    <mergeCell ref="K1:L1"/>
    <mergeCell ref="K2:L2"/>
    <mergeCell ref="K3:L3"/>
    <mergeCell ref="K4:L4"/>
  </mergeCells>
  <conditionalFormatting sqref="B9:B11 D9:L11">
    <cfRule type="expression" dxfId="312" priority="19">
      <formula>IF($E9="No aplica",1,0)</formula>
    </cfRule>
  </conditionalFormatting>
  <conditionalFormatting sqref="B12:B68 D12:E68 H12:J56 H63:J68 J57:J62">
    <cfRule type="expression" dxfId="311" priority="16">
      <formula>IF($E12="No aplica",1,0)</formula>
    </cfRule>
  </conditionalFormatting>
  <conditionalFormatting sqref="K12:L56 K63:L68">
    <cfRule type="expression" dxfId="310" priority="15">
      <formula>IF($E12="No aplica",1,0)</formula>
    </cfRule>
  </conditionalFormatting>
  <conditionalFormatting sqref="C9:C11">
    <cfRule type="expression" dxfId="309" priority="14">
      <formula>IF($E9="No aplica",1,0)</formula>
    </cfRule>
  </conditionalFormatting>
  <conditionalFormatting sqref="C12:C68">
    <cfRule type="expression" dxfId="308" priority="12">
      <formula>IF($E12="No aplica",1,0)</formula>
    </cfRule>
  </conditionalFormatting>
  <conditionalFormatting sqref="F12:F68">
    <cfRule type="expression" dxfId="307" priority="7">
      <formula>IF($E12="No aplica",1,0)</formula>
    </cfRule>
  </conditionalFormatting>
  <conditionalFormatting sqref="G12:G68">
    <cfRule type="expression" dxfId="306" priority="5">
      <formula>IF($E12="No aplica",1,0)</formula>
    </cfRule>
  </conditionalFormatting>
  <conditionalFormatting sqref="H57:I59">
    <cfRule type="expression" dxfId="305" priority="4">
      <formula>IF($E57="No aplica",1,0)</formula>
    </cfRule>
  </conditionalFormatting>
  <conditionalFormatting sqref="H60:I62">
    <cfRule type="expression" dxfId="304" priority="3">
      <formula>IF($E60="No aplica",1,0)</formula>
    </cfRule>
  </conditionalFormatting>
  <conditionalFormatting sqref="K57:L59">
    <cfRule type="expression" dxfId="303" priority="2">
      <formula>IF($E57="No aplica",1,0)</formula>
    </cfRule>
  </conditionalFormatting>
  <conditionalFormatting sqref="K60:L62">
    <cfRule type="expression" dxfId="302" priority="1">
      <formula>IF($E60="No aplica",1,0)</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Listas!$P$2:$P$9</xm:f>
          </x14:formula1>
          <xm:sqref>I9:I68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70"/>
  <sheetViews>
    <sheetView topLeftCell="A8" zoomScale="80" zoomScaleNormal="80" workbookViewId="0">
      <pane xSplit="1" ySplit="1" topLeftCell="I51" activePane="bottomRight" state="frozen"/>
      <selection activeCell="A8" sqref="A8"/>
      <selection pane="topRight" activeCell="B8" sqref="B8"/>
      <selection pane="bottomLeft" activeCell="A9" sqref="A9"/>
      <selection pane="bottomRight" activeCell="W57" sqref="W57"/>
    </sheetView>
  </sheetViews>
  <sheetFormatPr baseColWidth="10" defaultColWidth="0" defaultRowHeight="16.5" zeroHeight="1" x14ac:dyDescent="0.3"/>
  <cols>
    <col min="1" max="1" width="4" style="8" bestFit="1" customWidth="1"/>
    <col min="2" max="2" width="18.42578125" style="8" customWidth="1"/>
    <col min="3" max="3" width="31.7109375" style="8" customWidth="1"/>
    <col min="4" max="4" width="18.42578125" style="8" customWidth="1"/>
    <col min="5" max="5" width="23.85546875" style="8" customWidth="1"/>
    <col min="6" max="6" width="28.42578125" style="8" customWidth="1"/>
    <col min="7" max="7" width="30" style="8" customWidth="1"/>
    <col min="8" max="8" width="33.42578125" style="8" customWidth="1"/>
    <col min="9" max="9" width="10.5703125" style="8" customWidth="1"/>
    <col min="10" max="10" width="11" style="8" customWidth="1"/>
    <col min="11" max="11" width="15.140625" style="8" customWidth="1"/>
    <col min="12" max="12" width="14.140625" style="8" customWidth="1"/>
    <col min="13" max="13" width="14" style="8" customWidth="1"/>
    <col min="14" max="14" width="10.85546875" style="8" customWidth="1"/>
    <col min="15" max="15" width="27.28515625" style="8" customWidth="1"/>
    <col min="16" max="16" width="25.42578125" style="8" customWidth="1"/>
    <col min="17" max="17" width="34.5703125" style="8" customWidth="1"/>
    <col min="18" max="18" width="12.42578125" style="8" customWidth="1"/>
    <col min="19" max="22" width="16.7109375" style="8" customWidth="1"/>
    <col min="23" max="23" width="11.42578125" style="2" customWidth="1"/>
    <col min="24" max="39" width="11.42578125" style="2" hidden="1" customWidth="1"/>
    <col min="40" max="16384" width="11.42578125" style="4" hidden="1"/>
  </cols>
  <sheetData>
    <row r="1" spans="1:39" ht="16.5" customHeight="1" x14ac:dyDescent="0.3">
      <c r="A1" s="98"/>
      <c r="B1" s="100"/>
      <c r="C1" s="166" t="s">
        <v>162</v>
      </c>
      <c r="D1" s="166"/>
      <c r="E1" s="166"/>
      <c r="F1" s="166"/>
      <c r="G1" s="166"/>
      <c r="H1" s="166"/>
      <c r="I1" s="166"/>
      <c r="J1" s="166"/>
      <c r="K1" s="166"/>
      <c r="L1" s="166"/>
      <c r="M1" s="166"/>
      <c r="N1" s="166"/>
      <c r="O1" s="166"/>
      <c r="P1" s="166"/>
      <c r="Q1" s="166"/>
      <c r="R1" s="166"/>
      <c r="S1" s="166"/>
      <c r="T1" s="174" t="s">
        <v>264</v>
      </c>
      <c r="U1" s="174"/>
      <c r="V1" s="174"/>
      <c r="W1" s="3"/>
      <c r="X1" s="3"/>
      <c r="Y1" s="3"/>
      <c r="Z1" s="3"/>
      <c r="AA1" s="3"/>
      <c r="AB1" s="3"/>
      <c r="AC1" s="3"/>
      <c r="AD1" s="3"/>
      <c r="AE1" s="3"/>
      <c r="AF1" s="3"/>
      <c r="AG1" s="3"/>
      <c r="AH1" s="3"/>
      <c r="AI1" s="3"/>
      <c r="AJ1" s="3"/>
      <c r="AK1" s="3"/>
      <c r="AL1" s="3"/>
      <c r="AM1" s="3"/>
    </row>
    <row r="2" spans="1:39" ht="16.5" customHeight="1" x14ac:dyDescent="0.3">
      <c r="A2" s="101"/>
      <c r="B2" s="103"/>
      <c r="C2" s="166"/>
      <c r="D2" s="166"/>
      <c r="E2" s="166"/>
      <c r="F2" s="166"/>
      <c r="G2" s="166"/>
      <c r="H2" s="166"/>
      <c r="I2" s="166"/>
      <c r="J2" s="166"/>
      <c r="K2" s="166"/>
      <c r="L2" s="166"/>
      <c r="M2" s="166"/>
      <c r="N2" s="166"/>
      <c r="O2" s="166"/>
      <c r="P2" s="166"/>
      <c r="Q2" s="166"/>
      <c r="R2" s="166"/>
      <c r="S2" s="166"/>
      <c r="T2" s="174" t="s">
        <v>263</v>
      </c>
      <c r="U2" s="174"/>
      <c r="V2" s="174"/>
      <c r="W2" s="3"/>
      <c r="X2" s="3"/>
      <c r="Y2" s="3"/>
      <c r="Z2" s="3"/>
      <c r="AA2" s="3"/>
      <c r="AB2" s="3"/>
      <c r="AC2" s="3"/>
      <c r="AD2" s="3"/>
      <c r="AE2" s="3"/>
      <c r="AF2" s="3"/>
      <c r="AG2" s="3"/>
      <c r="AH2" s="3"/>
      <c r="AI2" s="3"/>
      <c r="AJ2" s="3"/>
      <c r="AK2" s="3"/>
      <c r="AL2" s="3"/>
      <c r="AM2" s="3"/>
    </row>
    <row r="3" spans="1:39" x14ac:dyDescent="0.3">
      <c r="A3" s="101"/>
      <c r="B3" s="103"/>
      <c r="C3" s="166"/>
      <c r="D3" s="166"/>
      <c r="E3" s="166"/>
      <c r="F3" s="166"/>
      <c r="G3" s="166"/>
      <c r="H3" s="166"/>
      <c r="I3" s="166"/>
      <c r="J3" s="166"/>
      <c r="K3" s="166"/>
      <c r="L3" s="166"/>
      <c r="M3" s="166"/>
      <c r="N3" s="166"/>
      <c r="O3" s="166"/>
      <c r="P3" s="166"/>
      <c r="Q3" s="166"/>
      <c r="R3" s="166"/>
      <c r="S3" s="166"/>
      <c r="T3" s="174" t="s">
        <v>314</v>
      </c>
      <c r="U3" s="174"/>
      <c r="V3" s="174"/>
      <c r="W3" s="3"/>
      <c r="X3" s="3"/>
      <c r="Y3" s="3"/>
      <c r="Z3" s="3"/>
      <c r="AA3" s="3"/>
      <c r="AB3" s="3"/>
      <c r="AC3" s="3"/>
      <c r="AD3" s="3"/>
      <c r="AE3" s="3"/>
      <c r="AF3" s="3"/>
      <c r="AG3" s="3"/>
      <c r="AH3" s="3"/>
      <c r="AI3" s="3"/>
      <c r="AJ3" s="3"/>
      <c r="AK3" s="3"/>
      <c r="AL3" s="3"/>
      <c r="AM3" s="3"/>
    </row>
    <row r="4" spans="1:39" x14ac:dyDescent="0.3">
      <c r="A4" s="104"/>
      <c r="B4" s="106"/>
      <c r="C4" s="166"/>
      <c r="D4" s="166"/>
      <c r="E4" s="166"/>
      <c r="F4" s="166"/>
      <c r="G4" s="166"/>
      <c r="H4" s="166"/>
      <c r="I4" s="166"/>
      <c r="J4" s="166"/>
      <c r="K4" s="166"/>
      <c r="L4" s="166"/>
      <c r="M4" s="166"/>
      <c r="N4" s="166"/>
      <c r="O4" s="166"/>
      <c r="P4" s="166"/>
      <c r="Q4" s="166"/>
      <c r="R4" s="166"/>
      <c r="S4" s="166"/>
      <c r="T4" s="174" t="s">
        <v>356</v>
      </c>
      <c r="U4" s="174"/>
      <c r="V4" s="174"/>
      <c r="W4" s="3"/>
      <c r="X4" s="3"/>
      <c r="Y4" s="3"/>
      <c r="Z4" s="3"/>
      <c r="AA4" s="3"/>
      <c r="AB4" s="3"/>
      <c r="AC4" s="3"/>
      <c r="AD4" s="3"/>
      <c r="AE4" s="3"/>
      <c r="AF4" s="3"/>
      <c r="AG4" s="3"/>
      <c r="AH4" s="3"/>
      <c r="AI4" s="3"/>
      <c r="AJ4" s="3"/>
      <c r="AK4" s="3"/>
      <c r="AL4" s="3"/>
      <c r="AM4" s="3"/>
    </row>
    <row r="5" spans="1:39" ht="13.5" customHeight="1" x14ac:dyDescent="0.3">
      <c r="A5" s="12"/>
      <c r="B5" s="12"/>
      <c r="C5" s="12"/>
      <c r="D5" s="12"/>
      <c r="E5" s="12"/>
      <c r="F5" s="12"/>
      <c r="G5" s="12"/>
      <c r="H5" s="12"/>
      <c r="I5" s="15"/>
      <c r="J5" s="15"/>
      <c r="K5" s="12"/>
      <c r="L5" s="12"/>
      <c r="M5" s="12"/>
      <c r="N5" s="12"/>
      <c r="O5" s="12"/>
      <c r="P5" s="12"/>
      <c r="Q5" s="12"/>
      <c r="R5" s="12"/>
      <c r="S5" s="12"/>
      <c r="T5" s="12"/>
      <c r="U5" s="12"/>
      <c r="V5" s="12"/>
      <c r="W5" s="3"/>
      <c r="X5" s="3"/>
      <c r="Y5" s="3"/>
      <c r="Z5" s="3"/>
      <c r="AA5" s="3"/>
      <c r="AB5" s="3"/>
      <c r="AC5" s="3"/>
      <c r="AD5" s="3"/>
      <c r="AE5" s="3"/>
      <c r="AF5" s="3"/>
      <c r="AG5" s="3"/>
      <c r="AH5" s="3"/>
      <c r="AI5" s="3"/>
      <c r="AJ5" s="3"/>
      <c r="AK5" s="3"/>
      <c r="AL5" s="3"/>
      <c r="AM5" s="3"/>
    </row>
    <row r="6" spans="1:39" ht="15" customHeight="1" x14ac:dyDescent="0.3">
      <c r="A6" s="175" t="s">
        <v>109</v>
      </c>
      <c r="B6" s="176"/>
      <c r="C6" s="176"/>
      <c r="D6" s="177"/>
      <c r="E6" s="135" t="s">
        <v>107</v>
      </c>
      <c r="F6" s="135"/>
      <c r="G6" s="135"/>
      <c r="H6" s="135"/>
      <c r="I6" s="135"/>
      <c r="J6" s="135"/>
      <c r="K6" s="135"/>
      <c r="L6" s="135"/>
      <c r="M6" s="135"/>
      <c r="N6" s="135"/>
      <c r="O6" s="135"/>
      <c r="P6" s="135"/>
      <c r="Q6" s="135"/>
      <c r="R6" s="135"/>
      <c r="S6" s="135"/>
      <c r="T6" s="135"/>
      <c r="U6" s="135"/>
      <c r="V6" s="135"/>
      <c r="W6" s="3"/>
      <c r="X6" s="3"/>
      <c r="Y6" s="3"/>
      <c r="Z6" s="3"/>
      <c r="AA6" s="3"/>
      <c r="AB6" s="3"/>
      <c r="AC6" s="3"/>
      <c r="AD6" s="3"/>
      <c r="AE6" s="3"/>
      <c r="AF6" s="3"/>
      <c r="AG6" s="3"/>
      <c r="AH6" s="3"/>
      <c r="AI6" s="3"/>
      <c r="AJ6" s="3"/>
      <c r="AK6" s="3"/>
      <c r="AL6" s="3"/>
      <c r="AM6" s="3"/>
    </row>
    <row r="7" spans="1:39" ht="15.75" customHeight="1" x14ac:dyDescent="0.3">
      <c r="A7" s="161" t="s">
        <v>88</v>
      </c>
      <c r="B7" s="136" t="s">
        <v>39</v>
      </c>
      <c r="C7" s="119" t="s">
        <v>1</v>
      </c>
      <c r="D7" s="119" t="s">
        <v>86</v>
      </c>
      <c r="E7" s="129" t="s">
        <v>347</v>
      </c>
      <c r="F7" s="129" t="s">
        <v>354</v>
      </c>
      <c r="G7" s="129" t="s">
        <v>348</v>
      </c>
      <c r="H7" s="119" t="s">
        <v>7</v>
      </c>
      <c r="I7" s="182" t="s">
        <v>104</v>
      </c>
      <c r="J7" s="183"/>
      <c r="K7" s="184"/>
      <c r="L7" s="178" t="s">
        <v>353</v>
      </c>
      <c r="M7" s="179"/>
      <c r="N7" s="179"/>
      <c r="O7" s="179"/>
      <c r="P7" s="179"/>
      <c r="Q7" s="179"/>
      <c r="R7" s="180" t="s">
        <v>326</v>
      </c>
      <c r="S7" s="178" t="s">
        <v>108</v>
      </c>
      <c r="T7" s="179"/>
      <c r="U7" s="180" t="s">
        <v>324</v>
      </c>
      <c r="V7" s="180" t="s">
        <v>325</v>
      </c>
      <c r="W7" s="3"/>
      <c r="X7" s="3"/>
      <c r="Y7" s="3"/>
      <c r="Z7" s="3"/>
      <c r="AA7" s="3"/>
      <c r="AB7" s="3"/>
      <c r="AC7" s="3"/>
      <c r="AD7" s="3"/>
      <c r="AE7" s="3"/>
      <c r="AF7" s="3"/>
      <c r="AG7" s="3"/>
      <c r="AH7" s="3"/>
      <c r="AI7" s="3"/>
      <c r="AJ7" s="3"/>
      <c r="AK7" s="3"/>
      <c r="AL7" s="3"/>
      <c r="AM7" s="3"/>
    </row>
    <row r="8" spans="1:39" ht="52.5" customHeight="1" x14ac:dyDescent="0.25">
      <c r="A8" s="161"/>
      <c r="B8" s="136"/>
      <c r="C8" s="119"/>
      <c r="D8" s="119"/>
      <c r="E8" s="130"/>
      <c r="F8" s="130"/>
      <c r="G8" s="130"/>
      <c r="H8" s="119"/>
      <c r="I8" s="16" t="s">
        <v>56</v>
      </c>
      <c r="J8" s="17" t="s">
        <v>8</v>
      </c>
      <c r="K8" s="16" t="s">
        <v>102</v>
      </c>
      <c r="L8" s="16" t="s">
        <v>103</v>
      </c>
      <c r="M8" s="16" t="s">
        <v>105</v>
      </c>
      <c r="N8" s="16" t="s">
        <v>106</v>
      </c>
      <c r="O8" s="62" t="s">
        <v>350</v>
      </c>
      <c r="P8" s="64" t="s">
        <v>351</v>
      </c>
      <c r="Q8" s="66" t="s">
        <v>352</v>
      </c>
      <c r="R8" s="119"/>
      <c r="S8" s="48" t="s">
        <v>322</v>
      </c>
      <c r="T8" s="48" t="s">
        <v>323</v>
      </c>
      <c r="U8" s="119"/>
      <c r="V8" s="119"/>
      <c r="W8" s="13"/>
      <c r="X8" s="13"/>
      <c r="Y8" s="13"/>
      <c r="Z8" s="13"/>
      <c r="AA8" s="13"/>
      <c r="AB8" s="13"/>
      <c r="AC8" s="13"/>
      <c r="AD8" s="13"/>
      <c r="AE8" s="13"/>
      <c r="AF8" s="13"/>
      <c r="AG8" s="13"/>
      <c r="AH8" s="13"/>
      <c r="AI8" s="13"/>
      <c r="AJ8" s="13"/>
      <c r="AK8" s="13"/>
      <c r="AL8" s="13"/>
      <c r="AM8" s="13"/>
    </row>
    <row r="9" spans="1:39" ht="165" customHeight="1" x14ac:dyDescent="0.25">
      <c r="A9" s="148">
        <v>1</v>
      </c>
      <c r="B9" s="181" t="str">
        <f>IF(OR('2. Identificación del Riesgo'!H9:H11="Corrupción",'2. Identificación del Riesgo'!H9:H11="Lavado de Activos",'2. Identificación del Riesgo'!H9:H11="Financiación del Terrorismo",'2. Identificación del Riesgo'!H9:H11="Trámites, OPAs y Consultas de Acceso a la Información Pública"),"No aplica",
IF('2. Identificación del Riesgo'!H9:H11="","",
IF('2. Identificación del Riesgo'!H9:H11&lt;&gt;"Corrupción",'2. Identificación del Riesgo'!B9:B11)))</f>
        <v>Conocimiento del Riesgo y Efectos del Cambio Climático</v>
      </c>
      <c r="C9" s="116" t="str">
        <f>IF(OR('2. Identificación del Riesgo'!H9:H11="Corrupción",'2. Identificación del Riesgo'!H9:H11="Lavado de Activos",'2. Identificación del Riesgo'!H9:H11="Financiación del Terrorismo",'2. Identificación del Riesgo'!H9:H11="Trámites, OPAs y Consultas de Acceso a la Información Pública"),"No aplica",
IF('2. Identificación del Riesgo'!H9:H11="","",
IF('2. Identificación del Riesgo'!H9:H11&lt;&gt;"Corrupción",'2. Identificación del Riesgo'!G9:G11)))</f>
        <v xml:space="preserve">Grupo de Asistencia Técnica - Posibilidad de Afectación Reputacional por incumplimiento en los términos legales de entrega de los respuestas a las solicitudes recibidas, lo que podría generar investigaciones disciplinarias. </v>
      </c>
      <c r="D9" s="116" t="str">
        <f>IF(OR('2. Identificación del Riesgo'!H9:H11="Corrupción",'2. Identificación del Riesgo'!H9:H11="Lavado de Activos",'2. Identificación del Riesgo'!H9:H11="Financiación del Terrorismo",'2. Identificación del Riesgo'!H9:H11="Trámites, OPAs y Consultas de Acceso a la Información Pública"),"No aplica",
IF('2. Identificación del Riesgo'!H9:H11="","",
IF('2. Identificación del Riesgo'!H9:H11&lt;&gt;"Corrupción",'2. Identificación del Riesgo'!H9:H11)))</f>
        <v>Gestión</v>
      </c>
      <c r="E9" s="53" t="s">
        <v>521</v>
      </c>
      <c r="F9" s="53" t="s">
        <v>596</v>
      </c>
      <c r="G9" s="53" t="s">
        <v>522</v>
      </c>
      <c r="H9" s="67" t="str">
        <f>CONCATENATE(E9," ",F9," ",G9)</f>
        <v>Profesional Especializado grado 29 - Grupo Asistencia Técnica  Emite correos electrónicos de alerta a los profesionales del grupo de Asistencia Técnica, con base en la información suministrada por parte del Asistente Administrativo de la Subidrección de Análisis de Riesgos,    sobre próximos vencimientos tanto para la semana que se envía el correo como para la próxima.  Con el propósito de evitar que las respuestas  solicitadas se emitan por fuera de terminos legales.</v>
      </c>
      <c r="I9" s="49" t="s">
        <v>58</v>
      </c>
      <c r="J9" s="50" t="str">
        <f>IF(OR(I9="Preventivo",I9="Detectivo"),"Afecta probabilidad",
IF(I9="Correctivo","Afecta Impacto",""))</f>
        <v>Afecta probabilidad</v>
      </c>
      <c r="K9" s="49" t="s">
        <v>60</v>
      </c>
      <c r="L9" s="65" t="s">
        <v>62</v>
      </c>
      <c r="M9" s="65" t="s">
        <v>63</v>
      </c>
      <c r="N9" s="65" t="s">
        <v>65</v>
      </c>
      <c r="O9" s="65" t="s">
        <v>493</v>
      </c>
      <c r="P9" s="65" t="s">
        <v>452</v>
      </c>
      <c r="Q9" s="65" t="s">
        <v>560</v>
      </c>
      <c r="R9" s="52">
        <f>IF(AND(I9="Preventivo",K9="Manual"),(0.25+0.15),
IF(AND(I9="Preventivo",K9="Automático"),(0.25+0.25),
IF(AND(I9="Detectivo",K9="Manual"),(0.15+0.15),
IF(AND(I9="Detectivo",K9="Automático"),(0.15+0.25),
IF(AND(I9="Correctivo",K9="Manual"),(0.1+0.15),
IF(AND(I9="Correctivo",K9="Automático"),(0.1+0.25),
IF(AND(I9="Sin Control",K9="Sin Control"),"",
IF(OR(I9="Sin Control",I9="",K9="Sin Control",K9=""),"",""))))))))</f>
        <v>0.4</v>
      </c>
      <c r="S9" s="59">
        <f>IF(OR(J9="",J9=0),"",
IF(J9="Afecta probabilidad",'2. Identificación del Riesgo'!$L$9,""))</f>
        <v>0.8</v>
      </c>
      <c r="T9" s="59" t="str">
        <f>IF(OR(J9="",J9=0),"",
IF(J9="Afecta Impacto",'2. Identificación del Riesgo'!$O$9,""))</f>
        <v/>
      </c>
      <c r="U9" s="59">
        <f>IFERROR(IF(S9="",0,S9-(S9*R9)),0)</f>
        <v>0.48</v>
      </c>
      <c r="V9" s="59">
        <f>IFERROR(IF(T9="",0,T9-(T9*R9)),0)</f>
        <v>0</v>
      </c>
      <c r="W9" s="14"/>
      <c r="X9" s="14"/>
      <c r="Y9" s="14"/>
      <c r="Z9" s="14"/>
      <c r="AA9" s="14"/>
      <c r="AB9" s="14"/>
      <c r="AC9" s="14"/>
      <c r="AD9" s="14"/>
      <c r="AE9" s="14"/>
      <c r="AF9" s="14"/>
      <c r="AG9" s="14"/>
      <c r="AH9" s="14"/>
      <c r="AI9" s="14"/>
      <c r="AJ9" s="14"/>
      <c r="AK9" s="14"/>
      <c r="AL9" s="14"/>
      <c r="AM9" s="14"/>
    </row>
    <row r="10" spans="1:39" ht="30.75" customHeight="1" x14ac:dyDescent="0.3">
      <c r="A10" s="148"/>
      <c r="B10" s="181"/>
      <c r="C10" s="116"/>
      <c r="D10" s="116"/>
      <c r="E10" s="53"/>
      <c r="F10" s="53"/>
      <c r="G10" s="53"/>
      <c r="H10" s="67" t="str">
        <f t="shared" ref="H10:H68" si="0">CONCATENATE(E10," ",F10," ",G10)</f>
        <v xml:space="preserve">  </v>
      </c>
      <c r="I10" s="49"/>
      <c r="J10" s="50" t="str">
        <f t="shared" ref="J10:J11" si="1">IF(OR(I10="Preventivo",I10="Detectivo"),"Afecta probabilidad",
IF(I10="Correctivo","Afecta Impacto",""))</f>
        <v/>
      </c>
      <c r="K10" s="49"/>
      <c r="L10" s="65"/>
      <c r="M10" s="65"/>
      <c r="N10" s="65"/>
      <c r="O10" s="65"/>
      <c r="P10" s="65"/>
      <c r="Q10" s="65"/>
      <c r="R10" s="52" t="str">
        <f t="shared" ref="R10:R68" si="2">IF(AND(I10="Preventivo",K10="Manual"),(0.25+0.15),
IF(AND(I10="Preventivo",K10="Automático"),(0.25+0.25),
IF(AND(I10="Detectivo",K10="Manual"),(0.15+0.15),
IF(AND(I10="Detectivo",K10="Automático"),(0.15+0.25),
IF(AND(I10="Correctivo",K10="Manual"),(0.1+0.15),
IF(AND(I10="Correctivo",K10="Automático"),(0.1+0.25),
IF(AND(I10="Sin Control",K10="Sin Control"),"",
IF(OR(I10="Sin Control",I10="",K10="Sin Control",K10=""),"",""))))))))</f>
        <v/>
      </c>
      <c r="S10" s="59" t="str">
        <f>IF(OR(J10="",J10=0),"",
IF(J10="Afecta probabilidad",
IF(J9="Afecta probabilidad",S9-(S9*R9),'2. Identificación del Riesgo'!$L$9),""))</f>
        <v/>
      </c>
      <c r="T10" s="59" t="str">
        <f>IF(OR(J10="",J10=0),"",
IF(J10="Afecta Impacto",
IF(J9="Afecta Impacto",T9-(T9*R9),'2. Identificación del Riesgo'!$O$9),""))</f>
        <v/>
      </c>
      <c r="U10" s="59">
        <f>IFERROR(IF(S10="",0,S10-(S10*R10)),0)</f>
        <v>0</v>
      </c>
      <c r="V10" s="59">
        <f>IFERROR(IF(T10="",0,T10-(T10*R10)),0)</f>
        <v>0</v>
      </c>
      <c r="W10" s="3"/>
      <c r="X10" s="3"/>
      <c r="Y10" s="3"/>
      <c r="Z10" s="3"/>
      <c r="AA10" s="3"/>
      <c r="AB10" s="3"/>
      <c r="AC10" s="3"/>
      <c r="AD10" s="3"/>
      <c r="AE10" s="3"/>
      <c r="AF10" s="3"/>
      <c r="AG10" s="3"/>
      <c r="AH10" s="3"/>
      <c r="AI10" s="3"/>
      <c r="AJ10" s="3"/>
      <c r="AK10" s="3"/>
      <c r="AL10" s="3"/>
      <c r="AM10" s="3"/>
    </row>
    <row r="11" spans="1:39" ht="30.75" customHeight="1" x14ac:dyDescent="0.3">
      <c r="A11" s="148"/>
      <c r="B11" s="181"/>
      <c r="C11" s="116"/>
      <c r="D11" s="116"/>
      <c r="E11" s="53"/>
      <c r="F11" s="53"/>
      <c r="G11" s="53"/>
      <c r="H11" s="67" t="str">
        <f t="shared" si="0"/>
        <v xml:space="preserve">  </v>
      </c>
      <c r="I11" s="49"/>
      <c r="J11" s="50" t="str">
        <f t="shared" si="1"/>
        <v/>
      </c>
      <c r="K11" s="49"/>
      <c r="L11" s="65"/>
      <c r="M11" s="65"/>
      <c r="N11" s="65"/>
      <c r="O11" s="65"/>
      <c r="P11" s="65"/>
      <c r="Q11" s="65"/>
      <c r="R11" s="52" t="str">
        <f t="shared" si="2"/>
        <v/>
      </c>
      <c r="S11" s="59" t="str">
        <f>IF(OR(J11="",J11=0),"",
IF(J11="Afecta probabilidad",
IF(J10="Afecta probabilidad",S10-(S10*R10),
IF(J9="Afecta probabilidad",S9-(S9*R9),'2. Identificación del Riesgo'!$L$9)),""))</f>
        <v/>
      </c>
      <c r="T11" s="59" t="str">
        <f>IF(OR(J11="",J11=0),"",
IF(J11="Afecta Impacto",
IF(J10="Afecta Impacto",T10-(T10*R10),
IF(J9="Afecta Impacto",T9-(T9*R9),'2. Identificación del Riesgo'!$O$9)),""))</f>
        <v/>
      </c>
      <c r="U11" s="59">
        <f>IFERROR(IF(S11="",0,S11-(S11*R11)),0)</f>
        <v>0</v>
      </c>
      <c r="V11" s="59">
        <f>IFERROR(IF(T11="",0,T11-(T11*R11)),0)</f>
        <v>0</v>
      </c>
      <c r="W11" s="3"/>
      <c r="X11" s="3"/>
      <c r="Y11" s="3"/>
      <c r="Z11" s="3"/>
      <c r="AA11" s="3"/>
      <c r="AB11" s="3"/>
      <c r="AC11" s="3"/>
      <c r="AD11" s="3"/>
      <c r="AE11" s="3"/>
      <c r="AF11" s="3"/>
      <c r="AG11" s="3"/>
      <c r="AH11" s="3"/>
      <c r="AI11" s="3"/>
      <c r="AJ11" s="3"/>
      <c r="AK11" s="3"/>
      <c r="AL11" s="3"/>
      <c r="AM11" s="3"/>
    </row>
    <row r="12" spans="1:39" ht="30.75" customHeight="1" x14ac:dyDescent="0.3">
      <c r="A12" s="148">
        <v>2</v>
      </c>
      <c r="B12" s="181" t="str">
        <f>IF(OR('2. Identificación del Riesgo'!H12:H14="Corrupción",'2. Identificación del Riesgo'!H12:H14="Lavado de Activos",'2. Identificación del Riesgo'!H12:H14="Financiación del Terrorismo",'2. Identificación del Riesgo'!H12:H14="Trámites, OPAs y Consultas de Acceso a la Información Pública"),"No aplica",
IF('2. Identificación del Riesgo'!H12:H14="","",
IF('2. Identificación del Riesgo'!H12:H14&lt;&gt;"Corrupción",'2. Identificación del Riesgo'!B12:B14)))</f>
        <v>No aplica</v>
      </c>
      <c r="C12" s="116" t="str">
        <f>IF(OR('2. Identificación del Riesgo'!H12:H14="Corrupción",'2. Identificación del Riesgo'!H12:H14="Lavado de Activos",'2. Identificación del Riesgo'!H12:H14="Financiación del Terrorismo",'2. Identificación del Riesgo'!H12:H14="Trámites, OPAs y Consultas de Acceso a la Información Pública"),"No aplica",
IF('2. Identificación del Riesgo'!H12:H14="","",
IF('2. Identificación del Riesgo'!H12:H14&lt;&gt;"Corrupción",'2. Identificación del Riesgo'!G12:G14)))</f>
        <v>No aplica</v>
      </c>
      <c r="D12" s="116" t="str">
        <f>IF(OR('2. Identificación del Riesgo'!H12:H14="Corrupción",'2. Identificación del Riesgo'!H12:H14="Lavado de Activos",'2. Identificación del Riesgo'!H12:H14="Financiación del Terrorismo",'2. Identificación del Riesgo'!H12:H14="Trámites, OPAs y Consultas de Acceso a la Información Pública"),"No aplica",
IF('2. Identificación del Riesgo'!H12:H14="","",
IF('2. Identificación del Riesgo'!H12:H14&lt;&gt;"Corrupción",'2. Identificación del Riesgo'!H12:H14)))</f>
        <v>No aplica</v>
      </c>
      <c r="E12" s="53"/>
      <c r="F12" s="53"/>
      <c r="G12" s="53"/>
      <c r="H12" s="67" t="str">
        <f t="shared" si="0"/>
        <v xml:space="preserve">  </v>
      </c>
      <c r="I12" s="49"/>
      <c r="J12" s="50" t="str">
        <f t="shared" ref="J12:J14" si="3">IF(OR(I12="Preventivo",I12="Detectivo"),"Afecta probabilidad",
IF(I12="Correctivo","Afecta Impacto",""))</f>
        <v/>
      </c>
      <c r="K12" s="49"/>
      <c r="L12" s="65"/>
      <c r="M12" s="65"/>
      <c r="N12" s="65"/>
      <c r="O12" s="65"/>
      <c r="P12" s="65"/>
      <c r="Q12" s="65"/>
      <c r="R12" s="52" t="str">
        <f t="shared" si="2"/>
        <v/>
      </c>
      <c r="S12" s="59" t="str">
        <f>IF(OR(J12="",J12=0),"",
IF(J12="Afecta probabilidad",'2. Identificación del Riesgo'!$L$12,""))</f>
        <v/>
      </c>
      <c r="T12" s="59" t="str">
        <f>IF(OR(J12="",J12=0),"",
IF(J12="Afecta Impacto",'2. Identificación del Riesgo'!$O$12,""))</f>
        <v/>
      </c>
      <c r="U12" s="59">
        <f>IFERROR(IF(S12="",0,S12-(S12*R12)),0)</f>
        <v>0</v>
      </c>
      <c r="V12" s="59">
        <f>IFERROR(IF(T12="",0,T12-(T12*R12)),0)</f>
        <v>0</v>
      </c>
      <c r="W12" s="3"/>
      <c r="X12" s="3"/>
      <c r="Y12" s="3"/>
      <c r="Z12" s="3"/>
      <c r="AA12" s="3"/>
      <c r="AB12" s="3"/>
      <c r="AC12" s="3"/>
      <c r="AD12" s="3"/>
      <c r="AE12" s="3"/>
      <c r="AF12" s="3"/>
      <c r="AG12" s="3"/>
      <c r="AH12" s="3"/>
      <c r="AI12" s="3"/>
      <c r="AJ12" s="3"/>
      <c r="AK12" s="3"/>
      <c r="AL12" s="3"/>
      <c r="AM12" s="3"/>
    </row>
    <row r="13" spans="1:39" ht="30.75" customHeight="1" x14ac:dyDescent="0.3">
      <c r="A13" s="148"/>
      <c r="B13" s="181"/>
      <c r="C13" s="116"/>
      <c r="D13" s="116"/>
      <c r="E13" s="53"/>
      <c r="F13" s="53"/>
      <c r="G13" s="53"/>
      <c r="H13" s="67" t="str">
        <f t="shared" si="0"/>
        <v xml:space="preserve">  </v>
      </c>
      <c r="I13" s="49"/>
      <c r="J13" s="50" t="str">
        <f t="shared" si="3"/>
        <v/>
      </c>
      <c r="K13" s="49"/>
      <c r="L13" s="65"/>
      <c r="M13" s="65"/>
      <c r="N13" s="65"/>
      <c r="O13" s="65"/>
      <c r="P13" s="65"/>
      <c r="Q13" s="65"/>
      <c r="R13" s="52" t="str">
        <f t="shared" si="2"/>
        <v/>
      </c>
      <c r="S13" s="59" t="str">
        <f>IF(OR(J13="",J13=0),"",
IF(J13="Afecta probabilidad",
IF(J12="Afecta probabilidad",S12-(S12*R12),'2. Identificación del Riesgo'!$L$12),""))</f>
        <v/>
      </c>
      <c r="T13" s="59" t="str">
        <f>IF(OR(J13="",J13=0),"",
IF(J13="Afecta Impacto",
IF(J12="Afecta Impacto",T12-(T12*R12),'2. Identificación del Riesgo'!$O$12),""))</f>
        <v/>
      </c>
      <c r="U13" s="59">
        <f t="shared" ref="U13:U14" si="4">IFERROR(IF(S13="",0,S13-(S13*R13)),0)</f>
        <v>0</v>
      </c>
      <c r="V13" s="59">
        <f t="shared" ref="V13:V14" si="5">IFERROR(IF(T13="",0,T13-(T13*R13)),0)</f>
        <v>0</v>
      </c>
      <c r="W13" s="3"/>
      <c r="X13" s="3"/>
      <c r="Y13" s="3"/>
      <c r="Z13" s="3"/>
      <c r="AA13" s="3"/>
      <c r="AB13" s="3"/>
      <c r="AC13" s="3"/>
      <c r="AD13" s="3"/>
      <c r="AE13" s="3"/>
      <c r="AF13" s="3"/>
      <c r="AG13" s="3"/>
      <c r="AH13" s="3"/>
      <c r="AI13" s="3"/>
      <c r="AJ13" s="3"/>
      <c r="AK13" s="3"/>
      <c r="AL13" s="3"/>
      <c r="AM13" s="3"/>
    </row>
    <row r="14" spans="1:39" ht="30.75" customHeight="1" x14ac:dyDescent="0.3">
      <c r="A14" s="148"/>
      <c r="B14" s="181"/>
      <c r="C14" s="116"/>
      <c r="D14" s="116"/>
      <c r="E14" s="53"/>
      <c r="F14" s="53"/>
      <c r="G14" s="53"/>
      <c r="H14" s="67" t="str">
        <f t="shared" si="0"/>
        <v xml:space="preserve">  </v>
      </c>
      <c r="I14" s="49"/>
      <c r="J14" s="50" t="str">
        <f t="shared" si="3"/>
        <v/>
      </c>
      <c r="K14" s="49"/>
      <c r="L14" s="65"/>
      <c r="M14" s="65"/>
      <c r="N14" s="65"/>
      <c r="O14" s="65"/>
      <c r="P14" s="65"/>
      <c r="Q14" s="65"/>
      <c r="R14" s="52" t="str">
        <f t="shared" si="2"/>
        <v/>
      </c>
      <c r="S14" s="59" t="str">
        <f>IF(OR(J14="",J14=0),"",
IF(J14="Afecta probabilidad",
IF(J13="Afecta probabilidad",S13-(S13*R13),
IF(J12="Afecta probabilidad",S12-(S12*R12),'2. Identificación del Riesgo'!$L$12)),""))</f>
        <v/>
      </c>
      <c r="T14" s="59" t="str">
        <f>IF(OR(J14="",J14=0),"",
IF(J14="Afecta Impacto",
IF(J13="Afecta Impacto",T13-(T13*R13),
IF(J12="Afecta Impacto",T12-(T12*R12),'2. Identificación del Riesgo'!$O$12)),""))</f>
        <v/>
      </c>
      <c r="U14" s="59">
        <f t="shared" si="4"/>
        <v>0</v>
      </c>
      <c r="V14" s="59">
        <f t="shared" si="5"/>
        <v>0</v>
      </c>
      <c r="W14" s="3"/>
      <c r="X14" s="3"/>
      <c r="Y14" s="3"/>
      <c r="Z14" s="3"/>
      <c r="AA14" s="3"/>
      <c r="AB14" s="3"/>
      <c r="AC14" s="3"/>
      <c r="AD14" s="3"/>
      <c r="AE14" s="3"/>
      <c r="AF14" s="3"/>
      <c r="AG14" s="3"/>
      <c r="AH14" s="3"/>
      <c r="AI14" s="3"/>
      <c r="AJ14" s="3"/>
      <c r="AK14" s="3"/>
      <c r="AL14" s="3"/>
      <c r="AM14" s="3"/>
    </row>
    <row r="15" spans="1:39" ht="114" customHeight="1" x14ac:dyDescent="0.3">
      <c r="A15" s="148">
        <v>3</v>
      </c>
      <c r="B15" s="181" t="str">
        <f>IF(OR('2. Identificación del Riesgo'!H15:H17="Corrupción",'2. Identificación del Riesgo'!H15:H17="Lavado de Activos",'2. Identificación del Riesgo'!H15:H17="Financiación del Terrorismo",'2. Identificación del Riesgo'!H15:H17="Trámites, OPAs y Consultas de Acceso a la Información Pública"),"No aplica",
IF('2. Identificación del Riesgo'!H15:H17="","",
IF('2. Identificación del Riesgo'!H15:H17&lt;&gt;"Corrupción",'2. Identificación del Riesgo'!B15:B17)))</f>
        <v>Conocimiento del Riesgo y Efectos del Cambio Climático</v>
      </c>
      <c r="C15" s="116" t="str">
        <f>IF(OR('2. Identificación del Riesgo'!H15:H17="Corrupción",'2. Identificación del Riesgo'!H15:H17="Lavado de Activos",'2. Identificación del Riesgo'!H15:H17="Financiación del Terrorismo",'2. Identificación del Riesgo'!H15:H17="Trámites, OPAs y Consultas de Acceso a la Información Pública"),"No aplica",
IF('2. Identificación del Riesgo'!H15:H17="","",
IF('2. Identificación del Riesgo'!H15:H17&lt;&gt;"Corrupción",'2. Identificación del Riesgo'!G15:G17)))</f>
        <v xml:space="preserve">Grupo de Conceptos para la Planificación territorial - Posibilidad deAfectación Reputacional por incumplimiento en los términos legales de entrega de los conceptos técnicos para legalización, regularización y/o planes parciales. </v>
      </c>
      <c r="D15" s="116" t="str">
        <f>IF(OR('2. Identificación del Riesgo'!H15:H17="Corrupción",'2. Identificación del Riesgo'!H15:H17="Lavado de Activos",'2. Identificación del Riesgo'!H15:H17="Financiación del Terrorismo",'2. Identificación del Riesgo'!H15:H17="Trámites, OPAs y Consultas de Acceso a la Información Pública"),"No aplica",
IF('2. Identificación del Riesgo'!H15:H17="","",
IF('2. Identificación del Riesgo'!H15:H17&lt;&gt;"Corrupción",'2. Identificación del Riesgo'!H15:H17)))</f>
        <v>Gestión</v>
      </c>
      <c r="E15" s="53" t="s">
        <v>457</v>
      </c>
      <c r="F15" s="53" t="s">
        <v>597</v>
      </c>
      <c r="G15" s="53" t="s">
        <v>523</v>
      </c>
      <c r="H15" s="67" t="str">
        <f t="shared" si="0"/>
        <v>Profesional especializado 222-29 y 222-23 Diligencia periódicamente Matriz de seguimiento a los Conceptos Técnicos (Control CT de CPT) con el propósito de obtener una alerta que permita  generar una respuesta oficial previa al vencimiento del radicado que indique a la entidad solicitante como se dará respuesta de fondo.</v>
      </c>
      <c r="I15" s="49" t="s">
        <v>58</v>
      </c>
      <c r="J15" s="50" t="str">
        <f t="shared" ref="J15:J17" si="6">IF(OR(I15="Preventivo",I15="Detectivo"),"Afecta probabilidad",
IF(I15="Correctivo","Afecta Impacto",""))</f>
        <v>Afecta probabilidad</v>
      </c>
      <c r="K15" s="49" t="s">
        <v>60</v>
      </c>
      <c r="L15" s="65" t="s">
        <v>62</v>
      </c>
      <c r="M15" s="65" t="s">
        <v>63</v>
      </c>
      <c r="N15" s="65" t="s">
        <v>64</v>
      </c>
      <c r="O15" s="70" t="s">
        <v>458</v>
      </c>
      <c r="P15" s="65" t="s">
        <v>452</v>
      </c>
      <c r="Q15" s="65" t="s">
        <v>524</v>
      </c>
      <c r="R15" s="52">
        <f t="shared" si="2"/>
        <v>0.4</v>
      </c>
      <c r="S15" s="59">
        <f>IF(OR(J15="",J15=0),"",
IF(J15="Afecta probabilidad",'2. Identificación del Riesgo'!$L$15,""))</f>
        <v>0.6</v>
      </c>
      <c r="T15" s="59" t="str">
        <f>IF(OR(J15="",J15=0),"",
IF(J15="Afecta Impacto",'2. Identificación del Riesgo'!$O$15,""))</f>
        <v/>
      </c>
      <c r="U15" s="59">
        <f>IFERROR(IF(S15="",0,S15-(S15*R15)),0)</f>
        <v>0.36</v>
      </c>
      <c r="V15" s="59">
        <f>IFERROR(IF(T15="",0,T15-(T15*R15)),0)</f>
        <v>0</v>
      </c>
      <c r="W15" s="3"/>
      <c r="X15" s="3"/>
      <c r="Y15" s="3"/>
      <c r="Z15" s="3"/>
      <c r="AA15" s="3"/>
      <c r="AB15" s="3"/>
      <c r="AC15" s="3"/>
      <c r="AD15" s="3"/>
      <c r="AE15" s="3"/>
      <c r="AF15" s="3"/>
      <c r="AG15" s="3"/>
      <c r="AH15" s="3"/>
      <c r="AI15" s="3"/>
      <c r="AJ15" s="3"/>
      <c r="AK15" s="3"/>
      <c r="AL15" s="3"/>
      <c r="AM15" s="3"/>
    </row>
    <row r="16" spans="1:39" ht="30.75" customHeight="1" x14ac:dyDescent="0.3">
      <c r="A16" s="148"/>
      <c r="B16" s="181"/>
      <c r="C16" s="116"/>
      <c r="D16" s="116"/>
      <c r="E16" s="53"/>
      <c r="F16" s="53"/>
      <c r="G16" s="53"/>
      <c r="H16" s="67" t="str">
        <f t="shared" si="0"/>
        <v xml:space="preserve">  </v>
      </c>
      <c r="I16" s="49"/>
      <c r="J16" s="50" t="str">
        <f t="shared" si="6"/>
        <v/>
      </c>
      <c r="K16" s="49"/>
      <c r="L16" s="65"/>
      <c r="M16" s="65"/>
      <c r="N16" s="65"/>
      <c r="O16" s="65"/>
      <c r="P16" s="65"/>
      <c r="Q16" s="65"/>
      <c r="R16" s="52" t="str">
        <f t="shared" si="2"/>
        <v/>
      </c>
      <c r="S16" s="59" t="str">
        <f>IF(OR(J16="",J16=0),"",
IF(J16="Afecta probabilidad",
IF(J15="Afecta probabilidad",S15-(S15*R15),'2. Identificación del Riesgo'!$L$15),""))</f>
        <v/>
      </c>
      <c r="T16" s="59" t="str">
        <f>IF(OR(J16="",J16=0),"",
IF(J16="Afecta Impacto",
IF(J15="Afecta Impacto",T15-(T15*R15),'2. Identificación del Riesgo'!$O$15),""))</f>
        <v/>
      </c>
      <c r="U16" s="59">
        <f t="shared" ref="U16:U17" si="7">IFERROR(IF(S16="",0,S16-(S16*R16)),0)</f>
        <v>0</v>
      </c>
      <c r="V16" s="59">
        <f t="shared" ref="V16:V17" si="8">IFERROR(IF(T16="",0,T16-(T16*R16)),0)</f>
        <v>0</v>
      </c>
      <c r="W16" s="3"/>
      <c r="X16" s="3"/>
      <c r="Y16" s="3"/>
      <c r="Z16" s="3"/>
      <c r="AA16" s="3"/>
      <c r="AB16" s="3"/>
      <c r="AC16" s="3"/>
      <c r="AD16" s="3"/>
      <c r="AE16" s="3"/>
      <c r="AF16" s="3"/>
      <c r="AG16" s="3"/>
      <c r="AH16" s="3"/>
      <c r="AI16" s="3"/>
      <c r="AJ16" s="3"/>
      <c r="AK16" s="3"/>
      <c r="AL16" s="3"/>
      <c r="AM16" s="3"/>
    </row>
    <row r="17" spans="1:39" ht="30.75" customHeight="1" x14ac:dyDescent="0.3">
      <c r="A17" s="148"/>
      <c r="B17" s="181"/>
      <c r="C17" s="116"/>
      <c r="D17" s="116"/>
      <c r="E17" s="53"/>
      <c r="F17" s="53"/>
      <c r="G17" s="53"/>
      <c r="H17" s="67" t="str">
        <f t="shared" si="0"/>
        <v xml:space="preserve">  </v>
      </c>
      <c r="I17" s="49"/>
      <c r="J17" s="50" t="str">
        <f t="shared" si="6"/>
        <v/>
      </c>
      <c r="K17" s="49"/>
      <c r="L17" s="65"/>
      <c r="M17" s="65"/>
      <c r="N17" s="65"/>
      <c r="O17" s="65"/>
      <c r="P17" s="65"/>
      <c r="Q17" s="65"/>
      <c r="R17" s="52" t="str">
        <f t="shared" si="2"/>
        <v/>
      </c>
      <c r="S17" s="59" t="str">
        <f>IF(OR(J17="",J17=0),"",
IF(J17="Afecta probabilidad",
IF(J16="Afecta probabilidad",S16-(S16*R16),
IF(J15="Afecta probabilidad",S15-(S15*R15),'2. Identificación del Riesgo'!$L$15)),""))</f>
        <v/>
      </c>
      <c r="T17" s="59" t="str">
        <f>IF(OR(J17="",J17=0),"",
IF(J17="Afecta Impacto",
IF(J16="Afecta Impacto",T16-(T16*R16),
IF(J15="Afecta Impacto",T15-(T15*R15),'2. Identificación del Riesgo'!$O$15)),""))</f>
        <v/>
      </c>
      <c r="U17" s="59">
        <f t="shared" si="7"/>
        <v>0</v>
      </c>
      <c r="V17" s="59">
        <f t="shared" si="8"/>
        <v>0</v>
      </c>
      <c r="W17" s="3"/>
      <c r="X17" s="3"/>
      <c r="Y17" s="3"/>
      <c r="Z17" s="3"/>
      <c r="AA17" s="3"/>
      <c r="AB17" s="3"/>
      <c r="AC17" s="3"/>
      <c r="AD17" s="3"/>
      <c r="AE17" s="3"/>
      <c r="AF17" s="3"/>
      <c r="AG17" s="3"/>
      <c r="AH17" s="3"/>
      <c r="AI17" s="3"/>
      <c r="AJ17" s="3"/>
      <c r="AK17" s="3"/>
      <c r="AL17" s="3"/>
      <c r="AM17" s="3"/>
    </row>
    <row r="18" spans="1:39" ht="30.75" customHeight="1" x14ac:dyDescent="0.3">
      <c r="A18" s="148">
        <v>4</v>
      </c>
      <c r="B18" s="181" t="str">
        <f>IF(OR('2. Identificación del Riesgo'!H18:H20="Corrupción",'2. Identificación del Riesgo'!H18:H20="Lavado de Activos",'2. Identificación del Riesgo'!H18:H20="Financiación del Terrorismo",'2. Identificación del Riesgo'!H18:H20="Trámites, OPAs y Consultas de Acceso a la Información Pública"),"No aplica",
IF('2. Identificación del Riesgo'!H18:H20="","",
IF('2. Identificación del Riesgo'!H18:H20&lt;&gt;"Corrupción",'2. Identificación del Riesgo'!B18:B20)))</f>
        <v>No aplica</v>
      </c>
      <c r="C18" s="116" t="str">
        <f>IF(OR('2. Identificación del Riesgo'!H18:H20="Corrupción",'2. Identificación del Riesgo'!H18:H20="Lavado de Activos",'2. Identificación del Riesgo'!H18:H20="Financiación del Terrorismo",'2. Identificación del Riesgo'!H18:H20="Trámites, OPAs y Consultas de Acceso a la Información Pública"),"No aplica",
IF('2. Identificación del Riesgo'!H18:H20="","",
IF('2. Identificación del Riesgo'!H18:H20&lt;&gt;"Corrupción",'2. Identificación del Riesgo'!G18:G20)))</f>
        <v>No aplica</v>
      </c>
      <c r="D18" s="116" t="str">
        <f>IF(OR('2. Identificación del Riesgo'!H18:H20="Corrupción",'2. Identificación del Riesgo'!H18:H20="Lavado de Activos",'2. Identificación del Riesgo'!H18:H20="Financiación del Terrorismo",'2. Identificación del Riesgo'!H18:H20="Trámites, OPAs y Consultas de Acceso a la Información Pública"),"No aplica",
IF('2. Identificación del Riesgo'!H18:H20="","",
IF('2. Identificación del Riesgo'!H18:H20&lt;&gt;"Corrupción",'2. Identificación del Riesgo'!H18:H20)))</f>
        <v>No aplica</v>
      </c>
      <c r="E18" s="53"/>
      <c r="F18" s="53"/>
      <c r="G18" s="53"/>
      <c r="H18" s="67" t="str">
        <f t="shared" si="0"/>
        <v xml:space="preserve">  </v>
      </c>
      <c r="I18" s="49"/>
      <c r="J18" s="50" t="str">
        <f t="shared" ref="J18:J20" si="9">IF(OR(I18="Preventivo",I18="Detectivo"),"Afecta probabilidad",
IF(I18="Correctivo","Afecta Impacto",""))</f>
        <v/>
      </c>
      <c r="K18" s="49"/>
      <c r="L18" s="65"/>
      <c r="M18" s="65"/>
      <c r="N18" s="65"/>
      <c r="O18" s="65"/>
      <c r="P18" s="65"/>
      <c r="Q18" s="65"/>
      <c r="R18" s="52" t="str">
        <f t="shared" si="2"/>
        <v/>
      </c>
      <c r="S18" s="59" t="str">
        <f>IF(OR(J18="",J18=0),"",
IF(J18="Afecta probabilidad",'2. Identificación del Riesgo'!$L$18,""))</f>
        <v/>
      </c>
      <c r="T18" s="59" t="str">
        <f>IF(OR(J18="",J18=0),"",
IF(J18="Afecta Impacto",'2. Identificación del Riesgo'!$O$18,""))</f>
        <v/>
      </c>
      <c r="U18" s="59">
        <f>IFERROR(IF(S18="",0,S18-(S18*R18)),0)</f>
        <v>0</v>
      </c>
      <c r="V18" s="59">
        <f>IFERROR(IF(T18="",0,T18-(T18*R18)),0)</f>
        <v>0</v>
      </c>
      <c r="W18" s="3"/>
      <c r="X18" s="3"/>
      <c r="Y18" s="3"/>
      <c r="Z18" s="3"/>
      <c r="AA18" s="3"/>
      <c r="AB18" s="3"/>
      <c r="AC18" s="3"/>
      <c r="AD18" s="3"/>
      <c r="AE18" s="3"/>
      <c r="AF18" s="3"/>
      <c r="AG18" s="3"/>
      <c r="AH18" s="3"/>
      <c r="AI18" s="3"/>
      <c r="AJ18" s="3"/>
      <c r="AK18" s="3"/>
      <c r="AL18" s="3"/>
      <c r="AM18" s="3"/>
    </row>
    <row r="19" spans="1:39" ht="30.75" customHeight="1" x14ac:dyDescent="0.3">
      <c r="A19" s="148"/>
      <c r="B19" s="181"/>
      <c r="C19" s="116"/>
      <c r="D19" s="116"/>
      <c r="E19" s="53"/>
      <c r="F19" s="53"/>
      <c r="G19" s="53"/>
      <c r="H19" s="67" t="str">
        <f t="shared" si="0"/>
        <v xml:space="preserve">  </v>
      </c>
      <c r="I19" s="49"/>
      <c r="J19" s="50" t="str">
        <f t="shared" si="9"/>
        <v/>
      </c>
      <c r="K19" s="49"/>
      <c r="L19" s="65"/>
      <c r="M19" s="65"/>
      <c r="N19" s="65"/>
      <c r="O19" s="65"/>
      <c r="P19" s="65"/>
      <c r="Q19" s="65"/>
      <c r="R19" s="52" t="str">
        <f t="shared" si="2"/>
        <v/>
      </c>
      <c r="S19" s="59" t="str">
        <f>IF(OR(J19="",J19=0),"",
IF(J19="Afecta probabilidad",
IF(J18="Afecta probabilidad",S18-(S18*R18),'2. Identificación del Riesgo'!$L$18),""))</f>
        <v/>
      </c>
      <c r="T19" s="59" t="str">
        <f>IF(OR(J19="",J19=0),"",
IF(J19="Afecta Impacto",
IF(J18="Afecta Impacto",T18-(T18*R18),'2. Identificación del Riesgo'!$O$18),""))</f>
        <v/>
      </c>
      <c r="U19" s="59">
        <f t="shared" ref="U19:U20" si="10">IFERROR(IF(S19="",0,S19-(S19*R19)),0)</f>
        <v>0</v>
      </c>
      <c r="V19" s="59">
        <f t="shared" ref="V19:V20" si="11">IFERROR(IF(T19="",0,T19-(T19*R19)),0)</f>
        <v>0</v>
      </c>
      <c r="W19" s="3"/>
      <c r="X19" s="3"/>
      <c r="Y19" s="3"/>
      <c r="Z19" s="3"/>
      <c r="AA19" s="3"/>
      <c r="AB19" s="3"/>
      <c r="AC19" s="3"/>
      <c r="AD19" s="3"/>
      <c r="AE19" s="3"/>
      <c r="AF19" s="3"/>
      <c r="AG19" s="3"/>
      <c r="AH19" s="3"/>
      <c r="AI19" s="3"/>
      <c r="AJ19" s="3"/>
      <c r="AK19" s="3"/>
      <c r="AL19" s="3"/>
      <c r="AM19" s="3"/>
    </row>
    <row r="20" spans="1:39" ht="30.75" customHeight="1" x14ac:dyDescent="0.3">
      <c r="A20" s="148"/>
      <c r="B20" s="181"/>
      <c r="C20" s="116"/>
      <c r="D20" s="116"/>
      <c r="E20" s="53"/>
      <c r="F20" s="53"/>
      <c r="G20" s="53"/>
      <c r="H20" s="67" t="str">
        <f t="shared" si="0"/>
        <v xml:space="preserve">  </v>
      </c>
      <c r="I20" s="49"/>
      <c r="J20" s="50" t="str">
        <f t="shared" si="9"/>
        <v/>
      </c>
      <c r="K20" s="49"/>
      <c r="L20" s="65"/>
      <c r="M20" s="65"/>
      <c r="N20" s="65"/>
      <c r="O20" s="65"/>
      <c r="P20" s="65"/>
      <c r="Q20" s="65"/>
      <c r="R20" s="52" t="str">
        <f t="shared" si="2"/>
        <v/>
      </c>
      <c r="S20" s="59" t="str">
        <f>IF(OR(J20="",J20=0),"",
IF(J20="Afecta probabilidad",
IF(J19="Afecta probabilidad",S19-(S19*R19),
IF(J18="Afecta probabilidad",S18-(S18*R18),'2. Identificación del Riesgo'!$L$18)),""))</f>
        <v/>
      </c>
      <c r="T20" s="59" t="str">
        <f>IF(OR(J20="",J20=0),"",
IF(J20="Afecta Impacto",
IF(J19="Afecta Impacto",T19-(T19*R19),
IF(J18="Afecta Impacto",T18-(T18*R18),'2. Identificación del Riesgo'!$O$18)),""))</f>
        <v/>
      </c>
      <c r="U20" s="59">
        <f t="shared" si="10"/>
        <v>0</v>
      </c>
      <c r="V20" s="59">
        <f t="shared" si="11"/>
        <v>0</v>
      </c>
      <c r="W20" s="3"/>
      <c r="X20" s="3"/>
      <c r="Y20" s="3"/>
      <c r="Z20" s="3"/>
      <c r="AA20" s="3"/>
      <c r="AB20" s="3"/>
      <c r="AC20" s="3"/>
      <c r="AD20" s="3"/>
      <c r="AE20" s="3"/>
      <c r="AF20" s="3"/>
      <c r="AG20" s="3"/>
      <c r="AH20" s="3"/>
      <c r="AI20" s="3"/>
      <c r="AJ20" s="3"/>
      <c r="AK20" s="3"/>
      <c r="AL20" s="3"/>
      <c r="AM20" s="3"/>
    </row>
    <row r="21" spans="1:39" ht="117" customHeight="1" x14ac:dyDescent="0.3">
      <c r="A21" s="148">
        <v>5</v>
      </c>
      <c r="B21" s="181" t="str">
        <f>IF(OR('2. Identificación del Riesgo'!H21:H23="Corrupción",'2. Identificación del Riesgo'!H21:H23="Lavado de Activos",'2. Identificación del Riesgo'!H21:H23="Financiación del Terrorismo",'2. Identificación del Riesgo'!H21:H23="Trámites, OPAs y Consultas de Acceso a la Información Pública"),"No aplica",
IF('2. Identificación del Riesgo'!H21:H23="","",
IF('2. Identificación del Riesgo'!H21:H23&lt;&gt;"Corrupción",'2. Identificación del Riesgo'!B21:B23)))</f>
        <v>Conocimiento del Riesgo y Efectos del Cambio Climático</v>
      </c>
      <c r="C21" s="116" t="str">
        <f>IF(OR('2. Identificación del Riesgo'!H21:H23="Corrupción",'2. Identificación del Riesgo'!H21:H23="Lavado de Activos",'2. Identificación del Riesgo'!H21:H23="Financiación del Terrorismo",'2. Identificación del Riesgo'!H21:H23="Trámites, OPAs y Consultas de Acceso a la Información Pública"),"No aplica",
IF('2. Identificación del Riesgo'!H21:H23="","",
IF('2. Identificación del Riesgo'!H21:H23&lt;&gt;"Corrupción",'2. Identificación del Riesgo'!G21:G23)))</f>
        <v xml:space="preserve">Grupo de Conceptos para el desarrollo de proyectos públicos en el Distrito capital. – Posibilidad de Afectación Económica o Presupuestal por el incumplimiento en la elaboración y emisión de las Certificaciones de riesgo, que pueda afectar la buena imagen ante la ciudadanía que tiene la entidad, debido a factores internos y externos para dar respuesta a la cantidad de solicitudes recibidas. </v>
      </c>
      <c r="D21" s="116" t="str">
        <f>IF(OR('2. Identificación del Riesgo'!H21:H23="Corrupción",'2. Identificación del Riesgo'!H21:H23="Lavado de Activos",'2. Identificación del Riesgo'!H21:H23="Financiación del Terrorismo",'2. Identificación del Riesgo'!H21:H23="Trámites, OPAs y Consultas de Acceso a la Información Pública"),"No aplica",
IF('2. Identificación del Riesgo'!H21:H23="","",
IF('2. Identificación del Riesgo'!H21:H23&lt;&gt;"Corrupción",'2. Identificación del Riesgo'!H21:H23)))</f>
        <v>Gestión</v>
      </c>
      <c r="E21" s="53" t="s">
        <v>542</v>
      </c>
      <c r="F21" s="53" t="s">
        <v>598</v>
      </c>
      <c r="G21" s="53" t="s">
        <v>522</v>
      </c>
      <c r="H21" s="67" t="str">
        <f t="shared" si="0"/>
        <v>Profesional Especializado grado 29 - Grupo de Conceptos para Proyectos Públicos Ejerce un control sobre los radicados asignados y los tiempos de vencimiento y generar alertas frente a los radicados próximos a vencerse. Con el propósito de evitar que las respuestas  solicitadas se emitan por fuera de terminos legales.</v>
      </c>
      <c r="I21" s="73" t="s">
        <v>58</v>
      </c>
      <c r="J21" s="50" t="str">
        <f t="shared" ref="J21:J23" si="12">IF(OR(I21="Preventivo",I21="Detectivo"),"Afecta probabilidad",
IF(I21="Correctivo","Afecta Impacto",""))</f>
        <v>Afecta probabilidad</v>
      </c>
      <c r="K21" s="73" t="s">
        <v>60</v>
      </c>
      <c r="L21" s="73" t="s">
        <v>62</v>
      </c>
      <c r="M21" s="73" t="s">
        <v>63</v>
      </c>
      <c r="N21" s="73" t="s">
        <v>65</v>
      </c>
      <c r="O21" s="73" t="s">
        <v>543</v>
      </c>
      <c r="P21" s="73" t="s">
        <v>452</v>
      </c>
      <c r="Q21" s="73" t="s">
        <v>544</v>
      </c>
      <c r="R21" s="52">
        <f t="shared" si="2"/>
        <v>0.4</v>
      </c>
      <c r="S21" s="59">
        <f>IF(OR(J21="",J21=0),"",
IF(J21="Afecta probabilidad",'2. Identificación del Riesgo'!$L$21,""))</f>
        <v>0.8</v>
      </c>
      <c r="T21" s="59" t="str">
        <f>IF(OR(J21="",J21=0),"",
IF(J21="Afecta Impacto",'2. Identificación del Riesgo'!$O$21,""))</f>
        <v/>
      </c>
      <c r="U21" s="59">
        <f>IFERROR(IF(S21="",0,S21-(S21*R21)),0)</f>
        <v>0.48</v>
      </c>
      <c r="V21" s="59">
        <f>IFERROR(IF(T21="",0,T21-(T21*R21)),0)</f>
        <v>0</v>
      </c>
      <c r="W21" s="3"/>
      <c r="X21" s="3"/>
      <c r="Y21" s="3"/>
      <c r="Z21" s="3"/>
      <c r="AA21" s="3"/>
      <c r="AB21" s="3"/>
      <c r="AC21" s="3"/>
      <c r="AD21" s="3"/>
      <c r="AE21" s="3"/>
      <c r="AF21" s="3"/>
      <c r="AG21" s="3"/>
      <c r="AH21" s="3"/>
      <c r="AI21" s="3"/>
      <c r="AJ21" s="3"/>
      <c r="AK21" s="3"/>
      <c r="AL21" s="3"/>
      <c r="AM21" s="3"/>
    </row>
    <row r="22" spans="1:39" ht="128.25" customHeight="1" x14ac:dyDescent="0.3">
      <c r="A22" s="148"/>
      <c r="B22" s="181"/>
      <c r="C22" s="116"/>
      <c r="D22" s="116"/>
      <c r="E22" s="53" t="s">
        <v>542</v>
      </c>
      <c r="F22" s="53" t="s">
        <v>599</v>
      </c>
      <c r="G22" s="53" t="s">
        <v>522</v>
      </c>
      <c r="H22" s="67" t="str">
        <f t="shared" si="0"/>
        <v>Profesional Especializado grado 29 - Grupo de Conceptos para Proyectos Públicos Revisa permanentemente por parte de los contratistas y funcionarios los tiempos de vencimiento, de acuerdo con el CORDIS, y priorizar la elaboración, revisón y emisión de las respuestas. Con el propósito de evitar que las respuestas  solicitadas se emitan por fuera de terminos legales.</v>
      </c>
      <c r="I22" s="73" t="s">
        <v>59</v>
      </c>
      <c r="J22" s="50" t="str">
        <f t="shared" si="12"/>
        <v>Afecta probabilidad</v>
      </c>
      <c r="K22" s="73" t="s">
        <v>60</v>
      </c>
      <c r="L22" s="73" t="s">
        <v>62</v>
      </c>
      <c r="M22" s="73" t="s">
        <v>63</v>
      </c>
      <c r="N22" s="73" t="s">
        <v>65</v>
      </c>
      <c r="O22" s="65"/>
      <c r="P22" s="65"/>
      <c r="Q22" s="65"/>
      <c r="R22" s="52">
        <f t="shared" si="2"/>
        <v>0.3</v>
      </c>
      <c r="S22" s="59">
        <f>IF(OR(J22="",J22=0),"",
IF(J22="Afecta probabilidad",
IF(J21="Afecta probabilidad",S21-(S21*R21),'2. Identificación del Riesgo'!$L$21),""))</f>
        <v>0.48</v>
      </c>
      <c r="T22" s="59" t="str">
        <f>IF(OR(J22="",J22=0),"",
IF(J22="Afecta Impacto",
IF(J21="Afecta Impacto",T21-(T21*R21),'2. Identificación del Riesgo'!$O$21),""))</f>
        <v/>
      </c>
      <c r="U22" s="59">
        <f t="shared" ref="U22:U23" si="13">IFERROR(IF(S22="",0,S22-(S22*R22)),0)</f>
        <v>0.33599999999999997</v>
      </c>
      <c r="V22" s="59">
        <f t="shared" ref="V22:V23" si="14">IFERROR(IF(T22="",0,T22-(T22*R22)),0)</f>
        <v>0</v>
      </c>
      <c r="W22" s="3"/>
      <c r="X22" s="3"/>
      <c r="Y22" s="3"/>
      <c r="Z22" s="3"/>
      <c r="AA22" s="3"/>
      <c r="AB22" s="3"/>
      <c r="AC22" s="3"/>
      <c r="AD22" s="3"/>
      <c r="AE22" s="3"/>
      <c r="AF22" s="3"/>
      <c r="AG22" s="3"/>
      <c r="AH22" s="3"/>
      <c r="AI22" s="3"/>
      <c r="AJ22" s="3"/>
      <c r="AK22" s="3"/>
      <c r="AL22" s="3"/>
      <c r="AM22" s="3"/>
    </row>
    <row r="23" spans="1:39" ht="135.75" customHeight="1" x14ac:dyDescent="0.3">
      <c r="A23" s="148"/>
      <c r="B23" s="181"/>
      <c r="C23" s="116"/>
      <c r="D23" s="116"/>
      <c r="E23" s="53" t="s">
        <v>542</v>
      </c>
      <c r="F23" s="53" t="s">
        <v>600</v>
      </c>
      <c r="G23" s="53" t="s">
        <v>522</v>
      </c>
      <c r="H23" s="67" t="str">
        <f t="shared" si="0"/>
        <v>Profesional Especializado grado 29 - Grupo de Conceptos para Proyectos Públicos Revisa permanentemente por parte de los contratistas y funcionarios las correcciones que se realizan a los documentos elaborados y priorizar los ajustes y la devolución de los documentos corregidos asi como la emisión de los mismos. Con el propósito de evitar que las respuestas  solicitadas se emitan por fuera de terminos legales.</v>
      </c>
      <c r="I23" s="73" t="s">
        <v>59</v>
      </c>
      <c r="J23" s="50" t="str">
        <f t="shared" si="12"/>
        <v>Afecta probabilidad</v>
      </c>
      <c r="K23" s="73" t="s">
        <v>60</v>
      </c>
      <c r="L23" s="73" t="s">
        <v>62</v>
      </c>
      <c r="M23" s="73" t="s">
        <v>63</v>
      </c>
      <c r="N23" s="73" t="s">
        <v>65</v>
      </c>
      <c r="O23" s="65"/>
      <c r="P23" s="65"/>
      <c r="Q23" s="65"/>
      <c r="R23" s="52">
        <f t="shared" si="2"/>
        <v>0.3</v>
      </c>
      <c r="S23" s="59">
        <f>IF(OR(J23="",J23=0),"",
IF(J23="Afecta probabilidad",
IF(J22="Afecta probabilidad",S22-(S22*R22),
IF(J21="Afecta probabilidad",S21-(S21*R21),'2. Identificación del Riesgo'!$L$21)),""))</f>
        <v>0.33599999999999997</v>
      </c>
      <c r="T23" s="59" t="str">
        <f>IF(OR(J23="",J23=0),"",
IF(J23="Afecta Impacto",
IF(J22="Afecta Impacto",T22-(T22*R22),
IF(J21="Afecta Impacto",T21-(T21*R21),'2. Identificación del Riesgo'!$O$21)),""))</f>
        <v/>
      </c>
      <c r="U23" s="59">
        <f t="shared" si="13"/>
        <v>0.23519999999999996</v>
      </c>
      <c r="V23" s="59">
        <f t="shared" si="14"/>
        <v>0</v>
      </c>
      <c r="W23" s="3"/>
      <c r="X23" s="3"/>
      <c r="Y23" s="3"/>
      <c r="Z23" s="3"/>
      <c r="AA23" s="3"/>
      <c r="AB23" s="3"/>
      <c r="AC23" s="3"/>
      <c r="AD23" s="3"/>
      <c r="AE23" s="3"/>
      <c r="AF23" s="3"/>
      <c r="AG23" s="3"/>
      <c r="AH23" s="3"/>
      <c r="AI23" s="3"/>
      <c r="AJ23" s="3"/>
      <c r="AK23" s="3"/>
      <c r="AL23" s="3"/>
      <c r="AM23" s="3"/>
    </row>
    <row r="24" spans="1:39" ht="53.25" customHeight="1" x14ac:dyDescent="0.3">
      <c r="A24" s="148">
        <v>6</v>
      </c>
      <c r="B24" s="181" t="str">
        <f>IF(OR('2. Identificación del Riesgo'!H24:H26="Corrupción",'2. Identificación del Riesgo'!H24:H26="Lavado de Activos",'2. Identificación del Riesgo'!H24:H26="Financiación del Terrorismo",'2. Identificación del Riesgo'!H24:H26="Trámites, OPAs y Consultas de Acceso a la Información Pública"),"No aplica",
IF('2. Identificación del Riesgo'!H24:H26="","",
IF('2. Identificación del Riesgo'!H24:H26&lt;&gt;"Corrupción",'2. Identificación del Riesgo'!B24:B26)))</f>
        <v>Conocimiento del Riesgo y Efectos del Cambio Climático</v>
      </c>
      <c r="C24" s="116" t="str">
        <f>IF(OR('2. Identificación del Riesgo'!H24:H26="Corrupción",'2. Identificación del Riesgo'!H24:H26="Lavado de Activos",'2. Identificación del Riesgo'!H24:H26="Financiación del Terrorismo",'2. Identificación del Riesgo'!H24:H26="Trámites, OPAs y Consultas de Acceso a la Información Pública"),"No aplica",
IF('2. Identificación del Riesgo'!H24:H26="","",
IF('2. Identificación del Riesgo'!H24:H26&lt;&gt;"Corrupción",'2. Identificación del Riesgo'!G24:G26)))</f>
        <v>Posibilidad de Afectación Reputacional porque la información de los escenarios de riesgo que se encuentra publicada este desactualizada o sin soportes técnicos y que la comunidad consulte información imprecisa o que la información misional esté desactualizada. .</v>
      </c>
      <c r="D24" s="116" t="str">
        <f>IF(OR('2. Identificación del Riesgo'!H24:H26="Corrupción",'2. Identificación del Riesgo'!H24:H26="Lavado de Activos",'2. Identificación del Riesgo'!H24:H26="Financiación del Terrorismo",'2. Identificación del Riesgo'!H24:H26="Trámites, OPAs y Consultas de Acceso a la Información Pública"),"No aplica",
IF('2. Identificación del Riesgo'!H24:H26="","",
IF('2. Identificación del Riesgo'!H24:H26&lt;&gt;"Corrupción",'2. Identificación del Riesgo'!H24:H26)))</f>
        <v>Gestión</v>
      </c>
      <c r="E24" s="53" t="s">
        <v>457</v>
      </c>
      <c r="F24" s="53" t="s">
        <v>601</v>
      </c>
      <c r="G24" s="53" t="s">
        <v>539</v>
      </c>
      <c r="H24" s="67" t="str">
        <f t="shared" si="0"/>
        <v>Profesional especializado 222-29 y 222-23 Verifica que exista un responsable con el propósito que exista soporte técnico.</v>
      </c>
      <c r="I24" s="73" t="s">
        <v>58</v>
      </c>
      <c r="J24" s="50" t="str">
        <f t="shared" ref="J24:J26" si="15">IF(OR(I24="Preventivo",I24="Detectivo"),"Afecta probabilidad",
IF(I24="Correctivo","Afecta Impacto",""))</f>
        <v>Afecta probabilidad</v>
      </c>
      <c r="K24" s="73" t="s">
        <v>60</v>
      </c>
      <c r="L24" s="73" t="s">
        <v>62</v>
      </c>
      <c r="M24" s="73" t="s">
        <v>95</v>
      </c>
      <c r="N24" s="73" t="s">
        <v>64</v>
      </c>
      <c r="O24" s="65"/>
      <c r="P24" s="65"/>
      <c r="Q24" s="65"/>
      <c r="R24" s="52">
        <f t="shared" si="2"/>
        <v>0.4</v>
      </c>
      <c r="S24" s="59">
        <f>IF(OR(J24="",J24=0),"",
IF(J24="Afecta probabilidad",'2. Identificación del Riesgo'!$L$24,""))</f>
        <v>0.2</v>
      </c>
      <c r="T24" s="59" t="str">
        <f>IF(OR(J24="",J24=0),"",
IF(J24="Afecta Impacto",'2. Identificación del Riesgo'!$O$24,""))</f>
        <v/>
      </c>
      <c r="U24" s="59">
        <f>IFERROR(IF(S24="",0,S24-(S24*R24)),0)</f>
        <v>0.12</v>
      </c>
      <c r="V24" s="59">
        <f>IFERROR(IF(T24="",0,T24-(T24*R24)),0)</f>
        <v>0</v>
      </c>
      <c r="W24" s="3"/>
      <c r="X24" s="3"/>
      <c r="Y24" s="3"/>
      <c r="Z24" s="3"/>
      <c r="AA24" s="3"/>
      <c r="AB24" s="3"/>
      <c r="AC24" s="3"/>
      <c r="AD24" s="3"/>
      <c r="AE24" s="3"/>
      <c r="AF24" s="3"/>
      <c r="AG24" s="3"/>
      <c r="AH24" s="3"/>
      <c r="AI24" s="3"/>
      <c r="AJ24" s="3"/>
      <c r="AK24" s="3"/>
      <c r="AL24" s="3"/>
      <c r="AM24" s="3"/>
    </row>
    <row r="25" spans="1:39" ht="47.25" customHeight="1" x14ac:dyDescent="0.3">
      <c r="A25" s="148"/>
      <c r="B25" s="181"/>
      <c r="C25" s="116"/>
      <c r="D25" s="116"/>
      <c r="E25" s="53" t="s">
        <v>537</v>
      </c>
      <c r="F25" s="53" t="s">
        <v>602</v>
      </c>
      <c r="G25" s="53" t="s">
        <v>540</v>
      </c>
      <c r="H25" s="67" t="str">
        <f t="shared" si="0"/>
        <v>Profesional especializado 222-23 verifica tener documentado el procedimiento con el propósito que estén validados los contenidos.</v>
      </c>
      <c r="I25" s="73" t="s">
        <v>58</v>
      </c>
      <c r="J25" s="50" t="str">
        <f t="shared" si="15"/>
        <v>Afecta probabilidad</v>
      </c>
      <c r="K25" s="73" t="s">
        <v>60</v>
      </c>
      <c r="L25" s="73" t="s">
        <v>62</v>
      </c>
      <c r="M25" s="73" t="s">
        <v>95</v>
      </c>
      <c r="N25" s="73" t="s">
        <v>64</v>
      </c>
      <c r="O25" s="65"/>
      <c r="P25" s="65"/>
      <c r="Q25" s="65"/>
      <c r="R25" s="52">
        <f t="shared" si="2"/>
        <v>0.4</v>
      </c>
      <c r="S25" s="59">
        <f>IF(OR(J25="",J25=0),"",
IF(J25="Afecta probabilidad",
IF(J24="Afecta probabilidad",S24-(S24*R24),'2. Identificación del Riesgo'!$L$24),""))</f>
        <v>0.12</v>
      </c>
      <c r="T25" s="59" t="str">
        <f>IF(OR(J25="",J25=0),"",
IF(J25="Afecta Impacto",
IF(J24="Afecta Impacto",T24-(T24*R24),'2. Identificación del Riesgo'!$O$24),""))</f>
        <v/>
      </c>
      <c r="U25" s="59">
        <f t="shared" ref="U25:U26" si="16">IFERROR(IF(S25="",0,S25-(S25*R25)),0)</f>
        <v>7.1999999999999995E-2</v>
      </c>
      <c r="V25" s="59">
        <f t="shared" ref="V25:V26" si="17">IFERROR(IF(T25="",0,T25-(T25*R25)),0)</f>
        <v>0</v>
      </c>
      <c r="W25" s="3"/>
      <c r="X25" s="3"/>
      <c r="Y25" s="3"/>
      <c r="Z25" s="3"/>
      <c r="AA25" s="3"/>
      <c r="AB25" s="3"/>
      <c r="AC25" s="3"/>
      <c r="AD25" s="3"/>
      <c r="AE25" s="3"/>
      <c r="AF25" s="3"/>
      <c r="AG25" s="3"/>
      <c r="AH25" s="3"/>
      <c r="AI25" s="3"/>
      <c r="AJ25" s="3"/>
      <c r="AK25" s="3"/>
      <c r="AL25" s="3"/>
      <c r="AM25" s="3"/>
    </row>
    <row r="26" spans="1:39" ht="30.75" customHeight="1" x14ac:dyDescent="0.3">
      <c r="A26" s="148"/>
      <c r="B26" s="181"/>
      <c r="C26" s="116"/>
      <c r="D26" s="116"/>
      <c r="E26" s="53"/>
      <c r="F26" s="53"/>
      <c r="G26" s="53"/>
      <c r="H26" s="67" t="str">
        <f t="shared" si="0"/>
        <v xml:space="preserve">  </v>
      </c>
      <c r="I26" s="73"/>
      <c r="J26" s="50" t="str">
        <f t="shared" si="15"/>
        <v/>
      </c>
      <c r="K26" s="73"/>
      <c r="L26" s="73"/>
      <c r="M26" s="73"/>
      <c r="N26" s="73"/>
      <c r="O26" s="65"/>
      <c r="P26" s="65"/>
      <c r="Q26" s="65"/>
      <c r="R26" s="52" t="str">
        <f t="shared" si="2"/>
        <v/>
      </c>
      <c r="S26" s="59" t="str">
        <f>IF(OR(J26="",J26=0),"",
IF(J26="Afecta probabilidad",
IF(J25="Afecta probabilidad",S25-(S25*R25),
IF(J24="Afecta probabilidad",S24-(S24*R24),'2. Identificación del Riesgo'!$L$24)),""))</f>
        <v/>
      </c>
      <c r="T26" s="59" t="str">
        <f>IF(OR(J26="",J26=0),"",
IF(J26="Afecta Impacto",
IF(J25="Afecta Impacto",T25-(T25*R25),
IF(J24="Afecta Impacto",T24-(T24*R24),'2. Identificación del Riesgo'!$O$24)),""))</f>
        <v/>
      </c>
      <c r="U26" s="59">
        <f t="shared" si="16"/>
        <v>0</v>
      </c>
      <c r="V26" s="59">
        <f t="shared" si="17"/>
        <v>0</v>
      </c>
      <c r="W26" s="3"/>
      <c r="X26" s="3"/>
      <c r="Y26" s="3"/>
      <c r="Z26" s="3"/>
      <c r="AA26" s="3"/>
      <c r="AB26" s="3"/>
      <c r="AC26" s="3"/>
      <c r="AD26" s="3"/>
      <c r="AE26" s="3"/>
      <c r="AF26" s="3"/>
      <c r="AG26" s="3"/>
      <c r="AH26" s="3"/>
      <c r="AI26" s="3"/>
      <c r="AJ26" s="3"/>
      <c r="AK26" s="3"/>
      <c r="AL26" s="3"/>
      <c r="AM26" s="3"/>
    </row>
    <row r="27" spans="1:39" ht="44.25" customHeight="1" x14ac:dyDescent="0.3">
      <c r="A27" s="148">
        <v>7</v>
      </c>
      <c r="B27" s="181" t="str">
        <f>IF(OR('2. Identificación del Riesgo'!H27:H29="Corrupción",'2. Identificación del Riesgo'!H27:H29="Lavado de Activos",'2. Identificación del Riesgo'!H27:H29="Financiación del Terrorismo",'2. Identificación del Riesgo'!H27:H29="Trámites, OPAs y Consultas de Acceso a la Información Pública"),"No aplica",
IF('2. Identificación del Riesgo'!H27:H29="","",
IF('2. Identificación del Riesgo'!H27:H29&lt;&gt;"Corrupción",'2. Identificación del Riesgo'!B27:B29)))</f>
        <v>Conocimiento del Riesgo y Efectos del Cambio Climático</v>
      </c>
      <c r="C27" s="116" t="str">
        <f>IF(OR('2. Identificación del Riesgo'!H27:H29="Corrupción",'2. Identificación del Riesgo'!H27:H29="Lavado de Activos",'2. Identificación del Riesgo'!H27:H29="Financiación del Terrorismo",'2. Identificación del Riesgo'!H27:H29="Trámites, OPAs y Consultas de Acceso a la Información Pública"),"No aplica",
IF('2. Identificación del Riesgo'!H27:H29="","",
IF('2. Identificación del Riesgo'!H27:H29&lt;&gt;"Corrupción",'2. Identificación del Riesgo'!G27:G29)))</f>
        <v xml:space="preserve">Posibilidad de Afectación Reputacional porque la  información publicada de los escenarios esté desactualizada sin incluir cambios normativos </v>
      </c>
      <c r="D27" s="116" t="str">
        <f>IF(OR('2. Identificación del Riesgo'!H27:H29="Corrupción",'2. Identificación del Riesgo'!H27:H29="Lavado de Activos",'2. Identificación del Riesgo'!H27:H29="Financiación del Terrorismo",'2. Identificación del Riesgo'!H27:H29="Trámites, OPAs y Consultas de Acceso a la Información Pública"),"No aplica",
IF('2. Identificación del Riesgo'!H27:H29="","",
IF('2. Identificación del Riesgo'!H27:H29&lt;&gt;"Corrupción",'2. Identificación del Riesgo'!H27:H29)))</f>
        <v>Gestión</v>
      </c>
      <c r="E27" s="53" t="s">
        <v>457</v>
      </c>
      <c r="F27" s="53" t="s">
        <v>603</v>
      </c>
      <c r="G27" s="53" t="s">
        <v>541</v>
      </c>
      <c r="H27" s="67" t="str">
        <f t="shared" si="0"/>
        <v>Profesional especializado 222-29 y 222-23 Solicita información normativa períódica con el propósito de evitar omitir nueva normativa.</v>
      </c>
      <c r="I27" s="73" t="s">
        <v>58</v>
      </c>
      <c r="J27" s="50" t="str">
        <f t="shared" ref="J27:J29" si="18">IF(OR(I27="Preventivo",I27="Detectivo"),"Afecta probabilidad",
IF(I27="Correctivo","Afecta Impacto",""))</f>
        <v>Afecta probabilidad</v>
      </c>
      <c r="K27" s="73" t="s">
        <v>60</v>
      </c>
      <c r="L27" s="73" t="s">
        <v>62</v>
      </c>
      <c r="M27" s="73" t="s">
        <v>95</v>
      </c>
      <c r="N27" s="73" t="s">
        <v>64</v>
      </c>
      <c r="O27" s="65"/>
      <c r="P27" s="65"/>
      <c r="Q27" s="65"/>
      <c r="R27" s="52">
        <f t="shared" si="2"/>
        <v>0.4</v>
      </c>
      <c r="S27" s="59">
        <f>IF(OR(J27="",J27=0),"",
IF(J27="Afecta probabilidad",'2. Identificación del Riesgo'!$L$27,""))</f>
        <v>0.2</v>
      </c>
      <c r="T27" s="59" t="str">
        <f>IF(OR(J27="",J27=0),"",
IF(J27="Afecta Impacto",'2. Identificación del Riesgo'!$O$27,""))</f>
        <v/>
      </c>
      <c r="U27" s="59">
        <f>IFERROR(IF(S27="",0,S27-(S27*R27)),0)</f>
        <v>0.12</v>
      </c>
      <c r="V27" s="59">
        <f>IFERROR(IF(T27="",0,T27-(T27*R27)),0)</f>
        <v>0</v>
      </c>
      <c r="W27" s="3"/>
      <c r="X27" s="3"/>
      <c r="Y27" s="3"/>
      <c r="Z27" s="3"/>
      <c r="AA27" s="3"/>
      <c r="AB27" s="3"/>
      <c r="AC27" s="3"/>
      <c r="AD27" s="3"/>
      <c r="AE27" s="3"/>
      <c r="AF27" s="3"/>
      <c r="AG27" s="3"/>
      <c r="AH27" s="3"/>
      <c r="AI27" s="3"/>
      <c r="AJ27" s="3"/>
      <c r="AK27" s="3"/>
      <c r="AL27" s="3"/>
      <c r="AM27" s="3"/>
    </row>
    <row r="28" spans="1:39" ht="54" customHeight="1" x14ac:dyDescent="0.3">
      <c r="A28" s="148"/>
      <c r="B28" s="181"/>
      <c r="C28" s="116"/>
      <c r="D28" s="116"/>
      <c r="E28" s="53" t="s">
        <v>538</v>
      </c>
      <c r="F28" s="53" t="s">
        <v>604</v>
      </c>
      <c r="G28" s="53" t="s">
        <v>541</v>
      </c>
      <c r="H28" s="67" t="str">
        <f t="shared" si="0"/>
        <v>Oficina Asesora Jurídica Remite información normativa con el propósito de evitar omitir nueva normativa.</v>
      </c>
      <c r="I28" s="73" t="s">
        <v>58</v>
      </c>
      <c r="J28" s="50" t="str">
        <f t="shared" si="18"/>
        <v>Afecta probabilidad</v>
      </c>
      <c r="K28" s="73" t="s">
        <v>60</v>
      </c>
      <c r="L28" s="73" t="s">
        <v>62</v>
      </c>
      <c r="M28" s="73" t="s">
        <v>95</v>
      </c>
      <c r="N28" s="73" t="s">
        <v>64</v>
      </c>
      <c r="O28" s="65"/>
      <c r="P28" s="65"/>
      <c r="Q28" s="65"/>
      <c r="R28" s="52">
        <f t="shared" si="2"/>
        <v>0.4</v>
      </c>
      <c r="S28" s="59">
        <f>IF(OR(J28="",J28=0),"",
IF(J28="Afecta probabilidad",
IF(J27="Afecta probabilidad",S27-(S27*R27),'2. Identificación del Riesgo'!$L$27),""))</f>
        <v>0.12</v>
      </c>
      <c r="T28" s="59" t="str">
        <f>IF(OR(J28="",J28=0),"",
IF(J28="Afecta Impacto",
IF(J27="Afecta Impacto",T27-(T27*R27),'2. Identificación del Riesgo'!$O$27),""))</f>
        <v/>
      </c>
      <c r="U28" s="59">
        <f t="shared" ref="U28:U29" si="19">IFERROR(IF(S28="",0,S28-(S28*R28)),0)</f>
        <v>7.1999999999999995E-2</v>
      </c>
      <c r="V28" s="59">
        <f t="shared" ref="V28:V29" si="20">IFERROR(IF(T28="",0,T28-(T28*R28)),0)</f>
        <v>0</v>
      </c>
      <c r="W28" s="3"/>
      <c r="X28" s="3"/>
      <c r="Y28" s="3"/>
      <c r="Z28" s="3"/>
      <c r="AA28" s="3"/>
      <c r="AB28" s="3"/>
      <c r="AC28" s="3"/>
      <c r="AD28" s="3"/>
      <c r="AE28" s="3"/>
      <c r="AF28" s="3"/>
      <c r="AG28" s="3"/>
      <c r="AH28" s="3"/>
      <c r="AI28" s="3"/>
      <c r="AJ28" s="3"/>
      <c r="AK28" s="3"/>
      <c r="AL28" s="3"/>
      <c r="AM28" s="3"/>
    </row>
    <row r="29" spans="1:39" ht="30.75" customHeight="1" x14ac:dyDescent="0.3">
      <c r="A29" s="148"/>
      <c r="B29" s="181"/>
      <c r="C29" s="116"/>
      <c r="D29" s="116"/>
      <c r="E29" s="53"/>
      <c r="F29" s="53"/>
      <c r="G29" s="53"/>
      <c r="H29" s="67" t="str">
        <f t="shared" si="0"/>
        <v xml:space="preserve">  </v>
      </c>
      <c r="I29" s="49"/>
      <c r="J29" s="50" t="str">
        <f t="shared" si="18"/>
        <v/>
      </c>
      <c r="K29" s="49"/>
      <c r="L29" s="65"/>
      <c r="M29" s="65"/>
      <c r="N29" s="65"/>
      <c r="O29" s="65"/>
      <c r="P29" s="65"/>
      <c r="Q29" s="65"/>
      <c r="R29" s="52" t="str">
        <f t="shared" si="2"/>
        <v/>
      </c>
      <c r="S29" s="59" t="str">
        <f>IF(OR(J29="",J29=0),"",
IF(J29="Afecta probabilidad",
IF(J28="Afecta probabilidad",S28-(S28*R28),
IF(J27="Afecta probabilidad",S27-(S27*R27),'2. Identificación del Riesgo'!$L$27)),""))</f>
        <v/>
      </c>
      <c r="T29" s="59" t="str">
        <f>IF(OR(J29="",J29=0),"",
IF(J29="Afecta Impacto",
IF(J28="Afecta Impacto",T28-(T28*R28),
IF(J27="Afecta Impacto",T27-(T27*R27),'2. Identificación del Riesgo'!$O$27)),""))</f>
        <v/>
      </c>
      <c r="U29" s="59">
        <f t="shared" si="19"/>
        <v>0</v>
      </c>
      <c r="V29" s="59">
        <f t="shared" si="20"/>
        <v>0</v>
      </c>
      <c r="W29" s="3"/>
      <c r="X29" s="3"/>
      <c r="Y29" s="3"/>
      <c r="Z29" s="3"/>
      <c r="AA29" s="3"/>
      <c r="AB29" s="3"/>
      <c r="AC29" s="3"/>
      <c r="AD29" s="3"/>
      <c r="AE29" s="3"/>
      <c r="AF29" s="3"/>
      <c r="AG29" s="3"/>
      <c r="AH29" s="3"/>
      <c r="AI29" s="3"/>
      <c r="AJ29" s="3"/>
      <c r="AK29" s="3"/>
      <c r="AL29" s="3"/>
      <c r="AM29" s="3"/>
    </row>
    <row r="30" spans="1:39" ht="30.75" customHeight="1" x14ac:dyDescent="0.3">
      <c r="A30" s="148">
        <v>8</v>
      </c>
      <c r="B30" s="181" t="str">
        <f>IF(OR('2. Identificación del Riesgo'!H30:H32="Corrupción",'2. Identificación del Riesgo'!H30:H32="Lavado de Activos",'2. Identificación del Riesgo'!H30:H32="Financiación del Terrorismo",'2. Identificación del Riesgo'!H30:H32="Trámites, OPAs y Consultas de Acceso a la Información Pública"),"No aplica",
IF('2. Identificación del Riesgo'!H30:H32="","",
IF('2. Identificación del Riesgo'!H30:H32&lt;&gt;"Corrupción",'2. Identificación del Riesgo'!B30:B32)))</f>
        <v>No aplica</v>
      </c>
      <c r="C30" s="116" t="str">
        <f>IF(OR('2. Identificación del Riesgo'!H30:H32="Corrupción",'2. Identificación del Riesgo'!H30:H32="Lavado de Activos",'2. Identificación del Riesgo'!H30:H32="Financiación del Terrorismo",'2. Identificación del Riesgo'!H30:H32="Trámites, OPAs y Consultas de Acceso a la Información Pública"),"No aplica",
IF('2. Identificación del Riesgo'!H30:H32="","",
IF('2. Identificación del Riesgo'!H30:H32&lt;&gt;"Corrupción",'2. Identificación del Riesgo'!G30:G32)))</f>
        <v>No aplica</v>
      </c>
      <c r="D30" s="116" t="str">
        <f>IF(OR('2. Identificación del Riesgo'!H30:H32="Corrupción",'2. Identificación del Riesgo'!H30:H32="Lavado de Activos",'2. Identificación del Riesgo'!H30:H32="Financiación del Terrorismo",'2. Identificación del Riesgo'!H30:H32="Trámites, OPAs y Consultas de Acceso a la Información Pública"),"No aplica",
IF('2. Identificación del Riesgo'!H30:H32="","",
IF('2. Identificación del Riesgo'!H30:H32&lt;&gt;"Corrupción",'2. Identificación del Riesgo'!H30:H32)))</f>
        <v>No aplica</v>
      </c>
      <c r="E30" s="53"/>
      <c r="F30" s="53"/>
      <c r="G30" s="53"/>
      <c r="H30" s="67" t="str">
        <f t="shared" si="0"/>
        <v xml:space="preserve">  </v>
      </c>
      <c r="I30" s="49"/>
      <c r="J30" s="50" t="str">
        <f t="shared" ref="J30:J32" si="21">IF(OR(I30="Preventivo",I30="Detectivo"),"Afecta probabilidad",
IF(I30="Correctivo","Afecta Impacto",""))</f>
        <v/>
      </c>
      <c r="K30" s="49"/>
      <c r="L30" s="65"/>
      <c r="M30" s="65"/>
      <c r="N30" s="65"/>
      <c r="O30" s="65"/>
      <c r="P30" s="65"/>
      <c r="Q30" s="65"/>
      <c r="R30" s="52" t="str">
        <f t="shared" si="2"/>
        <v/>
      </c>
      <c r="S30" s="59" t="str">
        <f>IF(OR(J30="",J30=0),"",
IF(J30="Afecta probabilidad",'2. Identificación del Riesgo'!$L$30,""))</f>
        <v/>
      </c>
      <c r="T30" s="59" t="str">
        <f>IF(OR(J30="",J30=0),"",
IF(J30="Afecta Impacto",'2. Identificación del Riesgo'!$O$30,""))</f>
        <v/>
      </c>
      <c r="U30" s="59">
        <f>IFERROR(IF(S30="",0,S30-(S30*R30)),0)</f>
        <v>0</v>
      </c>
      <c r="V30" s="59">
        <f>IFERROR(IF(T30="",0,T30-(T30*R30)),0)</f>
        <v>0</v>
      </c>
      <c r="W30" s="3"/>
      <c r="X30" s="3"/>
      <c r="Y30" s="3"/>
      <c r="Z30" s="3"/>
      <c r="AA30" s="3"/>
      <c r="AB30" s="3"/>
      <c r="AC30" s="3"/>
      <c r="AD30" s="3"/>
      <c r="AE30" s="3"/>
      <c r="AF30" s="3"/>
      <c r="AG30" s="3"/>
      <c r="AH30" s="3"/>
      <c r="AI30" s="3"/>
      <c r="AJ30" s="3"/>
      <c r="AK30" s="3"/>
      <c r="AL30" s="3"/>
      <c r="AM30" s="3"/>
    </row>
    <row r="31" spans="1:39" ht="30.75" customHeight="1" x14ac:dyDescent="0.3">
      <c r="A31" s="148"/>
      <c r="B31" s="181"/>
      <c r="C31" s="116"/>
      <c r="D31" s="116"/>
      <c r="E31" s="53"/>
      <c r="F31" s="53"/>
      <c r="G31" s="53"/>
      <c r="H31" s="67" t="str">
        <f t="shared" si="0"/>
        <v xml:space="preserve">  </v>
      </c>
      <c r="I31" s="49"/>
      <c r="J31" s="50" t="str">
        <f t="shared" si="21"/>
        <v/>
      </c>
      <c r="K31" s="49"/>
      <c r="L31" s="65"/>
      <c r="M31" s="65"/>
      <c r="N31" s="65"/>
      <c r="O31" s="65"/>
      <c r="P31" s="65"/>
      <c r="Q31" s="65"/>
      <c r="R31" s="52" t="str">
        <f t="shared" si="2"/>
        <v/>
      </c>
      <c r="S31" s="59" t="str">
        <f>IF(OR(J31="",J31=0),"",
IF(J31="Afecta probabilidad",
IF(J30="Afecta probabilidad",S30-(S30*R30),'2. Identificación del Riesgo'!$L$30),""))</f>
        <v/>
      </c>
      <c r="T31" s="59" t="str">
        <f>IF(OR(J31="",J31=0),"",
IF(J31="Afecta Impacto",
IF(J30="Afecta Impacto",T30-(T30*R30),'2. Identificación del Riesgo'!$O$30),""))</f>
        <v/>
      </c>
      <c r="U31" s="59">
        <f t="shared" ref="U31:U32" si="22">IFERROR(IF(S31="",0,S31-(S31*R31)),0)</f>
        <v>0</v>
      </c>
      <c r="V31" s="59">
        <f t="shared" ref="V31:V32" si="23">IFERROR(IF(T31="",0,T31-(T31*R31)),0)</f>
        <v>0</v>
      </c>
      <c r="W31" s="3"/>
      <c r="X31" s="3"/>
      <c r="Y31" s="3"/>
      <c r="Z31" s="3"/>
      <c r="AA31" s="3"/>
      <c r="AB31" s="3"/>
      <c r="AC31" s="3"/>
      <c r="AD31" s="3"/>
      <c r="AE31" s="3"/>
      <c r="AF31" s="3"/>
      <c r="AG31" s="3"/>
      <c r="AH31" s="3"/>
      <c r="AI31" s="3"/>
      <c r="AJ31" s="3"/>
      <c r="AK31" s="3"/>
      <c r="AL31" s="3"/>
      <c r="AM31" s="3"/>
    </row>
    <row r="32" spans="1:39" ht="30.75" customHeight="1" x14ac:dyDescent="0.3">
      <c r="A32" s="148"/>
      <c r="B32" s="181"/>
      <c r="C32" s="116"/>
      <c r="D32" s="116"/>
      <c r="E32" s="53"/>
      <c r="F32" s="53"/>
      <c r="G32" s="53"/>
      <c r="H32" s="67" t="str">
        <f t="shared" si="0"/>
        <v xml:space="preserve">  </v>
      </c>
      <c r="I32" s="49"/>
      <c r="J32" s="50" t="str">
        <f t="shared" si="21"/>
        <v/>
      </c>
      <c r="K32" s="49"/>
      <c r="L32" s="65"/>
      <c r="M32" s="65"/>
      <c r="N32" s="65"/>
      <c r="O32" s="65"/>
      <c r="P32" s="65"/>
      <c r="Q32" s="65"/>
      <c r="R32" s="52" t="str">
        <f t="shared" si="2"/>
        <v/>
      </c>
      <c r="S32" s="59" t="str">
        <f>IF(OR(J32="",J32=0),"",
IF(J32="Afecta probabilidad",
IF(J31="Afecta probabilidad",S31-(S31*R31),
IF(J30="Afecta probabilidad",S30-(S30*R30),'2. Identificación del Riesgo'!$L$30)),""))</f>
        <v/>
      </c>
      <c r="T32" s="59" t="str">
        <f>IF(OR(J32="",J32=0),"",
IF(J32="Afecta Impacto",
IF(J31="Afecta Impacto",T31-(T31*R31),
IF(J30="Afecta Impacto",T30-(T30*R30),'2. Identificación del Riesgo'!$O$30)),""))</f>
        <v/>
      </c>
      <c r="U32" s="59">
        <f t="shared" si="22"/>
        <v>0</v>
      </c>
      <c r="V32" s="59">
        <f t="shared" si="23"/>
        <v>0</v>
      </c>
      <c r="W32" s="3"/>
      <c r="X32" s="3"/>
      <c r="Y32" s="3"/>
      <c r="Z32" s="3"/>
      <c r="AA32" s="3"/>
      <c r="AB32" s="3"/>
      <c r="AC32" s="3"/>
      <c r="AD32" s="3"/>
      <c r="AE32" s="3"/>
      <c r="AF32" s="3"/>
      <c r="AG32" s="3"/>
      <c r="AH32" s="3"/>
      <c r="AI32" s="3"/>
      <c r="AJ32" s="3"/>
      <c r="AK32" s="3"/>
      <c r="AL32" s="3"/>
      <c r="AM32" s="3"/>
    </row>
    <row r="33" spans="1:39" ht="30.75" customHeight="1" x14ac:dyDescent="0.3">
      <c r="A33" s="148">
        <v>9</v>
      </c>
      <c r="B33" s="181" t="str">
        <f>IF(OR('2. Identificación del Riesgo'!H33:H35="Corrupción",'2. Identificación del Riesgo'!H33:H35="Lavado de Activos",'2. Identificación del Riesgo'!H33:H35="Financiación del Terrorismo",'2. Identificación del Riesgo'!H33:H35="Trámites, OPAs y Consultas de Acceso a la Información Pública"),"No aplica",
IF('2. Identificación del Riesgo'!H33:H35="","",
IF('2. Identificación del Riesgo'!H33:H35&lt;&gt;"Corrupción",'2. Identificación del Riesgo'!B33:B35)))</f>
        <v>No aplica</v>
      </c>
      <c r="C33" s="116" t="str">
        <f>IF(OR('2. Identificación del Riesgo'!H33:H35="Corrupción",'2. Identificación del Riesgo'!H33:H35="Lavado de Activos",'2. Identificación del Riesgo'!H33:H35="Financiación del Terrorismo",'2. Identificación del Riesgo'!H33:H35="Trámites, OPAs y Consultas de Acceso a la Información Pública"),"No aplica",
IF('2. Identificación del Riesgo'!H33:H35="","",
IF('2. Identificación del Riesgo'!H33:H35&lt;&gt;"Corrupción",'2. Identificación del Riesgo'!G33:G35)))</f>
        <v>No aplica</v>
      </c>
      <c r="D33" s="116" t="str">
        <f>IF(OR('2. Identificación del Riesgo'!H33:H35="Corrupción",'2. Identificación del Riesgo'!H33:H35="Lavado de Activos",'2. Identificación del Riesgo'!H33:H35="Financiación del Terrorismo",'2. Identificación del Riesgo'!H33:H35="Trámites, OPAs y Consultas de Acceso a la Información Pública"),"No aplica",
IF('2. Identificación del Riesgo'!H33:H35="","",
IF('2. Identificación del Riesgo'!H33:H35&lt;&gt;"Corrupción",'2. Identificación del Riesgo'!H33:H35)))</f>
        <v>No aplica</v>
      </c>
      <c r="E33" s="53"/>
      <c r="F33" s="53"/>
      <c r="G33" s="53"/>
      <c r="H33" s="67" t="str">
        <f t="shared" si="0"/>
        <v xml:space="preserve">  </v>
      </c>
      <c r="I33" s="49"/>
      <c r="J33" s="50" t="str">
        <f t="shared" ref="J33:J35" si="24">IF(OR(I33="Preventivo",I33="Detectivo"),"Afecta probabilidad",
IF(I33="Correctivo","Afecta Impacto",""))</f>
        <v/>
      </c>
      <c r="K33" s="49"/>
      <c r="L33" s="65"/>
      <c r="M33" s="65"/>
      <c r="N33" s="65"/>
      <c r="O33" s="65"/>
      <c r="P33" s="65"/>
      <c r="Q33" s="65"/>
      <c r="R33" s="52" t="str">
        <f t="shared" si="2"/>
        <v/>
      </c>
      <c r="S33" s="59" t="str">
        <f>IF(OR(J33="",J33=0),"",
IF(J33="Afecta probabilidad",'2. Identificación del Riesgo'!$L$33,""))</f>
        <v/>
      </c>
      <c r="T33" s="59" t="str">
        <f>IF(OR(J33="",J33=0),"",
IF(J33="Afecta Impacto",'2. Identificación del Riesgo'!$O$33,""))</f>
        <v/>
      </c>
      <c r="U33" s="59">
        <f>IFERROR(IF(S33="",0,S33-(S33*R33)),0)</f>
        <v>0</v>
      </c>
      <c r="V33" s="59">
        <f>IFERROR(IF(T33="",0,T33-(T33*R33)),0)</f>
        <v>0</v>
      </c>
      <c r="W33" s="3"/>
      <c r="X33" s="3"/>
      <c r="Y33" s="3"/>
      <c r="Z33" s="3"/>
      <c r="AA33" s="3"/>
      <c r="AB33" s="3"/>
      <c r="AC33" s="3"/>
      <c r="AD33" s="3"/>
      <c r="AE33" s="3"/>
      <c r="AF33" s="3"/>
      <c r="AG33" s="3"/>
      <c r="AH33" s="3"/>
      <c r="AI33" s="3"/>
      <c r="AJ33" s="3"/>
      <c r="AK33" s="3"/>
      <c r="AL33" s="3"/>
      <c r="AM33" s="3"/>
    </row>
    <row r="34" spans="1:39" ht="30.75" customHeight="1" x14ac:dyDescent="0.3">
      <c r="A34" s="148"/>
      <c r="B34" s="181"/>
      <c r="C34" s="116"/>
      <c r="D34" s="116"/>
      <c r="E34" s="53"/>
      <c r="F34" s="53"/>
      <c r="G34" s="53"/>
      <c r="H34" s="67" t="str">
        <f t="shared" si="0"/>
        <v xml:space="preserve">  </v>
      </c>
      <c r="I34" s="49"/>
      <c r="J34" s="50" t="str">
        <f t="shared" si="24"/>
        <v/>
      </c>
      <c r="K34" s="49"/>
      <c r="L34" s="65"/>
      <c r="M34" s="65"/>
      <c r="N34" s="65"/>
      <c r="O34" s="65"/>
      <c r="P34" s="65"/>
      <c r="Q34" s="65"/>
      <c r="R34" s="52" t="str">
        <f t="shared" si="2"/>
        <v/>
      </c>
      <c r="S34" s="59" t="str">
        <f>IF(OR(J34="",J34=0),"",
IF(J34="Afecta probabilidad",
IF(J33="Afecta probabilidad",S33-(S33*R33),'2. Identificación del Riesgo'!$L$33),""))</f>
        <v/>
      </c>
      <c r="T34" s="59" t="str">
        <f>IF(OR(J34="",J34=0),"",
IF(J34="Afecta Impacto",
IF(J33="Afecta Impacto",T33-(T33*R33),'2. Identificación del Riesgo'!$O$33),""))</f>
        <v/>
      </c>
      <c r="U34" s="59">
        <f t="shared" ref="U34:U35" si="25">IFERROR(IF(S34="",0,S34-(S34*R34)),0)</f>
        <v>0</v>
      </c>
      <c r="V34" s="59">
        <f t="shared" ref="V34:V35" si="26">IFERROR(IF(T34="",0,T34-(T34*R34)),0)</f>
        <v>0</v>
      </c>
      <c r="W34" s="3"/>
      <c r="X34" s="3"/>
      <c r="Y34" s="3"/>
      <c r="Z34" s="3"/>
      <c r="AA34" s="3"/>
      <c r="AB34" s="3"/>
      <c r="AC34" s="3"/>
      <c r="AD34" s="3"/>
      <c r="AE34" s="3"/>
      <c r="AF34" s="3"/>
      <c r="AG34" s="3"/>
      <c r="AH34" s="3"/>
      <c r="AI34" s="3"/>
      <c r="AJ34" s="3"/>
      <c r="AK34" s="3"/>
      <c r="AL34" s="3"/>
      <c r="AM34" s="3"/>
    </row>
    <row r="35" spans="1:39" ht="30.75" customHeight="1" x14ac:dyDescent="0.3">
      <c r="A35" s="148"/>
      <c r="B35" s="181"/>
      <c r="C35" s="116"/>
      <c r="D35" s="116"/>
      <c r="E35" s="53"/>
      <c r="F35" s="53"/>
      <c r="G35" s="53"/>
      <c r="H35" s="67" t="str">
        <f t="shared" si="0"/>
        <v xml:space="preserve">  </v>
      </c>
      <c r="I35" s="49"/>
      <c r="J35" s="50" t="str">
        <f t="shared" si="24"/>
        <v/>
      </c>
      <c r="K35" s="49"/>
      <c r="L35" s="65"/>
      <c r="M35" s="65"/>
      <c r="N35" s="65"/>
      <c r="O35" s="65"/>
      <c r="P35" s="65"/>
      <c r="Q35" s="65"/>
      <c r="R35" s="52" t="str">
        <f t="shared" si="2"/>
        <v/>
      </c>
      <c r="S35" s="59" t="str">
        <f>IF(OR(J35="",J35=0),"",
IF(J35="Afecta probabilidad",
IF(J34="Afecta probabilidad",S34-(S34*R34),
IF(J33="Afecta probabilidad",S33-(S33*R33),'2. Identificación del Riesgo'!$L$33)),""))</f>
        <v/>
      </c>
      <c r="T35" s="59" t="str">
        <f>IF(OR(J35="",J35=0),"",
IF(J35="Afecta Impacto",
IF(J34="Afecta Impacto",T34-(T34*R34),
IF(J33="Afecta Impacto",T33-(T33*R33),'2. Identificación del Riesgo'!$O$33)),""))</f>
        <v/>
      </c>
      <c r="U35" s="59">
        <f t="shared" si="25"/>
        <v>0</v>
      </c>
      <c r="V35" s="59">
        <f t="shared" si="26"/>
        <v>0</v>
      </c>
      <c r="W35" s="3"/>
      <c r="X35" s="3"/>
      <c r="Y35" s="3"/>
      <c r="Z35" s="3"/>
      <c r="AA35" s="3"/>
      <c r="AB35" s="3"/>
      <c r="AC35" s="3"/>
      <c r="AD35" s="3"/>
      <c r="AE35" s="3"/>
      <c r="AF35" s="3"/>
      <c r="AG35" s="3"/>
      <c r="AH35" s="3"/>
      <c r="AI35" s="3"/>
      <c r="AJ35" s="3"/>
      <c r="AK35" s="3"/>
      <c r="AL35" s="3"/>
      <c r="AM35" s="3"/>
    </row>
    <row r="36" spans="1:39" ht="73.5" customHeight="1" x14ac:dyDescent="0.3">
      <c r="A36" s="148">
        <v>10</v>
      </c>
      <c r="B36" s="181" t="str">
        <f>IF(OR('2. Identificación del Riesgo'!H36:H38="Corrupción",'2. Identificación del Riesgo'!H36:H38="Lavado de Activos",'2. Identificación del Riesgo'!H36:H38="Financiación del Terrorismo",'2. Identificación del Riesgo'!H36:H38="Trámites, OPAs y Consultas de Acceso a la Información Pública"),"No aplica",
IF('2. Identificación del Riesgo'!H36:H38="","",
IF('2. Identificación del Riesgo'!H36:H38&lt;&gt;"Corrupción",'2. Identificación del Riesgo'!B36:B38)))</f>
        <v>Conocimiento del Riesgo y Efectos del Cambio Climático</v>
      </c>
      <c r="C36" s="116" t="str">
        <f>IF(OR('2. Identificación del Riesgo'!H36:H38="Corrupción",'2. Identificación del Riesgo'!H36:H38="Lavado de Activos",'2. Identificación del Riesgo'!H36:H38="Financiación del Terrorismo",'2. Identificación del Riesgo'!H36:H38="Trámites, OPAs y Consultas de Acceso a la Información Pública"),"No aplica",
IF('2. Identificación del Riesgo'!H36:H38="","",
IF('2. Identificación del Riesgo'!H36:H38&lt;&gt;"Corrupción",'2. Identificación del Riesgo'!G36:G38)))</f>
        <v>Posibilidad de afectación económica y técnica de la entidad, por incumplimiento en la obtención de los estudios o diseños, debido a la entrega de productos incompletos o desviaciones en el cronograma que no fuesen gestionadas contractualmente.</v>
      </c>
      <c r="D36" s="116" t="str">
        <f>IF(OR('2. Identificación del Riesgo'!H36:H38="Corrupción",'2. Identificación del Riesgo'!H36:H38="Lavado de Activos",'2. Identificación del Riesgo'!H36:H38="Financiación del Terrorismo",'2. Identificación del Riesgo'!H36:H38="Trámites, OPAs y Consultas de Acceso a la Información Pública"),"No aplica",
IF('2. Identificación del Riesgo'!H36:H38="","",
IF('2. Identificación del Riesgo'!H36:H38&lt;&gt;"Corrupción",'2. Identificación del Riesgo'!H36:H38)))</f>
        <v>Gestión</v>
      </c>
      <c r="E36" s="53" t="s">
        <v>526</v>
      </c>
      <c r="F36" s="53" t="s">
        <v>478</v>
      </c>
      <c r="G36" s="53" t="s">
        <v>525</v>
      </c>
      <c r="H36" s="67" t="str">
        <f t="shared" si="0"/>
        <v>Supervisor del contrato / apoyo a la supervisión / interventoría  revisará y aprobará el cronograma del proyecto donde se asignen tiempos adecuados</v>
      </c>
      <c r="I36" s="49" t="s">
        <v>58</v>
      </c>
      <c r="J36" s="50" t="str">
        <f t="shared" ref="J36:J38" si="27">IF(OR(I36="Preventivo",I36="Detectivo"),"Afecta probabilidad",
IF(I36="Correctivo","Afecta Impacto",""))</f>
        <v>Afecta probabilidad</v>
      </c>
      <c r="K36" s="49" t="s">
        <v>60</v>
      </c>
      <c r="L36" s="65" t="s">
        <v>61</v>
      </c>
      <c r="M36" s="65" t="s">
        <v>63</v>
      </c>
      <c r="N36" s="65" t="s">
        <v>64</v>
      </c>
      <c r="O36" s="70" t="s">
        <v>479</v>
      </c>
      <c r="P36" s="70" t="s">
        <v>480</v>
      </c>
      <c r="Q36" s="70" t="s">
        <v>528</v>
      </c>
      <c r="R36" s="52">
        <f t="shared" si="2"/>
        <v>0.4</v>
      </c>
      <c r="S36" s="59">
        <f>IF(OR(J36="",J36=0),"",
IF(J36="Afecta probabilidad",'2. Identificación del Riesgo'!$L$36,""))</f>
        <v>0.6</v>
      </c>
      <c r="T36" s="59" t="str">
        <f>IF(OR(J36="",J36=0),"",
IF(J36="Afecta Impacto",'2. Identificación del Riesgo'!$O$36,""))</f>
        <v/>
      </c>
      <c r="U36" s="59">
        <f>IFERROR(IF(S36="",0,S36-(S36*R36)),0)</f>
        <v>0.36</v>
      </c>
      <c r="V36" s="59">
        <f>IFERROR(IF(T36="",0,T36-(T36*R36)),0)</f>
        <v>0</v>
      </c>
      <c r="W36" s="3"/>
      <c r="X36" s="3"/>
      <c r="Y36" s="3"/>
      <c r="Z36" s="3"/>
      <c r="AA36" s="3"/>
      <c r="AB36" s="3"/>
      <c r="AC36" s="3"/>
      <c r="AD36" s="3"/>
      <c r="AE36" s="3"/>
      <c r="AF36" s="3"/>
      <c r="AG36" s="3"/>
      <c r="AH36" s="3"/>
      <c r="AI36" s="3"/>
      <c r="AJ36" s="3"/>
      <c r="AK36" s="3"/>
      <c r="AL36" s="3"/>
      <c r="AM36" s="3"/>
    </row>
    <row r="37" spans="1:39" ht="73.5" customHeight="1" x14ac:dyDescent="0.3">
      <c r="A37" s="148"/>
      <c r="B37" s="181"/>
      <c r="C37" s="116"/>
      <c r="D37" s="116"/>
      <c r="E37" s="53" t="s">
        <v>526</v>
      </c>
      <c r="F37" s="53" t="s">
        <v>481</v>
      </c>
      <c r="G37" s="53" t="s">
        <v>482</v>
      </c>
      <c r="H37" s="67" t="str">
        <f t="shared" si="0"/>
        <v>Supervisor del contrato / apoyo a la supervisión / interventoría  realizará seguimiento mensual detallado para identificar desviaciones, demoras o viscisitudes</v>
      </c>
      <c r="I37" s="49" t="s">
        <v>59</v>
      </c>
      <c r="J37" s="50" t="str">
        <f t="shared" si="27"/>
        <v>Afecta probabilidad</v>
      </c>
      <c r="K37" s="49" t="s">
        <v>60</v>
      </c>
      <c r="L37" s="65" t="s">
        <v>61</v>
      </c>
      <c r="M37" s="65" t="s">
        <v>63</v>
      </c>
      <c r="N37" s="65" t="s">
        <v>64</v>
      </c>
      <c r="O37" s="70" t="s">
        <v>479</v>
      </c>
      <c r="P37" s="70" t="s">
        <v>483</v>
      </c>
      <c r="Q37" s="70" t="s">
        <v>527</v>
      </c>
      <c r="R37" s="52">
        <f t="shared" si="2"/>
        <v>0.3</v>
      </c>
      <c r="S37" s="59">
        <f>IF(OR(J37="",J37=0),"",
IF(J37="Afecta probabilidad",
IF(J36="Afecta probabilidad",S36-(S36*R36),'2. Identificación del Riesgo'!$L$36),""))</f>
        <v>0.36</v>
      </c>
      <c r="T37" s="59" t="str">
        <f>IF(OR(J37="",J37=0),"",
IF(J37="Afecta Impacto",
IF(J36="Afecta Impacto",T36-(T36*R36),'2. Identificación del Riesgo'!$O$36),""))</f>
        <v/>
      </c>
      <c r="U37" s="59">
        <f t="shared" ref="U37:U38" si="28">IFERROR(IF(S37="",0,S37-(S37*R37)),0)</f>
        <v>0.252</v>
      </c>
      <c r="V37" s="59">
        <f t="shared" ref="V37:V38" si="29">IFERROR(IF(T37="",0,T37-(T37*R37)),0)</f>
        <v>0</v>
      </c>
    </row>
    <row r="38" spans="1:39" ht="30.75" customHeight="1" x14ac:dyDescent="0.3">
      <c r="A38" s="148"/>
      <c r="B38" s="181"/>
      <c r="C38" s="116"/>
      <c r="D38" s="116"/>
      <c r="E38" s="53"/>
      <c r="F38" s="53"/>
      <c r="G38" s="53"/>
      <c r="H38" s="67" t="str">
        <f t="shared" si="0"/>
        <v xml:space="preserve">  </v>
      </c>
      <c r="I38" s="49"/>
      <c r="J38" s="50" t="str">
        <f t="shared" si="27"/>
        <v/>
      </c>
      <c r="K38" s="49"/>
      <c r="L38" s="65"/>
      <c r="M38" s="65"/>
      <c r="N38" s="65"/>
      <c r="O38" s="65"/>
      <c r="P38" s="65"/>
      <c r="Q38" s="65"/>
      <c r="R38" s="52" t="str">
        <f t="shared" si="2"/>
        <v/>
      </c>
      <c r="S38" s="59" t="str">
        <f>IF(OR(J38="",J38=0),"",
IF(J38="Afecta probabilidad",
IF(J37="Afecta probabilidad",S37-(S37*R37),
IF(J36="Afecta probabilidad",S36-(S36*R36),'2. Identificación del Riesgo'!$L$36)),""))</f>
        <v/>
      </c>
      <c r="T38" s="59" t="str">
        <f>IF(OR(J38="",J38=0),"",
IF(J38="Afecta Impacto",
IF(J37="Afecta Impacto",T37-(T37*R37),
IF(J36="Afecta Impacto",T36-(T36*R36),'2. Identificación del Riesgo'!$O$36)),""))</f>
        <v/>
      </c>
      <c r="U38" s="59">
        <f t="shared" si="28"/>
        <v>0</v>
      </c>
      <c r="V38" s="59">
        <f t="shared" si="29"/>
        <v>0</v>
      </c>
    </row>
    <row r="39" spans="1:39" ht="30.75" customHeight="1" x14ac:dyDescent="0.3">
      <c r="A39" s="148">
        <v>11</v>
      </c>
      <c r="B39" s="181" t="str">
        <f>IF(OR('2. Identificación del Riesgo'!H39:H41="Corrupción",'2. Identificación del Riesgo'!H39:H41="Lavado de Activos",'2. Identificación del Riesgo'!H39:H41="Financiación del Terrorismo",'2. Identificación del Riesgo'!H39:H41="Trámites, OPAs y Consultas de Acceso a la Información Pública"),"No aplica",
IF('2. Identificación del Riesgo'!H39:H41="","",
IF('2. Identificación del Riesgo'!H39:H41&lt;&gt;"Corrupción",'2. Identificación del Riesgo'!B39:B41)))</f>
        <v>No aplica</v>
      </c>
      <c r="C39" s="116" t="str">
        <f>IF(OR('2. Identificación del Riesgo'!H39:H41="Corrupción",'2. Identificación del Riesgo'!H39:H41="Lavado de Activos",'2. Identificación del Riesgo'!H39:H41="Financiación del Terrorismo",'2. Identificación del Riesgo'!H39:H41="Trámites, OPAs y Consultas de Acceso a la Información Pública"),"No aplica",
IF('2. Identificación del Riesgo'!H39:H41="","",
IF('2. Identificación del Riesgo'!H39:H41&lt;&gt;"Corrupción",'2. Identificación del Riesgo'!G39:G41)))</f>
        <v>No aplica</v>
      </c>
      <c r="D39" s="116" t="str">
        <f>IF(OR('2. Identificación del Riesgo'!H39:H41="Corrupción",'2. Identificación del Riesgo'!H39:H41="Lavado de Activos",'2. Identificación del Riesgo'!H39:H41="Financiación del Terrorismo",'2. Identificación del Riesgo'!H39:H41="Trámites, OPAs y Consultas de Acceso a la Información Pública"),"No aplica",
IF('2. Identificación del Riesgo'!H39:H41="","",
IF('2. Identificación del Riesgo'!H39:H41&lt;&gt;"Corrupción",'2. Identificación del Riesgo'!H39:H41)))</f>
        <v>No aplica</v>
      </c>
      <c r="E39" s="53"/>
      <c r="F39" s="53"/>
      <c r="G39" s="53"/>
      <c r="H39" s="67" t="str">
        <f t="shared" si="0"/>
        <v xml:space="preserve">  </v>
      </c>
      <c r="I39" s="49"/>
      <c r="J39" s="50" t="str">
        <f t="shared" ref="J39:J41" si="30">IF(OR(I39="Preventivo",I39="Detectivo"),"Afecta probabilidad",
IF(I39="Correctivo","Afecta Impacto",""))</f>
        <v/>
      </c>
      <c r="K39" s="49"/>
      <c r="L39" s="65"/>
      <c r="M39" s="65"/>
      <c r="N39" s="65"/>
      <c r="O39" s="65"/>
      <c r="P39" s="65"/>
      <c r="Q39" s="65"/>
      <c r="R39" s="52" t="str">
        <f t="shared" si="2"/>
        <v/>
      </c>
      <c r="S39" s="59" t="str">
        <f>IF(OR(J39="",J39=0),"",
IF(J39="Afecta probabilidad",'2. Identificación del Riesgo'!$L$39,""))</f>
        <v/>
      </c>
      <c r="T39" s="59" t="str">
        <f>IF(OR(J39="",J39=0),"",
IF(J39="Afecta Impacto",'2. Identificación del Riesgo'!$O$39,""))</f>
        <v/>
      </c>
      <c r="U39" s="59">
        <f>IFERROR(IF(S39="",0,S39-(S39*R39)),0)</f>
        <v>0</v>
      </c>
      <c r="V39" s="59">
        <f>IFERROR(IF(T39="",0,T39-(T39*R39)),0)</f>
        <v>0</v>
      </c>
      <c r="W39" s="3"/>
      <c r="X39" s="3"/>
      <c r="Y39" s="3"/>
      <c r="Z39" s="3"/>
      <c r="AA39" s="3"/>
      <c r="AB39" s="3"/>
      <c r="AC39" s="3"/>
      <c r="AD39" s="3"/>
      <c r="AE39" s="3"/>
      <c r="AF39" s="3"/>
      <c r="AG39" s="3"/>
      <c r="AH39" s="3"/>
      <c r="AI39" s="3"/>
      <c r="AJ39" s="3"/>
      <c r="AK39" s="3"/>
      <c r="AL39" s="3"/>
      <c r="AM39" s="3"/>
    </row>
    <row r="40" spans="1:39" ht="30.75" customHeight="1" x14ac:dyDescent="0.3">
      <c r="A40" s="148"/>
      <c r="B40" s="181"/>
      <c r="C40" s="116"/>
      <c r="D40" s="116"/>
      <c r="E40" s="53"/>
      <c r="F40" s="53"/>
      <c r="G40" s="53"/>
      <c r="H40" s="67" t="str">
        <f t="shared" si="0"/>
        <v xml:space="preserve">  </v>
      </c>
      <c r="I40" s="49"/>
      <c r="J40" s="50" t="str">
        <f t="shared" si="30"/>
        <v/>
      </c>
      <c r="K40" s="49"/>
      <c r="L40" s="65"/>
      <c r="M40" s="65"/>
      <c r="N40" s="65"/>
      <c r="O40" s="65"/>
      <c r="P40" s="65"/>
      <c r="Q40" s="65"/>
      <c r="R40" s="52" t="str">
        <f t="shared" si="2"/>
        <v/>
      </c>
      <c r="S40" s="59" t="str">
        <f>IF(OR(J40="",J40=0),"",
IF(J40="Afecta probabilidad",
IF(J39="Afecta probabilidad",S39-(S39*R39),'2. Identificación del Riesgo'!$L$39),""))</f>
        <v/>
      </c>
      <c r="T40" s="59" t="str">
        <f>IF(OR(J40="",J40=0),"",
IF(J40="Afecta Impacto",
IF(J39="Afecta Impacto",T39-(T39*R39),'2. Identificación del Riesgo'!$O$39),""))</f>
        <v/>
      </c>
      <c r="U40" s="59">
        <f t="shared" ref="U40:U41" si="31">IFERROR(IF(S40="",0,S40-(S40*R40)),0)</f>
        <v>0</v>
      </c>
      <c r="V40" s="59">
        <f t="shared" ref="V40:V41" si="32">IFERROR(IF(T40="",0,T40-(T40*R40)),0)</f>
        <v>0</v>
      </c>
    </row>
    <row r="41" spans="1:39" ht="30.75" customHeight="1" x14ac:dyDescent="0.3">
      <c r="A41" s="148"/>
      <c r="B41" s="181"/>
      <c r="C41" s="116"/>
      <c r="D41" s="116"/>
      <c r="E41" s="53"/>
      <c r="F41" s="53"/>
      <c r="G41" s="53"/>
      <c r="H41" s="67" t="str">
        <f t="shared" si="0"/>
        <v xml:space="preserve">  </v>
      </c>
      <c r="I41" s="49"/>
      <c r="J41" s="50" t="str">
        <f t="shared" si="30"/>
        <v/>
      </c>
      <c r="K41" s="49"/>
      <c r="L41" s="65"/>
      <c r="M41" s="65"/>
      <c r="N41" s="65"/>
      <c r="O41" s="65"/>
      <c r="P41" s="65"/>
      <c r="Q41" s="65"/>
      <c r="R41" s="52" t="str">
        <f t="shared" si="2"/>
        <v/>
      </c>
      <c r="S41" s="59" t="str">
        <f>IF(OR(J41="",J41=0),"",
IF(J41="Afecta probabilidad",
IF(J40="Afecta probabilidad",S40-(S40*R40),
IF(J39="Afecta probabilidad",S39-(S39*R39),'2. Identificación del Riesgo'!$L$39)),""))</f>
        <v/>
      </c>
      <c r="T41" s="59" t="str">
        <f>IF(OR(J41="",J41=0),"",
IF(J41="Afecta Impacto",
IF(J40="Afecta Impacto",T40-(T40*R40),
IF(J39="Afecta Impacto",T39-(T39*R39),'2. Identificación del Riesgo'!$O$39)),""))</f>
        <v/>
      </c>
      <c r="U41" s="59">
        <f t="shared" si="31"/>
        <v>0</v>
      </c>
      <c r="V41" s="59">
        <f t="shared" si="32"/>
        <v>0</v>
      </c>
    </row>
    <row r="42" spans="1:39" ht="96.75" customHeight="1" x14ac:dyDescent="0.3">
      <c r="A42" s="148">
        <v>12</v>
      </c>
      <c r="B42" s="181" t="str">
        <f>IF(OR('2. Identificación del Riesgo'!H42:H44="Corrupción",'2. Identificación del Riesgo'!H42:H44="Lavado de Activos",'2. Identificación del Riesgo'!H42:H44="Financiación del Terrorismo",'2. Identificación del Riesgo'!H42:H44="Trámites, OPAs y Consultas de Acceso a la Información Pública"),"No aplica",
IF('2. Identificación del Riesgo'!H42:H44="","",
IF('2. Identificación del Riesgo'!H42:H44&lt;&gt;"Corrupción",'2. Identificación del Riesgo'!B42:B44)))</f>
        <v>Conocimiento del Riesgo y Efectos del Cambio Climático</v>
      </c>
      <c r="C42" s="116" t="str">
        <f>IF(OR('2. Identificación del Riesgo'!H42:H44="Corrupción",'2. Identificación del Riesgo'!H42:H44="Lavado de Activos",'2. Identificación del Riesgo'!H42:H44="Financiación del Terrorismo",'2. Identificación del Riesgo'!H42:H44="Trámites, OPAs y Consultas de Acceso a la Información Pública"),"No aplica",
IF('2. Identificación del Riesgo'!H42:H44="","",
IF('2. Identificación del Riesgo'!H42:H44&lt;&gt;"Corrupción",'2. Identificación del Riesgo'!G42:G44)))</f>
        <v>Posibilidad de afectación económica o presupuestal y reputacional por la ausencia o inadecuado seguimiento a la ejecución de los contratos de bienes y/o servicios supervisados por el equipo, debido a malas prácticas de supervisión de contratos en su fase de ejecución.</v>
      </c>
      <c r="D42" s="116" t="str">
        <f>IF(OR('2. Identificación del Riesgo'!H42:H44="Corrupción",'2. Identificación del Riesgo'!H42:H44="Lavado de Activos",'2. Identificación del Riesgo'!H42:H44="Financiación del Terrorismo",'2. Identificación del Riesgo'!H42:H44="Trámites, OPAs y Consultas de Acceso a la Información Pública"),"No aplica",
IF('2. Identificación del Riesgo'!H42:H44="","",
IF('2. Identificación del Riesgo'!H42:H44&lt;&gt;"Corrupción",'2. Identificación del Riesgo'!H42:H44)))</f>
        <v>Gestión</v>
      </c>
      <c r="E42" s="53" t="s">
        <v>550</v>
      </c>
      <c r="F42" s="53" t="s">
        <v>548</v>
      </c>
      <c r="G42" s="53" t="s">
        <v>549</v>
      </c>
      <c r="H42" s="67" t="str">
        <f t="shared" si="0"/>
        <v>Supervisor del contrato / apoyo a la supervisión realizará seguimiento mensual detallado a la ejecución contractual para identificar el cumplimiento del objeto y obligaciones contractuales</v>
      </c>
      <c r="I42" s="73" t="s">
        <v>59</v>
      </c>
      <c r="J42" s="50" t="str">
        <f t="shared" ref="J42:J44" si="33">IF(OR(I42="Preventivo",I42="Detectivo"),"Afecta probabilidad",
IF(I42="Correctivo","Afecta Impacto",""))</f>
        <v>Afecta probabilidad</v>
      </c>
      <c r="K42" s="73" t="s">
        <v>60</v>
      </c>
      <c r="L42" s="73" t="s">
        <v>61</v>
      </c>
      <c r="M42" s="73" t="s">
        <v>63</v>
      </c>
      <c r="N42" s="73" t="s">
        <v>64</v>
      </c>
      <c r="O42" s="73" t="s">
        <v>479</v>
      </c>
      <c r="P42" s="73" t="s">
        <v>552</v>
      </c>
      <c r="Q42" s="73" t="s">
        <v>551</v>
      </c>
      <c r="R42" s="52">
        <f t="shared" si="2"/>
        <v>0.3</v>
      </c>
      <c r="S42" s="59">
        <f>IF(OR(J42="",J42=0),"",
IF(J42="Afecta probabilidad",'2. Identificación del Riesgo'!$L$42,""))</f>
        <v>0.4</v>
      </c>
      <c r="T42" s="59" t="str">
        <f>IF(OR(J42="",J42=0),"",
IF(J42="Afecta Impacto",'2. Identificación del Riesgo'!$O$42,""))</f>
        <v/>
      </c>
      <c r="U42" s="59">
        <f>IFERROR(IF(S42="",0,S42-(S42*R42)),0)</f>
        <v>0.28000000000000003</v>
      </c>
      <c r="V42" s="59">
        <f>IFERROR(IF(T42="",0,T42-(T42*R42)),0)</f>
        <v>0</v>
      </c>
      <c r="W42" s="3"/>
      <c r="X42" s="3"/>
      <c r="Y42" s="3"/>
      <c r="Z42" s="3"/>
      <c r="AA42" s="3"/>
      <c r="AB42" s="3"/>
      <c r="AC42" s="3"/>
      <c r="AD42" s="3"/>
      <c r="AE42" s="3"/>
      <c r="AF42" s="3"/>
      <c r="AG42" s="3"/>
      <c r="AH42" s="3"/>
      <c r="AI42" s="3"/>
      <c r="AJ42" s="3"/>
      <c r="AK42" s="3"/>
      <c r="AL42" s="3"/>
      <c r="AM42" s="3"/>
    </row>
    <row r="43" spans="1:39" ht="48.75" customHeight="1" x14ac:dyDescent="0.3">
      <c r="A43" s="148"/>
      <c r="B43" s="181"/>
      <c r="C43" s="116"/>
      <c r="D43" s="116"/>
      <c r="E43" s="53"/>
      <c r="F43" s="53"/>
      <c r="G43" s="53"/>
      <c r="H43" s="67" t="str">
        <f t="shared" si="0"/>
        <v xml:space="preserve">  </v>
      </c>
      <c r="I43" s="49"/>
      <c r="J43" s="50" t="str">
        <f t="shared" si="33"/>
        <v/>
      </c>
      <c r="K43" s="49"/>
      <c r="L43" s="65"/>
      <c r="M43" s="65"/>
      <c r="N43" s="65"/>
      <c r="O43" s="65"/>
      <c r="P43" s="65"/>
      <c r="Q43" s="65"/>
      <c r="R43" s="52" t="str">
        <f t="shared" si="2"/>
        <v/>
      </c>
      <c r="S43" s="59" t="str">
        <f>IF(OR(J43="",J43=0),"",
IF(J43="Afecta probabilidad",
IF(J42="Afecta probabilidad",S42-(S42*R42),'2. Identificación del Riesgo'!$L$42),""))</f>
        <v/>
      </c>
      <c r="T43" s="59" t="str">
        <f>IF(OR(J43="",J43=0),"",
IF(J43="Afecta Impacto",
IF(J42="Afecta Impacto",T42-(T42*R42),'2. Identificación del Riesgo'!$O$42),""))</f>
        <v/>
      </c>
      <c r="U43" s="59">
        <f t="shared" ref="U43:U44" si="34">IFERROR(IF(S43="",0,S43-(S43*R43)),0)</f>
        <v>0</v>
      </c>
      <c r="V43" s="59">
        <f t="shared" ref="V43:V44" si="35">IFERROR(IF(T43="",0,T43-(T43*R43)),0)</f>
        <v>0</v>
      </c>
    </row>
    <row r="44" spans="1:39" ht="48.75" customHeight="1" x14ac:dyDescent="0.3">
      <c r="A44" s="148"/>
      <c r="B44" s="181"/>
      <c r="C44" s="116"/>
      <c r="D44" s="116"/>
      <c r="E44" s="53"/>
      <c r="F44" s="53"/>
      <c r="G44" s="53"/>
      <c r="H44" s="67" t="str">
        <f t="shared" si="0"/>
        <v xml:space="preserve">  </v>
      </c>
      <c r="I44" s="49"/>
      <c r="J44" s="50" t="str">
        <f t="shared" si="33"/>
        <v/>
      </c>
      <c r="K44" s="49"/>
      <c r="L44" s="65"/>
      <c r="M44" s="65"/>
      <c r="N44" s="65"/>
      <c r="O44" s="65"/>
      <c r="P44" s="65"/>
      <c r="Q44" s="65"/>
      <c r="R44" s="52" t="str">
        <f t="shared" si="2"/>
        <v/>
      </c>
      <c r="S44" s="59" t="str">
        <f>IF(OR(J44="",J44=0),"",
IF(J44="Afecta probabilidad",
IF(J43="Afecta probabilidad",S43-(S43*R43),
IF(J42="Afecta probabilidad",S42-(S42*R42),'2. Identificación del Riesgo'!$L$42)),""))</f>
        <v/>
      </c>
      <c r="T44" s="59" t="str">
        <f>IF(OR(J44="",J44=0),"",
IF(J44="Afecta Impacto",
IF(J43="Afecta Impacto",T43-(T43*R43),
IF(J42="Afecta Impacto",T42-(T42*R42),'2. Identificación del Riesgo'!$O$42)),""))</f>
        <v/>
      </c>
      <c r="U44" s="59">
        <f t="shared" si="34"/>
        <v>0</v>
      </c>
      <c r="V44" s="59">
        <f t="shared" si="35"/>
        <v>0</v>
      </c>
    </row>
    <row r="45" spans="1:39" ht="78" customHeight="1" x14ac:dyDescent="0.3">
      <c r="A45" s="148">
        <v>13</v>
      </c>
      <c r="B45" s="181" t="str">
        <f>IF(OR('2. Identificación del Riesgo'!H45:H47="Corrupción",'2. Identificación del Riesgo'!H45:H47="Lavado de Activos",'2. Identificación del Riesgo'!H45:H47="Financiación del Terrorismo",'2. Identificación del Riesgo'!H45:H47="Trámites, OPAs y Consultas de Acceso a la Información Pública"),"No aplica",
IF('2. Identificación del Riesgo'!H45:H47="","",
IF('2. Identificación del Riesgo'!H45:H47&lt;&gt;"Corrupción",'2. Identificación del Riesgo'!B45:B47)))</f>
        <v>Conocimiento del Riesgo y Efectos del Cambio Climático</v>
      </c>
      <c r="C45" s="116" t="str">
        <f>IF(OR('2. Identificación del Riesgo'!H45:H47="Corrupción",'2. Identificación del Riesgo'!H45:H47="Lavado de Activos",'2. Identificación del Riesgo'!H45:H47="Financiación del Terrorismo",'2. Identificación del Riesgo'!H45:H47="Trámites, OPAs y Consultas de Acceso a la Información Pública"),"No aplica",
IF('2. Identificación del Riesgo'!H45:H47="","",
IF('2. Identificación del Riesgo'!H45:H47&lt;&gt;"Corrupción",'2. Identificación del Riesgo'!G45:G47)))</f>
        <v>Grupo SIG - Posibilidad de Afectación Reputacional  porque la información sobre Conceptos Técnicos emitidos en la Base de Datos Corporativa del IDIGER, se encuentre desactualizada, afectando la consulta de antecedentes y ocasionando respuestas oficiales incompletas o con información desactualizada.</v>
      </c>
      <c r="D45" s="116" t="str">
        <f>IF(OR('2. Identificación del Riesgo'!H45:H47="Corrupción",'2. Identificación del Riesgo'!H45:H47="Lavado de Activos",'2. Identificación del Riesgo'!H45:H47="Financiación del Terrorismo",'2. Identificación del Riesgo'!H45:H47="Trámites, OPAs y Consultas de Acceso a la Información Pública"),"No aplica",
IF('2. Identificación del Riesgo'!H45:H47="","",
IF('2. Identificación del Riesgo'!H45:H47&lt;&gt;"Corrupción",'2. Identificación del Riesgo'!H45:H47)))</f>
        <v>Gestión</v>
      </c>
      <c r="E45" s="53" t="s">
        <v>491</v>
      </c>
      <c r="F45" s="53" t="s">
        <v>605</v>
      </c>
      <c r="G45" s="53" t="s">
        <v>492</v>
      </c>
      <c r="H45" s="67" t="str">
        <f t="shared" si="0"/>
        <v>Profesional  SIG y Profesional CPT realiza el envío de listados de conceptos emitidos en el mes, listado que se contrasta con la base. Para identificar los conceptos técnicos emitidos que no están en la base.</v>
      </c>
      <c r="I45" s="49" t="s">
        <v>58</v>
      </c>
      <c r="J45" s="50" t="str">
        <f t="shared" ref="J45:J47" si="36">IF(OR(I45="Preventivo",I45="Detectivo"),"Afecta probabilidad",
IF(I45="Correctivo","Afecta Impacto",""))</f>
        <v>Afecta probabilidad</v>
      </c>
      <c r="K45" s="49" t="s">
        <v>60</v>
      </c>
      <c r="L45" s="65" t="s">
        <v>61</v>
      </c>
      <c r="M45" s="65" t="s">
        <v>63</v>
      </c>
      <c r="N45" s="65" t="s">
        <v>64</v>
      </c>
      <c r="O45" s="65" t="s">
        <v>493</v>
      </c>
      <c r="P45" s="71" t="s">
        <v>494</v>
      </c>
      <c r="Q45" s="65" t="s">
        <v>495</v>
      </c>
      <c r="R45" s="52">
        <f t="shared" si="2"/>
        <v>0.4</v>
      </c>
      <c r="S45" s="59">
        <f>IF(OR(J45="",J45=0),"",
IF(J45="Afecta probabilidad",'2. Identificación del Riesgo'!$L$45,""))</f>
        <v>0.6</v>
      </c>
      <c r="T45" s="59" t="str">
        <f>IF(OR(J45="",J45=0),"",
IF(J45="Afecta Impacto",'2. Identificación del Riesgo'!$O$45,""))</f>
        <v/>
      </c>
      <c r="U45" s="59">
        <f>IFERROR(IF(S45="",0,S45-(S45*R45)),0)</f>
        <v>0.36</v>
      </c>
      <c r="V45" s="59">
        <f>IFERROR(IF(T45="",0,T45-(T45*R45)),0)</f>
        <v>0</v>
      </c>
      <c r="W45" s="3"/>
      <c r="X45" s="3"/>
      <c r="Y45" s="3"/>
      <c r="Z45" s="3"/>
      <c r="AA45" s="3"/>
      <c r="AB45" s="3"/>
      <c r="AC45" s="3"/>
      <c r="AD45" s="3"/>
      <c r="AE45" s="3"/>
      <c r="AF45" s="3"/>
      <c r="AG45" s="3"/>
      <c r="AH45" s="3"/>
      <c r="AI45" s="3"/>
      <c r="AJ45" s="3"/>
      <c r="AK45" s="3"/>
      <c r="AL45" s="3"/>
      <c r="AM45" s="3"/>
    </row>
    <row r="46" spans="1:39" ht="30.75" customHeight="1" x14ac:dyDescent="0.3">
      <c r="A46" s="148"/>
      <c r="B46" s="181"/>
      <c r="C46" s="116"/>
      <c r="D46" s="116"/>
      <c r="E46" s="53"/>
      <c r="F46" s="53"/>
      <c r="G46" s="53"/>
      <c r="H46" s="67" t="str">
        <f t="shared" si="0"/>
        <v xml:space="preserve">  </v>
      </c>
      <c r="I46" s="49"/>
      <c r="J46" s="50" t="str">
        <f t="shared" si="36"/>
        <v/>
      </c>
      <c r="K46" s="49"/>
      <c r="L46" s="65"/>
      <c r="M46" s="65"/>
      <c r="N46" s="65"/>
      <c r="O46" s="65"/>
      <c r="P46" s="65"/>
      <c r="Q46" s="65"/>
      <c r="R46" s="52" t="str">
        <f t="shared" si="2"/>
        <v/>
      </c>
      <c r="S46" s="59" t="str">
        <f>IF(OR(J46="",J46=0),"",
IF(J46="Afecta probabilidad",
IF(J45="Afecta probabilidad",S45-(S45*R45),'2. Identificación del Riesgo'!$L$45),""))</f>
        <v/>
      </c>
      <c r="T46" s="59" t="str">
        <f>IF(OR(J46="",J46=0),"",
IF(J46="Afecta Impacto",
IF(J45="Afecta Impacto",T45-(T45*R45),'2. Identificación del Riesgo'!$O$45),""))</f>
        <v/>
      </c>
      <c r="U46" s="59">
        <f t="shared" ref="U46:U47" si="37">IFERROR(IF(S46="",0,S46-(S46*R46)),0)</f>
        <v>0</v>
      </c>
      <c r="V46" s="59">
        <f t="shared" ref="V46:V47" si="38">IFERROR(IF(T46="",0,T46-(T46*R46)),0)</f>
        <v>0</v>
      </c>
    </row>
    <row r="47" spans="1:39" ht="30.75" customHeight="1" x14ac:dyDescent="0.3">
      <c r="A47" s="148"/>
      <c r="B47" s="181"/>
      <c r="C47" s="116"/>
      <c r="D47" s="116"/>
      <c r="E47" s="53"/>
      <c r="F47" s="53"/>
      <c r="G47" s="53"/>
      <c r="H47" s="67" t="str">
        <f t="shared" si="0"/>
        <v xml:space="preserve">  </v>
      </c>
      <c r="I47" s="49"/>
      <c r="J47" s="50" t="str">
        <f t="shared" si="36"/>
        <v/>
      </c>
      <c r="K47" s="49"/>
      <c r="L47" s="65"/>
      <c r="M47" s="65"/>
      <c r="N47" s="65"/>
      <c r="O47" s="65"/>
      <c r="P47" s="65"/>
      <c r="Q47" s="65"/>
      <c r="R47" s="52" t="str">
        <f t="shared" si="2"/>
        <v/>
      </c>
      <c r="S47" s="59" t="str">
        <f>IF(OR(J47="",J47=0),"",
IF(J47="Afecta probabilidad",
IF(J46="Afecta probabilidad",S46-(S46*R46),
IF(J45="Afecta probabilidad",S45-(S45*R45),'2. Identificación del Riesgo'!$L$45)),""))</f>
        <v/>
      </c>
      <c r="T47" s="59" t="str">
        <f>IF(OR(J47="",J47=0),"",
IF(J47="Afecta Impacto",
IF(J46="Afecta Impacto",T46-(T46*R46),
IF(J45="Afecta Impacto",T45-(T45*R45),'2. Identificación del Riesgo'!$O$45)),""))</f>
        <v/>
      </c>
      <c r="U47" s="59">
        <f t="shared" si="37"/>
        <v>0</v>
      </c>
      <c r="V47" s="59">
        <f t="shared" si="38"/>
        <v>0</v>
      </c>
    </row>
    <row r="48" spans="1:39" ht="75" customHeight="1" x14ac:dyDescent="0.3">
      <c r="A48" s="148">
        <v>14</v>
      </c>
      <c r="B48" s="181" t="str">
        <f>IF(OR('2. Identificación del Riesgo'!H48:H50="Corrupción",'2. Identificación del Riesgo'!H48:H50="Lavado de Activos",'2. Identificación del Riesgo'!H48:H50="Financiación del Terrorismo",'2. Identificación del Riesgo'!H48:H50="Trámites, OPAs y Consultas de Acceso a la Información Pública"),"No aplica",
IF('2. Identificación del Riesgo'!H48:H50="","",
IF('2. Identificación del Riesgo'!H48:H50&lt;&gt;"Corrupción",'2. Identificación del Riesgo'!B48:B50)))</f>
        <v>Conocimiento del Riesgo y Efectos del Cambio Climático</v>
      </c>
      <c r="C48" s="116" t="str">
        <f>IF(OR('2. Identificación del Riesgo'!H48:H50="Corrupción",'2. Identificación del Riesgo'!H48:H50="Lavado de Activos",'2. Identificación del Riesgo'!H48:H50="Financiación del Terrorismo",'2. Identificación del Riesgo'!H48:H50="Trámites, OPAs y Consultas de Acceso a la Información Pública"),"No aplica",
IF('2. Identificación del Riesgo'!H48:H50="","",
IF('2. Identificación del Riesgo'!H48:H50&lt;&gt;"Corrupción",'2. Identificación del Riesgo'!G48:G50)))</f>
        <v>Grupo SIG - Posibilidad de Afectación Reputacional porque la información sobre Diagnósticos Técnicos Emitidos en la Base de Datos Geográfica Corporativa del IDIGER, se encuentra desactualizada, afectando la consulta de antecedentes y ocasionando respuestas oficiales incompletas o con información desactualizada.</v>
      </c>
      <c r="D48" s="116" t="str">
        <f>IF(OR('2. Identificación del Riesgo'!H48:H50="Corrupción",'2. Identificación del Riesgo'!H48:H50="Lavado de Activos",'2. Identificación del Riesgo'!H48:H50="Financiación del Terrorismo",'2. Identificación del Riesgo'!H48:H50="Trámites, OPAs y Consultas de Acceso a la Información Pública"),"No aplica",
IF('2. Identificación del Riesgo'!H48:H50="","",
IF('2. Identificación del Riesgo'!H48:H50&lt;&gt;"Corrupción",'2. Identificación del Riesgo'!H48:H50)))</f>
        <v>Gestión</v>
      </c>
      <c r="E48" s="53" t="s">
        <v>531</v>
      </c>
      <c r="F48" s="53" t="s">
        <v>606</v>
      </c>
      <c r="G48" s="53" t="s">
        <v>532</v>
      </c>
      <c r="H48" s="67" t="str">
        <f t="shared" si="0"/>
        <v>Profesional SIG y Profesional Asistencia Técnica  solicita la elaboración de la salida gráfica del Diagnóstico Técnico, el profesional SIG con la solicitud debe de realizar el ingreso del registro en la Base Geográfica Corporativa del IDIGER. Para el ingreso del registro del Diagnóstico Técnico en la Base Geográfica Corporativa del IDIGER.</v>
      </c>
      <c r="I48" s="49" t="s">
        <v>58</v>
      </c>
      <c r="J48" s="50" t="str">
        <f t="shared" ref="J48:J50" si="39">IF(OR(I48="Preventivo",I48="Detectivo"),"Afecta probabilidad",
IF(I48="Correctivo","Afecta Impacto",""))</f>
        <v>Afecta probabilidad</v>
      </c>
      <c r="K48" s="49" t="s">
        <v>60</v>
      </c>
      <c r="L48" s="65" t="s">
        <v>61</v>
      </c>
      <c r="M48" s="72" t="s">
        <v>63</v>
      </c>
      <c r="N48" s="72" t="s">
        <v>64</v>
      </c>
      <c r="O48" s="72" t="s">
        <v>493</v>
      </c>
      <c r="P48" s="72" t="s">
        <v>494</v>
      </c>
      <c r="Q48" s="72" t="s">
        <v>495</v>
      </c>
      <c r="R48" s="52">
        <f t="shared" si="2"/>
        <v>0.4</v>
      </c>
      <c r="S48" s="59">
        <f>IF(OR(J48="",J48=0),"",
IF(J48="Afecta probabilidad",'2. Identificación del Riesgo'!$L$48,""))</f>
        <v>0.8</v>
      </c>
      <c r="T48" s="59" t="str">
        <f>IF(OR(J48="",J48=0),"",
IF(J48="Afecta Impacto",'2. Identificación del Riesgo'!$O$48,""))</f>
        <v/>
      </c>
      <c r="U48" s="59">
        <f>IFERROR(IF(S48="",0,S48-(S48*R48)),0)</f>
        <v>0.48</v>
      </c>
      <c r="V48" s="59">
        <f>IFERROR(IF(T48="",0,T48-(T48*R48)),0)</f>
        <v>0</v>
      </c>
      <c r="W48" s="3"/>
      <c r="X48" s="3"/>
      <c r="Y48" s="3"/>
      <c r="Z48" s="3"/>
      <c r="AA48" s="3"/>
      <c r="AB48" s="3"/>
      <c r="AC48" s="3"/>
      <c r="AD48" s="3"/>
      <c r="AE48" s="3"/>
      <c r="AF48" s="3"/>
      <c r="AG48" s="3"/>
      <c r="AH48" s="3"/>
      <c r="AI48" s="3"/>
      <c r="AJ48" s="3"/>
      <c r="AK48" s="3"/>
      <c r="AL48" s="3"/>
      <c r="AM48" s="3"/>
    </row>
    <row r="49" spans="1:39" ht="54.75" customHeight="1" x14ac:dyDescent="0.3">
      <c r="A49" s="148"/>
      <c r="B49" s="181"/>
      <c r="C49" s="116"/>
      <c r="D49" s="116"/>
      <c r="E49" s="53"/>
      <c r="F49" s="53"/>
      <c r="G49" s="53"/>
      <c r="H49" s="67" t="str">
        <f t="shared" si="0"/>
        <v xml:space="preserve">  </v>
      </c>
      <c r="I49" s="49"/>
      <c r="J49" s="50" t="str">
        <f t="shared" si="39"/>
        <v/>
      </c>
      <c r="K49" s="49"/>
      <c r="L49" s="65"/>
      <c r="M49" s="65"/>
      <c r="N49" s="65"/>
      <c r="O49" s="65"/>
      <c r="P49" s="65"/>
      <c r="Q49" s="65"/>
      <c r="R49" s="52" t="str">
        <f t="shared" si="2"/>
        <v/>
      </c>
      <c r="S49" s="59" t="str">
        <f>IF(OR(J49="",J49=0),"",
IF(J49="Afecta probabilidad",
IF(J48="Afecta probabilidad",S48-(S48*R48),'2. Identificación del Riesgo'!$L$48),""))</f>
        <v/>
      </c>
      <c r="T49" s="59" t="str">
        <f>IF(OR(J49="",J49=0),"",
IF(J49="Afecta Impacto",
IF(J48="Afecta Impacto",T48-(T48*R48),'2. Identificación del Riesgo'!$O$48),""))</f>
        <v/>
      </c>
      <c r="U49" s="59">
        <f t="shared" ref="U49:U50" si="40">IFERROR(IF(S49="",0,S49-(S49*R49)),0)</f>
        <v>0</v>
      </c>
      <c r="V49" s="59">
        <f t="shared" ref="V49:V50" si="41">IFERROR(IF(T49="",0,T49-(T49*R49)),0)</f>
        <v>0</v>
      </c>
    </row>
    <row r="50" spans="1:39" ht="30.75" customHeight="1" x14ac:dyDescent="0.3">
      <c r="A50" s="148"/>
      <c r="B50" s="181"/>
      <c r="C50" s="116"/>
      <c r="D50" s="116"/>
      <c r="E50" s="53"/>
      <c r="F50" s="53"/>
      <c r="G50" s="53"/>
      <c r="H50" s="67" t="str">
        <f t="shared" si="0"/>
        <v xml:space="preserve">  </v>
      </c>
      <c r="I50" s="49"/>
      <c r="J50" s="50" t="str">
        <f t="shared" si="39"/>
        <v/>
      </c>
      <c r="K50" s="49"/>
      <c r="L50" s="65"/>
      <c r="M50" s="65"/>
      <c r="N50" s="65"/>
      <c r="O50" s="65"/>
      <c r="P50" s="65"/>
      <c r="Q50" s="65"/>
      <c r="R50" s="52" t="str">
        <f t="shared" si="2"/>
        <v/>
      </c>
      <c r="S50" s="59" t="str">
        <f>IF(OR(J50="",J50=0),"",
IF(J50="Afecta probabilidad",
IF(J49="Afecta probabilidad",S49-(S49*R49),
IF(J48="Afecta probabilidad",S48-(S48*R48),'2. Identificación del Riesgo'!$L$48)),""))</f>
        <v/>
      </c>
      <c r="T50" s="59" t="str">
        <f>IF(OR(J50="",J50=0),"",
IF(J50="Afecta Impacto",
IF(J49="Afecta Impacto",T49-(T49*R49),
IF(J48="Afecta Impacto",T48-(T48*R48),'2. Identificación del Riesgo'!$O$48)),""))</f>
        <v/>
      </c>
      <c r="U50" s="59">
        <f t="shared" si="40"/>
        <v>0</v>
      </c>
      <c r="V50" s="59">
        <f t="shared" si="41"/>
        <v>0</v>
      </c>
    </row>
    <row r="51" spans="1:39" ht="30.75" customHeight="1" x14ac:dyDescent="0.3">
      <c r="A51" s="148">
        <v>15</v>
      </c>
      <c r="B51" s="181" t="str">
        <f>IF(OR('2. Identificación del Riesgo'!H51:H53="Corrupción",'2. Identificación del Riesgo'!H51:H53="Lavado de Activos",'2. Identificación del Riesgo'!H51:H53="Financiación del Terrorismo",'2. Identificación del Riesgo'!H51:H53="Trámites, OPAs y Consultas de Acceso a la Información Pública"),"No aplica",
IF('2. Identificación del Riesgo'!H51:H53="","",
IF('2. Identificación del Riesgo'!H51:H53&lt;&gt;"Corrupción",'2. Identificación del Riesgo'!B51:B53)))</f>
        <v>Conocimiento del Riesgo y Efectos del Cambio Climático</v>
      </c>
      <c r="C51" s="116" t="str">
        <f>IF(OR('2. Identificación del Riesgo'!H51:H53="Corrupción",'2. Identificación del Riesgo'!H51:H53="Lavado de Activos",'2. Identificación del Riesgo'!H51:H53="Financiación del Terrorismo",'2. Identificación del Riesgo'!H51:H53="Trámites, OPAs y Consultas de Acceso a la Información Pública"),"No aplica",
IF('2. Identificación del Riesgo'!H51:H53="","",
IF('2. Identificación del Riesgo'!H51:H53&lt;&gt;"Corrupción",'2. Identificación del Riesgo'!G51:G53)))</f>
        <v>Posibilidad de afectación economica o presupuestal, por la alta rotación de personal de planta, debido a la falta de lineamientos y herramientas institucionalizados para una adecuada trasferencia de conocimiento.</v>
      </c>
      <c r="D51" s="116" t="str">
        <f>IF(OR('2. Identificación del Riesgo'!H51:H53="Corrupción",'2. Identificación del Riesgo'!H51:H53="Lavado de Activos",'2. Identificación del Riesgo'!H51:H53="Financiación del Terrorismo",'2. Identificación del Riesgo'!H51:H53="Trámites, OPAs y Consultas de Acceso a la Información Pública"),"No aplica",
IF('2. Identificación del Riesgo'!H51:H53="","",
IF('2. Identificación del Riesgo'!H51:H53&lt;&gt;"Corrupción",'2. Identificación del Riesgo'!H51:H53)))</f>
        <v>Fuga de Capital Intelectual</v>
      </c>
      <c r="E51" s="53" t="s">
        <v>642</v>
      </c>
      <c r="F51" s="53" t="s">
        <v>643</v>
      </c>
      <c r="G51" s="53" t="s">
        <v>644</v>
      </c>
      <c r="H51" s="67" t="str">
        <f t="shared" si="0"/>
        <v>El Jefe Inmediato verifica el acta de entrega de puesto de trabajo con sus respectivos soportes, remitida por el funcionario al momento de una desvinculación o traslado laboral.</v>
      </c>
      <c r="I51" s="49" t="s">
        <v>59</v>
      </c>
      <c r="J51" s="50" t="str">
        <f t="shared" ref="J51:J53" si="42">IF(OR(I51="Preventivo",I51="Detectivo"),"Afecta probabilidad",
IF(I51="Correctivo","Afecta Impacto",""))</f>
        <v>Afecta probabilidad</v>
      </c>
      <c r="K51" s="49" t="s">
        <v>60</v>
      </c>
      <c r="L51" s="65" t="s">
        <v>61</v>
      </c>
      <c r="M51" s="65" t="s">
        <v>63</v>
      </c>
      <c r="N51" s="65" t="s">
        <v>64</v>
      </c>
      <c r="O51" s="65" t="s">
        <v>651</v>
      </c>
      <c r="P51" s="65" t="s">
        <v>652</v>
      </c>
      <c r="Q51" s="65" t="s">
        <v>653</v>
      </c>
      <c r="R51" s="52">
        <f t="shared" si="2"/>
        <v>0.3</v>
      </c>
      <c r="S51" s="59">
        <f>IF(OR(J51="",J51=0),"",
IF(J51="Afecta probabilidad",'2. Identificación del Riesgo'!$L$51,""))</f>
        <v>0.6</v>
      </c>
      <c r="T51" s="59" t="str">
        <f>IF(OR(J51="",J51=0),"",
IF(J51="Afecta Impacto",'2. Identificación del Riesgo'!$O$51,""))</f>
        <v/>
      </c>
      <c r="U51" s="59">
        <f>IFERROR(IF(S51="",0,S51-(S51*R51)),0)</f>
        <v>0.42</v>
      </c>
      <c r="V51" s="59">
        <f>IFERROR(IF(T51="",0,T51-(T51*R51)),0)</f>
        <v>0</v>
      </c>
      <c r="W51" s="3"/>
      <c r="X51" s="3"/>
      <c r="Y51" s="3"/>
      <c r="Z51" s="3"/>
      <c r="AA51" s="3"/>
      <c r="AB51" s="3"/>
      <c r="AC51" s="3"/>
      <c r="AD51" s="3"/>
      <c r="AE51" s="3"/>
      <c r="AF51" s="3"/>
      <c r="AG51" s="3"/>
      <c r="AH51" s="3"/>
      <c r="AI51" s="3"/>
      <c r="AJ51" s="3"/>
      <c r="AK51" s="3"/>
      <c r="AL51" s="3"/>
      <c r="AM51" s="3"/>
    </row>
    <row r="52" spans="1:39" ht="30.75" customHeight="1" x14ac:dyDescent="0.3">
      <c r="A52" s="148"/>
      <c r="B52" s="181"/>
      <c r="C52" s="116"/>
      <c r="D52" s="116"/>
      <c r="E52" s="53" t="s">
        <v>645</v>
      </c>
      <c r="F52" s="53" t="s">
        <v>646</v>
      </c>
      <c r="G52" s="53" t="s">
        <v>647</v>
      </c>
      <c r="H52" s="67" t="str">
        <f t="shared" si="0"/>
        <v>El funcionario realiza el informe o charla en la que transfiere el conocimiento adquirido, producto de una capacitación brindada por el IDIGER mediante su Plan Institucional de Capacitación.</v>
      </c>
      <c r="I52" s="49" t="s">
        <v>59</v>
      </c>
      <c r="J52" s="50" t="str">
        <f t="shared" si="42"/>
        <v>Afecta probabilidad</v>
      </c>
      <c r="K52" s="49" t="s">
        <v>60</v>
      </c>
      <c r="L52" s="65" t="s">
        <v>61</v>
      </c>
      <c r="M52" s="65" t="s">
        <v>63</v>
      </c>
      <c r="N52" s="65" t="s">
        <v>64</v>
      </c>
      <c r="O52" s="65" t="s">
        <v>651</v>
      </c>
      <c r="P52" s="65" t="s">
        <v>654</v>
      </c>
      <c r="Q52" s="65" t="s">
        <v>655</v>
      </c>
      <c r="R52" s="52">
        <f t="shared" si="2"/>
        <v>0.3</v>
      </c>
      <c r="S52" s="59">
        <f>IF(OR(J52="",J52=0),"",
IF(J52="Afecta probabilidad",
IF(J51="Afecta probabilidad",S51-(S51*R51),'2. Identificación del Riesgo'!$L$51),""))</f>
        <v>0.42</v>
      </c>
      <c r="T52" s="59" t="str">
        <f>IF(OR(J52="",J52=0),"",
IF(J52="Afecta Impacto",
IF(J51="Afecta Impacto",T51-(T51*R51),'2. Identificación del Riesgo'!$O$51),""))</f>
        <v/>
      </c>
      <c r="U52" s="59">
        <f t="shared" ref="U52:U53" si="43">IFERROR(IF(S52="",0,S52-(S52*R52)),0)</f>
        <v>0.29399999999999998</v>
      </c>
      <c r="V52" s="59">
        <f t="shared" ref="V52:V53" si="44">IFERROR(IF(T52="",0,T52-(T52*R52)),0)</f>
        <v>0</v>
      </c>
    </row>
    <row r="53" spans="1:39" ht="30.75" customHeight="1" x14ac:dyDescent="0.3">
      <c r="A53" s="148"/>
      <c r="B53" s="181"/>
      <c r="C53" s="116"/>
      <c r="D53" s="116"/>
      <c r="E53" s="53"/>
      <c r="F53" s="53"/>
      <c r="G53" s="53"/>
      <c r="H53" s="67" t="str">
        <f t="shared" si="0"/>
        <v xml:space="preserve">  </v>
      </c>
      <c r="I53" s="49"/>
      <c r="J53" s="50" t="str">
        <f t="shared" si="42"/>
        <v/>
      </c>
      <c r="K53" s="49"/>
      <c r="L53" s="65"/>
      <c r="M53" s="65"/>
      <c r="N53" s="65"/>
      <c r="O53" s="65"/>
      <c r="P53" s="65"/>
      <c r="Q53" s="65"/>
      <c r="R53" s="52" t="str">
        <f t="shared" si="2"/>
        <v/>
      </c>
      <c r="S53" s="59" t="str">
        <f>IF(OR(J53="",J53=0),"",
IF(J53="Afecta probabilidad",
IF(J52="Afecta probabilidad",S52-(S52*R52),
IF(J51="Afecta probabilidad",S51-(S51*R51),'2. Identificación del Riesgo'!$L$51)),""))</f>
        <v/>
      </c>
      <c r="T53" s="59" t="str">
        <f>IF(OR(J53="",J53=0),"",
IF(J53="Afecta Impacto",
IF(J52="Afecta Impacto",T52-(T52*R52),
IF(J51="Afecta Impacto",T51-(T51*R51),'2. Identificación del Riesgo'!$O$51)),""))</f>
        <v/>
      </c>
      <c r="U53" s="59">
        <f t="shared" si="43"/>
        <v>0</v>
      </c>
      <c r="V53" s="59">
        <f t="shared" si="44"/>
        <v>0</v>
      </c>
    </row>
    <row r="54" spans="1:39" ht="30.75" customHeight="1" x14ac:dyDescent="0.3">
      <c r="A54" s="148">
        <v>16</v>
      </c>
      <c r="B54" s="181" t="str">
        <f>IF(OR('2. Identificación del Riesgo'!H54:H56="Corrupción",'2. Identificación del Riesgo'!H54:H56="Lavado de Activos",'2. Identificación del Riesgo'!H54:H56="Financiación del Terrorismo",'2. Identificación del Riesgo'!H54:H56="Trámites, OPAs y Consultas de Acceso a la Información Pública"),"No aplica",
IF('2. Identificación del Riesgo'!H54:H56="","",
IF('2. Identificación del Riesgo'!H54:H56&lt;&gt;"Corrupción",'2. Identificación del Riesgo'!B54:B56)))</f>
        <v>Conocimiento del Riesgo y Efectos del Cambio Climático</v>
      </c>
      <c r="C54" s="116" t="str">
        <f>IF(OR('2. Identificación del Riesgo'!H54:H56="Corrupción",'2. Identificación del Riesgo'!H54:H56="Lavado de Activos",'2. Identificación del Riesgo'!H54:H56="Financiación del Terrorismo",'2. Identificación del Riesgo'!H54:H56="Trámites, OPAs y Consultas de Acceso a la Información Pública"),"No aplica",
IF('2. Identificación del Riesgo'!H54:H56="","",
IF('2. Identificación del Riesgo'!H54:H56&lt;&gt;"Corrupción",'2. Identificación del Riesgo'!G54:G56)))</f>
        <v>Posibilidad de afectación economica o presupuestal, por debilidades en la revisión de los productos entregados por los contratistas de prestación de servicios, debido a la falta de lineamientos y herramientas institucionalizados para una adecuada trasferencia de conocimiento.</v>
      </c>
      <c r="D54" s="116" t="str">
        <f>IF(OR('2. Identificación del Riesgo'!H54:H56="Corrupción",'2. Identificación del Riesgo'!H54:H56="Lavado de Activos",'2. Identificación del Riesgo'!H54:H56="Financiación del Terrorismo",'2. Identificación del Riesgo'!H54:H56="Trámites, OPAs y Consultas de Acceso a la Información Pública"),"No aplica",
IF('2. Identificación del Riesgo'!H54:H56="","",
IF('2. Identificación del Riesgo'!H54:H56&lt;&gt;"Corrupción",'2. Identificación del Riesgo'!H54:H56)))</f>
        <v>Fuga de Capital Intelectual</v>
      </c>
      <c r="E54" s="53" t="s">
        <v>648</v>
      </c>
      <c r="F54" s="53" t="s">
        <v>649</v>
      </c>
      <c r="G54" s="53" t="s">
        <v>650</v>
      </c>
      <c r="H54" s="67" t="str">
        <f t="shared" si="0"/>
        <v>El Supervisor del contrato verifica el informe de actividades y soportes entregados por el Contratista de prestación de servicios, de manera mensual.</v>
      </c>
      <c r="I54" s="49" t="s">
        <v>59</v>
      </c>
      <c r="J54" s="50" t="str">
        <f t="shared" ref="J54:J56" si="45">IF(OR(I54="Preventivo",I54="Detectivo"),"Afecta probabilidad",
IF(I54="Correctivo","Afecta Impacto",""))</f>
        <v>Afecta probabilidad</v>
      </c>
      <c r="K54" s="49" t="s">
        <v>60</v>
      </c>
      <c r="L54" s="65" t="s">
        <v>61</v>
      </c>
      <c r="M54" s="65" t="s">
        <v>63</v>
      </c>
      <c r="N54" s="65" t="s">
        <v>64</v>
      </c>
      <c r="O54" s="65" t="s">
        <v>656</v>
      </c>
      <c r="P54" s="65" t="s">
        <v>657</v>
      </c>
      <c r="Q54" s="65" t="s">
        <v>658</v>
      </c>
      <c r="R54" s="52">
        <f t="shared" si="2"/>
        <v>0.3</v>
      </c>
      <c r="S54" s="59">
        <f>IF(OR(J54="",J54=0),"",
IF(J54="Afecta probabilidad",'2. Identificación del Riesgo'!$L$54,""))</f>
        <v>0.8</v>
      </c>
      <c r="T54" s="59" t="str">
        <f>IF(OR(J54="",J54=0),"",
IF(J54="Afecta Impacto",'2. Identificación del Riesgo'!$O$54,""))</f>
        <v/>
      </c>
      <c r="U54" s="59">
        <f>IFERROR(IF(S54="",0,S54-(S54*R54)),0)</f>
        <v>0.56000000000000005</v>
      </c>
      <c r="V54" s="59">
        <f>IFERROR(IF(T54="",0,T54-(T54*R54)),0)</f>
        <v>0</v>
      </c>
      <c r="W54" s="3"/>
      <c r="X54" s="3"/>
      <c r="Y54" s="3"/>
      <c r="Z54" s="3"/>
      <c r="AA54" s="3"/>
      <c r="AB54" s="3"/>
      <c r="AC54" s="3"/>
      <c r="AD54" s="3"/>
      <c r="AE54" s="3"/>
      <c r="AF54" s="3"/>
      <c r="AG54" s="3"/>
      <c r="AH54" s="3"/>
      <c r="AI54" s="3"/>
      <c r="AJ54" s="3"/>
      <c r="AK54" s="3"/>
      <c r="AL54" s="3"/>
      <c r="AM54" s="3"/>
    </row>
    <row r="55" spans="1:39" ht="30.75" customHeight="1" x14ac:dyDescent="0.3">
      <c r="A55" s="148"/>
      <c r="B55" s="181"/>
      <c r="C55" s="116"/>
      <c r="D55" s="116"/>
      <c r="E55" s="53"/>
      <c r="F55" s="53"/>
      <c r="G55" s="53"/>
      <c r="H55" s="67" t="str">
        <f t="shared" si="0"/>
        <v xml:space="preserve">  </v>
      </c>
      <c r="I55" s="49"/>
      <c r="J55" s="50" t="str">
        <f t="shared" si="45"/>
        <v/>
      </c>
      <c r="K55" s="49"/>
      <c r="L55" s="65"/>
      <c r="M55" s="65"/>
      <c r="N55" s="65"/>
      <c r="O55" s="65"/>
      <c r="P55" s="65"/>
      <c r="Q55" s="65"/>
      <c r="R55" s="52" t="str">
        <f t="shared" si="2"/>
        <v/>
      </c>
      <c r="S55" s="59" t="str">
        <f>IF(OR(J55="",J55=0),"",
IF(J55="Afecta probabilidad",
IF(J54="Afecta probabilidad",S54-(S54*R54),'2. Identificación del Riesgo'!$L$54),""))</f>
        <v/>
      </c>
      <c r="T55" s="59" t="str">
        <f>IF(OR(J55="",J55=0),"",
IF(J55="Afecta Impacto",
IF(J54="Afecta Impacto",T54-(T54*R54),'2. Identificación del Riesgo'!$O$54),""))</f>
        <v/>
      </c>
      <c r="U55" s="59">
        <f t="shared" ref="U55:U56" si="46">IFERROR(IF(S55="",0,S55-(S55*R55)),0)</f>
        <v>0</v>
      </c>
      <c r="V55" s="59">
        <f t="shared" ref="V55:V56" si="47">IFERROR(IF(T55="",0,T55-(T55*R55)),0)</f>
        <v>0</v>
      </c>
    </row>
    <row r="56" spans="1:39" ht="30.75" customHeight="1" x14ac:dyDescent="0.3">
      <c r="A56" s="148"/>
      <c r="B56" s="181"/>
      <c r="C56" s="116"/>
      <c r="D56" s="116"/>
      <c r="E56" s="53"/>
      <c r="F56" s="53"/>
      <c r="G56" s="53"/>
      <c r="H56" s="67" t="str">
        <f t="shared" si="0"/>
        <v xml:space="preserve">  </v>
      </c>
      <c r="I56" s="49"/>
      <c r="J56" s="50" t="str">
        <f t="shared" si="45"/>
        <v/>
      </c>
      <c r="K56" s="49"/>
      <c r="L56" s="65"/>
      <c r="M56" s="65"/>
      <c r="N56" s="65"/>
      <c r="O56" s="65"/>
      <c r="P56" s="65"/>
      <c r="Q56" s="65"/>
      <c r="R56" s="52" t="str">
        <f t="shared" si="2"/>
        <v/>
      </c>
      <c r="S56" s="59" t="str">
        <f>IF(OR(J56="",J56=0),"",
IF(J56="Afecta probabilidad",
IF(J55="Afecta probabilidad",S55-(S55*R55),
IF(J54="Afecta probabilidad",S54-(S54*R54),'2. Identificación del Riesgo'!$L$54)),""))</f>
        <v/>
      </c>
      <c r="T56" s="59" t="str">
        <f>IF(OR(J56="",J56=0),"",
IF(J56="Afecta Impacto",
IF(J55="Afecta Impacto",T55-(T55*R55),
IF(J54="Afecta Impacto",T54-(T54*R54),'2. Identificación del Riesgo'!$O$54)),""))</f>
        <v/>
      </c>
      <c r="U56" s="59">
        <f t="shared" si="46"/>
        <v>0</v>
      </c>
      <c r="V56" s="59">
        <f t="shared" si="47"/>
        <v>0</v>
      </c>
    </row>
    <row r="57" spans="1:39" ht="30.75" customHeight="1" x14ac:dyDescent="0.3">
      <c r="A57" s="148">
        <v>17</v>
      </c>
      <c r="B57" s="181" t="str">
        <f>IF(OR('2. Identificación del Riesgo'!H57:H59="Corrupción",'2. Identificación del Riesgo'!H57:H59="Lavado de Activos",'2. Identificación del Riesgo'!H57:H59="Financiación del Terrorismo",'2. Identificación del Riesgo'!H57:H59="Trámites, OPAs y Consultas de Acceso a la Información Pública"),"No aplica",
IF('2. Identificación del Riesgo'!H57:H59="","",
IF('2. Identificación del Riesgo'!H57:H59&lt;&gt;"Corrupción",'2. Identificación del Riesgo'!B57:B59)))</f>
        <v>Conocimiento del Riesgo y Efectos del Cambio Climático</v>
      </c>
      <c r="C57" s="116" t="str">
        <f>IF(OR('2. Identificación del Riesgo'!H57:H59="Corrupción",'2. Identificación del Riesgo'!H57:H59="Lavado de Activos",'2. Identificación del Riesgo'!H57:H59="Financiación del Terrorismo",'2. Identificación del Riesgo'!H57:H59="Trámites, OPAs y Consultas de Acceso a la Información Pública"),"No aplica",
IF('2. Identificación del Riesgo'!H57:H59="","",
IF('2. Identificación del Riesgo'!H57:H59&lt;&gt;"Corrupción",'2. Identificación del Riesgo'!G57:G59)))</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D57" s="116" t="str">
        <f>IF(OR('2. Identificación del Riesgo'!H57:H59="Corrupción",'2. Identificación del Riesgo'!H57:H59="Lavado de Activos",'2. Identificación del Riesgo'!H57:H59="Financiación del Terrorismo",'2. Identificación del Riesgo'!H57:H59="Trámites, OPAs y Consultas de Acceso a la Información Pública"),"No aplica",
IF('2. Identificación del Riesgo'!H57:H59="","",
IF('2. Identificación del Riesgo'!H57:H59&lt;&gt;"Corrupción",'2. Identificación del Riesgo'!H57:H59)))</f>
        <v>Seguridad de la Información (Pérdida de Confidencialidad)</v>
      </c>
      <c r="E57" s="53" t="s">
        <v>679</v>
      </c>
      <c r="F57" s="53" t="s">
        <v>680</v>
      </c>
      <c r="G57" s="53" t="s">
        <v>681</v>
      </c>
      <c r="H57" s="67" t="str">
        <f t="shared" si="0"/>
        <v>El subdirector, Jefe o personal delegado Solicita a través de la mesa de servicio y cuando sea necesario. el acceso a las carpetas compartidas, para el personal que considere pertinente.</v>
      </c>
      <c r="I57" s="74" t="s">
        <v>58</v>
      </c>
      <c r="J57" s="50" t="str">
        <f t="shared" ref="J57:J59" si="48">IF(OR(I57="Preventivo",I57="Detectivo"),"Afecta probabilidad",
IF(I57="Correctivo","Afecta Impacto",""))</f>
        <v>Afecta probabilidad</v>
      </c>
      <c r="K57" s="74" t="s">
        <v>60</v>
      </c>
      <c r="L57" s="74" t="s">
        <v>62</v>
      </c>
      <c r="M57" s="74" t="s">
        <v>95</v>
      </c>
      <c r="N57" s="74" t="s">
        <v>64</v>
      </c>
      <c r="O57" s="74" t="s">
        <v>682</v>
      </c>
      <c r="P57" s="74" t="s">
        <v>683</v>
      </c>
      <c r="Q57" s="74" t="s">
        <v>684</v>
      </c>
      <c r="R57" s="52">
        <f t="shared" si="2"/>
        <v>0.4</v>
      </c>
      <c r="S57" s="59">
        <f>IF(OR(J57="",J57=0),"",
IF(J57="Afecta probabilidad",'2. Identificación del Riesgo'!$L$57,""))</f>
        <v>1</v>
      </c>
      <c r="T57" s="59" t="str">
        <f>IF(OR(J57="",J57=0),"",
IF(J57="Afecta Impacto",'2. Identificación del Riesgo'!$O$57,""))</f>
        <v/>
      </c>
      <c r="U57" s="59">
        <f>IFERROR(IF(S57="",0,S57-(S57*R57)),0)</f>
        <v>0.6</v>
      </c>
      <c r="V57" s="59">
        <f>IFERROR(IF(T57="",0,T57-(T57*R57)),0)</f>
        <v>0</v>
      </c>
      <c r="W57" s="3"/>
      <c r="X57" s="3"/>
      <c r="Y57" s="3"/>
      <c r="Z57" s="3"/>
      <c r="AA57" s="3"/>
      <c r="AB57" s="3"/>
      <c r="AC57" s="3"/>
      <c r="AD57" s="3"/>
      <c r="AE57" s="3"/>
      <c r="AF57" s="3"/>
      <c r="AG57" s="3"/>
      <c r="AH57" s="3"/>
      <c r="AI57" s="3"/>
      <c r="AJ57" s="3"/>
      <c r="AK57" s="3"/>
      <c r="AL57" s="3"/>
      <c r="AM57" s="3"/>
    </row>
    <row r="58" spans="1:39" ht="30.75" customHeight="1" x14ac:dyDescent="0.3">
      <c r="A58" s="148"/>
      <c r="B58" s="181"/>
      <c r="C58" s="116"/>
      <c r="D58" s="116"/>
      <c r="E58" s="53"/>
      <c r="F58" s="53"/>
      <c r="G58" s="53"/>
      <c r="H58" s="67" t="str">
        <f t="shared" si="0"/>
        <v xml:space="preserve">  </v>
      </c>
      <c r="I58" s="49"/>
      <c r="J58" s="50" t="str">
        <f t="shared" si="48"/>
        <v/>
      </c>
      <c r="K58" s="49"/>
      <c r="L58" s="65"/>
      <c r="M58" s="65"/>
      <c r="N58" s="65"/>
      <c r="O58" s="65"/>
      <c r="P58" s="65"/>
      <c r="Q58" s="65"/>
      <c r="R58" s="52" t="str">
        <f t="shared" si="2"/>
        <v/>
      </c>
      <c r="S58" s="59" t="str">
        <f>IF(OR(J58="",J58=0),"",
IF(J58="Afecta probabilidad",
IF(J57="Afecta probabilidad",S57-(S57*R57),'2. Identificación del Riesgo'!$L$57),""))</f>
        <v/>
      </c>
      <c r="T58" s="59" t="str">
        <f>IF(OR(J58="",J58=0),"",
IF(J58="Afecta Impacto",
IF(J57="Afecta Impacto",T57-(T57*R57),'2. Identificación del Riesgo'!$O$57),""))</f>
        <v/>
      </c>
      <c r="U58" s="59">
        <f t="shared" ref="U58:U59" si="49">IFERROR(IF(S58="",0,S58-(S58*R58)),0)</f>
        <v>0</v>
      </c>
      <c r="V58" s="59">
        <f t="shared" ref="V58:V59" si="50">IFERROR(IF(T58="",0,T58-(T58*R58)),0)</f>
        <v>0</v>
      </c>
    </row>
    <row r="59" spans="1:39" ht="30.75" customHeight="1" x14ac:dyDescent="0.3">
      <c r="A59" s="148"/>
      <c r="B59" s="181"/>
      <c r="C59" s="116"/>
      <c r="D59" s="116"/>
      <c r="E59" s="53"/>
      <c r="F59" s="53"/>
      <c r="G59" s="53"/>
      <c r="H59" s="67" t="str">
        <f t="shared" si="0"/>
        <v xml:space="preserve">  </v>
      </c>
      <c r="I59" s="49"/>
      <c r="J59" s="50" t="str">
        <f t="shared" si="48"/>
        <v/>
      </c>
      <c r="K59" s="49"/>
      <c r="L59" s="65"/>
      <c r="M59" s="65"/>
      <c r="N59" s="65"/>
      <c r="O59" s="65"/>
      <c r="P59" s="65"/>
      <c r="Q59" s="65"/>
      <c r="R59" s="52" t="str">
        <f t="shared" si="2"/>
        <v/>
      </c>
      <c r="S59" s="59" t="str">
        <f>IF(OR(J59="",J59=0),"",
IF(J59="Afecta probabilidad",
IF(J58="Afecta probabilidad",S58-(S58*R58),
IF(J57="Afecta probabilidad",S57-(S57*R57),'2. Identificación del Riesgo'!$L$57)),""))</f>
        <v/>
      </c>
      <c r="T59" s="59" t="str">
        <f>IF(OR(J59="",J59=0),"",
IF(J59="Afecta Impacto",
IF(J58="Afecta Impacto",T58-(T58*R58),
IF(J57="Afecta Impacto",T57-(T57*R57),'2. Identificación del Riesgo'!$O$57)),""))</f>
        <v/>
      </c>
      <c r="U59" s="59">
        <f t="shared" si="49"/>
        <v>0</v>
      </c>
      <c r="V59" s="59">
        <f t="shared" si="50"/>
        <v>0</v>
      </c>
    </row>
    <row r="60" spans="1:39" ht="30.75" customHeight="1" x14ac:dyDescent="0.3">
      <c r="A60" s="148">
        <v>18</v>
      </c>
      <c r="B60" s="181" t="str">
        <f>IF(OR('2. Identificación del Riesgo'!H60:H62="Corrupción",'2. Identificación del Riesgo'!H60:H62="Lavado de Activos",'2. Identificación del Riesgo'!H60:H62="Financiación del Terrorismo",'2. Identificación del Riesgo'!H60:H62="Trámites, OPAs y Consultas de Acceso a la Información Pública"),"No aplica",
IF('2. Identificación del Riesgo'!H60:H62="","",
IF('2. Identificación del Riesgo'!H60:H62&lt;&gt;"Corrupción",'2. Identificación del Riesgo'!B60:B62)))</f>
        <v>Conocimiento del Riesgo y Efectos del Cambio Climático</v>
      </c>
      <c r="C60" s="116" t="str">
        <f>IF(OR('2. Identificación del Riesgo'!H60:H62="Corrupción",'2. Identificación del Riesgo'!H60:H62="Lavado de Activos",'2. Identificación del Riesgo'!H60:H62="Financiación del Terrorismo",'2. Identificación del Riesgo'!H60:H62="Trámites, OPAs y Consultas de Acceso a la Información Pública"),"No aplica",
IF('2. Identificación del Riesgo'!H60:H62="","",
IF('2. Identificación del Riesgo'!H60:H62&lt;&gt;"Corrupción",'2. Identificación del Riesgo'!G60:G62)))</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D60" s="116" t="str">
        <f>IF(OR('2. Identificación del Riesgo'!H60:H62="Corrupción",'2. Identificación del Riesgo'!H60:H62="Lavado de Activos",'2. Identificación del Riesgo'!H60:H62="Financiación del Terrorismo",'2. Identificación del Riesgo'!H60:H62="Trámites, OPAs y Consultas de Acceso a la Información Pública"),"No aplica",
IF('2. Identificación del Riesgo'!H60:H62="","",
IF('2. Identificación del Riesgo'!H60:H62&lt;&gt;"Corrupción",'2. Identificación del Riesgo'!H60:H62)))</f>
        <v>Seguridad de la Información (Pérdida de la Integridad)</v>
      </c>
      <c r="E60" s="53"/>
      <c r="F60" s="53"/>
      <c r="G60" s="53"/>
      <c r="H60" s="67" t="str">
        <f t="shared" si="0"/>
        <v xml:space="preserve">  </v>
      </c>
      <c r="I60" s="49" t="s">
        <v>349</v>
      </c>
      <c r="J60" s="50" t="str">
        <f t="shared" ref="J60:J62" si="51">IF(OR(I60="Preventivo",I60="Detectivo"),"Afecta probabilidad",
IF(I60="Correctivo","Afecta Impacto",""))</f>
        <v/>
      </c>
      <c r="K60" s="49"/>
      <c r="L60" s="65"/>
      <c r="M60" s="65"/>
      <c r="N60" s="65"/>
      <c r="O60" s="65"/>
      <c r="P60" s="65"/>
      <c r="Q60" s="65"/>
      <c r="R60" s="52" t="str">
        <f t="shared" si="2"/>
        <v/>
      </c>
      <c r="S60" s="59" t="str">
        <f>IF(OR(J60="",J60=0),"",
IF(J60="Afecta probabilidad",'2. Identificación del Riesgo'!$L$60,""))</f>
        <v/>
      </c>
      <c r="T60" s="59" t="str">
        <f>IF(OR(J60="",J60=0),"",
IF(J60="Afecta Impacto",'2. Identificación del Riesgo'!$O$60,""))</f>
        <v/>
      </c>
      <c r="U60" s="59">
        <f>IFERROR(IF(S60="",0,S60-(S60*R60)),0)</f>
        <v>0</v>
      </c>
      <c r="V60" s="59">
        <f>IFERROR(IF(T60="",0,T60-(T60*R60)),0)</f>
        <v>0</v>
      </c>
      <c r="W60" s="3"/>
      <c r="X60" s="3"/>
      <c r="Y60" s="3"/>
      <c r="Z60" s="3"/>
      <c r="AA60" s="3"/>
      <c r="AB60" s="3"/>
      <c r="AC60" s="3"/>
      <c r="AD60" s="3"/>
      <c r="AE60" s="3"/>
      <c r="AF60" s="3"/>
      <c r="AG60" s="3"/>
      <c r="AH60" s="3"/>
      <c r="AI60" s="3"/>
      <c r="AJ60" s="3"/>
      <c r="AK60" s="3"/>
      <c r="AL60" s="3"/>
      <c r="AM60" s="3"/>
    </row>
    <row r="61" spans="1:39" ht="30.75" customHeight="1" x14ac:dyDescent="0.3">
      <c r="A61" s="148"/>
      <c r="B61" s="181"/>
      <c r="C61" s="116"/>
      <c r="D61" s="116"/>
      <c r="E61" s="53"/>
      <c r="F61" s="53"/>
      <c r="G61" s="53"/>
      <c r="H61" s="67" t="str">
        <f t="shared" si="0"/>
        <v xml:space="preserve">  </v>
      </c>
      <c r="I61" s="49"/>
      <c r="J61" s="50" t="str">
        <f t="shared" si="51"/>
        <v/>
      </c>
      <c r="K61" s="49"/>
      <c r="L61" s="65"/>
      <c r="M61" s="65"/>
      <c r="N61" s="65"/>
      <c r="O61" s="65"/>
      <c r="P61" s="65"/>
      <c r="Q61" s="65"/>
      <c r="R61" s="52" t="str">
        <f t="shared" si="2"/>
        <v/>
      </c>
      <c r="S61" s="59" t="str">
        <f>IF(OR(J61="",J61=0),"",
IF(J61="Afecta probabilidad",
IF(J60="Afecta probabilidad",S60-(S60*R60),'2. Identificación del Riesgo'!$L$60),""))</f>
        <v/>
      </c>
      <c r="T61" s="59" t="str">
        <f>IF(OR(J61="",J61=0),"",
IF(J61="Afecta Impacto",
IF(J60="Afecta Impacto",T60-(T60*R60),'2. Identificación del Riesgo'!$O$60),""))</f>
        <v/>
      </c>
      <c r="U61" s="59">
        <f t="shared" ref="U61:U62" si="52">IFERROR(IF(S61="",0,S61-(S61*R61)),0)</f>
        <v>0</v>
      </c>
      <c r="V61" s="59">
        <f t="shared" ref="V61:V62" si="53">IFERROR(IF(T61="",0,T61-(T61*R61)),0)</f>
        <v>0</v>
      </c>
    </row>
    <row r="62" spans="1:39" ht="30.75" customHeight="1" x14ac:dyDescent="0.3">
      <c r="A62" s="148"/>
      <c r="B62" s="181"/>
      <c r="C62" s="116"/>
      <c r="D62" s="116"/>
      <c r="E62" s="53"/>
      <c r="F62" s="53"/>
      <c r="G62" s="53"/>
      <c r="H62" s="67" t="str">
        <f t="shared" si="0"/>
        <v xml:space="preserve">  </v>
      </c>
      <c r="I62" s="49"/>
      <c r="J62" s="50" t="str">
        <f t="shared" si="51"/>
        <v/>
      </c>
      <c r="K62" s="49"/>
      <c r="L62" s="65"/>
      <c r="M62" s="65"/>
      <c r="N62" s="65"/>
      <c r="O62" s="65"/>
      <c r="P62" s="65"/>
      <c r="Q62" s="65"/>
      <c r="R62" s="52" t="str">
        <f t="shared" si="2"/>
        <v/>
      </c>
      <c r="S62" s="59" t="str">
        <f>IF(OR(J62="",J62=0),"",
IF(J62="Afecta probabilidad",
IF(J61="Afecta probabilidad",S61-(S61*R61),
IF(J60="Afecta probabilidad",S60-(S60*R60),'2. Identificación del Riesgo'!$L$60)),""))</f>
        <v/>
      </c>
      <c r="T62" s="59" t="str">
        <f>IF(OR(J62="",J62=0),"",
IF(J62="Afecta Impacto",
IF(J61="Afecta Impacto",T61-(T61*R61),
IF(J60="Afecta Impacto",T60-(T60*R60),'2. Identificación del Riesgo'!$O$60)),""))</f>
        <v/>
      </c>
      <c r="U62" s="59">
        <f t="shared" si="52"/>
        <v>0</v>
      </c>
      <c r="V62" s="59">
        <f t="shared" si="53"/>
        <v>0</v>
      </c>
    </row>
    <row r="63" spans="1:39" ht="30.75" customHeight="1" x14ac:dyDescent="0.3">
      <c r="A63" s="148">
        <v>19</v>
      </c>
      <c r="B63" s="181" t="str">
        <f>IF(OR('2. Identificación del Riesgo'!H63:H65="Corrupción",'2. Identificación del Riesgo'!H63:H65="Lavado de Activos",'2. Identificación del Riesgo'!H63:H65="Financiación del Terrorismo",'2. Identificación del Riesgo'!H63:H65="Trámites, OPAs y Consultas de Acceso a la Información Pública"),"No aplica",
IF('2. Identificación del Riesgo'!H63:H65="","",
IF('2. Identificación del Riesgo'!H63:H65&lt;&gt;"Corrupción",'2. Identificación del Riesgo'!B63:B65)))</f>
        <v/>
      </c>
      <c r="C63" s="116" t="str">
        <f>IF(OR('2. Identificación del Riesgo'!H63:H65="Corrupción",'2. Identificación del Riesgo'!H63:H65="Lavado de Activos",'2. Identificación del Riesgo'!H63:H65="Financiación del Terrorismo",'2. Identificación del Riesgo'!H63:H65="Trámites, OPAs y Consultas de Acceso a la Información Pública"),"No aplica",
IF('2. Identificación del Riesgo'!H63:H65="","",
IF('2. Identificación del Riesgo'!H63:H65&lt;&gt;"Corrupción",'2. Identificación del Riesgo'!G63:G65)))</f>
        <v/>
      </c>
      <c r="D63" s="116" t="str">
        <f>IF(OR('2. Identificación del Riesgo'!H63:H65="Corrupción",'2. Identificación del Riesgo'!H63:H65="Lavado de Activos",'2. Identificación del Riesgo'!H63:H65="Financiación del Terrorismo",'2. Identificación del Riesgo'!H63:H65="Trámites, OPAs y Consultas de Acceso a la Información Pública"),"No aplica",
IF('2. Identificación del Riesgo'!H63:H65="","",
IF('2. Identificación del Riesgo'!H63:H65&lt;&gt;"Corrupción",'2. Identificación del Riesgo'!H63:H65)))</f>
        <v/>
      </c>
      <c r="E63" s="53"/>
      <c r="F63" s="53"/>
      <c r="G63" s="53"/>
      <c r="H63" s="67" t="str">
        <f t="shared" si="0"/>
        <v xml:space="preserve">  </v>
      </c>
      <c r="I63" s="49"/>
      <c r="J63" s="50" t="str">
        <f t="shared" ref="J63:J65" si="54">IF(OR(I63="Preventivo",I63="Detectivo"),"Afecta probabilidad",
IF(I63="Correctivo","Afecta Impacto",""))</f>
        <v/>
      </c>
      <c r="K63" s="49"/>
      <c r="L63" s="65"/>
      <c r="M63" s="65"/>
      <c r="N63" s="65"/>
      <c r="O63" s="65"/>
      <c r="P63" s="65"/>
      <c r="Q63" s="65"/>
      <c r="R63" s="52" t="str">
        <f t="shared" si="2"/>
        <v/>
      </c>
      <c r="S63" s="59" t="str">
        <f>IF(OR(J63="",J63=0),"",
IF(J63="Afecta probabilidad",'2. Identificación del Riesgo'!$L$63,""))</f>
        <v/>
      </c>
      <c r="T63" s="59" t="str">
        <f>IF(OR(J63="",J63=0),"",
IF(J63="Afecta Impacto",'2. Identificación del Riesgo'!$O$63,""))</f>
        <v/>
      </c>
      <c r="U63" s="59">
        <f>IFERROR(IF(S63="",0,S63-(S63*R63)),0)</f>
        <v>0</v>
      </c>
      <c r="V63" s="59">
        <f>IFERROR(IF(T63="",0,T63-(T63*R63)),0)</f>
        <v>0</v>
      </c>
      <c r="W63" s="3"/>
      <c r="X63" s="3"/>
      <c r="Y63" s="3"/>
      <c r="Z63" s="3"/>
      <c r="AA63" s="3"/>
      <c r="AB63" s="3"/>
      <c r="AC63" s="3"/>
      <c r="AD63" s="3"/>
      <c r="AE63" s="3"/>
      <c r="AF63" s="3"/>
      <c r="AG63" s="3"/>
      <c r="AH63" s="3"/>
      <c r="AI63" s="3"/>
      <c r="AJ63" s="3"/>
      <c r="AK63" s="3"/>
      <c r="AL63" s="3"/>
      <c r="AM63" s="3"/>
    </row>
    <row r="64" spans="1:39" ht="30.75" customHeight="1" x14ac:dyDescent="0.3">
      <c r="A64" s="148"/>
      <c r="B64" s="181"/>
      <c r="C64" s="116"/>
      <c r="D64" s="116"/>
      <c r="E64" s="53"/>
      <c r="F64" s="53"/>
      <c r="G64" s="53"/>
      <c r="H64" s="67" t="str">
        <f t="shared" si="0"/>
        <v xml:space="preserve">  </v>
      </c>
      <c r="I64" s="49"/>
      <c r="J64" s="50" t="str">
        <f t="shared" si="54"/>
        <v/>
      </c>
      <c r="K64" s="49"/>
      <c r="L64" s="65"/>
      <c r="M64" s="65"/>
      <c r="N64" s="65"/>
      <c r="O64" s="65"/>
      <c r="P64" s="65"/>
      <c r="Q64" s="65"/>
      <c r="R64" s="52" t="str">
        <f t="shared" si="2"/>
        <v/>
      </c>
      <c r="S64" s="59" t="str">
        <f>IF(OR(J64="",J64=0),"",
IF(J64="Afecta probabilidad",
IF(J63="Afecta probabilidad",S63-(S63*R63),'2. Identificación del Riesgo'!$L$63),""))</f>
        <v/>
      </c>
      <c r="T64" s="59" t="str">
        <f>IF(OR(J64="",J64=0),"",
IF(J64="Afecta Impacto",
IF(J63="Afecta Impacto",T63-(T63*R63),'2. Identificación del Riesgo'!$O$63),""))</f>
        <v/>
      </c>
      <c r="U64" s="59">
        <f t="shared" ref="U64:U65" si="55">IFERROR(IF(S64="",0,S64-(S64*R64)),0)</f>
        <v>0</v>
      </c>
      <c r="V64" s="59">
        <f t="shared" ref="V64:V65" si="56">IFERROR(IF(T64="",0,T64-(T64*R64)),0)</f>
        <v>0</v>
      </c>
    </row>
    <row r="65" spans="1:39" ht="30.75" customHeight="1" x14ac:dyDescent="0.3">
      <c r="A65" s="148"/>
      <c r="B65" s="181"/>
      <c r="C65" s="116"/>
      <c r="D65" s="116"/>
      <c r="E65" s="53"/>
      <c r="F65" s="53"/>
      <c r="G65" s="53"/>
      <c r="H65" s="67" t="str">
        <f t="shared" si="0"/>
        <v xml:space="preserve">  </v>
      </c>
      <c r="I65" s="49"/>
      <c r="J65" s="50" t="str">
        <f t="shared" si="54"/>
        <v/>
      </c>
      <c r="K65" s="49"/>
      <c r="L65" s="65"/>
      <c r="M65" s="65"/>
      <c r="N65" s="65"/>
      <c r="O65" s="65"/>
      <c r="P65" s="65"/>
      <c r="Q65" s="65"/>
      <c r="R65" s="52" t="str">
        <f t="shared" si="2"/>
        <v/>
      </c>
      <c r="S65" s="59" t="str">
        <f>IF(OR(J65="",J65=0),"",
IF(J65="Afecta probabilidad",
IF(J64="Afecta probabilidad",S64-(S64*R64),
IF(J63="Afecta probabilidad",S63-(S63*R63),'2. Identificación del Riesgo'!$L$63)),""))</f>
        <v/>
      </c>
      <c r="T65" s="59" t="str">
        <f>IF(OR(J65="",J65=0),"",
IF(J65="Afecta Impacto",
IF(J64="Afecta Impacto",T64-(T64*R64),
IF(J63="Afecta Impacto",T63-(T63*R63),'2. Identificación del Riesgo'!$O$63)),""))</f>
        <v/>
      </c>
      <c r="U65" s="59">
        <f t="shared" si="55"/>
        <v>0</v>
      </c>
      <c r="V65" s="59">
        <f t="shared" si="56"/>
        <v>0</v>
      </c>
    </row>
    <row r="66" spans="1:39" ht="30.75" customHeight="1" x14ac:dyDescent="0.3">
      <c r="A66" s="148">
        <v>20</v>
      </c>
      <c r="B66" s="181" t="str">
        <f>IF(OR('2. Identificación del Riesgo'!H66:H68="Corrupción",'2. Identificación del Riesgo'!H66:H68="Lavado de Activos",'2. Identificación del Riesgo'!H66:H68="Financiación del Terrorismo",'2. Identificación del Riesgo'!H66:H68="Trámites, OPAs y Consultas de Acceso a la Información Pública"),"No aplica",
IF('2. Identificación del Riesgo'!H66:H68="","",
IF('2. Identificación del Riesgo'!H66:H68&lt;&gt;"Corrupción",'2. Identificación del Riesgo'!B66:B68)))</f>
        <v/>
      </c>
      <c r="C66" s="116" t="str">
        <f>IF(OR('2. Identificación del Riesgo'!H66:H68="Corrupción",'2. Identificación del Riesgo'!H66:H68="Lavado de Activos",'2. Identificación del Riesgo'!H66:H68="Financiación del Terrorismo",'2. Identificación del Riesgo'!H66:H68="Trámites, OPAs y Consultas de Acceso a la Información Pública"),"No aplica",
IF('2. Identificación del Riesgo'!H66:H68="","",
IF('2. Identificación del Riesgo'!H66:H68&lt;&gt;"Corrupción",'2. Identificación del Riesgo'!G66:G68)))</f>
        <v/>
      </c>
      <c r="D66" s="116" t="str">
        <f>IF(OR('2. Identificación del Riesgo'!H66:H68="Corrupción",'2. Identificación del Riesgo'!H66:H68="Lavado de Activos",'2. Identificación del Riesgo'!H66:H68="Financiación del Terrorismo",'2. Identificación del Riesgo'!H66:H68="Trámites, OPAs y Consultas de Acceso a la Información Pública"),"No aplica",
IF('2. Identificación del Riesgo'!H66:H68="","",
IF('2. Identificación del Riesgo'!H66:H68&lt;&gt;"Corrupción",'2. Identificación del Riesgo'!H66:H68)))</f>
        <v/>
      </c>
      <c r="E66" s="53"/>
      <c r="F66" s="53"/>
      <c r="G66" s="53"/>
      <c r="H66" s="67" t="str">
        <f t="shared" si="0"/>
        <v xml:space="preserve">  </v>
      </c>
      <c r="I66" s="49"/>
      <c r="J66" s="50" t="str">
        <f t="shared" ref="J66:J68" si="57">IF(OR(I66="Preventivo",I66="Detectivo"),"Afecta probabilidad",
IF(I66="Correctivo","Afecta Impacto",""))</f>
        <v/>
      </c>
      <c r="K66" s="49"/>
      <c r="L66" s="65"/>
      <c r="M66" s="65"/>
      <c r="N66" s="65"/>
      <c r="O66" s="65"/>
      <c r="P66" s="65"/>
      <c r="Q66" s="65"/>
      <c r="R66" s="52" t="str">
        <f t="shared" si="2"/>
        <v/>
      </c>
      <c r="S66" s="59" t="str">
        <f>IF(OR(J66="",J66=0),"",
IF(J66="Afecta probabilidad",'2. Identificación del Riesgo'!$L$66,""))</f>
        <v/>
      </c>
      <c r="T66" s="59" t="str">
        <f>IF(OR(J66="",J66=0),"",
IF(J66="Afecta Impacto",'2. Identificación del Riesgo'!$O$66,""))</f>
        <v/>
      </c>
      <c r="U66" s="59">
        <f>IFERROR(IF(S66="",0,S66-(S66*R66)),0)</f>
        <v>0</v>
      </c>
      <c r="V66" s="59">
        <f>IFERROR(IF(T66="",0,T66-(T66*R66)),0)</f>
        <v>0</v>
      </c>
      <c r="W66" s="3"/>
      <c r="X66" s="3"/>
      <c r="Y66" s="3"/>
      <c r="Z66" s="3"/>
      <c r="AA66" s="3"/>
      <c r="AB66" s="3"/>
      <c r="AC66" s="3"/>
      <c r="AD66" s="3"/>
      <c r="AE66" s="3"/>
      <c r="AF66" s="3"/>
      <c r="AG66" s="3"/>
      <c r="AH66" s="3"/>
      <c r="AI66" s="3"/>
      <c r="AJ66" s="3"/>
      <c r="AK66" s="3"/>
      <c r="AL66" s="3"/>
      <c r="AM66" s="3"/>
    </row>
    <row r="67" spans="1:39" ht="30.75" customHeight="1" x14ac:dyDescent="0.3">
      <c r="A67" s="148"/>
      <c r="B67" s="181"/>
      <c r="C67" s="116"/>
      <c r="D67" s="116"/>
      <c r="E67" s="53"/>
      <c r="F67" s="53"/>
      <c r="G67" s="53"/>
      <c r="H67" s="67" t="str">
        <f t="shared" si="0"/>
        <v xml:space="preserve">  </v>
      </c>
      <c r="I67" s="49"/>
      <c r="J67" s="50" t="str">
        <f t="shared" si="57"/>
        <v/>
      </c>
      <c r="K67" s="49"/>
      <c r="L67" s="65"/>
      <c r="M67" s="65"/>
      <c r="N67" s="65"/>
      <c r="O67" s="65"/>
      <c r="P67" s="65"/>
      <c r="Q67" s="65"/>
      <c r="R67" s="52" t="str">
        <f t="shared" si="2"/>
        <v/>
      </c>
      <c r="S67" s="59" t="str">
        <f>IF(OR(J67="",J67=0),"",
IF(J67="Afecta probabilidad",
IF(J66="Afecta probabilidad",S66-(S66*R66),'2. Identificación del Riesgo'!$L$66),""))</f>
        <v/>
      </c>
      <c r="T67" s="59" t="str">
        <f>IF(OR(J67="",J67=0),"",
IF(J67="Afecta Impacto",
IF(J66="Afecta Impacto",T66-(T66*R66),'2. Identificación del Riesgo'!$O$66),""))</f>
        <v/>
      </c>
      <c r="U67" s="59">
        <f t="shared" ref="U67:U68" si="58">IFERROR(IF(S67="",0,S67-(S67*R67)),0)</f>
        <v>0</v>
      </c>
      <c r="V67" s="59">
        <f t="shared" ref="V67:V68" si="59">IFERROR(IF(T67="",0,T67-(T67*R67)),0)</f>
        <v>0</v>
      </c>
    </row>
    <row r="68" spans="1:39" ht="30.75" customHeight="1" x14ac:dyDescent="0.3">
      <c r="A68" s="148"/>
      <c r="B68" s="181"/>
      <c r="C68" s="116"/>
      <c r="D68" s="116"/>
      <c r="E68" s="53"/>
      <c r="F68" s="53"/>
      <c r="G68" s="53"/>
      <c r="H68" s="67" t="str">
        <f t="shared" si="0"/>
        <v xml:space="preserve">  </v>
      </c>
      <c r="I68" s="49"/>
      <c r="J68" s="50" t="str">
        <f t="shared" si="57"/>
        <v/>
      </c>
      <c r="K68" s="49"/>
      <c r="L68" s="65"/>
      <c r="M68" s="65"/>
      <c r="N68" s="65"/>
      <c r="O68" s="65"/>
      <c r="P68" s="65"/>
      <c r="Q68" s="65"/>
      <c r="R68" s="52" t="str">
        <f t="shared" si="2"/>
        <v/>
      </c>
      <c r="S68" s="59" t="str">
        <f>IF(OR(J68="",J68=0),"",
IF(J68="Afecta probabilidad",
IF(J67="Afecta probabilidad",S67-(S67*R67),
IF(J66="Afecta probabilidad",S66-(S66*R66),'2. Identificación del Riesgo'!$L$66)),""))</f>
        <v/>
      </c>
      <c r="T68" s="59" t="str">
        <f>IF(OR(J68="",J68=0),"",
IF(J68="Afecta Impacto",
IF(J67="Afecta Impacto",T67-(T67*R67),
IF(J66="Afecta Impacto",T66-(T66*R66),'2. Identificación del Riesgo'!$O$66)),""))</f>
        <v/>
      </c>
      <c r="U68" s="59">
        <f t="shared" si="58"/>
        <v>0</v>
      </c>
      <c r="V68" s="59">
        <f t="shared" si="59"/>
        <v>0</v>
      </c>
    </row>
    <row r="69" spans="1:39" x14ac:dyDescent="0.3"/>
    <row r="70" spans="1:39" x14ac:dyDescent="0.3"/>
  </sheetData>
  <sheetProtection algorithmName="SHA-512" hashValue="OBpt4r8re1uo4E9r9236q4N2jhf8YwFaZFE4j2T4v+3O28eTl0PuXOsvBBiGJPKoIZ9oTk4j8hPvTRvcQ3LpyQ==" saltValue="EfXbHTNIvUAc1Ddl0C1DbA==" spinCount="100000" sheet="1" objects="1" scenarios="1" formatColumns="0" formatRows="0"/>
  <mergeCells count="102">
    <mergeCell ref="A66:A68"/>
    <mergeCell ref="B66:B68"/>
    <mergeCell ref="C66:C68"/>
    <mergeCell ref="D66:D68"/>
    <mergeCell ref="A63:A65"/>
    <mergeCell ref="B63:B65"/>
    <mergeCell ref="C63:C65"/>
    <mergeCell ref="D63:D65"/>
    <mergeCell ref="A60:A62"/>
    <mergeCell ref="B60:B62"/>
    <mergeCell ref="C60:C62"/>
    <mergeCell ref="D60:D62"/>
    <mergeCell ref="A51:A53"/>
    <mergeCell ref="B51:B53"/>
    <mergeCell ref="C51:C53"/>
    <mergeCell ref="D51:D53"/>
    <mergeCell ref="A57:A59"/>
    <mergeCell ref="B57:B59"/>
    <mergeCell ref="C57:C59"/>
    <mergeCell ref="D57:D59"/>
    <mergeCell ref="A54:A56"/>
    <mergeCell ref="B54:B56"/>
    <mergeCell ref="C54:C56"/>
    <mergeCell ref="D54:D56"/>
    <mergeCell ref="A48:A50"/>
    <mergeCell ref="B48:B50"/>
    <mergeCell ref="C48:C50"/>
    <mergeCell ref="D48:D50"/>
    <mergeCell ref="A45:A47"/>
    <mergeCell ref="B45:B47"/>
    <mergeCell ref="C45:C47"/>
    <mergeCell ref="D45:D47"/>
    <mergeCell ref="D42:D44"/>
    <mergeCell ref="A39:A41"/>
    <mergeCell ref="B39:B41"/>
    <mergeCell ref="C39:C41"/>
    <mergeCell ref="D39:D41"/>
    <mergeCell ref="A42:A44"/>
    <mergeCell ref="B42:B44"/>
    <mergeCell ref="C42:C44"/>
    <mergeCell ref="D12:D14"/>
    <mergeCell ref="D15:D17"/>
    <mergeCell ref="D18:D20"/>
    <mergeCell ref="D21:D23"/>
    <mergeCell ref="A36:A38"/>
    <mergeCell ref="B36:B38"/>
    <mergeCell ref="C36:C38"/>
    <mergeCell ref="D27:D29"/>
    <mergeCell ref="D30:D32"/>
    <mergeCell ref="D33:D35"/>
    <mergeCell ref="D36:D38"/>
    <mergeCell ref="B21:B23"/>
    <mergeCell ref="C21:C23"/>
    <mergeCell ref="B24:B26"/>
    <mergeCell ref="C24:C26"/>
    <mergeCell ref="B27:B29"/>
    <mergeCell ref="D24:D26"/>
    <mergeCell ref="B33:B35"/>
    <mergeCell ref="C33:C35"/>
    <mergeCell ref="A24:A26"/>
    <mergeCell ref="A21:A23"/>
    <mergeCell ref="A27:A29"/>
    <mergeCell ref="A33:A35"/>
    <mergeCell ref="A30:A32"/>
    <mergeCell ref="B30:B32"/>
    <mergeCell ref="C30:C32"/>
    <mergeCell ref="C27:C29"/>
    <mergeCell ref="A15:A17"/>
    <mergeCell ref="A12:A14"/>
    <mergeCell ref="A18:A20"/>
    <mergeCell ref="B12:B14"/>
    <mergeCell ref="C12:C14"/>
    <mergeCell ref="B15:B17"/>
    <mergeCell ref="C18:C20"/>
    <mergeCell ref="C15:C17"/>
    <mergeCell ref="B18:B20"/>
    <mergeCell ref="A9:A11"/>
    <mergeCell ref="B7:B8"/>
    <mergeCell ref="B9:B11"/>
    <mergeCell ref="C9:C11"/>
    <mergeCell ref="I7:K7"/>
    <mergeCell ref="D9:D11"/>
    <mergeCell ref="H7:H8"/>
    <mergeCell ref="F7:F8"/>
    <mergeCell ref="G7:G8"/>
    <mergeCell ref="A1:B4"/>
    <mergeCell ref="A7:A8"/>
    <mergeCell ref="E7:E8"/>
    <mergeCell ref="C7:C8"/>
    <mergeCell ref="D7:D8"/>
    <mergeCell ref="A6:D6"/>
    <mergeCell ref="L7:Q7"/>
    <mergeCell ref="S7:T7"/>
    <mergeCell ref="U7:U8"/>
    <mergeCell ref="C1:S4"/>
    <mergeCell ref="T1:V1"/>
    <mergeCell ref="T2:V2"/>
    <mergeCell ref="T3:V3"/>
    <mergeCell ref="T4:V4"/>
    <mergeCell ref="E6:V6"/>
    <mergeCell ref="V7:V8"/>
    <mergeCell ref="R7:R8"/>
  </mergeCells>
  <conditionalFormatting sqref="B9:D68">
    <cfRule type="expression" dxfId="301" priority="182">
      <formula>IF($D9="No aplica",1,0)</formula>
    </cfRule>
  </conditionalFormatting>
  <conditionalFormatting sqref="U9:U68">
    <cfRule type="cellIs" dxfId="300" priority="92" operator="equal">
      <formula>0</formula>
    </cfRule>
  </conditionalFormatting>
  <conditionalFormatting sqref="V9:V68">
    <cfRule type="cellIs" dxfId="299" priority="91" operator="equal">
      <formula>0</formula>
    </cfRule>
  </conditionalFormatting>
  <conditionalFormatting sqref="E15:V17">
    <cfRule type="expression" dxfId="298" priority="68">
      <formula>IF($D$15="No aplica",1,0)</formula>
    </cfRule>
  </conditionalFormatting>
  <conditionalFormatting sqref="E18:V20">
    <cfRule type="expression" dxfId="297" priority="67">
      <formula>IF($D$18="No aplica",1,0)</formula>
    </cfRule>
  </conditionalFormatting>
  <conditionalFormatting sqref="H21:H23 J21:J23 O22:V23 R21:V21">
    <cfRule type="expression" dxfId="296" priority="66">
      <formula>IF($D$21="No aplica",1,0)</formula>
    </cfRule>
  </conditionalFormatting>
  <conditionalFormatting sqref="E24:H26 J24:J26 O24:V26">
    <cfRule type="expression" dxfId="295" priority="65">
      <formula>IF($D$24="No aplica",1,0)</formula>
    </cfRule>
  </conditionalFormatting>
  <conditionalFormatting sqref="E29:V29 E27:H28 J27:J28 O27:V28">
    <cfRule type="expression" dxfId="294" priority="64">
      <formula>IF($D$27="No aplica",1,0)</formula>
    </cfRule>
  </conditionalFormatting>
  <conditionalFormatting sqref="E30:V32">
    <cfRule type="expression" dxfId="293" priority="63">
      <formula>IF($D$30="No aplica",1,0)</formula>
    </cfRule>
  </conditionalFormatting>
  <conditionalFormatting sqref="E33:V35">
    <cfRule type="expression" dxfId="292" priority="62">
      <formula>IF($D$33="No aplica",1,0)</formula>
    </cfRule>
  </conditionalFormatting>
  <conditionalFormatting sqref="E38:V38 H36:N37 R36:V37">
    <cfRule type="expression" dxfId="291" priority="61">
      <formula>IF($D$36="No aplica",1,0)</formula>
    </cfRule>
  </conditionalFormatting>
  <conditionalFormatting sqref="E39:V41">
    <cfRule type="expression" dxfId="290" priority="60">
      <formula>IF($D$39="No aplica",1,0)</formula>
    </cfRule>
  </conditionalFormatting>
  <conditionalFormatting sqref="E43:V44 H42 J42 R42:V42">
    <cfRule type="expression" dxfId="289" priority="59">
      <formula>IF($D$42="No aplica",1,0)</formula>
    </cfRule>
  </conditionalFormatting>
  <conditionalFormatting sqref="E45:V47">
    <cfRule type="expression" dxfId="288" priority="58">
      <formula>IF($D$45="No aplica",1,0)</formula>
    </cfRule>
  </conditionalFormatting>
  <conditionalFormatting sqref="E49:V50 E48:L48 R48:V48">
    <cfRule type="expression" dxfId="287" priority="57">
      <formula>IF($D$48="No aplica",1,0)</formula>
    </cfRule>
  </conditionalFormatting>
  <conditionalFormatting sqref="E51:V53">
    <cfRule type="expression" dxfId="286" priority="56">
      <formula>IF($D$51="No aplica",1,0)</formula>
    </cfRule>
  </conditionalFormatting>
  <conditionalFormatting sqref="E54:V56">
    <cfRule type="expression" dxfId="285" priority="55">
      <formula>IF($D$54="No aplica",1,0)</formula>
    </cfRule>
  </conditionalFormatting>
  <conditionalFormatting sqref="E58:V59 H57 J57 R57:V57">
    <cfRule type="expression" dxfId="284" priority="54">
      <formula>IF($D$57="No aplica",1,0)</formula>
    </cfRule>
  </conditionalFormatting>
  <conditionalFormatting sqref="E60:V62">
    <cfRule type="expression" dxfId="283" priority="53">
      <formula>IF($D$60="No aplica",1,0)</formula>
    </cfRule>
  </conditionalFormatting>
  <conditionalFormatting sqref="E63:V65">
    <cfRule type="expression" dxfId="282" priority="52">
      <formula>IF($D$63="No aplica",1,0)</formula>
    </cfRule>
  </conditionalFormatting>
  <conditionalFormatting sqref="E66:V68">
    <cfRule type="expression" dxfId="281" priority="51">
      <formula>IF($D$66="No aplica",1,0)</formula>
    </cfRule>
  </conditionalFormatting>
  <conditionalFormatting sqref="E12:V14">
    <cfRule type="expression" dxfId="280" priority="50">
      <formula>IF($D$12="No aplica",1,0)</formula>
    </cfRule>
  </conditionalFormatting>
  <conditionalFormatting sqref="E9:V11">
    <cfRule type="expression" dxfId="279" priority="49">
      <formula>IF($D$9="No aplica",1,0)</formula>
    </cfRule>
  </conditionalFormatting>
  <conditionalFormatting sqref="E36">
    <cfRule type="expression" dxfId="278" priority="48">
      <formula>IF($D$15="No aplica",1,0)</formula>
    </cfRule>
  </conditionalFormatting>
  <conditionalFormatting sqref="F36">
    <cfRule type="expression" dxfId="277" priority="47">
      <formula>IF($D$15="No aplica",1,0)</formula>
    </cfRule>
  </conditionalFormatting>
  <conditionalFormatting sqref="G36">
    <cfRule type="expression" dxfId="276" priority="46">
      <formula>IF($D$15="No aplica",1,0)</formula>
    </cfRule>
  </conditionalFormatting>
  <conditionalFormatting sqref="O36">
    <cfRule type="expression" dxfId="275" priority="45">
      <formula>IF($D$15="No aplica",1,0)</formula>
    </cfRule>
  </conditionalFormatting>
  <conditionalFormatting sqref="P36">
    <cfRule type="expression" dxfId="274" priority="44">
      <formula>IF($D$15="No aplica",1,0)</formula>
    </cfRule>
  </conditionalFormatting>
  <conditionalFormatting sqref="Q36">
    <cfRule type="expression" dxfId="273" priority="43">
      <formula>IF($D$15="No aplica",1,0)</formula>
    </cfRule>
  </conditionalFormatting>
  <conditionalFormatting sqref="F37">
    <cfRule type="expression" dxfId="272" priority="41">
      <formula>IF($D$15="No aplica",1,0)</formula>
    </cfRule>
  </conditionalFormatting>
  <conditionalFormatting sqref="G37">
    <cfRule type="expression" dxfId="271" priority="40">
      <formula>IF($D$15="No aplica",1,0)</formula>
    </cfRule>
  </conditionalFormatting>
  <conditionalFormatting sqref="O37">
    <cfRule type="expression" dxfId="270" priority="39">
      <formula>IF($D$15="No aplica",1,0)</formula>
    </cfRule>
  </conditionalFormatting>
  <conditionalFormatting sqref="P37">
    <cfRule type="expression" dxfId="269" priority="38">
      <formula>IF($D$15="No aplica",1,0)</formula>
    </cfRule>
  </conditionalFormatting>
  <conditionalFormatting sqref="Q37">
    <cfRule type="expression" dxfId="268" priority="37">
      <formula>IF($D$15="No aplica",1,0)</formula>
    </cfRule>
  </conditionalFormatting>
  <conditionalFormatting sqref="E37">
    <cfRule type="expression" dxfId="267" priority="35">
      <formula>IF($D$15="No aplica",1,0)</formula>
    </cfRule>
  </conditionalFormatting>
  <conditionalFormatting sqref="M48:O48">
    <cfRule type="expression" dxfId="266" priority="34">
      <formula>IF($D$45="No aplica",1,0)</formula>
    </cfRule>
  </conditionalFormatting>
  <conditionalFormatting sqref="P48">
    <cfRule type="expression" dxfId="265" priority="33">
      <formula>IF($D$48="No aplica",1,0)</formula>
    </cfRule>
  </conditionalFormatting>
  <conditionalFormatting sqref="Q48">
    <cfRule type="expression" dxfId="264" priority="32">
      <formula>IF($D$48="No aplica",1,0)</formula>
    </cfRule>
  </conditionalFormatting>
  <conditionalFormatting sqref="I24:I26">
    <cfRule type="expression" dxfId="263" priority="31">
      <formula>IF($D$24="No aplica",1,0)</formula>
    </cfRule>
  </conditionalFormatting>
  <conditionalFormatting sqref="I27:I28">
    <cfRule type="expression" dxfId="262" priority="30">
      <formula>IF($D$27="No aplica",1,0)</formula>
    </cfRule>
  </conditionalFormatting>
  <conditionalFormatting sqref="K24:K26">
    <cfRule type="expression" dxfId="261" priority="29">
      <formula>IF($D$24="No aplica",1,0)</formula>
    </cfRule>
  </conditionalFormatting>
  <conditionalFormatting sqref="K27:K28">
    <cfRule type="expression" dxfId="260" priority="28">
      <formula>IF($D$27="No aplica",1,0)</formula>
    </cfRule>
  </conditionalFormatting>
  <conditionalFormatting sqref="L24:L26">
    <cfRule type="expression" dxfId="259" priority="27">
      <formula>IF($D$24="No aplica",1,0)</formula>
    </cfRule>
  </conditionalFormatting>
  <conditionalFormatting sqref="L27:L28">
    <cfRule type="expression" dxfId="258" priority="26">
      <formula>IF($D$27="No aplica",1,0)</formula>
    </cfRule>
  </conditionalFormatting>
  <conditionalFormatting sqref="M24:M26">
    <cfRule type="expression" dxfId="257" priority="25">
      <formula>IF($D$24="No aplica",1,0)</formula>
    </cfRule>
  </conditionalFormatting>
  <conditionalFormatting sqref="M27:M28">
    <cfRule type="expression" dxfId="256" priority="24">
      <formula>IF($D$27="No aplica",1,0)</formula>
    </cfRule>
  </conditionalFormatting>
  <conditionalFormatting sqref="N24:N26">
    <cfRule type="expression" dxfId="255" priority="23">
      <formula>IF($D$24="No aplica",1,0)</formula>
    </cfRule>
  </conditionalFormatting>
  <conditionalFormatting sqref="N27:N28">
    <cfRule type="expression" dxfId="254" priority="22">
      <formula>IF($D$27="No aplica",1,0)</formula>
    </cfRule>
  </conditionalFormatting>
  <conditionalFormatting sqref="E21:G23">
    <cfRule type="expression" dxfId="253" priority="21">
      <formula>IF($D$21="No aplica",1,0)</formula>
    </cfRule>
  </conditionalFormatting>
  <conditionalFormatting sqref="I21:I23">
    <cfRule type="expression" dxfId="252" priority="20">
      <formula>IF($D$21="No aplica",1,0)</formula>
    </cfRule>
  </conditionalFormatting>
  <conditionalFormatting sqref="K21:K23">
    <cfRule type="expression" dxfId="251" priority="19">
      <formula>IF($D$21="No aplica",1,0)</formula>
    </cfRule>
  </conditionalFormatting>
  <conditionalFormatting sqref="L21:L23">
    <cfRule type="expression" dxfId="250" priority="18">
      <formula>IF($D$21="No aplica",1,0)</formula>
    </cfRule>
  </conditionalFormatting>
  <conditionalFormatting sqref="M21:M23">
    <cfRule type="expression" dxfId="249" priority="17">
      <formula>IF($D$21="No aplica",1,0)</formula>
    </cfRule>
  </conditionalFormatting>
  <conditionalFormatting sqref="N21:N23">
    <cfRule type="expression" dxfId="248" priority="16">
      <formula>IF($D$21="No aplica",1,0)</formula>
    </cfRule>
  </conditionalFormatting>
  <conditionalFormatting sqref="O21:P21">
    <cfRule type="expression" dxfId="247" priority="15">
      <formula>IF($D$21="No aplica",1,0)</formula>
    </cfRule>
  </conditionalFormatting>
  <conditionalFormatting sqref="Q21">
    <cfRule type="expression" dxfId="246" priority="14">
      <formula>IF($D$21="No aplica",1,0)</formula>
    </cfRule>
  </conditionalFormatting>
  <conditionalFormatting sqref="F42:G42">
    <cfRule type="expression" dxfId="245" priority="13">
      <formula>IF($D$42="No aplica",1,0)</formula>
    </cfRule>
  </conditionalFormatting>
  <conditionalFormatting sqref="E42">
    <cfRule type="expression" dxfId="244" priority="12">
      <formula>IF($D$15="No aplica",1,0)</formula>
    </cfRule>
  </conditionalFormatting>
  <conditionalFormatting sqref="I42">
    <cfRule type="expression" dxfId="243" priority="11">
      <formula>IF($D$42="No aplica",1,0)</formula>
    </cfRule>
  </conditionalFormatting>
  <conditionalFormatting sqref="K42">
    <cfRule type="expression" dxfId="242" priority="10">
      <formula>IF($D$42="No aplica",1,0)</formula>
    </cfRule>
  </conditionalFormatting>
  <conditionalFormatting sqref="L42">
    <cfRule type="expression" dxfId="241" priority="9">
      <formula>IF($D$42="No aplica",1,0)</formula>
    </cfRule>
  </conditionalFormatting>
  <conditionalFormatting sqref="M42">
    <cfRule type="expression" dxfId="240" priority="8">
      <formula>IF($D$42="No aplica",1,0)</formula>
    </cfRule>
  </conditionalFormatting>
  <conditionalFormatting sqref="N42">
    <cfRule type="expression" dxfId="239" priority="7">
      <formula>IF($D$42="No aplica",1,0)</formula>
    </cfRule>
  </conditionalFormatting>
  <conditionalFormatting sqref="O42">
    <cfRule type="expression" dxfId="238" priority="6">
      <formula>IF($D$42="No aplica",1,0)</formula>
    </cfRule>
  </conditionalFormatting>
  <conditionalFormatting sqref="P42">
    <cfRule type="expression" dxfId="237" priority="5">
      <formula>IF($D$42="No aplica",1,0)</formula>
    </cfRule>
  </conditionalFormatting>
  <conditionalFormatting sqref="Q42">
    <cfRule type="expression" dxfId="236" priority="4">
      <formula>IF($D$42="No aplica",1,0)</formula>
    </cfRule>
  </conditionalFormatting>
  <conditionalFormatting sqref="E57:G57">
    <cfRule type="expression" dxfId="235" priority="3">
      <formula>IF($D$9="No aplica",1,0)</formula>
    </cfRule>
  </conditionalFormatting>
  <conditionalFormatting sqref="I57">
    <cfRule type="expression" dxfId="234" priority="2">
      <formula>IF($D$9="No aplica",1,0)</formula>
    </cfRule>
  </conditionalFormatting>
  <conditionalFormatting sqref="K57:Q57">
    <cfRule type="expression" dxfId="233" priority="1">
      <formula>IF($D$9="No aplica",1,0)</formula>
    </cfRule>
  </conditionalFormatting>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Listas!$K$2:$K$4</xm:f>
          </x14:formula1>
          <xm:sqref>L9:L68</xm:sqref>
        </x14:dataValidation>
        <x14:dataValidation type="list" allowBlank="1" showInputMessage="1" showErrorMessage="1">
          <x14:formula1>
            <xm:f>Listas!$M$2:$M$4</xm:f>
          </x14:formula1>
          <xm:sqref>N9:N68</xm:sqref>
        </x14:dataValidation>
        <x14:dataValidation type="list" allowBlank="1" showInputMessage="1" showErrorMessage="1">
          <x14:formula1>
            <xm:f>Listas!$L$2:$L$4</xm:f>
          </x14:formula1>
          <xm:sqref>M9:M68</xm:sqref>
        </x14:dataValidation>
        <x14:dataValidation type="list" allowBlank="1" showInputMessage="1" showErrorMessage="1">
          <x14:formula1>
            <xm:f>Listas!$J$2:$J$4</xm:f>
          </x14:formula1>
          <xm:sqref>K9:K68</xm:sqref>
        </x14:dataValidation>
        <x14:dataValidation type="list" allowBlank="1" showInputMessage="1" showErrorMessage="1">
          <x14:formula1>
            <xm:f>Listas!$I$2:$I$5</xm:f>
          </x14:formula1>
          <xm:sqref>I9:I68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70"/>
  <sheetViews>
    <sheetView topLeftCell="A7" zoomScale="70" zoomScaleNormal="70" workbookViewId="0">
      <pane ySplit="2" topLeftCell="A54" activePane="bottomLeft" state="frozen"/>
      <selection activeCell="A7" sqref="A7"/>
      <selection pane="bottomLeft" activeCell="B63" sqref="B63:B65"/>
    </sheetView>
  </sheetViews>
  <sheetFormatPr baseColWidth="10" defaultColWidth="0" defaultRowHeight="16.5" zeroHeight="1" x14ac:dyDescent="0.3"/>
  <cols>
    <col min="1" max="1" width="4" style="8" bestFit="1" customWidth="1"/>
    <col min="2" max="2" width="18.42578125" style="8" customWidth="1"/>
    <col min="3" max="3" width="31.7109375" style="8" customWidth="1"/>
    <col min="4" max="4" width="18.42578125" style="8" customWidth="1"/>
    <col min="5" max="5" width="33.42578125" style="8" customWidth="1"/>
    <col min="6" max="6" width="14.5703125" style="8" customWidth="1"/>
    <col min="7" max="7" width="20.7109375" style="8" customWidth="1"/>
    <col min="8" max="8" width="29" style="8" customWidth="1"/>
    <col min="9" max="9" width="36.85546875" style="8" customWidth="1"/>
    <col min="10" max="10" width="23" style="8" customWidth="1"/>
    <col min="11" max="11" width="29.140625" style="8" customWidth="1"/>
    <col min="12" max="12" width="26" style="8" customWidth="1"/>
    <col min="13" max="13" width="16.5703125" style="8" customWidth="1"/>
    <col min="14" max="14" width="17.140625" style="8" customWidth="1"/>
    <col min="15" max="15" width="29.28515625" style="8" customWidth="1"/>
    <col min="16" max="16" width="23.42578125" style="8" customWidth="1"/>
    <col min="17" max="17" width="14.140625" style="8" customWidth="1"/>
    <col min="18" max="19" width="12.140625" style="8" customWidth="1"/>
    <col min="20" max="20" width="14.140625" style="8" customWidth="1"/>
    <col min="21" max="21" width="22.7109375" style="8" customWidth="1"/>
    <col min="22" max="22" width="22.5703125" style="8" customWidth="1"/>
    <col min="23" max="23" width="20.140625" style="8" customWidth="1"/>
    <col min="24" max="24" width="5" style="2" customWidth="1"/>
    <col min="25" max="39" width="11.42578125" style="2" hidden="1" customWidth="1"/>
    <col min="40" max="16384" width="11.42578125" style="4" hidden="1"/>
  </cols>
  <sheetData>
    <row r="1" spans="1:39" ht="16.5" customHeight="1" x14ac:dyDescent="0.3">
      <c r="A1" s="98"/>
      <c r="B1" s="100"/>
      <c r="C1" s="166" t="s">
        <v>162</v>
      </c>
      <c r="D1" s="166"/>
      <c r="E1" s="166"/>
      <c r="F1" s="166"/>
      <c r="G1" s="166"/>
      <c r="H1" s="166"/>
      <c r="I1" s="166"/>
      <c r="J1" s="166"/>
      <c r="K1" s="166"/>
      <c r="L1" s="166"/>
      <c r="M1" s="166"/>
      <c r="N1" s="166"/>
      <c r="O1" s="166"/>
      <c r="P1" s="166"/>
      <c r="Q1" s="166"/>
      <c r="R1" s="166"/>
      <c r="S1" s="166"/>
      <c r="T1" s="166"/>
      <c r="U1" s="166"/>
      <c r="V1" s="174" t="s">
        <v>264</v>
      </c>
      <c r="W1" s="174"/>
      <c r="X1" s="3"/>
      <c r="Y1" s="3"/>
      <c r="Z1" s="3"/>
      <c r="AA1" s="3"/>
      <c r="AB1" s="3"/>
      <c r="AC1" s="3"/>
      <c r="AD1" s="3"/>
      <c r="AE1" s="3"/>
      <c r="AF1" s="3"/>
      <c r="AG1" s="3"/>
      <c r="AH1" s="3"/>
      <c r="AI1" s="3"/>
      <c r="AJ1" s="3"/>
      <c r="AK1" s="3"/>
      <c r="AL1" s="3"/>
      <c r="AM1" s="3"/>
    </row>
    <row r="2" spans="1:39" ht="16.5" customHeight="1" x14ac:dyDescent="0.3">
      <c r="A2" s="101"/>
      <c r="B2" s="103"/>
      <c r="C2" s="166"/>
      <c r="D2" s="166"/>
      <c r="E2" s="166"/>
      <c r="F2" s="166"/>
      <c r="G2" s="166"/>
      <c r="H2" s="166"/>
      <c r="I2" s="166"/>
      <c r="J2" s="166"/>
      <c r="K2" s="166"/>
      <c r="L2" s="166"/>
      <c r="M2" s="166"/>
      <c r="N2" s="166"/>
      <c r="O2" s="166"/>
      <c r="P2" s="166"/>
      <c r="Q2" s="166"/>
      <c r="R2" s="166"/>
      <c r="S2" s="166"/>
      <c r="T2" s="166"/>
      <c r="U2" s="166"/>
      <c r="V2" s="174" t="s">
        <v>263</v>
      </c>
      <c r="W2" s="174"/>
      <c r="X2" s="3"/>
      <c r="Y2" s="3"/>
      <c r="Z2" s="3"/>
      <c r="AA2" s="3"/>
      <c r="AB2" s="3"/>
      <c r="AC2" s="3"/>
      <c r="AD2" s="3"/>
      <c r="AE2" s="3"/>
      <c r="AF2" s="3"/>
      <c r="AG2" s="3"/>
      <c r="AH2" s="3"/>
      <c r="AI2" s="3"/>
      <c r="AJ2" s="3"/>
      <c r="AK2" s="3"/>
      <c r="AL2" s="3"/>
      <c r="AM2" s="3"/>
    </row>
    <row r="3" spans="1:39" x14ac:dyDescent="0.3">
      <c r="A3" s="101"/>
      <c r="B3" s="103"/>
      <c r="C3" s="166"/>
      <c r="D3" s="166"/>
      <c r="E3" s="166"/>
      <c r="F3" s="166"/>
      <c r="G3" s="166"/>
      <c r="H3" s="166"/>
      <c r="I3" s="166"/>
      <c r="J3" s="166"/>
      <c r="K3" s="166"/>
      <c r="L3" s="166"/>
      <c r="M3" s="166"/>
      <c r="N3" s="166"/>
      <c r="O3" s="166"/>
      <c r="P3" s="166"/>
      <c r="Q3" s="166"/>
      <c r="R3" s="166"/>
      <c r="S3" s="166"/>
      <c r="T3" s="166"/>
      <c r="U3" s="166"/>
      <c r="V3" s="174" t="s">
        <v>313</v>
      </c>
      <c r="W3" s="174"/>
      <c r="X3" s="3"/>
      <c r="Y3" s="3"/>
      <c r="Z3" s="3"/>
      <c r="AA3" s="3"/>
      <c r="AB3" s="3"/>
      <c r="AC3" s="3"/>
      <c r="AD3" s="3"/>
      <c r="AE3" s="3"/>
      <c r="AF3" s="3"/>
      <c r="AG3" s="3"/>
      <c r="AH3" s="3"/>
      <c r="AI3" s="3"/>
      <c r="AJ3" s="3"/>
      <c r="AK3" s="3"/>
      <c r="AL3" s="3"/>
      <c r="AM3" s="3"/>
    </row>
    <row r="4" spans="1:39" x14ac:dyDescent="0.3">
      <c r="A4" s="104"/>
      <c r="B4" s="106"/>
      <c r="C4" s="166"/>
      <c r="D4" s="166"/>
      <c r="E4" s="166"/>
      <c r="F4" s="166"/>
      <c r="G4" s="166"/>
      <c r="H4" s="166"/>
      <c r="I4" s="166"/>
      <c r="J4" s="166"/>
      <c r="K4" s="166"/>
      <c r="L4" s="166"/>
      <c r="M4" s="166"/>
      <c r="N4" s="166"/>
      <c r="O4" s="166"/>
      <c r="P4" s="166"/>
      <c r="Q4" s="166"/>
      <c r="R4" s="166"/>
      <c r="S4" s="166"/>
      <c r="T4" s="166"/>
      <c r="U4" s="166"/>
      <c r="V4" s="174" t="s">
        <v>356</v>
      </c>
      <c r="W4" s="174"/>
      <c r="X4" s="3"/>
      <c r="Y4" s="3"/>
      <c r="Z4" s="3"/>
      <c r="AA4" s="3"/>
      <c r="AB4" s="3"/>
      <c r="AC4" s="3"/>
      <c r="AD4" s="3"/>
      <c r="AE4" s="3"/>
      <c r="AF4" s="3"/>
      <c r="AG4" s="3"/>
      <c r="AH4" s="3"/>
      <c r="AI4" s="3"/>
      <c r="AJ4" s="3"/>
      <c r="AK4" s="3"/>
      <c r="AL4" s="3"/>
      <c r="AM4" s="3"/>
    </row>
    <row r="5" spans="1:39" x14ac:dyDescent="0.3">
      <c r="A5" s="12"/>
      <c r="B5" s="12"/>
      <c r="C5" s="12"/>
      <c r="D5" s="12"/>
      <c r="E5" s="12"/>
      <c r="F5" s="12"/>
      <c r="G5" s="12"/>
      <c r="H5" s="12"/>
      <c r="I5" s="12"/>
      <c r="J5" s="12"/>
      <c r="K5" s="12"/>
      <c r="L5" s="12"/>
      <c r="M5" s="15"/>
      <c r="N5" s="15"/>
      <c r="O5" s="15"/>
      <c r="P5" s="12"/>
      <c r="Q5" s="12"/>
      <c r="R5" s="12"/>
      <c r="S5" s="12"/>
      <c r="T5" s="12"/>
      <c r="U5" s="12"/>
      <c r="V5" s="12"/>
      <c r="W5" s="12"/>
      <c r="X5" s="3"/>
      <c r="Y5" s="3"/>
      <c r="Z5" s="3"/>
      <c r="AA5" s="3"/>
      <c r="AB5" s="3"/>
      <c r="AC5" s="3"/>
      <c r="AD5" s="3"/>
      <c r="AE5" s="3"/>
      <c r="AF5" s="3"/>
      <c r="AG5" s="3"/>
      <c r="AH5" s="3"/>
      <c r="AI5" s="3"/>
      <c r="AJ5" s="3"/>
      <c r="AK5" s="3"/>
      <c r="AL5" s="3"/>
      <c r="AM5" s="3"/>
    </row>
    <row r="6" spans="1:39" ht="15" customHeight="1" x14ac:dyDescent="0.3">
      <c r="A6" s="175" t="s">
        <v>109</v>
      </c>
      <c r="B6" s="176"/>
      <c r="C6" s="176"/>
      <c r="D6" s="177"/>
      <c r="E6" s="135" t="s">
        <v>267</v>
      </c>
      <c r="F6" s="135"/>
      <c r="G6" s="135"/>
      <c r="H6" s="135"/>
      <c r="I6" s="135"/>
      <c r="J6" s="135"/>
      <c r="K6" s="135"/>
      <c r="L6" s="135"/>
      <c r="M6" s="135"/>
      <c r="N6" s="135"/>
      <c r="O6" s="135"/>
      <c r="P6" s="135"/>
      <c r="Q6" s="135"/>
      <c r="R6" s="135"/>
      <c r="S6" s="135"/>
      <c r="T6" s="135"/>
      <c r="U6" s="135"/>
      <c r="V6" s="135"/>
      <c r="W6" s="135"/>
      <c r="X6" s="3"/>
      <c r="Y6" s="3"/>
      <c r="Z6" s="3"/>
      <c r="AA6" s="3"/>
      <c r="AB6" s="3"/>
      <c r="AC6" s="3"/>
      <c r="AD6" s="3"/>
      <c r="AE6" s="3"/>
      <c r="AF6" s="3"/>
      <c r="AG6" s="3"/>
      <c r="AH6" s="3"/>
      <c r="AI6" s="3"/>
      <c r="AJ6" s="3"/>
      <c r="AK6" s="3"/>
      <c r="AL6" s="3"/>
      <c r="AM6" s="3"/>
    </row>
    <row r="7" spans="1:39" ht="18" customHeight="1" x14ac:dyDescent="0.3">
      <c r="A7" s="161" t="s">
        <v>88</v>
      </c>
      <c r="B7" s="136" t="s">
        <v>39</v>
      </c>
      <c r="C7" s="119" t="s">
        <v>1</v>
      </c>
      <c r="D7" s="119" t="s">
        <v>86</v>
      </c>
      <c r="E7" s="130" t="s">
        <v>7</v>
      </c>
      <c r="F7" s="197" t="s">
        <v>171</v>
      </c>
      <c r="G7" s="197" t="s">
        <v>172</v>
      </c>
      <c r="H7" s="197" t="s">
        <v>173</v>
      </c>
      <c r="I7" s="197" t="s">
        <v>174</v>
      </c>
      <c r="J7" s="197" t="s">
        <v>175</v>
      </c>
      <c r="K7" s="197" t="s">
        <v>176</v>
      </c>
      <c r="L7" s="197" t="s">
        <v>220</v>
      </c>
      <c r="M7" s="119" t="s">
        <v>204</v>
      </c>
      <c r="N7" s="119" t="s">
        <v>203</v>
      </c>
      <c r="O7" s="119" t="s">
        <v>205</v>
      </c>
      <c r="P7" s="130" t="s">
        <v>206</v>
      </c>
      <c r="Q7" s="119" t="s">
        <v>212</v>
      </c>
      <c r="R7" s="119" t="s">
        <v>328</v>
      </c>
      <c r="S7" s="119" t="s">
        <v>327</v>
      </c>
      <c r="T7" s="119" t="s">
        <v>211</v>
      </c>
      <c r="U7" s="130" t="s">
        <v>218</v>
      </c>
      <c r="V7" s="119" t="s">
        <v>219</v>
      </c>
      <c r="W7" s="119" t="s">
        <v>9</v>
      </c>
      <c r="X7" s="3"/>
      <c r="Y7" s="3"/>
      <c r="Z7" s="3"/>
      <c r="AA7" s="3"/>
      <c r="AB7" s="3"/>
      <c r="AC7" s="3"/>
      <c r="AD7" s="3"/>
      <c r="AE7" s="3"/>
      <c r="AF7" s="3"/>
      <c r="AG7" s="3"/>
      <c r="AH7" s="3"/>
      <c r="AI7" s="3"/>
      <c r="AJ7" s="3"/>
      <c r="AK7" s="3"/>
      <c r="AL7" s="3"/>
      <c r="AM7" s="3"/>
    </row>
    <row r="8" spans="1:39" ht="59.25" customHeight="1" x14ac:dyDescent="0.25">
      <c r="A8" s="161"/>
      <c r="B8" s="136"/>
      <c r="C8" s="119"/>
      <c r="D8" s="119"/>
      <c r="E8" s="130"/>
      <c r="F8" s="197"/>
      <c r="G8" s="197"/>
      <c r="H8" s="197"/>
      <c r="I8" s="197"/>
      <c r="J8" s="197"/>
      <c r="K8" s="197"/>
      <c r="L8" s="197"/>
      <c r="M8" s="119"/>
      <c r="N8" s="119"/>
      <c r="O8" s="119"/>
      <c r="P8" s="130"/>
      <c r="Q8" s="119"/>
      <c r="R8" s="119"/>
      <c r="S8" s="119"/>
      <c r="T8" s="119"/>
      <c r="U8" s="130"/>
      <c r="V8" s="119"/>
      <c r="W8" s="119"/>
      <c r="X8" s="13"/>
      <c r="Y8" s="13"/>
      <c r="Z8" s="13"/>
      <c r="AA8" s="13"/>
      <c r="AB8" s="13"/>
      <c r="AC8" s="13"/>
      <c r="AD8" s="13"/>
      <c r="AE8" s="13"/>
      <c r="AF8" s="13"/>
      <c r="AG8" s="13"/>
      <c r="AH8" s="13"/>
      <c r="AI8" s="13"/>
      <c r="AJ8" s="13"/>
      <c r="AK8" s="13"/>
      <c r="AL8" s="13"/>
      <c r="AM8" s="13"/>
    </row>
    <row r="9" spans="1:39" ht="45.75" customHeight="1" x14ac:dyDescent="0.25">
      <c r="A9" s="148">
        <v>1</v>
      </c>
      <c r="B9" s="181"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No aplica</v>
      </c>
      <c r="C9" s="116"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No aplica</v>
      </c>
      <c r="D9" s="116"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No aplica</v>
      </c>
      <c r="E9" s="58"/>
      <c r="F9" s="57"/>
      <c r="G9" s="57"/>
      <c r="H9" s="57"/>
      <c r="I9" s="57"/>
      <c r="J9" s="57"/>
      <c r="K9" s="57"/>
      <c r="L9" s="57"/>
      <c r="M9" s="50" t="str">
        <f>IF(AND(N9&gt;=0,N9&lt;=85),"Débil",
IF(AND(N9&gt;=86,N9&lt;=95),"Moderado",
IF(AND(N9&gt;=96,N9&lt;=100),"Fuerte","")))</f>
        <v/>
      </c>
      <c r="N9" s="50" t="str">
        <f>IF(AND(F9="",G9="",H9="",I9="",J9="",K9="",L9=""),"",IF(OR(F9="",G9="",H9="",I9="",J9="",K9="",L9=""),"Finalice la valoración del control para emitir su calificación",VLOOKUP(F9,Listas!$Z$1:$AA$17,2,FALSE)+VLOOKUP(G9,Listas!$Z$1:$AA$17,2,FALSE)+VLOOKUP(H9,Listas!$Z$1:$AA$17,2,FALSE)+VLOOKUP(I9,Listas!$Z$1:$AA$17,2,FALSE)+VLOOKUP(J9,Listas!$Z$1:$AA$17,2,FALSE)+VLOOKUP(K9,Listas!$Z$1:$AA$17,2,FALSE)+VLOOKUP(L9,Listas!$Z$1:$AA$17,2,FALSE)))</f>
        <v/>
      </c>
      <c r="O9" s="50" t="str">
        <f>IF(OR(N9="",N9="Finalice la valoración del control para emitir su calificación"),"",IF(N9&lt;96,"Debe establecer un plan de acción en la hoja No. 7, que permita tener un control bien diseñado.","No debe establecer un plan de acción para mejorar el diseño del control."))</f>
        <v/>
      </c>
      <c r="P9" s="49"/>
      <c r="Q9" s="50" t="str">
        <f>IFERROR(IF(OR(M9="",MID(P9,1,SEARCH(" =",P9:P9,1)-1)=""),"",
IF(AND(M9="Fuerte",MID(P9,1,SEARCH(" =",P9:P9,1)-1)="Fuerte"),"Fuerte",
IF(AND(M9="Moderado",MID(P9,1,SEARCH(" =",P9:P9,1)-1)="Moderado"),"Moderado",
IF(OR(M9="Débil",MID(P9,1,SEARCH(" =",P9:P9,1)-1)="Débil"),"Débil",
IF(OR(M9="Fuerte",MID(P9,1,SEARCH(" =",P9:P9,1)-1)="Moderado"),"Moderado",
IF(OR(M9="Moderado",MID(P9,1,SEARCH(" =",P9:P9,1)-1)="Fuerte"),"Moderado","")))))),"")</f>
        <v/>
      </c>
      <c r="R9" s="191" t="str">
        <f>IF(AND(N9="",N10="",N11=""),"",AVERAGE(N9:N11))</f>
        <v/>
      </c>
      <c r="S9" s="191" t="str">
        <f>IF(R9="","",
IF(R9=100,"Fuerte",
IF(R9&lt;50,"Débil",
IF(OR(R9&gt;=50,R9&lt;100),"Moderado",""))))</f>
        <v/>
      </c>
      <c r="T9" s="194" t="str">
        <f>IF(S9="","",IF(S9="Fuerte","NO","SI"))</f>
        <v/>
      </c>
      <c r="U9" s="150"/>
      <c r="V9" s="185" t="str">
        <f>IF(OR(S9="",U9=""),"",
IF(S9="Débil","No aplica desplazamiento por tener una solidez débil.",
IF(AND(S9="Fuerte",OR(U9="El control ayuda a disminuir directamente tanto la probabilidad como el impacto.",U9="El control ayuda a disminuir directamente la probabilidad e indirectamente el impacto.",U9="El control ayuda a disminuir directamente la probabilidad y el impacto no disminuye.")),2,
IF(AND(S9="Fuerte",U9="El control no disminuye la probabilidad y el impacto disminuye directamente."),0,
IF(AND(S9="Moderado",OR(U9="El control ayuda a disminuir directamente tanto la probabilidad como el impacto.",U9="El control ayuda a disminuir directamente la probabilidad e indirectamente el impacto.",U9="El control ayuda a disminuir directamente la probabilidad y el impacto no disminuye.")),1,
IF(AND(S9="Moderado",U9="El control no disminuye la probabilidad y el impacto disminuye directamente."),0,""))))))</f>
        <v/>
      </c>
      <c r="W9" s="188" t="str">
        <f>IF(AND($D$9&lt;&gt;"Corrupción",$D$9&lt;&gt;"Lavado de Activos",$D$9&lt;&gt;"Financiación del Terrorismo",$D$9&lt;&gt;"Trámites, OPAs y Consultas de Acceso a la Información Pública"),"",
IF(OR($D$9="Corrupción",$D$9="Lavado de Activos",$D$9="Financiación del Terrorismo",$D$9="Trámites, OPAs y Consultas de Acceso a la Información Pública"),
IF(V9="","",
IF(OR(V9="No aplica desplazamiento por tener una solidez débil.",V9=0),'2. Identificación del Riesgo'!$K$9,
IF(AND(S9="Fuerte",V9=2,OR('2. Identificación del Riesgo'!$K$9="Rara vez",'2. Identificación del Riesgo'!$K$9="Improbable",'2. Identificación del Riesgo'!$K$9="Posible")),"Rara vez",
IF(AND(S9="Fuerte",V9=2,'2. Identificación del Riesgo'!$K$9="Probable"),"Improbable",
IF(AND(S9="Fuerte",V9=2,'2. Identificación del Riesgo'!$K$9="Casi seguro"),"Posible",
IF(AND(S9="Moderado",V9=1,OR('2. Identificación del Riesgo'!$K$9="Rara vez",'2. Identificación del Riesgo'!$K$9="Improbable")),"Rara vez",
IF(AND(S9="Moderado",V9=1,'2. Identificación del Riesgo'!$K$9="Posible"),"Improbable",
IF(AND(S9="Moderado",V9=1,'2. Identificación del Riesgo'!$K$9="Probable"),"Posible",
IF(AND(S9="Moderado",V9=1,'2. Identificación del Riesgo'!$K$9="Casi seguro"),"Probable","")))))))))))</f>
        <v/>
      </c>
      <c r="X9" s="14"/>
      <c r="Y9" s="14"/>
      <c r="Z9" s="14"/>
      <c r="AA9" s="14"/>
      <c r="AB9" s="14"/>
      <c r="AC9" s="14"/>
      <c r="AD9" s="14"/>
      <c r="AE9" s="14"/>
      <c r="AF9" s="14"/>
      <c r="AG9" s="14"/>
      <c r="AH9" s="14"/>
      <c r="AI9" s="14"/>
      <c r="AJ9" s="14"/>
      <c r="AK9" s="14"/>
      <c r="AL9" s="14"/>
      <c r="AM9" s="14"/>
    </row>
    <row r="10" spans="1:39" ht="45.75" customHeight="1" x14ac:dyDescent="0.3">
      <c r="A10" s="148"/>
      <c r="B10" s="181"/>
      <c r="C10" s="116"/>
      <c r="D10" s="116"/>
      <c r="E10" s="58"/>
      <c r="F10" s="57"/>
      <c r="G10" s="57"/>
      <c r="H10" s="57"/>
      <c r="I10" s="57"/>
      <c r="J10" s="57"/>
      <c r="K10" s="57"/>
      <c r="L10" s="57"/>
      <c r="M10" s="50" t="str">
        <f t="shared" ref="M10:M11" si="0">IF(AND(N10&gt;=0,N10&lt;=85),"Débil",
IF(AND(N10&gt;=86,N10&lt;=95),"Moderado",
IF(AND(N10&gt;=96,N10&lt;=100),"Fuerte","")))</f>
        <v/>
      </c>
      <c r="N10" s="50" t="str">
        <f>IF(AND(F10="",G10="",H10="",I10="",J10="",K10="",L10=""),"",IF(OR(F10="",G10="",H10="",I10="",J10="",K10="",L10=""),"Finalice la valoración del control para emitir su calificación",VLOOKUP(F10,Listas!$Z$1:$AA$17,2,FALSE)+VLOOKUP(G10,Listas!$Z$1:$AA$17,2,FALSE)+VLOOKUP(H10,Listas!$Z$1:$AA$17,2,FALSE)+VLOOKUP(I10,Listas!$Z$1:$AA$17,2,FALSE)+VLOOKUP(J10,Listas!$Z$1:$AA$17,2,FALSE)+VLOOKUP(K10,Listas!$Z$1:$AA$17,2,FALSE)+VLOOKUP(L10,Listas!$Z$1:$AA$17,2,FALSE)))</f>
        <v/>
      </c>
      <c r="O10" s="50" t="str">
        <f t="shared" ref="O10:O11" si="1">IF(OR(N10="",N10="Finalice la valoración del control para emitir su calificación"),"",IF(N10&lt;96,"Debe establecer un plan de acción en la hoja No. 7, que permita tener un control bien diseñado.","No debe establecer un plan de acción para mejorar el diseño del control."))</f>
        <v/>
      </c>
      <c r="P10" s="49"/>
      <c r="Q10" s="50" t="str">
        <f t="shared" ref="Q10:Q11" si="2">IFERROR(IF(OR(M10="",MID(P10,1,SEARCH(" =",P10:P10,1)-1)=""),"",
IF(AND(M10="Fuerte",MID(P10,1,SEARCH(" =",P10:P10,1)-1)="Fuerte"),"Fuerte",
IF(AND(M10="Moderado",MID(P10,1,SEARCH(" =",P10:P10,1)-1)="Moderado"),"Moderado",
IF(OR(M10="Débil",MID(P10,1,SEARCH(" =",P10:P10,1)-1)="Débil"),"Débil",
IF(OR(M10="Fuerte",MID(P10,1,SEARCH(" =",P10:P10,1)-1)="Moderado"),"Moderado",
IF(OR(M10="Moderado",MID(P10,1,SEARCH(" =",P10:P10,1)-1)="Fuerte"),"Moderado","")))))),"")</f>
        <v/>
      </c>
      <c r="R10" s="192"/>
      <c r="S10" s="192"/>
      <c r="T10" s="195"/>
      <c r="U10" s="151"/>
      <c r="V10" s="186"/>
      <c r="W10" s="189"/>
      <c r="X10" s="3"/>
      <c r="Y10" s="3"/>
      <c r="Z10" s="3"/>
      <c r="AA10" s="3"/>
      <c r="AB10" s="3"/>
      <c r="AC10" s="3"/>
      <c r="AD10" s="3"/>
      <c r="AE10" s="3"/>
      <c r="AF10" s="3"/>
      <c r="AG10" s="3"/>
      <c r="AH10" s="3"/>
      <c r="AI10" s="3"/>
      <c r="AJ10" s="3"/>
      <c r="AK10" s="3"/>
      <c r="AL10" s="3"/>
      <c r="AM10" s="3"/>
    </row>
    <row r="11" spans="1:39" ht="45.75" customHeight="1" x14ac:dyDescent="0.3">
      <c r="A11" s="148"/>
      <c r="B11" s="181"/>
      <c r="C11" s="116"/>
      <c r="D11" s="116"/>
      <c r="E11" s="58"/>
      <c r="F11" s="57"/>
      <c r="G11" s="57"/>
      <c r="H11" s="57"/>
      <c r="I11" s="57"/>
      <c r="J11" s="57"/>
      <c r="K11" s="57"/>
      <c r="L11" s="57"/>
      <c r="M11" s="50" t="str">
        <f t="shared" si="0"/>
        <v/>
      </c>
      <c r="N11" s="50" t="str">
        <f>IF(AND(F11="",G11="",H11="",I11="",J11="",K11="",L11=""),"",IF(OR(F11="",G11="",H11="",I11="",J11="",K11="",L11=""),"Finalice la valoración del control para emitir su calificación",VLOOKUP(F11,Listas!$Z$1:$AA$17,2,FALSE)+VLOOKUP(G11,Listas!$Z$1:$AA$17,2,FALSE)+VLOOKUP(H11,Listas!$Z$1:$AA$17,2,FALSE)+VLOOKUP(I11,Listas!$Z$1:$AA$17,2,FALSE)+VLOOKUP(J11,Listas!$Z$1:$AA$17,2,FALSE)+VLOOKUP(K11,Listas!$Z$1:$AA$17,2,FALSE)+VLOOKUP(L11,Listas!$Z$1:$AA$17,2,FALSE)))</f>
        <v/>
      </c>
      <c r="O11" s="50" t="str">
        <f t="shared" si="1"/>
        <v/>
      </c>
      <c r="P11" s="49"/>
      <c r="Q11" s="50" t="str">
        <f t="shared" si="2"/>
        <v/>
      </c>
      <c r="R11" s="193"/>
      <c r="S11" s="193"/>
      <c r="T11" s="196"/>
      <c r="U11" s="152"/>
      <c r="V11" s="187"/>
      <c r="W11" s="190"/>
      <c r="X11" s="3"/>
      <c r="Y11" s="3"/>
      <c r="Z11" s="3"/>
      <c r="AA11" s="3"/>
      <c r="AB11" s="3"/>
      <c r="AC11" s="3"/>
      <c r="AD11" s="3"/>
      <c r="AE11" s="3"/>
      <c r="AF11" s="3"/>
      <c r="AG11" s="3"/>
      <c r="AH11" s="3"/>
      <c r="AI11" s="3"/>
      <c r="AJ11" s="3"/>
      <c r="AK11" s="3"/>
      <c r="AL11" s="3"/>
      <c r="AM11" s="3"/>
    </row>
    <row r="12" spans="1:39" ht="96.75" customHeight="1" x14ac:dyDescent="0.3">
      <c r="A12" s="148">
        <v>2</v>
      </c>
      <c r="B12" s="181"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Conocimiento del Riesgo y Efectos del Cambio Climático</v>
      </c>
      <c r="C12" s="116"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Grupo de Conceptos para la Planificación territorial - Posibilidad de Afectación Reputacional por la asignación o exclusión de las categorias de amenaza alta no urbanizable o riesgo alto no mitigable en uno o varios predios de propiedad particular realizada por el servidor público a cargo sin que esto corresponda con la realidad, favoreciendo a particulares a cambio de beneficios recibidos.</v>
      </c>
      <c r="D12" s="116"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Corrupción</v>
      </c>
      <c r="E12" s="56" t="s">
        <v>459</v>
      </c>
      <c r="F12" s="57" t="s">
        <v>184</v>
      </c>
      <c r="G12" s="57" t="s">
        <v>186</v>
      </c>
      <c r="H12" s="57" t="s">
        <v>188</v>
      </c>
      <c r="I12" s="57" t="s">
        <v>190</v>
      </c>
      <c r="J12" s="57" t="s">
        <v>193</v>
      </c>
      <c r="K12" s="57" t="s">
        <v>195</v>
      </c>
      <c r="L12" s="57" t="s">
        <v>197</v>
      </c>
      <c r="M12" s="50" t="str">
        <f t="shared" ref="M12" si="3">IF(AND(N12&gt;=0,N12&lt;=85),"Débil",
IF(AND(N12&gt;=86,N12&lt;=95),"Moderado",
IF(AND(N12&gt;=96,N12&lt;=100),"Fuerte","")))</f>
        <v>Fuerte</v>
      </c>
      <c r="N12" s="50">
        <f>IF(AND(F12="",G12="",H12="",I12="",J12="",K12="",L12=""),"",IF(OR(F12="",G12="",H12="",I12="",J12="",K12="",L12=""),"Finalice la valoración del control para emitir su calificación",VLOOKUP(F12,Listas!$Z$1:$AA$17,2,FALSE)+VLOOKUP(G12,Listas!$Z$1:$AA$17,2,FALSE)+VLOOKUP(H12,Listas!$Z$1:$AA$17,2,FALSE)+VLOOKUP(I12,Listas!$Z$1:$AA$17,2,FALSE)+VLOOKUP(J12,Listas!$Z$1:$AA$17,2,FALSE)+VLOOKUP(K12,Listas!$Z$1:$AA$17,2,FALSE)+VLOOKUP(L12,Listas!$Z$1:$AA$17,2,FALSE)))</f>
        <v>100</v>
      </c>
      <c r="O12" s="50" t="str">
        <f t="shared" ref="O12" si="4">IF(OR(N12="",N12="Finalice la valoración del control para emitir su calificación"),"",IF(N12&lt;96,"Debe establecer un plan de acción en la hoja No. 7, que permita tener un control bien diseñado.","No debe establecer un plan de acción para mejorar el diseño del control."))</f>
        <v>No debe establecer un plan de acción para mejorar el diseño del control.</v>
      </c>
      <c r="P12" s="49" t="s">
        <v>460</v>
      </c>
      <c r="Q12" s="50" t="str">
        <f t="shared" ref="Q12" si="5">IFERROR(IF(OR(M12="",MID(P12,1,SEARCH(" =",P12:P12,1)-1)=""),"",
IF(AND(M12="Fuerte",MID(P12,1,SEARCH(" =",P12:P12,1)-1)="Fuerte"),"Fuerte",
IF(AND(M12="Moderado",MID(P12,1,SEARCH(" =",P12:P12,1)-1)="Moderado"),"Moderado",
IF(OR(M12="Débil",MID(P12,1,SEARCH(" =",P12:P12,1)-1)="Débil"),"Débil",
IF(OR(M12="Fuerte",MID(P12,1,SEARCH(" =",P12:P12,1)-1)="Moderado"),"Moderado",
IF(OR(M12="Moderado",MID(P12,1,SEARCH(" =",P12:P12,1)-1)="Fuerte"),"Moderado","")))))),"")</f>
        <v>Fuerte</v>
      </c>
      <c r="R12" s="191">
        <f>IF(AND(N12="",N13="",N14=""),"",AVERAGE(N12:N14))</f>
        <v>100</v>
      </c>
      <c r="S12" s="191" t="str">
        <f>IF(R12="","",
IF(R12=100,"Fuerte",
IF(R12&lt;50,"Débil",
IF(OR(R12&gt;=50,R12&lt;100),"Moderado",""))))</f>
        <v>Fuerte</v>
      </c>
      <c r="T12" s="194" t="str">
        <f>IF(S12="","",IF(S12="Fuerte","NO","SI"))</f>
        <v>NO</v>
      </c>
      <c r="U12" s="150" t="s">
        <v>214</v>
      </c>
      <c r="V12" s="185">
        <f>IF(OR(S12="",U12=""),"",
IF(S12="Débil","No aplica desplazamiento por tener una solidez débil.",
IF(AND(S12="Fuerte",OR(U12="El control ayuda a disminuir directamente tanto la probabilidad como el impacto.",U12="El control ayuda a disminuir directamente la probabilidad e indirectamente el impacto.",U12="El control ayuda a disminuir directamente la probabilidad y el impacto no disminuye.")),2,
IF(AND(S12="Fuerte",U12="El control no disminuye la probabilidad y el impacto disminuye directamente."),0,
IF(AND(S12="Moderado",OR(U12="El control ayuda a disminuir directamente tanto la probabilidad como el impacto.",U12="El control ayuda a disminuir directamente la probabilidad e indirectamente el impacto.",U12="El control ayuda a disminuir directamente la probabilidad y el impacto no disminuye.")),1,
IF(AND(S12="Moderado",U12="El control no disminuye la probabilidad y el impacto disminuye directamente."),0,""))))))</f>
        <v>2</v>
      </c>
      <c r="W12" s="188" t="str">
        <f>IF(AND($D$12&lt;&gt;"Corrupción",$D$12&lt;&gt;"Lavado de Activos",$D$12&lt;&gt;"Financiación del Terrorismo",$D$12&lt;&gt;"Trámites, OPAs y Consultas de Acceso a la Información Pública"),"",
IF(OR($D$12="Corrupción",$D$12="Lavado de Activos",$D$12="Financiación del Terrorismo",$D$12="Trámites, OPAs y Consultas de Acceso a la Información Pública"),
IF(V12="","",
IF(OR(V12="No aplica desplazamiento por tener una solidez débil.",V12=0),'2. Identificación del Riesgo'!$K$12,
IF(AND(S12="Fuerte",V12=2,OR('2. Identificación del Riesgo'!$K$12="Rara vez",'2. Identificación del Riesgo'!$K$12="Improbable",'2. Identificación del Riesgo'!$K$12="Posible")),"Rara vez",
IF(AND(S12="Fuerte",V12=2,'2. Identificación del Riesgo'!$K$12="Probable"),"Improbable",
IF(AND(S12="Fuerte",V12=2,'2. Identificación del Riesgo'!$K$12="Casi seguro"),"Posible",
IF(AND(S12="Moderado",V12=1,OR('2. Identificación del Riesgo'!$K$12="Rara vez",'2. Identificación del Riesgo'!$K$12="Improbable")),"Rara vez",
IF(AND(S12="Moderado",V12=1,'2. Identificación del Riesgo'!$K$12="Posible"),"Improbable",
IF(AND(S12="Moderado",V12=1,'2. Identificación del Riesgo'!$K$12="Probable"),"Posible",
IF(AND(S12="Moderado",V12=1,'2. Identificación del Riesgo'!$K$12="Casi seguro"),"Probable","")))))))))))</f>
        <v>Rara vez</v>
      </c>
      <c r="X12" s="3"/>
      <c r="Y12" s="3"/>
      <c r="Z12" s="3"/>
      <c r="AA12" s="3"/>
      <c r="AB12" s="3"/>
      <c r="AC12" s="3"/>
      <c r="AD12" s="3"/>
      <c r="AE12" s="3"/>
      <c r="AF12" s="3"/>
      <c r="AG12" s="3"/>
      <c r="AH12" s="3"/>
      <c r="AI12" s="3"/>
      <c r="AJ12" s="3"/>
      <c r="AK12" s="3"/>
      <c r="AL12" s="3"/>
      <c r="AM12" s="3"/>
    </row>
    <row r="13" spans="1:39" ht="45.75" customHeight="1" x14ac:dyDescent="0.3">
      <c r="A13" s="148"/>
      <c r="B13" s="181"/>
      <c r="C13" s="116"/>
      <c r="D13" s="116"/>
      <c r="E13" s="56"/>
      <c r="F13" s="57"/>
      <c r="G13" s="57"/>
      <c r="H13" s="57"/>
      <c r="I13" s="57"/>
      <c r="J13" s="57"/>
      <c r="K13" s="57"/>
      <c r="L13" s="57"/>
      <c r="M13" s="50" t="str">
        <f t="shared" ref="M13" si="6">IF(AND(N13&gt;=0,N13&lt;=85),"Débil",
IF(AND(N13&gt;=86,N13&lt;=95),"Moderado",
IF(AND(N13&gt;=96,N13&lt;=100),"Fuerte","")))</f>
        <v/>
      </c>
      <c r="N13" s="50" t="str">
        <f>IF(AND(F13="",G13="",H13="",I13="",J13="",K13="",L13=""),"",IF(OR(F13="",G13="",H13="",I13="",J13="",K13="",L13=""),"Finalice la valoración del control para emitir su calificación",VLOOKUP(F13,Listas!$Z$1:$AA$17,2,FALSE)+VLOOKUP(G13,Listas!$Z$1:$AA$17,2,FALSE)+VLOOKUP(H13,Listas!$Z$1:$AA$17,2,FALSE)+VLOOKUP(I13,Listas!$Z$1:$AA$17,2,FALSE)+VLOOKUP(J13,Listas!$Z$1:$AA$17,2,FALSE)+VLOOKUP(K13,Listas!$Z$1:$AA$17,2,FALSE)+VLOOKUP(L13,Listas!$Z$1:$AA$17,2,FALSE)))</f>
        <v/>
      </c>
      <c r="O13" s="50" t="str">
        <f t="shared" ref="O13" si="7">IF(OR(N13="",N13="Finalice la valoración del control para emitir su calificación"),"",IF(N13&lt;96,"Debe establecer un plan de acción en la hoja No. 7, que permita tener un control bien diseñado.","No debe establecer un plan de acción para mejorar el diseño del control."))</f>
        <v/>
      </c>
      <c r="P13" s="49"/>
      <c r="Q13" s="50" t="str">
        <f t="shared" ref="Q13" si="8">IFERROR(IF(OR(M13="",MID(P13,1,SEARCH(" =",P13:P13,1)-1)=""),"",
IF(AND(M13="Fuerte",MID(P13,1,SEARCH(" =",P13:P13,1)-1)="Fuerte"),"Fuerte",
IF(AND(M13="Moderado",MID(P13,1,SEARCH(" =",P13:P13,1)-1)="Moderado"),"Moderado",
IF(OR(M13="Débil",MID(P13,1,SEARCH(" =",P13:P13,1)-1)="Débil"),"Débil",
IF(OR(M13="Fuerte",MID(P13,1,SEARCH(" =",P13:P13,1)-1)="Moderado"),"Moderado",
IF(OR(M13="Moderado",MID(P13,1,SEARCH(" =",P13:P13,1)-1)="Fuerte"),"Moderado","")))))),"")</f>
        <v/>
      </c>
      <c r="R13" s="192"/>
      <c r="S13" s="192"/>
      <c r="T13" s="195"/>
      <c r="U13" s="151"/>
      <c r="V13" s="186"/>
      <c r="W13" s="189"/>
      <c r="X13" s="3"/>
      <c r="Y13" s="3"/>
      <c r="Z13" s="3"/>
      <c r="AA13" s="3"/>
      <c r="AB13" s="3"/>
      <c r="AC13" s="3"/>
      <c r="AD13" s="3"/>
      <c r="AE13" s="3"/>
      <c r="AF13" s="3"/>
      <c r="AG13" s="3"/>
      <c r="AH13" s="3"/>
      <c r="AI13" s="3"/>
      <c r="AJ13" s="3"/>
      <c r="AK13" s="3"/>
      <c r="AL13" s="3"/>
      <c r="AM13" s="3"/>
    </row>
    <row r="14" spans="1:39" ht="45.75" customHeight="1" x14ac:dyDescent="0.3">
      <c r="A14" s="148"/>
      <c r="B14" s="181"/>
      <c r="C14" s="116"/>
      <c r="D14" s="116"/>
      <c r="E14" s="56"/>
      <c r="F14" s="57"/>
      <c r="G14" s="57"/>
      <c r="H14" s="57"/>
      <c r="I14" s="57"/>
      <c r="J14" s="57"/>
      <c r="K14" s="57"/>
      <c r="L14" s="57"/>
      <c r="M14" s="50" t="str">
        <f t="shared" ref="M14" si="9">IF(AND(N14&gt;=0,N14&lt;=85),"Débil",
IF(AND(N14&gt;=86,N14&lt;=95),"Moderado",
IF(AND(N14&gt;=96,N14&lt;=100),"Fuerte","")))</f>
        <v/>
      </c>
      <c r="N14" s="50" t="str">
        <f>IF(AND(F14="",G14="",H14="",I14="",J14="",K14="",L14=""),"",IF(OR(F14="",G14="",H14="",I14="",J14="",K14="",L14=""),"Finalice la valoración del control para emitir su calificación",VLOOKUP(F14,Listas!$Z$1:$AA$17,2,FALSE)+VLOOKUP(G14,Listas!$Z$1:$AA$17,2,FALSE)+VLOOKUP(H14,Listas!$Z$1:$AA$17,2,FALSE)+VLOOKUP(I14,Listas!$Z$1:$AA$17,2,FALSE)+VLOOKUP(J14,Listas!$Z$1:$AA$17,2,FALSE)+VLOOKUP(K14,Listas!$Z$1:$AA$17,2,FALSE)+VLOOKUP(L14,Listas!$Z$1:$AA$17,2,FALSE)))</f>
        <v/>
      </c>
      <c r="O14" s="50" t="str">
        <f t="shared" ref="O14" si="10">IF(OR(N14="",N14="Finalice la valoración del control para emitir su calificación"),"",IF(N14&lt;96,"Debe establecer un plan de acción en la hoja No. 7, que permita tener un control bien diseñado.","No debe establecer un plan de acción para mejorar el diseño del control."))</f>
        <v/>
      </c>
      <c r="P14" s="49"/>
      <c r="Q14" s="50" t="str">
        <f t="shared" ref="Q14" si="11">IFERROR(IF(OR(M14="",MID(P14,1,SEARCH(" =",P14:P14,1)-1)=""),"",
IF(AND(M14="Fuerte",MID(P14,1,SEARCH(" =",P14:P14,1)-1)="Fuerte"),"Fuerte",
IF(AND(M14="Moderado",MID(P14,1,SEARCH(" =",P14:P14,1)-1)="Moderado"),"Moderado",
IF(OR(M14="Débil",MID(P14,1,SEARCH(" =",P14:P14,1)-1)="Débil"),"Débil",
IF(OR(M14="Fuerte",MID(P14,1,SEARCH(" =",P14:P14,1)-1)="Moderado"),"Moderado",
IF(OR(M14="Moderado",MID(P14,1,SEARCH(" =",P14:P14,1)-1)="Fuerte"),"Moderado","")))))),"")</f>
        <v/>
      </c>
      <c r="R14" s="193"/>
      <c r="S14" s="193"/>
      <c r="T14" s="196"/>
      <c r="U14" s="152"/>
      <c r="V14" s="187"/>
      <c r="W14" s="190"/>
      <c r="X14" s="3"/>
      <c r="Y14" s="3"/>
      <c r="Z14" s="3"/>
      <c r="AA14" s="3"/>
      <c r="AB14" s="3"/>
      <c r="AC14" s="3"/>
      <c r="AD14" s="3"/>
      <c r="AE14" s="3"/>
      <c r="AF14" s="3"/>
      <c r="AG14" s="3"/>
      <c r="AH14" s="3"/>
      <c r="AI14" s="3"/>
      <c r="AJ14" s="3"/>
      <c r="AK14" s="3"/>
      <c r="AL14" s="3"/>
      <c r="AM14" s="3"/>
    </row>
    <row r="15" spans="1:39" ht="45.75" customHeight="1" x14ac:dyDescent="0.3">
      <c r="A15" s="148">
        <v>3</v>
      </c>
      <c r="B15" s="181"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C15" s="116"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D15" s="116"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E15" s="56"/>
      <c r="F15" s="57"/>
      <c r="G15" s="57"/>
      <c r="H15" s="57"/>
      <c r="I15" s="57"/>
      <c r="J15" s="57"/>
      <c r="K15" s="57"/>
      <c r="L15" s="57"/>
      <c r="M15" s="50" t="str">
        <f t="shared" ref="M15" si="12">IF(AND(N15&gt;=0,N15&lt;=85),"Débil",
IF(AND(N15&gt;=86,N15&lt;=95),"Moderado",
IF(AND(N15&gt;=96,N15&lt;=100),"Fuerte","")))</f>
        <v/>
      </c>
      <c r="N15" s="50" t="str">
        <f>IF(AND(F15="",G15="",H15="",I15="",J15="",K15="",L15=""),"",IF(OR(F15="",G15="",H15="",I15="",J15="",K15="",L15=""),"Finalice la valoración del control para emitir su calificación",VLOOKUP(F15,Listas!$Z$1:$AA$17,2,FALSE)+VLOOKUP(G15,Listas!$Z$1:$AA$17,2,FALSE)+VLOOKUP(H15,Listas!$Z$1:$AA$17,2,FALSE)+VLOOKUP(I15,Listas!$Z$1:$AA$17,2,FALSE)+VLOOKUP(J15,Listas!$Z$1:$AA$17,2,FALSE)+VLOOKUP(K15,Listas!$Z$1:$AA$17,2,FALSE)+VLOOKUP(L15,Listas!$Z$1:$AA$17,2,FALSE)))</f>
        <v/>
      </c>
      <c r="O15" s="50" t="str">
        <f t="shared" ref="O15" si="13">IF(OR(N15="",N15="Finalice la valoración del control para emitir su calificación"),"",IF(N15&lt;96,"Debe establecer un plan de acción en la hoja No. 7, que permita tener un control bien diseñado.","No debe establecer un plan de acción para mejorar el diseño del control."))</f>
        <v/>
      </c>
      <c r="P15" s="49"/>
      <c r="Q15" s="50" t="str">
        <f t="shared" ref="Q15" si="14">IFERROR(IF(OR(M15="",MID(P15,1,SEARCH(" =",P15:P15,1)-1)=""),"",
IF(AND(M15="Fuerte",MID(P15,1,SEARCH(" =",P15:P15,1)-1)="Fuerte"),"Fuerte",
IF(AND(M15="Moderado",MID(P15,1,SEARCH(" =",P15:P15,1)-1)="Moderado"),"Moderado",
IF(OR(M15="Débil",MID(P15,1,SEARCH(" =",P15:P15,1)-1)="Débil"),"Débil",
IF(OR(M15="Fuerte",MID(P15,1,SEARCH(" =",P15:P15,1)-1)="Moderado"),"Moderado",
IF(OR(M15="Moderado",MID(P15,1,SEARCH(" =",P15:P15,1)-1)="Fuerte"),"Moderado","")))))),"")</f>
        <v/>
      </c>
      <c r="R15" s="191" t="str">
        <f>IF(AND(N15="",N16="",N17=""),"",AVERAGE(N15:N17))</f>
        <v/>
      </c>
      <c r="S15" s="191" t="str">
        <f>IF(R15="","",
IF(R15=100,"Fuerte",
IF(R15&lt;50,"Débil",
IF(OR(R15&gt;=50,R15&lt;100),"Moderado",""))))</f>
        <v/>
      </c>
      <c r="T15" s="194" t="str">
        <f>IF(S15="","",IF(S15="Fuerte","NO","SI"))</f>
        <v/>
      </c>
      <c r="U15" s="150"/>
      <c r="V15" s="185" t="str">
        <f>IF(OR(S15="",U15=""),"",
IF(S15="Débil","No aplica desplazamiento por tener una solidez débil.",
IF(AND(S15="Fuerte",OR(U15="El control ayuda a disminuir directamente tanto la probabilidad como el impacto.",U15="El control ayuda a disminuir directamente la probabilidad e indirectamente el impacto.",U15="El control ayuda a disminuir directamente la probabilidad y el impacto no disminuye.")),2,
IF(AND(S15="Fuerte",U15="El control no disminuye la probabilidad y el impacto disminuye directamente."),0,
IF(AND(S15="Moderado",OR(U15="El control ayuda a disminuir directamente tanto la probabilidad como el impacto.",U15="El control ayuda a disminuir directamente la probabilidad e indirectamente el impacto.",U15="El control ayuda a disminuir directamente la probabilidad y el impacto no disminuye.")),1,
IF(AND(S15="Moderado",U15="El control no disminuye la probabilidad y el impacto disminuye directamente."),0,""))))))</f>
        <v/>
      </c>
      <c r="W15" s="188" t="str">
        <f>IF(AND($D$15&lt;&gt;"Corrupción",$D$15&lt;&gt;"Lavado de Activos",$D$15&lt;&gt;"Financiación del Terrorismo",$D$15&lt;&gt;"Trámites, OPAs y Consultas de Acceso a la Información Pública"),"",
IF(OR($D$15="Corrupción",$D$15="Lavado de Activos",$D$15="Financiación del Terrorismo",$D$15="Trámites, OPAs y Consultas de Acceso a la Información Pública"),
IF(V15="","",
IF(OR(V15="No aplica desplazamiento por tener una solidez débil.",V15=0),'2. Identificación del Riesgo'!$K$15,
IF(AND(S15="Fuerte",V15=2,OR('2. Identificación del Riesgo'!$K$15="Rara vez",'2. Identificación del Riesgo'!$K$15="Improbable",'2. Identificación del Riesgo'!$K$15="Posible")),"Rara vez",
IF(AND(S15="Fuerte",V15=2,'2. Identificación del Riesgo'!$K$15="Probable"),"Improbable",
IF(AND(S15="Fuerte",V15=2,'2. Identificación del Riesgo'!$K$15="Casi seguro"),"Posible",
IF(AND(S15="Moderado",V15=1,OR('2. Identificación del Riesgo'!$K$15="Rara vez",'2. Identificación del Riesgo'!$K$15:$K$17="Improbable")),"Rara vez",
IF(AND(S15="Moderado",V15=1,'2. Identificación del Riesgo'!$K$15="Posible"),"Improbable",
IF(AND(S15="Moderado",V15=1,'2. Identificación del Riesgo'!$K$15="Probable"),"Posible",
IF(AND(S15="Moderado",V15=1,'2. Identificación del Riesgo'!$K$15="Casi seguro"),"Probable","")))))))))))</f>
        <v/>
      </c>
      <c r="X15" s="3"/>
      <c r="Y15" s="3"/>
      <c r="Z15" s="3"/>
      <c r="AA15" s="3"/>
      <c r="AB15" s="3"/>
      <c r="AC15" s="3"/>
      <c r="AD15" s="3"/>
      <c r="AE15" s="3"/>
      <c r="AF15" s="3"/>
      <c r="AG15" s="3"/>
      <c r="AH15" s="3"/>
      <c r="AI15" s="3"/>
      <c r="AJ15" s="3"/>
      <c r="AK15" s="3"/>
      <c r="AL15" s="3"/>
      <c r="AM15" s="3"/>
    </row>
    <row r="16" spans="1:39" ht="45.75" customHeight="1" x14ac:dyDescent="0.3">
      <c r="A16" s="148"/>
      <c r="B16" s="181"/>
      <c r="C16" s="116"/>
      <c r="D16" s="116"/>
      <c r="E16" s="56"/>
      <c r="F16" s="57"/>
      <c r="G16" s="57"/>
      <c r="H16" s="57"/>
      <c r="I16" s="57"/>
      <c r="J16" s="57"/>
      <c r="K16" s="57"/>
      <c r="L16" s="57"/>
      <c r="M16" s="50" t="str">
        <f t="shared" ref="M16:M17" si="15">IF(AND(N16&gt;=0,N16&lt;=85),"Débil",
IF(AND(N16&gt;=86,N16&lt;=95),"Moderado",
IF(AND(N16&gt;=96,N16&lt;=100),"Fuerte","")))</f>
        <v/>
      </c>
      <c r="N16" s="50" t="str">
        <f>IF(AND(F16="",G16="",H16="",I16="",J16="",K16="",L16=""),"",IF(OR(F16="",G16="",H16="",I16="",J16="",K16="",L16=""),"Finalice la valoración del control para emitir su calificación",VLOOKUP(F16,Listas!$Z$1:$AA$17,2,FALSE)+VLOOKUP(G16,Listas!$Z$1:$AA$17,2,FALSE)+VLOOKUP(H16,Listas!$Z$1:$AA$17,2,FALSE)+VLOOKUP(I16,Listas!$Z$1:$AA$17,2,FALSE)+VLOOKUP(J16,Listas!$Z$1:$AA$17,2,FALSE)+VLOOKUP(K16,Listas!$Z$1:$AA$17,2,FALSE)+VLOOKUP(L16,Listas!$Z$1:$AA$17,2,FALSE)))</f>
        <v/>
      </c>
      <c r="O16" s="50" t="str">
        <f t="shared" ref="O16:O17" si="16">IF(OR(N16="",N16="Finalice la valoración del control para emitir su calificación"),"",IF(N16&lt;96,"Debe establecer un plan de acción en la hoja No. 7, que permita tener un control bien diseñado.","No debe establecer un plan de acción para mejorar el diseño del control."))</f>
        <v/>
      </c>
      <c r="P16" s="49"/>
      <c r="Q16" s="50" t="str">
        <f t="shared" ref="Q16:Q17" si="17">IFERROR(IF(OR(M16="",MID(P16,1,SEARCH(" =",P16:P16,1)-1)=""),"",
IF(AND(M16="Fuerte",MID(P16,1,SEARCH(" =",P16:P16,1)-1)="Fuerte"),"Fuerte",
IF(AND(M16="Moderado",MID(P16,1,SEARCH(" =",P16:P16,1)-1)="Moderado"),"Moderado",
IF(OR(M16="Débil",MID(P16,1,SEARCH(" =",P16:P16,1)-1)="Débil"),"Débil",
IF(OR(M16="Fuerte",MID(P16,1,SEARCH(" =",P16:P16,1)-1)="Moderado"),"Moderado",
IF(OR(M16="Moderado",MID(P16,1,SEARCH(" =",P16:P16,1)-1)="Fuerte"),"Moderado","")))))),"")</f>
        <v/>
      </c>
      <c r="R16" s="192"/>
      <c r="S16" s="192"/>
      <c r="T16" s="195"/>
      <c r="U16" s="151"/>
      <c r="V16" s="186"/>
      <c r="W16" s="189"/>
      <c r="X16" s="3"/>
      <c r="Y16" s="3"/>
      <c r="Z16" s="3"/>
      <c r="AA16" s="3"/>
      <c r="AB16" s="3"/>
      <c r="AC16" s="3"/>
      <c r="AD16" s="3"/>
      <c r="AE16" s="3"/>
      <c r="AF16" s="3"/>
      <c r="AG16" s="3"/>
      <c r="AH16" s="3"/>
      <c r="AI16" s="3"/>
      <c r="AJ16" s="3"/>
      <c r="AK16" s="3"/>
      <c r="AL16" s="3"/>
      <c r="AM16" s="3"/>
    </row>
    <row r="17" spans="1:39" ht="45.75" customHeight="1" x14ac:dyDescent="0.3">
      <c r="A17" s="148"/>
      <c r="B17" s="181"/>
      <c r="C17" s="116"/>
      <c r="D17" s="116"/>
      <c r="E17" s="56"/>
      <c r="F17" s="57"/>
      <c r="G17" s="57"/>
      <c r="H17" s="57"/>
      <c r="I17" s="57"/>
      <c r="J17" s="57"/>
      <c r="K17" s="57"/>
      <c r="L17" s="57"/>
      <c r="M17" s="50" t="str">
        <f t="shared" si="15"/>
        <v/>
      </c>
      <c r="N17" s="50" t="str">
        <f>IF(AND(F17="",G17="",H17="",I17="",J17="",K17="",L17=""),"",IF(OR(F17="",G17="",H17="",I17="",J17="",K17="",L17=""),"Finalice la valoración del control para emitir su calificación",VLOOKUP(F17,Listas!$Z$1:$AA$17,2,FALSE)+VLOOKUP(G17,Listas!$Z$1:$AA$17,2,FALSE)+VLOOKUP(H17,Listas!$Z$1:$AA$17,2,FALSE)+VLOOKUP(I17,Listas!$Z$1:$AA$17,2,FALSE)+VLOOKUP(J17,Listas!$Z$1:$AA$17,2,FALSE)+VLOOKUP(K17,Listas!$Z$1:$AA$17,2,FALSE)+VLOOKUP(L17,Listas!$Z$1:$AA$17,2,FALSE)))</f>
        <v/>
      </c>
      <c r="O17" s="50" t="str">
        <f t="shared" si="16"/>
        <v/>
      </c>
      <c r="P17" s="49"/>
      <c r="Q17" s="50" t="str">
        <f t="shared" si="17"/>
        <v/>
      </c>
      <c r="R17" s="193"/>
      <c r="S17" s="193"/>
      <c r="T17" s="196"/>
      <c r="U17" s="152"/>
      <c r="V17" s="187"/>
      <c r="W17" s="190"/>
      <c r="X17" s="3"/>
      <c r="Y17" s="3"/>
      <c r="Z17" s="3"/>
      <c r="AA17" s="3"/>
      <c r="AB17" s="3"/>
      <c r="AC17" s="3"/>
      <c r="AD17" s="3"/>
      <c r="AE17" s="3"/>
      <c r="AF17" s="3"/>
      <c r="AG17" s="3"/>
      <c r="AH17" s="3"/>
      <c r="AI17" s="3"/>
      <c r="AJ17" s="3"/>
      <c r="AK17" s="3"/>
      <c r="AL17" s="3"/>
      <c r="AM17" s="3"/>
    </row>
    <row r="18" spans="1:39" ht="139.5" customHeight="1" x14ac:dyDescent="0.3">
      <c r="A18" s="148">
        <v>4</v>
      </c>
      <c r="B18" s="181"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Conocimiento del Riesgo y Efectos del Cambio Climático</v>
      </c>
      <c r="C18" s="116"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Grupo de Conceptos para la Planificación territorial - Posibilidad de Afectación Reputacional por favorecer la salida favorable o rápida de un concepto técnico de licencias urbanísticas a cambio de que que uno o varios de los servidores públicos del proceso reciban de parte de los interesados, dádivas o presiones</v>
      </c>
      <c r="D18" s="116"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Corrupción</v>
      </c>
      <c r="E18" s="56" t="s">
        <v>546</v>
      </c>
      <c r="F18" s="57" t="s">
        <v>184</v>
      </c>
      <c r="G18" s="57" t="s">
        <v>186</v>
      </c>
      <c r="H18" s="57" t="s">
        <v>188</v>
      </c>
      <c r="I18" s="57" t="s">
        <v>190</v>
      </c>
      <c r="J18" s="57" t="s">
        <v>193</v>
      </c>
      <c r="K18" s="57" t="s">
        <v>195</v>
      </c>
      <c r="L18" s="57" t="s">
        <v>197</v>
      </c>
      <c r="M18" s="50" t="str">
        <f t="shared" ref="M18" si="18">IF(AND(N18&gt;=0,N18&lt;=85),"Débil",
IF(AND(N18&gt;=86,N18&lt;=95),"Moderado",
IF(AND(N18&gt;=96,N18&lt;=100),"Fuerte","")))</f>
        <v>Fuerte</v>
      </c>
      <c r="N18" s="50">
        <f>IF(AND(F18="",G18="",H18="",I18="",J18="",K18="",L18=""),"",IF(OR(F18="",G18="",H18="",I18="",J18="",K18="",L18=""),"Finalice la valoración del control para emitir su calificación",VLOOKUP(F18,Listas!$Z$1:$AA$17,2,FALSE)+VLOOKUP(G18,Listas!$Z$1:$AA$17,2,FALSE)+VLOOKUP(H18,Listas!$Z$1:$AA$17,2,FALSE)+VLOOKUP(I18,Listas!$Z$1:$AA$17,2,FALSE)+VLOOKUP(J18,Listas!$Z$1:$AA$17,2,FALSE)+VLOOKUP(K18,Listas!$Z$1:$AA$17,2,FALSE)+VLOOKUP(L18,Listas!$Z$1:$AA$17,2,FALSE)))</f>
        <v>100</v>
      </c>
      <c r="O18" s="50" t="str">
        <f t="shared" ref="O18" si="19">IF(OR(N18="",N18="Finalice la valoración del control para emitir su calificación"),"",IF(N18&lt;96,"Debe establecer un plan de acción en la hoja No. 7, que permita tener un control bien diseñado.","No debe establecer un plan de acción para mejorar el diseño del control."))</f>
        <v>No debe establecer un plan de acción para mejorar el diseño del control.</v>
      </c>
      <c r="P18" s="49" t="s">
        <v>460</v>
      </c>
      <c r="Q18" s="50" t="str">
        <f t="shared" ref="Q18" si="20">IFERROR(IF(OR(M18="",MID(P18,1,SEARCH(" =",P18:P18,1)-1)=""),"",
IF(AND(M18="Fuerte",MID(P18,1,SEARCH(" =",P18:P18,1)-1)="Fuerte"),"Fuerte",
IF(AND(M18="Moderado",MID(P18,1,SEARCH(" =",P18:P18,1)-1)="Moderado"),"Moderado",
IF(OR(M18="Débil",MID(P18,1,SEARCH(" =",P18:P18,1)-1)="Débil"),"Débil",
IF(OR(M18="Fuerte",MID(P18,1,SEARCH(" =",P18:P18,1)-1)="Moderado"),"Moderado",
IF(OR(M18="Moderado",MID(P18,1,SEARCH(" =",P18:P18,1)-1)="Fuerte"),"Moderado","")))))),"")</f>
        <v>Fuerte</v>
      </c>
      <c r="R18" s="191">
        <f t="shared" ref="R18" si="21">IF(AND(N18="",N19="",N20=""),"",AVERAGE(N18:N20))</f>
        <v>100</v>
      </c>
      <c r="S18" s="191" t="str">
        <f t="shared" ref="S18" si="22">IF(R18="","",
IF(R18=100,"Fuerte",
IF(R18&lt;50,"Débil",
IF(OR(R18&gt;=50,R18&lt;100),"Moderado",""))))</f>
        <v>Fuerte</v>
      </c>
      <c r="T18" s="194" t="str">
        <f t="shared" ref="T18" si="23">IF(S18="","",IF(S18="Fuerte","NO","SI"))</f>
        <v>NO</v>
      </c>
      <c r="U18" s="150" t="s">
        <v>214</v>
      </c>
      <c r="V18" s="185">
        <f t="shared" ref="V18" si="24">IF(OR(S18="",U18=""),"",
IF(S18="Débil","No aplica desplazamiento por tener una solidez débil.",
IF(AND(S18="Fuerte",OR(U18="El control ayuda a disminuir directamente tanto la probabilidad como el impacto.",U18="El control ayuda a disminuir directamente la probabilidad e indirectamente el impacto.",U18="El control ayuda a disminuir directamente la probabilidad y el impacto no disminuye.")),2,
IF(AND(S18="Fuerte",U18="El control no disminuye la probabilidad y el impacto disminuye directamente."),0,
IF(AND(S18="Moderado",OR(U18="El control ayuda a disminuir directamente tanto la probabilidad como el impacto.",U18="El control ayuda a disminuir directamente la probabilidad e indirectamente el impacto.",U18="El control ayuda a disminuir directamente la probabilidad y el impacto no disminuye.")),1,
IF(AND(S18="Moderado",U18="El control no disminuye la probabilidad y el impacto disminuye directamente."),0,""))))))</f>
        <v>2</v>
      </c>
      <c r="W18" s="188" t="str">
        <f>IF(AND($D$18&lt;&gt;"Corrupción",$D$18&lt;&gt;"Lavado de Activos",$D$18&lt;&gt;"Financiación del Terrorismo",$D$18&lt;&gt;"Trámites, OPAs y Consultas de Acceso a la Información Pública"),"",
IF(OR($D$18="Corrupción",$D$18="Lavado de Activos",$D$18="Financiación del Terrorismo",$D$18="Trámites, OPAs y Consultas de Acceso a la Información Pública"),
IF(V18="","",
IF(OR(V18="No aplica desplazamiento por tener una solidez débil.",V18=0),'2. Identificación del Riesgo'!$K$180,
IF(AND(S18="Fuerte",V18=2,OR('2. Identificación del Riesgo'!$K$18="Rara vez",'2. Identificación del Riesgo'!$K$18="Improbable",'2. Identificación del Riesgo'!$K$18="Posible")),"Rara vez",
IF(AND(S18="Fuerte",V18=2,'2. Identificación del Riesgo'!$K$18="Probable"),"Improbable",
IF(AND(S18="Fuerte",V18=2,'2. Identificación del Riesgo'!$K$18="Casi seguro"),"Posible",
IF(AND(S18="Moderado",V18=1,OR('2. Identificación del Riesgo'!$K$18="Rara vez",'2. Identificación del Riesgo'!$K$18="Improbable")),"Rara vez",
IF(AND(S18="Moderado",V18=1,'2. Identificación del Riesgo'!$K$18="Posible"),"Improbable",
IF(AND(S18="Moderado",V18=1,'2. Identificación del Riesgo'!$K$18="Probable"),"Posible",
IF(AND(S18="Moderado",V18=1,'2. Identificación del Riesgo'!$K$18="Casi seguro"),"Probable","")))))))))))</f>
        <v>Rara vez</v>
      </c>
      <c r="X18" s="3"/>
      <c r="Y18" s="3"/>
      <c r="Z18" s="3"/>
      <c r="AA18" s="3"/>
      <c r="AB18" s="3"/>
      <c r="AC18" s="3"/>
      <c r="AD18" s="3"/>
      <c r="AE18" s="3"/>
      <c r="AF18" s="3"/>
      <c r="AG18" s="3"/>
      <c r="AH18" s="3"/>
      <c r="AI18" s="3"/>
      <c r="AJ18" s="3"/>
      <c r="AK18" s="3"/>
      <c r="AL18" s="3"/>
      <c r="AM18" s="3"/>
    </row>
    <row r="19" spans="1:39" ht="45.75" customHeight="1" x14ac:dyDescent="0.3">
      <c r="A19" s="148"/>
      <c r="B19" s="181"/>
      <c r="C19" s="116"/>
      <c r="D19" s="116"/>
      <c r="E19" s="56"/>
      <c r="F19" s="57"/>
      <c r="G19" s="57"/>
      <c r="H19" s="57"/>
      <c r="I19" s="57"/>
      <c r="J19" s="57"/>
      <c r="K19" s="57"/>
      <c r="L19" s="57"/>
      <c r="M19" s="50" t="str">
        <f t="shared" ref="M19:M20" si="25">IF(AND(N19&gt;=0,N19&lt;=85),"Débil",
IF(AND(N19&gt;=86,N19&lt;=95),"Moderado",
IF(AND(N19&gt;=96,N19&lt;=100),"Fuerte","")))</f>
        <v/>
      </c>
      <c r="N19" s="50" t="str">
        <f>IF(AND(F19="",G19="",H19="",I19="",J19="",K19="",L19=""),"",IF(OR(F19="",G19="",H19="",I19="",J19="",K19="",L19=""),"Finalice la valoración del control para emitir su calificación",VLOOKUP(F19,Listas!$Z$1:$AA$17,2,FALSE)+VLOOKUP(G19,Listas!$Z$1:$AA$17,2,FALSE)+VLOOKUP(H19,Listas!$Z$1:$AA$17,2,FALSE)+VLOOKUP(I19,Listas!$Z$1:$AA$17,2,FALSE)+VLOOKUP(J19,Listas!$Z$1:$AA$17,2,FALSE)+VLOOKUP(K19,Listas!$Z$1:$AA$17,2,FALSE)+VLOOKUP(L19,Listas!$Z$1:$AA$17,2,FALSE)))</f>
        <v/>
      </c>
      <c r="O19" s="50" t="str">
        <f t="shared" ref="O19:O20" si="26">IF(OR(N19="",N19="Finalice la valoración del control para emitir su calificación"),"",IF(N19&lt;96,"Debe establecer un plan de acción en la hoja No. 7, que permita tener un control bien diseñado.","No debe establecer un plan de acción para mejorar el diseño del control."))</f>
        <v/>
      </c>
      <c r="P19" s="49"/>
      <c r="Q19" s="50" t="str">
        <f t="shared" ref="Q19:Q20" si="27">IFERROR(IF(OR(M19="",MID(P19,1,SEARCH(" =",P19:P19,1)-1)=""),"",
IF(AND(M19="Fuerte",MID(P19,1,SEARCH(" =",P19:P19,1)-1)="Fuerte"),"Fuerte",
IF(AND(M19="Moderado",MID(P19,1,SEARCH(" =",P19:P19,1)-1)="Moderado"),"Moderado",
IF(OR(M19="Débil",MID(P19,1,SEARCH(" =",P19:P19,1)-1)="Débil"),"Débil",
IF(OR(M19="Fuerte",MID(P19,1,SEARCH(" =",P19:P19,1)-1)="Moderado"),"Moderado",
IF(OR(M19="Moderado",MID(P19,1,SEARCH(" =",P19:P19,1)-1)="Fuerte"),"Moderado","")))))),"")</f>
        <v/>
      </c>
      <c r="R19" s="192"/>
      <c r="S19" s="192"/>
      <c r="T19" s="195"/>
      <c r="U19" s="151"/>
      <c r="V19" s="186"/>
      <c r="W19" s="189"/>
      <c r="X19" s="3"/>
      <c r="Y19" s="3"/>
      <c r="Z19" s="3"/>
      <c r="AA19" s="3"/>
      <c r="AB19" s="3"/>
      <c r="AC19" s="3"/>
      <c r="AD19" s="3"/>
      <c r="AE19" s="3"/>
      <c r="AF19" s="3"/>
      <c r="AG19" s="3"/>
      <c r="AH19" s="3"/>
      <c r="AI19" s="3"/>
      <c r="AJ19" s="3"/>
      <c r="AK19" s="3"/>
      <c r="AL19" s="3"/>
      <c r="AM19" s="3"/>
    </row>
    <row r="20" spans="1:39" ht="45.75" customHeight="1" x14ac:dyDescent="0.3">
      <c r="A20" s="148"/>
      <c r="B20" s="181"/>
      <c r="C20" s="116"/>
      <c r="D20" s="116"/>
      <c r="E20" s="56"/>
      <c r="F20" s="57"/>
      <c r="G20" s="57"/>
      <c r="H20" s="57"/>
      <c r="I20" s="57"/>
      <c r="J20" s="57"/>
      <c r="K20" s="57"/>
      <c r="L20" s="57"/>
      <c r="M20" s="50" t="str">
        <f t="shared" si="25"/>
        <v/>
      </c>
      <c r="N20" s="50" t="str">
        <f>IF(AND(F20="",G20="",H20="",I20="",J20="",K20="",L20=""),"",IF(OR(F20="",G20="",H20="",I20="",J20="",K20="",L20=""),"Finalice la valoración del control para emitir su calificación",VLOOKUP(F20,Listas!$Z$1:$AA$17,2,FALSE)+VLOOKUP(G20,Listas!$Z$1:$AA$17,2,FALSE)+VLOOKUP(H20,Listas!$Z$1:$AA$17,2,FALSE)+VLOOKUP(I20,Listas!$Z$1:$AA$17,2,FALSE)+VLOOKUP(J20,Listas!$Z$1:$AA$17,2,FALSE)+VLOOKUP(K20,Listas!$Z$1:$AA$17,2,FALSE)+VLOOKUP(L20,Listas!$Z$1:$AA$17,2,FALSE)))</f>
        <v/>
      </c>
      <c r="O20" s="50" t="str">
        <f t="shared" si="26"/>
        <v/>
      </c>
      <c r="P20" s="49"/>
      <c r="Q20" s="50" t="str">
        <f t="shared" si="27"/>
        <v/>
      </c>
      <c r="R20" s="193"/>
      <c r="S20" s="193"/>
      <c r="T20" s="196"/>
      <c r="U20" s="152"/>
      <c r="V20" s="187"/>
      <c r="W20" s="190"/>
      <c r="X20" s="3"/>
      <c r="Y20" s="3"/>
      <c r="Z20" s="3"/>
      <c r="AA20" s="3"/>
      <c r="AB20" s="3"/>
      <c r="AC20" s="3"/>
      <c r="AD20" s="3"/>
      <c r="AE20" s="3"/>
      <c r="AF20" s="3"/>
      <c r="AG20" s="3"/>
      <c r="AH20" s="3"/>
      <c r="AI20" s="3"/>
      <c r="AJ20" s="3"/>
      <c r="AK20" s="3"/>
      <c r="AL20" s="3"/>
      <c r="AM20" s="3"/>
    </row>
    <row r="21" spans="1:39" ht="45.75" customHeight="1" x14ac:dyDescent="0.3">
      <c r="A21" s="148">
        <v>5</v>
      </c>
      <c r="B21" s="181"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C21" s="116"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D21" s="116"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E21" s="56"/>
      <c r="F21" s="57"/>
      <c r="G21" s="57"/>
      <c r="H21" s="57"/>
      <c r="I21" s="57"/>
      <c r="J21" s="57"/>
      <c r="K21" s="57"/>
      <c r="L21" s="57"/>
      <c r="M21" s="50" t="str">
        <f t="shared" ref="M21" si="28">IF(AND(N21&gt;=0,N21&lt;=85),"Débil",
IF(AND(N21&gt;=86,N21&lt;=95),"Moderado",
IF(AND(N21&gt;=96,N21&lt;=100),"Fuerte","")))</f>
        <v/>
      </c>
      <c r="N21" s="50" t="str">
        <f>IF(AND(F21="",G21="",H21="",I21="",J21="",K21="",L21=""),"",IF(OR(F21="",G21="",H21="",I21="",J21="",K21="",L21=""),"Finalice la valoración del control para emitir su calificación",VLOOKUP(F21,Listas!$Z$1:$AA$17,2,FALSE)+VLOOKUP(G21,Listas!$Z$1:$AA$17,2,FALSE)+VLOOKUP(H21,Listas!$Z$1:$AA$17,2,FALSE)+VLOOKUP(I21,Listas!$Z$1:$AA$17,2,FALSE)+VLOOKUP(J21,Listas!$Z$1:$AA$17,2,FALSE)+VLOOKUP(K21,Listas!$Z$1:$AA$17,2,FALSE)+VLOOKUP(L21,Listas!$Z$1:$AA$17,2,FALSE)))</f>
        <v/>
      </c>
      <c r="O21" s="50" t="str">
        <f t="shared" ref="O21" si="29">IF(OR(N21="",N21="Finalice la valoración del control para emitir su calificación"),"",IF(N21&lt;96,"Debe establecer un plan de acción en la hoja No. 7, que permita tener un control bien diseñado.","No debe establecer un plan de acción para mejorar el diseño del control."))</f>
        <v/>
      </c>
      <c r="P21" s="49"/>
      <c r="Q21" s="50" t="str">
        <f t="shared" ref="Q21" si="30">IFERROR(IF(OR(M21="",MID(P21,1,SEARCH(" =",P21:P21,1)-1)=""),"",
IF(AND(M21="Fuerte",MID(P21,1,SEARCH(" =",P21:P21,1)-1)="Fuerte"),"Fuerte",
IF(AND(M21="Moderado",MID(P21,1,SEARCH(" =",P21:P21,1)-1)="Moderado"),"Moderado",
IF(OR(M21="Débil",MID(P21,1,SEARCH(" =",P21:P21,1)-1)="Débil"),"Débil",
IF(OR(M21="Fuerte",MID(P21,1,SEARCH(" =",P21:P21,1)-1)="Moderado"),"Moderado",
IF(OR(M21="Moderado",MID(P21,1,SEARCH(" =",P21:P21,1)-1)="Fuerte"),"Moderado","")))))),"")</f>
        <v/>
      </c>
      <c r="R21" s="191" t="str">
        <f t="shared" ref="R21" si="31">IF(AND(N21="",N22="",N23=""),"",AVERAGE(N21:N23))</f>
        <v/>
      </c>
      <c r="S21" s="191" t="str">
        <f t="shared" ref="S21" si="32">IF(R21="","",
IF(R21=100,"Fuerte",
IF(R21&lt;50,"Débil",
IF(OR(R21&gt;=50,R21&lt;100),"Moderado",""))))</f>
        <v/>
      </c>
      <c r="T21" s="194" t="str">
        <f t="shared" ref="T21" si="33">IF(S21="","",IF(S21="Fuerte","NO","SI"))</f>
        <v/>
      </c>
      <c r="U21" s="150"/>
      <c r="V21" s="185" t="str">
        <f t="shared" ref="V21" si="34">IF(OR(S21="",U21=""),"",
IF(S21="Débil","No aplica desplazamiento por tener una solidez débil.",
IF(AND(S21="Fuerte",OR(U21="El control ayuda a disminuir directamente tanto la probabilidad como el impacto.",U21="El control ayuda a disminuir directamente la probabilidad e indirectamente el impacto.",U21="El control ayuda a disminuir directamente la probabilidad y el impacto no disminuye.")),2,
IF(AND(S21="Fuerte",U21="El control no disminuye la probabilidad y el impacto disminuye directamente."),0,
IF(AND(S21="Moderado",OR(U21="El control ayuda a disminuir directamente tanto la probabilidad como el impacto.",U21="El control ayuda a disminuir directamente la probabilidad e indirectamente el impacto.",U21="El control ayuda a disminuir directamente la probabilidad y el impacto no disminuye.")),1,
IF(AND(S21="Moderado",U21="El control no disminuye la probabilidad y el impacto disminuye directamente."),0,""))))))</f>
        <v/>
      </c>
      <c r="W21" s="188" t="str">
        <f>IF(AND($D$21&lt;&gt;"Corrupción",$D$21&lt;&gt;"Lavado de Activos",$D$21&lt;&gt;"Financiación del Terrorismo",$D$21&lt;&gt;"Trámites, OPAs y Consultas de Acceso a la Información Pública"),"",
IF(OR($D$21="Corrupción",$D$21="Lavado de Activos",$D$21="Financiación del Terrorismo",$D$21="Trámites, OPAs y Consultas de Acceso a la Información Pública"),
IF(V21="","",
IF(OR(V21="No aplica desplazamiento por tener una solidez débil.",V21=0),'2. Identificación del Riesgo'!$K$21,
IF(AND(S21="Fuerte",V21=2,OR('2. Identificación del Riesgo'!$K$21="Rara vez",'2. Identificación del Riesgo'!$K$21="Improbable",'2. Identificación del Riesgo'!$K$21="Posible")),"Rara vez",
IF(AND(S21="Fuerte",V21=2,'2. Identificación del Riesgo'!$K$21="Probable"),"Improbable",
IF(AND(S21="Fuerte",V21=2,'2. Identificación del Riesgo'!$K$21="Casi seguro"),"Posible",
IF(AND(S21="Moderado",V21=1,OR('2. Identificación del Riesgo'!$K$21="Rara vez",'2. Identificación del Riesgo'!$K$21="Improbable")),"Rara vez",
IF(AND(S21="Moderado",V21=1,'2. Identificación del Riesgo'!$K$21="Posible"),"Improbable",
IF(AND(S21="Moderado",V21=1,'2. Identificación del Riesgo'!$K$21="Probable"),"Posible",
IF(AND(S21="Moderado",V21=1,'2. Identificación del Riesgo'!$K$21="Casi seguro"),"Probable","")))))))))))</f>
        <v/>
      </c>
      <c r="X21" s="3"/>
      <c r="Y21" s="3"/>
      <c r="Z21" s="3"/>
      <c r="AA21" s="3"/>
      <c r="AB21" s="3"/>
      <c r="AC21" s="3"/>
      <c r="AD21" s="3"/>
      <c r="AE21" s="3"/>
      <c r="AF21" s="3"/>
      <c r="AG21" s="3"/>
      <c r="AH21" s="3"/>
      <c r="AI21" s="3"/>
      <c r="AJ21" s="3"/>
      <c r="AK21" s="3"/>
      <c r="AL21" s="3"/>
      <c r="AM21" s="3"/>
    </row>
    <row r="22" spans="1:39" ht="45.75" customHeight="1" x14ac:dyDescent="0.3">
      <c r="A22" s="148"/>
      <c r="B22" s="181"/>
      <c r="C22" s="116"/>
      <c r="D22" s="116"/>
      <c r="E22" s="56"/>
      <c r="F22" s="57"/>
      <c r="G22" s="57"/>
      <c r="H22" s="57"/>
      <c r="I22" s="57"/>
      <c r="J22" s="57"/>
      <c r="K22" s="57"/>
      <c r="L22" s="57"/>
      <c r="M22" s="50" t="str">
        <f t="shared" ref="M22:M23" si="35">IF(AND(N22&gt;=0,N22&lt;=85),"Débil",
IF(AND(N22&gt;=86,N22&lt;=95),"Moderado",
IF(AND(N22&gt;=96,N22&lt;=100),"Fuerte","")))</f>
        <v/>
      </c>
      <c r="N22" s="50" t="str">
        <f>IF(AND(F22="",G22="",H22="",I22="",J22="",K22="",L22=""),"",IF(OR(F22="",G22="",H22="",I22="",J22="",K22="",L22=""),"Finalice la valoración del control para emitir su calificación",VLOOKUP(F22,Listas!$Z$1:$AA$17,2,FALSE)+VLOOKUP(G22,Listas!$Z$1:$AA$17,2,FALSE)+VLOOKUP(H22,Listas!$Z$1:$AA$17,2,FALSE)+VLOOKUP(I22,Listas!$Z$1:$AA$17,2,FALSE)+VLOOKUP(J22,Listas!$Z$1:$AA$17,2,FALSE)+VLOOKUP(K22,Listas!$Z$1:$AA$17,2,FALSE)+VLOOKUP(L22,Listas!$Z$1:$AA$17,2,FALSE)))</f>
        <v/>
      </c>
      <c r="O22" s="50" t="str">
        <f t="shared" ref="O22:O23" si="36">IF(OR(N22="",N22="Finalice la valoración del control para emitir su calificación"),"",IF(N22&lt;96,"Debe establecer un plan de acción en la hoja No. 7, que permita tener un control bien diseñado.","No debe establecer un plan de acción para mejorar el diseño del control."))</f>
        <v/>
      </c>
      <c r="P22" s="49"/>
      <c r="Q22" s="50" t="str">
        <f t="shared" ref="Q22:Q23" si="37">IFERROR(IF(OR(M22="",MID(P22,1,SEARCH(" =",P22:P22,1)-1)=""),"",
IF(AND(M22="Fuerte",MID(P22,1,SEARCH(" =",P22:P22,1)-1)="Fuerte"),"Fuerte",
IF(AND(M22="Moderado",MID(P22,1,SEARCH(" =",P22:P22,1)-1)="Moderado"),"Moderado",
IF(OR(M22="Débil",MID(P22,1,SEARCH(" =",P22:P22,1)-1)="Débil"),"Débil",
IF(OR(M22="Fuerte",MID(P22,1,SEARCH(" =",P22:P22,1)-1)="Moderado"),"Moderado",
IF(OR(M22="Moderado",MID(P22,1,SEARCH(" =",P22:P22,1)-1)="Fuerte"),"Moderado","")))))),"")</f>
        <v/>
      </c>
      <c r="R22" s="192"/>
      <c r="S22" s="192"/>
      <c r="T22" s="195"/>
      <c r="U22" s="151"/>
      <c r="V22" s="186"/>
      <c r="W22" s="189"/>
      <c r="X22" s="3"/>
      <c r="Y22" s="3"/>
      <c r="Z22" s="3"/>
      <c r="AA22" s="3"/>
      <c r="AB22" s="3"/>
      <c r="AC22" s="3"/>
      <c r="AD22" s="3"/>
      <c r="AE22" s="3"/>
      <c r="AF22" s="3"/>
      <c r="AG22" s="3"/>
      <c r="AH22" s="3"/>
      <c r="AI22" s="3"/>
      <c r="AJ22" s="3"/>
      <c r="AK22" s="3"/>
      <c r="AL22" s="3"/>
      <c r="AM22" s="3"/>
    </row>
    <row r="23" spans="1:39" ht="45.75" customHeight="1" x14ac:dyDescent="0.3">
      <c r="A23" s="148"/>
      <c r="B23" s="181"/>
      <c r="C23" s="116"/>
      <c r="D23" s="116"/>
      <c r="E23" s="56"/>
      <c r="F23" s="57"/>
      <c r="G23" s="57"/>
      <c r="H23" s="57"/>
      <c r="I23" s="57"/>
      <c r="J23" s="57"/>
      <c r="K23" s="57"/>
      <c r="L23" s="57"/>
      <c r="M23" s="50" t="str">
        <f t="shared" si="35"/>
        <v/>
      </c>
      <c r="N23" s="50" t="str">
        <f>IF(AND(F23="",G23="",H23="",I23="",J23="",K23="",L23=""),"",IF(OR(F23="",G23="",H23="",I23="",J23="",K23="",L23=""),"Finalice la valoración del control para emitir su calificación",VLOOKUP(F23,Listas!$Z$1:$AA$17,2,FALSE)+VLOOKUP(G23,Listas!$Z$1:$AA$17,2,FALSE)+VLOOKUP(H23,Listas!$Z$1:$AA$17,2,FALSE)+VLOOKUP(I23,Listas!$Z$1:$AA$17,2,FALSE)+VLOOKUP(J23,Listas!$Z$1:$AA$17,2,FALSE)+VLOOKUP(K23,Listas!$Z$1:$AA$17,2,FALSE)+VLOOKUP(L23,Listas!$Z$1:$AA$17,2,FALSE)))</f>
        <v/>
      </c>
      <c r="O23" s="50" t="str">
        <f t="shared" si="36"/>
        <v/>
      </c>
      <c r="P23" s="49"/>
      <c r="Q23" s="50" t="str">
        <f t="shared" si="37"/>
        <v/>
      </c>
      <c r="R23" s="193"/>
      <c r="S23" s="193"/>
      <c r="T23" s="196"/>
      <c r="U23" s="152"/>
      <c r="V23" s="187"/>
      <c r="W23" s="190"/>
      <c r="X23" s="3"/>
      <c r="Y23" s="3"/>
      <c r="Z23" s="3"/>
      <c r="AA23" s="3"/>
      <c r="AB23" s="3"/>
      <c r="AC23" s="3"/>
      <c r="AD23" s="3"/>
      <c r="AE23" s="3"/>
      <c r="AF23" s="3"/>
      <c r="AG23" s="3"/>
      <c r="AH23" s="3"/>
      <c r="AI23" s="3"/>
      <c r="AJ23" s="3"/>
      <c r="AK23" s="3"/>
      <c r="AL23" s="3"/>
      <c r="AM23" s="3"/>
    </row>
    <row r="24" spans="1:39" ht="45.75" customHeight="1" x14ac:dyDescent="0.3">
      <c r="A24" s="148">
        <v>6</v>
      </c>
      <c r="B24" s="181"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C24" s="116"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D24" s="116"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E24" s="56"/>
      <c r="F24" s="57"/>
      <c r="G24" s="57"/>
      <c r="H24" s="57"/>
      <c r="I24" s="57"/>
      <c r="J24" s="57"/>
      <c r="K24" s="57"/>
      <c r="L24" s="57"/>
      <c r="M24" s="50" t="str">
        <f t="shared" ref="M24" si="38">IF(AND(N24&gt;=0,N24&lt;=85),"Débil",
IF(AND(N24&gt;=86,N24&lt;=95),"Moderado",
IF(AND(N24&gt;=96,N24&lt;=100),"Fuerte","")))</f>
        <v/>
      </c>
      <c r="N24" s="50" t="str">
        <f>IF(AND(F24="",G24="",H24="",I24="",J24="",K24="",L24=""),"",IF(OR(F24="",G24="",H24="",I24="",J24="",K24="",L24=""),"Finalice la valoración del control para emitir su calificación",VLOOKUP(F24,Listas!$Z$1:$AA$17,2,FALSE)+VLOOKUP(G24,Listas!$Z$1:$AA$17,2,FALSE)+VLOOKUP(H24,Listas!$Z$1:$AA$17,2,FALSE)+VLOOKUP(I24,Listas!$Z$1:$AA$17,2,FALSE)+VLOOKUP(J24,Listas!$Z$1:$AA$17,2,FALSE)+VLOOKUP(K24,Listas!$Z$1:$AA$17,2,FALSE)+VLOOKUP(L24,Listas!$Z$1:$AA$17,2,FALSE)))</f>
        <v/>
      </c>
      <c r="O24" s="50" t="str">
        <f t="shared" ref="O24" si="39">IF(OR(N24="",N24="Finalice la valoración del control para emitir su calificación"),"",IF(N24&lt;96,"Debe establecer un plan de acción en la hoja No. 7, que permita tener un control bien diseñado.","No debe establecer un plan de acción para mejorar el diseño del control."))</f>
        <v/>
      </c>
      <c r="P24" s="49"/>
      <c r="Q24" s="50" t="str">
        <f t="shared" ref="Q24" si="40">IFERROR(IF(OR(M24="",MID(P24,1,SEARCH(" =",P24:P24,1)-1)=""),"",
IF(AND(M24="Fuerte",MID(P24,1,SEARCH(" =",P24:P24,1)-1)="Fuerte"),"Fuerte",
IF(AND(M24="Moderado",MID(P24,1,SEARCH(" =",P24:P24,1)-1)="Moderado"),"Moderado",
IF(OR(M24="Débil",MID(P24,1,SEARCH(" =",P24:P24,1)-1)="Débil"),"Débil",
IF(OR(M24="Fuerte",MID(P24,1,SEARCH(" =",P24:P24,1)-1)="Moderado"),"Moderado",
IF(OR(M24="Moderado",MID(P24,1,SEARCH(" =",P24:P24,1)-1)="Fuerte"),"Moderado","")))))),"")</f>
        <v/>
      </c>
      <c r="R24" s="191" t="str">
        <f t="shared" ref="R24" si="41">IF(AND(N24="",N25="",N26=""),"",AVERAGE(N24:N26))</f>
        <v/>
      </c>
      <c r="S24" s="191" t="str">
        <f t="shared" ref="S24" si="42">IF(R24="","",
IF(R24=100,"Fuerte",
IF(R24&lt;50,"Débil",
IF(OR(R24&gt;=50,R24&lt;100),"Moderado",""))))</f>
        <v/>
      </c>
      <c r="T24" s="194" t="str">
        <f t="shared" ref="T24" si="43">IF(S24="","",IF(S24="Fuerte","NO","SI"))</f>
        <v/>
      </c>
      <c r="U24" s="150"/>
      <c r="V24" s="185" t="str">
        <f t="shared" ref="V24" si="44">IF(OR(S24="",U24=""),"",
IF(S24="Débil","No aplica desplazamiento por tener una solidez débil.",
IF(AND(S24="Fuerte",OR(U24="El control ayuda a disminuir directamente tanto la probabilidad como el impacto.",U24="El control ayuda a disminuir directamente la probabilidad e indirectamente el impacto.",U24="El control ayuda a disminuir directamente la probabilidad y el impacto no disminuye.")),2,
IF(AND(S24="Fuerte",U24="El control no disminuye la probabilidad y el impacto disminuye directamente."),0,
IF(AND(S24="Moderado",OR(U24="El control ayuda a disminuir directamente tanto la probabilidad como el impacto.",U24="El control ayuda a disminuir directamente la probabilidad e indirectamente el impacto.",U24="El control ayuda a disminuir directamente la probabilidad y el impacto no disminuye.")),1,
IF(AND(S24="Moderado",U24="El control no disminuye la probabilidad y el impacto disminuye directamente."),0,""))))))</f>
        <v/>
      </c>
      <c r="W24" s="188" t="str">
        <f>IF(AND($D$24&lt;&gt;"Corrupción",$D$24&lt;&gt;"Lavado de Activos",$D$24&lt;&gt;"Financiación del Terrorismo",$D$24&lt;&gt;"Trámites, OPAs y Consultas de Acceso a la Información Pública"),"",
IF(OR($D$24="Corrupción",$D$24="Lavado de Activos",$D$24="Financiación del Terrorismo",$D$24="Trámites, OPAs y Consultas de Acceso a la Información Pública"),
IF(V24="","",
IF(OR(V24="No aplica desplazamiento por tener una solidez débil.",V24=0),'2. Identificación del Riesgo'!$K$24,
IF(AND(S24="Fuerte",V24=2,OR('2. Identificación del Riesgo'!$K$24="Rara vez",'2. Identificación del Riesgo'!$K$24="Improbable",'2. Identificación del Riesgo'!$K$24="Posible")),"Rara vez",
IF(AND(S24="Fuerte",V24=2,'2. Identificación del Riesgo'!$K$24="Probable"),"Improbable",
IF(AND(S24="Fuerte",V24=2,'2. Identificación del Riesgo'!$K$24="Casi seguro"),"Posible",
IF(AND(S24="Moderado",V24=1,OR('2. Identificación del Riesgo'!$K$24="Rara vez",'2. Identificación del Riesgo'!$K$24="Improbable")),"Rara vez",
IF(AND(S24="Moderado",V24=1,'2. Identificación del Riesgo'!$K$24="Posible"),"Improbable",
IF(AND(S24="Moderado",V24=1,'2. Identificación del Riesgo'!$K$24="Probable"),"Posible",
IF(AND(S24="Moderado",V24=1,'2. Identificación del Riesgo'!$K$24="Casi seguro"),"Probable","")))))))))))</f>
        <v/>
      </c>
      <c r="X24" s="3"/>
      <c r="Y24" s="3"/>
      <c r="Z24" s="3"/>
      <c r="AA24" s="3"/>
      <c r="AB24" s="3"/>
      <c r="AC24" s="3"/>
      <c r="AD24" s="3"/>
      <c r="AE24" s="3"/>
      <c r="AF24" s="3"/>
      <c r="AG24" s="3"/>
      <c r="AH24" s="3"/>
      <c r="AI24" s="3"/>
      <c r="AJ24" s="3"/>
      <c r="AK24" s="3"/>
      <c r="AL24" s="3"/>
      <c r="AM24" s="3"/>
    </row>
    <row r="25" spans="1:39" ht="45.75" customHeight="1" x14ac:dyDescent="0.3">
      <c r="A25" s="148"/>
      <c r="B25" s="181"/>
      <c r="C25" s="116"/>
      <c r="D25" s="116"/>
      <c r="E25" s="56"/>
      <c r="F25" s="57"/>
      <c r="G25" s="57"/>
      <c r="H25" s="57"/>
      <c r="I25" s="57"/>
      <c r="J25" s="57"/>
      <c r="K25" s="57"/>
      <c r="L25" s="57"/>
      <c r="M25" s="50" t="str">
        <f t="shared" ref="M25:M26" si="45">IF(AND(N25&gt;=0,N25&lt;=85),"Débil",
IF(AND(N25&gt;=86,N25&lt;=95),"Moderado",
IF(AND(N25&gt;=96,N25&lt;=100),"Fuerte","")))</f>
        <v/>
      </c>
      <c r="N25" s="50" t="str">
        <f>IF(AND(F25="",G25="",H25="",I25="",J25="",K25="",L25=""),"",IF(OR(F25="",G25="",H25="",I25="",J25="",K25="",L25=""),"Finalice la valoración del control para emitir su calificación",VLOOKUP(F25,Listas!$Z$1:$AA$17,2,FALSE)+VLOOKUP(G25,Listas!$Z$1:$AA$17,2,FALSE)+VLOOKUP(H25,Listas!$Z$1:$AA$17,2,FALSE)+VLOOKUP(I25,Listas!$Z$1:$AA$17,2,FALSE)+VLOOKUP(J25,Listas!$Z$1:$AA$17,2,FALSE)+VLOOKUP(K25,Listas!$Z$1:$AA$17,2,FALSE)+VLOOKUP(L25,Listas!$Z$1:$AA$17,2,FALSE)))</f>
        <v/>
      </c>
      <c r="O25" s="50" t="str">
        <f t="shared" ref="O25:O26" si="46">IF(OR(N25="",N25="Finalice la valoración del control para emitir su calificación"),"",IF(N25&lt;96,"Debe establecer un plan de acción en la hoja No. 7, que permita tener un control bien diseñado.","No debe establecer un plan de acción para mejorar el diseño del control."))</f>
        <v/>
      </c>
      <c r="P25" s="49"/>
      <c r="Q25" s="50" t="str">
        <f t="shared" ref="Q25:Q26" si="47">IFERROR(IF(OR(M25="",MID(P25,1,SEARCH(" =",P25:P25,1)-1)=""),"",
IF(AND(M25="Fuerte",MID(P25,1,SEARCH(" =",P25:P25,1)-1)="Fuerte"),"Fuerte",
IF(AND(M25="Moderado",MID(P25,1,SEARCH(" =",P25:P25,1)-1)="Moderado"),"Moderado",
IF(OR(M25="Débil",MID(P25,1,SEARCH(" =",P25:P25,1)-1)="Débil"),"Débil",
IF(OR(M25="Fuerte",MID(P25,1,SEARCH(" =",P25:P25,1)-1)="Moderado"),"Moderado",
IF(OR(M25="Moderado",MID(P25,1,SEARCH(" =",P25:P25,1)-1)="Fuerte"),"Moderado","")))))),"")</f>
        <v/>
      </c>
      <c r="R25" s="192"/>
      <c r="S25" s="192"/>
      <c r="T25" s="195"/>
      <c r="U25" s="151"/>
      <c r="V25" s="186"/>
      <c r="W25" s="189"/>
      <c r="X25" s="3"/>
      <c r="Y25" s="3"/>
      <c r="Z25" s="3"/>
      <c r="AA25" s="3"/>
      <c r="AB25" s="3"/>
      <c r="AC25" s="3"/>
      <c r="AD25" s="3"/>
      <c r="AE25" s="3"/>
      <c r="AF25" s="3"/>
      <c r="AG25" s="3"/>
      <c r="AH25" s="3"/>
      <c r="AI25" s="3"/>
      <c r="AJ25" s="3"/>
      <c r="AK25" s="3"/>
      <c r="AL25" s="3"/>
      <c r="AM25" s="3"/>
    </row>
    <row r="26" spans="1:39" ht="45.75" customHeight="1" x14ac:dyDescent="0.3">
      <c r="A26" s="148"/>
      <c r="B26" s="181"/>
      <c r="C26" s="116"/>
      <c r="D26" s="116"/>
      <c r="E26" s="56"/>
      <c r="F26" s="57"/>
      <c r="G26" s="57"/>
      <c r="H26" s="57"/>
      <c r="I26" s="57"/>
      <c r="J26" s="57"/>
      <c r="K26" s="57"/>
      <c r="L26" s="57"/>
      <c r="M26" s="50" t="str">
        <f t="shared" si="45"/>
        <v/>
      </c>
      <c r="N26" s="50" t="str">
        <f>IF(AND(F26="",G26="",H26="",I26="",J26="",K26="",L26=""),"",IF(OR(F26="",G26="",H26="",I26="",J26="",K26="",L26=""),"Finalice la valoración del control para emitir su calificación",VLOOKUP(F26,Listas!$Z$1:$AA$17,2,FALSE)+VLOOKUP(G26,Listas!$Z$1:$AA$17,2,FALSE)+VLOOKUP(H26,Listas!$Z$1:$AA$17,2,FALSE)+VLOOKUP(I26,Listas!$Z$1:$AA$17,2,FALSE)+VLOOKUP(J26,Listas!$Z$1:$AA$17,2,FALSE)+VLOOKUP(K26,Listas!$Z$1:$AA$17,2,FALSE)+VLOOKUP(L26,Listas!$Z$1:$AA$17,2,FALSE)))</f>
        <v/>
      </c>
      <c r="O26" s="50" t="str">
        <f t="shared" si="46"/>
        <v/>
      </c>
      <c r="P26" s="49"/>
      <c r="Q26" s="50" t="str">
        <f t="shared" si="47"/>
        <v/>
      </c>
      <c r="R26" s="193"/>
      <c r="S26" s="193"/>
      <c r="T26" s="196"/>
      <c r="U26" s="152"/>
      <c r="V26" s="187"/>
      <c r="W26" s="190"/>
      <c r="X26" s="3"/>
      <c r="Y26" s="3"/>
      <c r="Z26" s="3"/>
      <c r="AA26" s="3"/>
      <c r="AB26" s="3"/>
      <c r="AC26" s="3"/>
      <c r="AD26" s="3"/>
      <c r="AE26" s="3"/>
      <c r="AF26" s="3"/>
      <c r="AG26" s="3"/>
      <c r="AH26" s="3"/>
      <c r="AI26" s="3"/>
      <c r="AJ26" s="3"/>
      <c r="AK26" s="3"/>
      <c r="AL26" s="3"/>
      <c r="AM26" s="3"/>
    </row>
    <row r="27" spans="1:39" ht="45.75" customHeight="1" x14ac:dyDescent="0.3">
      <c r="A27" s="148">
        <v>7</v>
      </c>
      <c r="B27" s="181"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No aplica</v>
      </c>
      <c r="C27" s="116"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No aplica</v>
      </c>
      <c r="D27" s="116"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No aplica</v>
      </c>
      <c r="E27" s="56"/>
      <c r="F27" s="57"/>
      <c r="G27" s="57"/>
      <c r="H27" s="57"/>
      <c r="I27" s="57"/>
      <c r="J27" s="57"/>
      <c r="K27" s="57"/>
      <c r="L27" s="57"/>
      <c r="M27" s="50" t="str">
        <f t="shared" ref="M27" si="48">IF(AND(N27&gt;=0,N27&lt;=85),"Débil",
IF(AND(N27&gt;=86,N27&lt;=95),"Moderado",
IF(AND(N27&gt;=96,N27&lt;=100),"Fuerte","")))</f>
        <v/>
      </c>
      <c r="N27" s="50" t="str">
        <f>IF(AND(F27="",G27="",H27="",I27="",J27="",K27="",L27=""),"",IF(OR(F27="",G27="",H27="",I27="",J27="",K27="",L27=""),"Finalice la valoración del control para emitir su calificación",VLOOKUP(F27,Listas!$Z$1:$AA$17,2,FALSE)+VLOOKUP(G27,Listas!$Z$1:$AA$17,2,FALSE)+VLOOKUP(H27,Listas!$Z$1:$AA$17,2,FALSE)+VLOOKUP(I27,Listas!$Z$1:$AA$17,2,FALSE)+VLOOKUP(J27,Listas!$Z$1:$AA$17,2,FALSE)+VLOOKUP(K27,Listas!$Z$1:$AA$17,2,FALSE)+VLOOKUP(L27,Listas!$Z$1:$AA$17,2,FALSE)))</f>
        <v/>
      </c>
      <c r="O27" s="50" t="str">
        <f t="shared" ref="O27" si="49">IF(OR(N27="",N27="Finalice la valoración del control para emitir su calificación"),"",IF(N27&lt;96,"Debe establecer un plan de acción en la hoja No. 7, que permita tener un control bien diseñado.","No debe establecer un plan de acción para mejorar el diseño del control."))</f>
        <v/>
      </c>
      <c r="P27" s="49"/>
      <c r="Q27" s="50" t="str">
        <f t="shared" ref="Q27" si="50">IFERROR(IF(OR(M27="",MID(P27,1,SEARCH(" =",P27:P27,1)-1)=""),"",
IF(AND(M27="Fuerte",MID(P27,1,SEARCH(" =",P27:P27,1)-1)="Fuerte"),"Fuerte",
IF(AND(M27="Moderado",MID(P27,1,SEARCH(" =",P27:P27,1)-1)="Moderado"),"Moderado",
IF(OR(M27="Débil",MID(P27,1,SEARCH(" =",P27:P27,1)-1)="Débil"),"Débil",
IF(OR(M27="Fuerte",MID(P27,1,SEARCH(" =",P27:P27,1)-1)="Moderado"),"Moderado",
IF(OR(M27="Moderado",MID(P27,1,SEARCH(" =",P27:P27,1)-1)="Fuerte"),"Moderado","")))))),"")</f>
        <v/>
      </c>
      <c r="R27" s="191" t="str">
        <f t="shared" ref="R27" si="51">IF(AND(N27="",N28="",N29=""),"",AVERAGE(N27:N29))</f>
        <v/>
      </c>
      <c r="S27" s="191" t="str">
        <f t="shared" ref="S27" si="52">IF(R27="","",
IF(R27=100,"Fuerte",
IF(R27&lt;50,"Débil",
IF(OR(R27&gt;=50,R27&lt;100),"Moderado",""))))</f>
        <v/>
      </c>
      <c r="T27" s="194" t="str">
        <f t="shared" ref="T27" si="53">IF(S27="","",IF(S27="Fuerte","NO","SI"))</f>
        <v/>
      </c>
      <c r="U27" s="150"/>
      <c r="V27" s="185" t="str">
        <f t="shared" ref="V27" si="54">IF(OR(S27="",U27=""),"",
IF(S27="Débil","No aplica desplazamiento por tener una solidez débil.",
IF(AND(S27="Fuerte",OR(U27="El control ayuda a disminuir directamente tanto la probabilidad como el impacto.",U27="El control ayuda a disminuir directamente la probabilidad e indirectamente el impacto.",U27="El control ayuda a disminuir directamente la probabilidad y el impacto no disminuye.")),2,
IF(AND(S27="Fuerte",U27="El control no disminuye la probabilidad y el impacto disminuye directamente."),0,
IF(AND(S27="Moderado",OR(U27="El control ayuda a disminuir directamente tanto la probabilidad como el impacto.",U27="El control ayuda a disminuir directamente la probabilidad e indirectamente el impacto.",U27="El control ayuda a disminuir directamente la probabilidad y el impacto no disminuye.")),1,
IF(AND(S27="Moderado",U27="El control no disminuye la probabilidad y el impacto disminuye directamente."),0,""))))))</f>
        <v/>
      </c>
      <c r="W27" s="188" t="str">
        <f>IF(AND($D$27&lt;&gt;"Corrupción",$D$27&lt;&gt;"Lavado de Activos",$D$27&lt;&gt;"Financiación del Terrorismo",$D$27&lt;&gt;"Trámites, OPAs y Consultas de Acceso a la Información Pública"),"",
IF(OR($D$27="Corrupción",$D$27="Lavado de Activos",$D$27="Financiación del Terrorismo",$D$27="Trámites, OPAs y Consultas de Acceso a la Información Pública"),
IF(V27="","",
IF(OR(V27="No aplica desplazamiento por tener una solidez débil.",V27=0),'2. Identificación del Riesgo'!$K$27,
IF(AND(S27="Fuerte",V27=2,OR('2. Identificación del Riesgo'!$K$27="Rara vez",'2. Identificación del Riesgo'!$K$27="Improbable",'2. Identificación del Riesgo'!$K$27="Posible")),"Rara vez",
IF(AND(S27="Fuerte",V27=2,'2. Identificación del Riesgo'!$K$27="Probable"),"Improbable",
IF(AND(S27="Fuerte",V27=2,'2. Identificación del Riesgo'!$K$27="Casi seguro"),"Posible",
IF(AND(S27="Moderado",V27=1,OR('2. Identificación del Riesgo'!$K$27="Rara vez",'2. Identificación del Riesgo'!$K$27="Improbable")),"Rara vez",
IF(AND(S27="Moderado",V27=1,'2. Identificación del Riesgo'!$K$27="Posible"),"Improbable",
IF(AND(S27="Moderado",V27=1,'2. Identificación del Riesgo'!$K$27="Probable"),"Posible",
IF(AND(S27="Moderado",V27=1,'2. Identificación del Riesgo'!$K$27="Casi seguro"),"Probable","")))))))))))</f>
        <v/>
      </c>
      <c r="X27" s="3"/>
      <c r="Y27" s="3"/>
      <c r="Z27" s="3"/>
      <c r="AA27" s="3"/>
      <c r="AB27" s="3"/>
      <c r="AC27" s="3"/>
      <c r="AD27" s="3"/>
      <c r="AE27" s="3"/>
      <c r="AF27" s="3"/>
      <c r="AG27" s="3"/>
      <c r="AH27" s="3"/>
      <c r="AI27" s="3"/>
      <c r="AJ27" s="3"/>
      <c r="AK27" s="3"/>
      <c r="AL27" s="3"/>
      <c r="AM27" s="3"/>
    </row>
    <row r="28" spans="1:39" ht="45.75" customHeight="1" x14ac:dyDescent="0.3">
      <c r="A28" s="148"/>
      <c r="B28" s="181"/>
      <c r="C28" s="116"/>
      <c r="D28" s="116"/>
      <c r="E28" s="56"/>
      <c r="F28" s="57"/>
      <c r="G28" s="57"/>
      <c r="H28" s="57"/>
      <c r="I28" s="57"/>
      <c r="J28" s="57"/>
      <c r="K28" s="57"/>
      <c r="L28" s="57"/>
      <c r="M28" s="50" t="str">
        <f t="shared" ref="M28:M29" si="55">IF(AND(N28&gt;=0,N28&lt;=85),"Débil",
IF(AND(N28&gt;=86,N28&lt;=95),"Moderado",
IF(AND(N28&gt;=96,N28&lt;=100),"Fuerte","")))</f>
        <v/>
      </c>
      <c r="N28" s="50" t="str">
        <f>IF(AND(F28="",G28="",H28="",I28="",J28="",K28="",L28=""),"",IF(OR(F28="",G28="",H28="",I28="",J28="",K28="",L28=""),"Finalice la valoración del control para emitir su calificación",VLOOKUP(F28,Listas!$Z$1:$AA$17,2,FALSE)+VLOOKUP(G28,Listas!$Z$1:$AA$17,2,FALSE)+VLOOKUP(H28,Listas!$Z$1:$AA$17,2,FALSE)+VLOOKUP(I28,Listas!$Z$1:$AA$17,2,FALSE)+VLOOKUP(J28,Listas!$Z$1:$AA$17,2,FALSE)+VLOOKUP(K28,Listas!$Z$1:$AA$17,2,FALSE)+VLOOKUP(L28,Listas!$Z$1:$AA$17,2,FALSE)))</f>
        <v/>
      </c>
      <c r="O28" s="50" t="str">
        <f t="shared" ref="O28:O29" si="56">IF(OR(N28="",N28="Finalice la valoración del control para emitir su calificación"),"",IF(N28&lt;96,"Debe establecer un plan de acción en la hoja No. 7, que permita tener un control bien diseñado.","No debe establecer un plan de acción para mejorar el diseño del control."))</f>
        <v/>
      </c>
      <c r="P28" s="49"/>
      <c r="Q28" s="50" t="str">
        <f t="shared" ref="Q28:Q29" si="57">IFERROR(IF(OR(M28="",MID(P28,1,SEARCH(" =",P28:P28,1)-1)=""),"",
IF(AND(M28="Fuerte",MID(P28,1,SEARCH(" =",P28:P28,1)-1)="Fuerte"),"Fuerte",
IF(AND(M28="Moderado",MID(P28,1,SEARCH(" =",P28:P28,1)-1)="Moderado"),"Moderado",
IF(OR(M28="Débil",MID(P28,1,SEARCH(" =",P28:P28,1)-1)="Débil"),"Débil",
IF(OR(M28="Fuerte",MID(P28,1,SEARCH(" =",P28:P28,1)-1)="Moderado"),"Moderado",
IF(OR(M28="Moderado",MID(P28,1,SEARCH(" =",P28:P28,1)-1)="Fuerte"),"Moderado","")))))),"")</f>
        <v/>
      </c>
      <c r="R28" s="192"/>
      <c r="S28" s="192"/>
      <c r="T28" s="195"/>
      <c r="U28" s="151"/>
      <c r="V28" s="186"/>
      <c r="W28" s="189"/>
      <c r="X28" s="3"/>
      <c r="Y28" s="3"/>
      <c r="Z28" s="3"/>
      <c r="AA28" s="3"/>
      <c r="AB28" s="3"/>
      <c r="AC28" s="3"/>
      <c r="AD28" s="3"/>
      <c r="AE28" s="3"/>
      <c r="AF28" s="3"/>
      <c r="AG28" s="3"/>
      <c r="AH28" s="3"/>
      <c r="AI28" s="3"/>
      <c r="AJ28" s="3"/>
      <c r="AK28" s="3"/>
      <c r="AL28" s="3"/>
      <c r="AM28" s="3"/>
    </row>
    <row r="29" spans="1:39" ht="45.75" customHeight="1" x14ac:dyDescent="0.3">
      <c r="A29" s="148"/>
      <c r="B29" s="181"/>
      <c r="C29" s="116"/>
      <c r="D29" s="116"/>
      <c r="E29" s="56"/>
      <c r="F29" s="57"/>
      <c r="G29" s="57"/>
      <c r="H29" s="57"/>
      <c r="I29" s="57"/>
      <c r="J29" s="57"/>
      <c r="K29" s="57"/>
      <c r="L29" s="57"/>
      <c r="M29" s="50" t="str">
        <f t="shared" si="55"/>
        <v/>
      </c>
      <c r="N29" s="50" t="str">
        <f>IF(AND(F29="",G29="",H29="",I29="",J29="",K29="",L29=""),"",IF(OR(F29="",G29="",H29="",I29="",J29="",K29="",L29=""),"Finalice la valoración del control para emitir su calificación",VLOOKUP(F29,Listas!$Z$1:$AA$17,2,FALSE)+VLOOKUP(G29,Listas!$Z$1:$AA$17,2,FALSE)+VLOOKUP(H29,Listas!$Z$1:$AA$17,2,FALSE)+VLOOKUP(I29,Listas!$Z$1:$AA$17,2,FALSE)+VLOOKUP(J29,Listas!$Z$1:$AA$17,2,FALSE)+VLOOKUP(K29,Listas!$Z$1:$AA$17,2,FALSE)+VLOOKUP(L29,Listas!$Z$1:$AA$17,2,FALSE)))</f>
        <v/>
      </c>
      <c r="O29" s="50" t="str">
        <f t="shared" si="56"/>
        <v/>
      </c>
      <c r="P29" s="49"/>
      <c r="Q29" s="50" t="str">
        <f t="shared" si="57"/>
        <v/>
      </c>
      <c r="R29" s="193"/>
      <c r="S29" s="193"/>
      <c r="T29" s="196"/>
      <c r="U29" s="152"/>
      <c r="V29" s="187"/>
      <c r="W29" s="190"/>
      <c r="X29" s="3"/>
      <c r="Y29" s="3"/>
      <c r="Z29" s="3"/>
      <c r="AA29" s="3"/>
      <c r="AB29" s="3"/>
      <c r="AC29" s="3"/>
      <c r="AD29" s="3"/>
      <c r="AE29" s="3"/>
      <c r="AF29" s="3"/>
      <c r="AG29" s="3"/>
      <c r="AH29" s="3"/>
      <c r="AI29" s="3"/>
      <c r="AJ29" s="3"/>
      <c r="AK29" s="3"/>
      <c r="AL29" s="3"/>
      <c r="AM29" s="3"/>
    </row>
    <row r="30" spans="1:39" ht="79.5" customHeight="1" x14ac:dyDescent="0.3">
      <c r="A30" s="148">
        <v>8</v>
      </c>
      <c r="B30" s="181"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Conocimiento del Riesgo y Efectos del Cambio Climático</v>
      </c>
      <c r="C30" s="116"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Posibilidad de afectación económica y reputacional de la entidad,  al seleccionar un proponente con menor experiencia que los demás oferentes, debido a la asignación injustificada de mayores puntajes del componente técnico a alguno de los proponentes, cediendo a presiones de los interesados o por intereses personales de alguno de los miembros del comité evaluador.</v>
      </c>
      <c r="D30" s="116"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Corrupción</v>
      </c>
      <c r="E30" s="56" t="s">
        <v>484</v>
      </c>
      <c r="F30" s="57" t="s">
        <v>184</v>
      </c>
      <c r="G30" s="57" t="s">
        <v>186</v>
      </c>
      <c r="H30" s="57" t="s">
        <v>188</v>
      </c>
      <c r="I30" s="57" t="s">
        <v>190</v>
      </c>
      <c r="J30" s="57" t="s">
        <v>193</v>
      </c>
      <c r="K30" s="57" t="s">
        <v>195</v>
      </c>
      <c r="L30" s="57" t="s">
        <v>197</v>
      </c>
      <c r="M30" s="50" t="str">
        <f t="shared" ref="M30" si="58">IF(AND(N30&gt;=0,N30&lt;=85),"Débil",
IF(AND(N30&gt;=86,N30&lt;=95),"Moderado",
IF(AND(N30&gt;=96,N30&lt;=100),"Fuerte","")))</f>
        <v>Fuerte</v>
      </c>
      <c r="N30" s="50">
        <f>IF(AND(F30="",G30="",H30="",I30="",J30="",K30="",L30=""),"",IF(OR(F30="",G30="",H30="",I30="",J30="",K30="",L30=""),"Finalice la valoración del control para emitir su calificación",VLOOKUP(F30,Listas!$Z$1:$AA$17,2,FALSE)+VLOOKUP(G30,Listas!$Z$1:$AA$17,2,FALSE)+VLOOKUP(H30,Listas!$Z$1:$AA$17,2,FALSE)+VLOOKUP(I30,Listas!$Z$1:$AA$17,2,FALSE)+VLOOKUP(J30,Listas!$Z$1:$AA$17,2,FALSE)+VLOOKUP(K30,Listas!$Z$1:$AA$17,2,FALSE)+VLOOKUP(L30,Listas!$Z$1:$AA$17,2,FALSE)))</f>
        <v>100</v>
      </c>
      <c r="O30" s="50" t="str">
        <f t="shared" ref="O30" si="59">IF(OR(N30="",N30="Finalice la valoración del control para emitir su calificación"),"",IF(N30&lt;96,"Debe establecer un plan de acción en la hoja No. 7, que permita tener un control bien diseñado.","No debe establecer un plan de acción para mejorar el diseño del control."))</f>
        <v>No debe establecer un plan de acción para mejorar el diseño del control.</v>
      </c>
      <c r="P30" s="49" t="s">
        <v>460</v>
      </c>
      <c r="Q30" s="50" t="str">
        <f t="shared" ref="Q30" si="60">IFERROR(IF(OR(M30="",MID(P30,1,SEARCH(" =",P30:P30,1)-1)=""),"",
IF(AND(M30="Fuerte",MID(P30,1,SEARCH(" =",P30:P30,1)-1)="Fuerte"),"Fuerte",
IF(AND(M30="Moderado",MID(P30,1,SEARCH(" =",P30:P30,1)-1)="Moderado"),"Moderado",
IF(OR(M30="Débil",MID(P30,1,SEARCH(" =",P30:P30,1)-1)="Débil"),"Débil",
IF(OR(M30="Fuerte",MID(P30,1,SEARCH(" =",P30:P30,1)-1)="Moderado"),"Moderado",
IF(OR(M30="Moderado",MID(P30,1,SEARCH(" =",P30:P30,1)-1)="Fuerte"),"Moderado","")))))),"")</f>
        <v>Fuerte</v>
      </c>
      <c r="R30" s="191">
        <f t="shared" ref="R30" si="61">IF(AND(N30="",N31="",N32=""),"",AVERAGE(N30:N32))</f>
        <v>100</v>
      </c>
      <c r="S30" s="191" t="str">
        <f t="shared" ref="S30" si="62">IF(R30="","",
IF(R30=100,"Fuerte",
IF(R30&lt;50,"Débil",
IF(OR(R30&gt;=50,R30&lt;100),"Moderado",""))))</f>
        <v>Fuerte</v>
      </c>
      <c r="T30" s="194" t="str">
        <f t="shared" ref="T30" si="63">IF(S30="","",IF(S30="Fuerte","NO","SI"))</f>
        <v>NO</v>
      </c>
      <c r="U30" s="150" t="s">
        <v>214</v>
      </c>
      <c r="V30" s="185">
        <f t="shared" ref="V30" si="64">IF(OR(S30="",U30=""),"",
IF(S30="Débil","No aplica desplazamiento por tener una solidez débil.",
IF(AND(S30="Fuerte",OR(U30="El control ayuda a disminuir directamente tanto la probabilidad como el impacto.",U30="El control ayuda a disminuir directamente la probabilidad e indirectamente el impacto.",U30="El control ayuda a disminuir directamente la probabilidad y el impacto no disminuye.")),2,
IF(AND(S30="Fuerte",U30="El control no disminuye la probabilidad y el impacto disminuye directamente."),0,
IF(AND(S30="Moderado",OR(U30="El control ayuda a disminuir directamente tanto la probabilidad como el impacto.",U30="El control ayuda a disminuir directamente la probabilidad e indirectamente el impacto.",U30="El control ayuda a disminuir directamente la probabilidad y el impacto no disminuye.")),1,
IF(AND(S30="Moderado",U30="El control no disminuye la probabilidad y el impacto disminuye directamente."),0,""))))))</f>
        <v>2</v>
      </c>
      <c r="W30" s="188" t="str">
        <f>IF(AND($D$30&lt;&gt;"Corrupción",$D$30&lt;&gt;"Lavado de Activos",$D$30&lt;&gt;"Financiación del Terrorismo",$D$30&lt;&gt;"Trámites, OPAs y Consultas de Acceso a la Información Pública"),"",
IF(OR($D$30="Corrupción",$D$30="Lavado de Activos",$D$30="Financiación del Terrorismo",$D$30="Trámites, OPAs y Consultas de Acceso a la Información Pública"),
IF(V30="","",
IF(OR(V30="No aplica desplazamiento por tener una solidez débil.",V30=0),'2. Identificación del Riesgo'!$K$30,
IF(AND(S30="Fuerte",V30=2,OR('2. Identificación del Riesgo'!$K$30="Rara vez",'2. Identificación del Riesgo'!$K$30="Improbable",'2. Identificación del Riesgo'!$K$30="Posible")),"Rara vez",
IF(AND(S30="Fuerte",V30=2,'2. Identificación del Riesgo'!$K$30="Probable"),"Improbable",
IF(AND(S30="Fuerte",V30=2,'2. Identificación del Riesgo'!$K$30="Casi seguro"),"Posible",
IF(AND(S30="Moderado",V30=1,OR('2. Identificación del Riesgo'!$K$30="Rara vez",'2. Identificación del Riesgo'!$K$30="Improbable")),"Rara vez",
IF(AND(S30="Moderado",V30=1,'2. Identificación del Riesgo'!$K$30="Posible"),"Improbable",
IF(AND(S30="Moderado",V30=1,'2. Identificación del Riesgo'!$K$30="Probable"),"Posible",
IF(AND(S30="Moderado",V30=1,'2. Identificación del Riesgo'!$K$30="Casi seguro"),"Probable","")))))))))))</f>
        <v>Rara vez</v>
      </c>
      <c r="X30" s="3"/>
      <c r="Y30" s="3"/>
      <c r="Z30" s="3"/>
      <c r="AA30" s="3"/>
      <c r="AB30" s="3"/>
      <c r="AC30" s="3"/>
      <c r="AD30" s="3"/>
      <c r="AE30" s="3"/>
      <c r="AF30" s="3"/>
      <c r="AG30" s="3"/>
      <c r="AH30" s="3"/>
      <c r="AI30" s="3"/>
      <c r="AJ30" s="3"/>
      <c r="AK30" s="3"/>
      <c r="AL30" s="3"/>
      <c r="AM30" s="3"/>
    </row>
    <row r="31" spans="1:39" ht="79.5" customHeight="1" x14ac:dyDescent="0.3">
      <c r="A31" s="148"/>
      <c r="B31" s="181"/>
      <c r="C31" s="116"/>
      <c r="D31" s="116"/>
      <c r="E31" s="56" t="s">
        <v>529</v>
      </c>
      <c r="F31" s="57" t="s">
        <v>184</v>
      </c>
      <c r="G31" s="57" t="s">
        <v>186</v>
      </c>
      <c r="H31" s="57" t="s">
        <v>188</v>
      </c>
      <c r="I31" s="57" t="s">
        <v>190</v>
      </c>
      <c r="J31" s="57" t="s">
        <v>193</v>
      </c>
      <c r="K31" s="57" t="s">
        <v>195</v>
      </c>
      <c r="L31" s="57" t="s">
        <v>197</v>
      </c>
      <c r="M31" s="50" t="str">
        <f t="shared" ref="M31:M32" si="65">IF(AND(N31&gt;=0,N31&lt;=85),"Débil",
IF(AND(N31&gt;=86,N31&lt;=95),"Moderado",
IF(AND(N31&gt;=96,N31&lt;=100),"Fuerte","")))</f>
        <v>Fuerte</v>
      </c>
      <c r="N31" s="50">
        <f>IF(AND(F31="",G31="",H31="",I31="",J31="",K31="",L31=""),"",IF(OR(F31="",G31="",H31="",I31="",J31="",K31="",L31=""),"Finalice la valoración del control para emitir su calificación",VLOOKUP(F31,Listas!$Z$1:$AA$17,2,FALSE)+VLOOKUP(G31,Listas!$Z$1:$AA$17,2,FALSE)+VLOOKUP(H31,Listas!$Z$1:$AA$17,2,FALSE)+VLOOKUP(I31,Listas!$Z$1:$AA$17,2,FALSE)+VLOOKUP(J31,Listas!$Z$1:$AA$17,2,FALSE)+VLOOKUP(K31,Listas!$Z$1:$AA$17,2,FALSE)+VLOOKUP(L31,Listas!$Z$1:$AA$17,2,FALSE)))</f>
        <v>100</v>
      </c>
      <c r="O31" s="50" t="str">
        <f t="shared" ref="O31:O32" si="66">IF(OR(N31="",N31="Finalice la valoración del control para emitir su calificación"),"",IF(N31&lt;96,"Debe establecer un plan de acción en la hoja No. 7, que permita tener un control bien diseñado.","No debe establecer un plan de acción para mejorar el diseño del control."))</f>
        <v>No debe establecer un plan de acción para mejorar el diseño del control.</v>
      </c>
      <c r="P31" s="49" t="s">
        <v>460</v>
      </c>
      <c r="Q31" s="50" t="str">
        <f t="shared" ref="Q31:Q32" si="67">IFERROR(IF(OR(M31="",MID(P31,1,SEARCH(" =",P31:P31,1)-1)=""),"",
IF(AND(M31="Fuerte",MID(P31,1,SEARCH(" =",P31:P31,1)-1)="Fuerte"),"Fuerte",
IF(AND(M31="Moderado",MID(P31,1,SEARCH(" =",P31:P31,1)-1)="Moderado"),"Moderado",
IF(OR(M31="Débil",MID(P31,1,SEARCH(" =",P31:P31,1)-1)="Débil"),"Débil",
IF(OR(M31="Fuerte",MID(P31,1,SEARCH(" =",P31:P31,1)-1)="Moderado"),"Moderado",
IF(OR(M31="Moderado",MID(P31,1,SEARCH(" =",P31:P31,1)-1)="Fuerte"),"Moderado","")))))),"")</f>
        <v>Fuerte</v>
      </c>
      <c r="R31" s="192"/>
      <c r="S31" s="192"/>
      <c r="T31" s="195"/>
      <c r="U31" s="151"/>
      <c r="V31" s="186"/>
      <c r="W31" s="189"/>
      <c r="X31" s="3"/>
      <c r="Y31" s="3"/>
      <c r="Z31" s="3"/>
      <c r="AA31" s="3"/>
      <c r="AB31" s="3"/>
      <c r="AC31" s="3"/>
      <c r="AD31" s="3"/>
      <c r="AE31" s="3"/>
      <c r="AF31" s="3"/>
      <c r="AG31" s="3"/>
      <c r="AH31" s="3"/>
      <c r="AI31" s="3"/>
      <c r="AJ31" s="3"/>
      <c r="AK31" s="3"/>
      <c r="AL31" s="3"/>
      <c r="AM31" s="3"/>
    </row>
    <row r="32" spans="1:39" ht="45.75" customHeight="1" x14ac:dyDescent="0.3">
      <c r="A32" s="148"/>
      <c r="B32" s="181"/>
      <c r="C32" s="116"/>
      <c r="D32" s="116"/>
      <c r="E32" s="56"/>
      <c r="F32" s="57"/>
      <c r="G32" s="57"/>
      <c r="H32" s="57"/>
      <c r="I32" s="57"/>
      <c r="J32" s="57"/>
      <c r="K32" s="57"/>
      <c r="L32" s="57"/>
      <c r="M32" s="50" t="str">
        <f t="shared" si="65"/>
        <v/>
      </c>
      <c r="N32" s="50" t="str">
        <f>IF(AND(F32="",G32="",H32="",I32="",J32="",K32="",L32=""),"",IF(OR(F32="",G32="",H32="",I32="",J32="",K32="",L32=""),"Finalice la valoración del control para emitir su calificación",VLOOKUP(F32,Listas!$Z$1:$AA$17,2,FALSE)+VLOOKUP(G32,Listas!$Z$1:$AA$17,2,FALSE)+VLOOKUP(H32,Listas!$Z$1:$AA$17,2,FALSE)+VLOOKUP(I32,Listas!$Z$1:$AA$17,2,FALSE)+VLOOKUP(J32,Listas!$Z$1:$AA$17,2,FALSE)+VLOOKUP(K32,Listas!$Z$1:$AA$17,2,FALSE)+VLOOKUP(L32,Listas!$Z$1:$AA$17,2,FALSE)))</f>
        <v/>
      </c>
      <c r="O32" s="50" t="str">
        <f t="shared" si="66"/>
        <v/>
      </c>
      <c r="P32" s="49"/>
      <c r="Q32" s="50" t="str">
        <f t="shared" si="67"/>
        <v/>
      </c>
      <c r="R32" s="193"/>
      <c r="S32" s="193"/>
      <c r="T32" s="196"/>
      <c r="U32" s="152"/>
      <c r="V32" s="187"/>
      <c r="W32" s="190"/>
      <c r="X32" s="3"/>
      <c r="Y32" s="3"/>
      <c r="Z32" s="3"/>
      <c r="AA32" s="3"/>
      <c r="AB32" s="3"/>
      <c r="AC32" s="3"/>
      <c r="AD32" s="3"/>
      <c r="AE32" s="3"/>
      <c r="AF32" s="3"/>
      <c r="AG32" s="3"/>
      <c r="AH32" s="3"/>
      <c r="AI32" s="3"/>
      <c r="AJ32" s="3"/>
      <c r="AK32" s="3"/>
      <c r="AL32" s="3"/>
      <c r="AM32" s="3"/>
    </row>
    <row r="33" spans="1:39" ht="83.25" customHeight="1" x14ac:dyDescent="0.3">
      <c r="A33" s="148">
        <v>9</v>
      </c>
      <c r="B33" s="181"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Conocimiento del Riesgo y Efectos del Cambio Climático</v>
      </c>
      <c r="C33" s="116"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Posibilidad de afectación económica y reputacional de la entidad, por aprobación de productos sin calidad técnica, debido a la ausencia de verificación del cumplimiento de las obligaciones contractuales y del contenido mínimo de los estudios y diseños, por intereses personales o económicos de los supervisores de los contratos u ordenadores del gasto</v>
      </c>
      <c r="D33" s="116"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Corrupción</v>
      </c>
      <c r="E33" s="56" t="s">
        <v>547</v>
      </c>
      <c r="F33" s="57" t="s">
        <v>184</v>
      </c>
      <c r="G33" s="57" t="s">
        <v>186</v>
      </c>
      <c r="H33" s="57" t="s">
        <v>188</v>
      </c>
      <c r="I33" s="57" t="s">
        <v>190</v>
      </c>
      <c r="J33" s="57" t="s">
        <v>193</v>
      </c>
      <c r="K33" s="57" t="s">
        <v>195</v>
      </c>
      <c r="L33" s="57" t="s">
        <v>197</v>
      </c>
      <c r="M33" s="50" t="str">
        <f t="shared" ref="M33" si="68">IF(AND(N33&gt;=0,N33&lt;=85),"Débil",
IF(AND(N33&gt;=86,N33&lt;=95),"Moderado",
IF(AND(N33&gt;=96,N33&lt;=100),"Fuerte","")))</f>
        <v>Fuerte</v>
      </c>
      <c r="N33" s="50">
        <f>IF(AND(F33="",G33="",H33="",I33="",J33="",K33="",L33=""),"",IF(OR(F33="",G33="",H33="",I33="",J33="",K33="",L33=""),"Finalice la valoración del control para emitir su calificación",VLOOKUP(F33,Listas!$Z$1:$AA$17,2,FALSE)+VLOOKUP(G33,Listas!$Z$1:$AA$17,2,FALSE)+VLOOKUP(H33,Listas!$Z$1:$AA$17,2,FALSE)+VLOOKUP(I33,Listas!$Z$1:$AA$17,2,FALSE)+VLOOKUP(J33,Listas!$Z$1:$AA$17,2,FALSE)+VLOOKUP(K33,Listas!$Z$1:$AA$17,2,FALSE)+VLOOKUP(L33,Listas!$Z$1:$AA$17,2,FALSE)))</f>
        <v>100</v>
      </c>
      <c r="O33" s="50" t="str">
        <f t="shared" ref="O33" si="69">IF(OR(N33="",N33="Finalice la valoración del control para emitir su calificación"),"",IF(N33&lt;96,"Debe establecer un plan de acción en la hoja No. 7, que permita tener un control bien diseñado.","No debe establecer un plan de acción para mejorar el diseño del control."))</f>
        <v>No debe establecer un plan de acción para mejorar el diseño del control.</v>
      </c>
      <c r="P33" s="49" t="s">
        <v>460</v>
      </c>
      <c r="Q33" s="50" t="str">
        <f t="shared" ref="Q33" si="70">IFERROR(IF(OR(M33="",MID(P33,1,SEARCH(" =",P33:P33,1)-1)=""),"",
IF(AND(M33="Fuerte",MID(P33,1,SEARCH(" =",P33:P33,1)-1)="Fuerte"),"Fuerte",
IF(AND(M33="Moderado",MID(P33,1,SEARCH(" =",P33:P33,1)-1)="Moderado"),"Moderado",
IF(OR(M33="Débil",MID(P33,1,SEARCH(" =",P33:P33,1)-1)="Débil"),"Débil",
IF(OR(M33="Fuerte",MID(P33,1,SEARCH(" =",P33:P33,1)-1)="Moderado"),"Moderado",
IF(OR(M33="Moderado",MID(P33,1,SEARCH(" =",P33:P33,1)-1)="Fuerte"),"Moderado","")))))),"")</f>
        <v>Fuerte</v>
      </c>
      <c r="R33" s="191">
        <f t="shared" ref="R33" si="71">IF(AND(N33="",N34="",N35=""),"",AVERAGE(N33:N35))</f>
        <v>100</v>
      </c>
      <c r="S33" s="191" t="str">
        <f t="shared" ref="S33" si="72">IF(R33="","",
IF(R33=100,"Fuerte",
IF(R33&lt;50,"Débil",
IF(OR(R33&gt;=50,R33&lt;100),"Moderado",""))))</f>
        <v>Fuerte</v>
      </c>
      <c r="T33" s="194" t="str">
        <f t="shared" ref="T33" si="73">IF(S33="","",IF(S33="Fuerte","NO","SI"))</f>
        <v>NO</v>
      </c>
      <c r="U33" s="150" t="s">
        <v>214</v>
      </c>
      <c r="V33" s="185">
        <f t="shared" ref="V33" si="74">IF(OR(S33="",U33=""),"",
IF(S33="Débil","No aplica desplazamiento por tener una solidez débil.",
IF(AND(S33="Fuerte",OR(U33="El control ayuda a disminuir directamente tanto la probabilidad como el impacto.",U33="El control ayuda a disminuir directamente la probabilidad e indirectamente el impacto.",U33="El control ayuda a disminuir directamente la probabilidad y el impacto no disminuye.")),2,
IF(AND(S33="Fuerte",U33="El control no disminuye la probabilidad y el impacto disminuye directamente."),0,
IF(AND(S33="Moderado",OR(U33="El control ayuda a disminuir directamente tanto la probabilidad como el impacto.",U33="El control ayuda a disminuir directamente la probabilidad e indirectamente el impacto.",U33="El control ayuda a disminuir directamente la probabilidad y el impacto no disminuye.")),1,
IF(AND(S33="Moderado",U33="El control no disminuye la probabilidad y el impacto disminuye directamente."),0,""))))))</f>
        <v>2</v>
      </c>
      <c r="W33" s="188" t="str">
        <f>IF(AND($D$33&lt;&gt;"Corrupción",$D$33&lt;&gt;"Lavado de Activos",$D$33&lt;&gt;"Financiación del Terrorismo",$D$33&lt;&gt;"Trámites, OPAs y Consultas de Acceso a la Información Pública"),"",
IF(OR($D$33="Corrupción",$D$33="Lavado de Activos",$D$33="Financiación del Terrorismo",$D$33="Trámites, OPAs y Consultas de Acceso a la Información Pública"),
IF(V33="","",
IF(OR(V33="No aplica desplazamiento por tener una solidez débil.",V33=0),'2. Identificación del Riesgo'!$K$33,
IF(AND(S33="Fuerte",V33=2,OR('2. Identificación del Riesgo'!$K$33="Rara vez",'2. Identificación del Riesgo'!$K$33="Improbable",'2. Identificación del Riesgo'!$K$33="Posible")),"Rara vez",
IF(AND(S33="Fuerte",V33=2,'2. Identificación del Riesgo'!$K$33="Probable"),"Improbable",
IF(AND(S33="Fuerte",V33=2,'2. Identificación del Riesgo'!$K$33="Casi seguro"),"Posible",
IF(AND(S33="Moderado",V33=1,OR('2. Identificación del Riesgo'!$K$33="Rara vez",'2. Identificación del Riesgo'!$K$33="Improbable")),"Rara vez",
IF(AND(S33="Moderado",V33=1,'2. Identificación del Riesgo'!$K$33="Posible"),"Improbable",
IF(AND(S33="Moderado",V33=1,'2. Identificación del Riesgo'!$K$33="Probable"),"Posible",
IF(AND(S33="Moderado",V33=1,'2. Identificación del Riesgo'!$K$33="Casi seguro"),"Probable","")))))))))))</f>
        <v>Rara vez</v>
      </c>
      <c r="X33" s="3"/>
      <c r="Y33" s="3"/>
      <c r="Z33" s="3"/>
      <c r="AA33" s="3"/>
      <c r="AB33" s="3"/>
      <c r="AC33" s="3"/>
      <c r="AD33" s="3"/>
      <c r="AE33" s="3"/>
      <c r="AF33" s="3"/>
      <c r="AG33" s="3"/>
      <c r="AH33" s="3"/>
      <c r="AI33" s="3"/>
      <c r="AJ33" s="3"/>
      <c r="AK33" s="3"/>
      <c r="AL33" s="3"/>
      <c r="AM33" s="3"/>
    </row>
    <row r="34" spans="1:39" ht="45.75" customHeight="1" x14ac:dyDescent="0.3">
      <c r="A34" s="148"/>
      <c r="B34" s="181"/>
      <c r="C34" s="116"/>
      <c r="D34" s="116"/>
      <c r="E34" s="56"/>
      <c r="F34" s="57"/>
      <c r="G34" s="57"/>
      <c r="H34" s="57"/>
      <c r="I34" s="57"/>
      <c r="J34" s="57"/>
      <c r="K34" s="57"/>
      <c r="L34" s="57"/>
      <c r="M34" s="50" t="str">
        <f t="shared" ref="M34:M35" si="75">IF(AND(N34&gt;=0,N34&lt;=85),"Débil",
IF(AND(N34&gt;=86,N34&lt;=95),"Moderado",
IF(AND(N34&gt;=96,N34&lt;=100),"Fuerte","")))</f>
        <v/>
      </c>
      <c r="N34" s="50" t="str">
        <f>IF(AND(F34="",G34="",H34="",I34="",J34="",K34="",L34=""),"",IF(OR(F34="",G34="",H34="",I34="",J34="",K34="",L34=""),"Finalice la valoración del control para emitir su calificación",VLOOKUP(F34,Listas!$Z$1:$AA$17,2,FALSE)+VLOOKUP(G34,Listas!$Z$1:$AA$17,2,FALSE)+VLOOKUP(H34,Listas!$Z$1:$AA$17,2,FALSE)+VLOOKUP(I34,Listas!$Z$1:$AA$17,2,FALSE)+VLOOKUP(J34,Listas!$Z$1:$AA$17,2,FALSE)+VLOOKUP(K34,Listas!$Z$1:$AA$17,2,FALSE)+VLOOKUP(L34,Listas!$Z$1:$AA$17,2,FALSE)))</f>
        <v/>
      </c>
      <c r="O34" s="50" t="str">
        <f t="shared" ref="O34:O35" si="76">IF(OR(N34="",N34="Finalice la valoración del control para emitir su calificación"),"",IF(N34&lt;96,"Debe establecer un plan de acción en la hoja No. 7, que permita tener un control bien diseñado.","No debe establecer un plan de acción para mejorar el diseño del control."))</f>
        <v/>
      </c>
      <c r="P34" s="49"/>
      <c r="Q34" s="50" t="str">
        <f t="shared" ref="Q34:Q35" si="77">IFERROR(IF(OR(M34="",MID(P34,1,SEARCH(" =",P34:P34,1)-1)=""),"",
IF(AND(M34="Fuerte",MID(P34,1,SEARCH(" =",P34:P34,1)-1)="Fuerte"),"Fuerte",
IF(AND(M34="Moderado",MID(P34,1,SEARCH(" =",P34:P34,1)-1)="Moderado"),"Moderado",
IF(OR(M34="Débil",MID(P34,1,SEARCH(" =",P34:P34,1)-1)="Débil"),"Débil",
IF(OR(M34="Fuerte",MID(P34,1,SEARCH(" =",P34:P34,1)-1)="Moderado"),"Moderado",
IF(OR(M34="Moderado",MID(P34,1,SEARCH(" =",P34:P34,1)-1)="Fuerte"),"Moderado","")))))),"")</f>
        <v/>
      </c>
      <c r="R34" s="192"/>
      <c r="S34" s="192"/>
      <c r="T34" s="195"/>
      <c r="U34" s="151"/>
      <c r="V34" s="186"/>
      <c r="W34" s="189"/>
      <c r="X34" s="3"/>
      <c r="Y34" s="3"/>
      <c r="Z34" s="3"/>
      <c r="AA34" s="3"/>
      <c r="AB34" s="3"/>
      <c r="AC34" s="3"/>
      <c r="AD34" s="3"/>
      <c r="AE34" s="3"/>
      <c r="AF34" s="3"/>
      <c r="AG34" s="3"/>
      <c r="AH34" s="3"/>
      <c r="AI34" s="3"/>
      <c r="AJ34" s="3"/>
      <c r="AK34" s="3"/>
      <c r="AL34" s="3"/>
      <c r="AM34" s="3"/>
    </row>
    <row r="35" spans="1:39" ht="45.75" customHeight="1" x14ac:dyDescent="0.3">
      <c r="A35" s="148"/>
      <c r="B35" s="181"/>
      <c r="C35" s="116"/>
      <c r="D35" s="116"/>
      <c r="E35" s="56"/>
      <c r="F35" s="57"/>
      <c r="G35" s="57"/>
      <c r="H35" s="57"/>
      <c r="I35" s="57"/>
      <c r="J35" s="57"/>
      <c r="K35" s="57"/>
      <c r="L35" s="57"/>
      <c r="M35" s="50" t="str">
        <f t="shared" si="75"/>
        <v/>
      </c>
      <c r="N35" s="50" t="str">
        <f>IF(AND(F35="",G35="",H35="",I35="",J35="",K35="",L35=""),"",IF(OR(F35="",G35="",H35="",I35="",J35="",K35="",L35=""),"Finalice la valoración del control para emitir su calificación",VLOOKUP(F35,Listas!$Z$1:$AA$17,2,FALSE)+VLOOKUP(G35,Listas!$Z$1:$AA$17,2,FALSE)+VLOOKUP(H35,Listas!$Z$1:$AA$17,2,FALSE)+VLOOKUP(I35,Listas!$Z$1:$AA$17,2,FALSE)+VLOOKUP(J35,Listas!$Z$1:$AA$17,2,FALSE)+VLOOKUP(K35,Listas!$Z$1:$AA$17,2,FALSE)+VLOOKUP(L35,Listas!$Z$1:$AA$17,2,FALSE)))</f>
        <v/>
      </c>
      <c r="O35" s="50" t="str">
        <f t="shared" si="76"/>
        <v/>
      </c>
      <c r="P35" s="49"/>
      <c r="Q35" s="50" t="str">
        <f t="shared" si="77"/>
        <v/>
      </c>
      <c r="R35" s="193"/>
      <c r="S35" s="193"/>
      <c r="T35" s="196"/>
      <c r="U35" s="152"/>
      <c r="V35" s="187"/>
      <c r="W35" s="190"/>
      <c r="X35" s="3"/>
      <c r="Y35" s="3"/>
      <c r="Z35" s="3"/>
      <c r="AA35" s="3"/>
      <c r="AB35" s="3"/>
      <c r="AC35" s="3"/>
      <c r="AD35" s="3"/>
      <c r="AE35" s="3"/>
      <c r="AF35" s="3"/>
      <c r="AG35" s="3"/>
      <c r="AH35" s="3"/>
      <c r="AI35" s="3"/>
      <c r="AJ35" s="3"/>
      <c r="AK35" s="3"/>
      <c r="AL35" s="3"/>
      <c r="AM35" s="3"/>
    </row>
    <row r="36" spans="1:39" ht="45.75" customHeight="1" x14ac:dyDescent="0.3">
      <c r="A36" s="148">
        <v>10</v>
      </c>
      <c r="B36" s="181"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No aplica</v>
      </c>
      <c r="C36" s="116"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No aplica</v>
      </c>
      <c r="D36" s="116"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No aplica</v>
      </c>
      <c r="E36" s="56"/>
      <c r="F36" s="57"/>
      <c r="G36" s="57"/>
      <c r="H36" s="57"/>
      <c r="I36" s="57"/>
      <c r="J36" s="57"/>
      <c r="K36" s="57"/>
      <c r="L36" s="57"/>
      <c r="M36" s="50" t="str">
        <f t="shared" ref="M36" si="78">IF(AND(N36&gt;=0,N36&lt;=85),"Débil",
IF(AND(N36&gt;=86,N36&lt;=95),"Moderado",
IF(AND(N36&gt;=96,N36&lt;=100),"Fuerte","")))</f>
        <v/>
      </c>
      <c r="N36" s="50" t="str">
        <f>IF(AND(F36="",G36="",H36="",I36="",J36="",K36="",L36=""),"",IF(OR(F36="",G36="",H36="",I36="",J36="",K36="",L36=""),"Finalice la valoración del control para emitir su calificación",VLOOKUP(F36,Listas!$Z$1:$AA$17,2,FALSE)+VLOOKUP(G36,Listas!$Z$1:$AA$17,2,FALSE)+VLOOKUP(H36,Listas!$Z$1:$AA$17,2,FALSE)+VLOOKUP(I36,Listas!$Z$1:$AA$17,2,FALSE)+VLOOKUP(J36,Listas!$Z$1:$AA$17,2,FALSE)+VLOOKUP(K36,Listas!$Z$1:$AA$17,2,FALSE)+VLOOKUP(L36,Listas!$Z$1:$AA$17,2,FALSE)))</f>
        <v/>
      </c>
      <c r="O36" s="50" t="str">
        <f t="shared" ref="O36" si="79">IF(OR(N36="",N36="Finalice la valoración del control para emitir su calificación"),"",IF(N36&lt;96,"Debe establecer un plan de acción en la hoja No. 7, que permita tener un control bien diseñado.","No debe establecer un plan de acción para mejorar el diseño del control."))</f>
        <v/>
      </c>
      <c r="P36" s="49"/>
      <c r="Q36" s="50" t="str">
        <f t="shared" ref="Q36" si="80">IFERROR(IF(OR(M36="",MID(P36,1,SEARCH(" =",P36:P36,1)-1)=""),"",
IF(AND(M36="Fuerte",MID(P36,1,SEARCH(" =",P36:P36,1)-1)="Fuerte"),"Fuerte",
IF(AND(M36="Moderado",MID(P36,1,SEARCH(" =",P36:P36,1)-1)="Moderado"),"Moderado",
IF(OR(M36="Débil",MID(P36,1,SEARCH(" =",P36:P36,1)-1)="Débil"),"Débil",
IF(OR(M36="Fuerte",MID(P36,1,SEARCH(" =",P36:P36,1)-1)="Moderado"),"Moderado",
IF(OR(M36="Moderado",MID(P36,1,SEARCH(" =",P36:P36,1)-1)="Fuerte"),"Moderado","")))))),"")</f>
        <v/>
      </c>
      <c r="R36" s="191" t="str">
        <f t="shared" ref="R36" si="81">IF(AND(N36="",N37="",N38=""),"",AVERAGE(N36:N38))</f>
        <v/>
      </c>
      <c r="S36" s="191" t="str">
        <f t="shared" ref="S36" si="82">IF(R36="","",
IF(R36=100,"Fuerte",
IF(R36&lt;50,"Débil",
IF(OR(R36&gt;=50,R36&lt;100),"Moderado",""))))</f>
        <v/>
      </c>
      <c r="T36" s="194" t="str">
        <f t="shared" ref="T36" si="83">IF(S36="","",IF(S36="Fuerte","NO","SI"))</f>
        <v/>
      </c>
      <c r="U36" s="150"/>
      <c r="V36" s="185" t="str">
        <f t="shared" ref="V36" si="84">IF(OR(S36="",U36=""),"",
IF(S36="Débil","No aplica desplazamiento por tener una solidez débil.",
IF(AND(S36="Fuerte",OR(U36="El control ayuda a disminuir directamente tanto la probabilidad como el impacto.",U36="El control ayuda a disminuir directamente la probabilidad e indirectamente el impacto.",U36="El control ayuda a disminuir directamente la probabilidad y el impacto no disminuye.")),2,
IF(AND(S36="Fuerte",U36="El control no disminuye la probabilidad y el impacto disminuye directamente."),0,
IF(AND(S36="Moderado",OR(U36="El control ayuda a disminuir directamente tanto la probabilidad como el impacto.",U36="El control ayuda a disminuir directamente la probabilidad e indirectamente el impacto.",U36="El control ayuda a disminuir directamente la probabilidad y el impacto no disminuye.")),1,
IF(AND(S36="Moderado",U36="El control no disminuye la probabilidad y el impacto disminuye directamente."),0,""))))))</f>
        <v/>
      </c>
      <c r="W36" s="188" t="str">
        <f>IF(AND($D$36&lt;&gt;"Corrupción",$D$36&lt;&gt;"Lavado de Activos",$D$36&lt;&gt;"Financiación del Terrorismo",$D$36&lt;&gt;"Trámites, OPAs y Consultas de Acceso a la Información Pública"),"",
IF(OR($D$36="Corrupción",$D$36="Lavado de Activos",$D$36="Financiación del Terrorismo",$D$36="Trámites, OPAs y Consultas de Acceso a la Información Pública"),
IF(V36="","",
IF(OR(V36="No aplica desplazamiento por tener una solidez débil.",V36=0),'2. Identificación del Riesgo'!$K$36,
IF(AND(S36="Fuerte",V36=2,OR('2. Identificación del Riesgo'!$K$36="Rara vez",'2. Identificación del Riesgo'!$K$36="Improbable",'2. Identificación del Riesgo'!$K$36="Posible")),"Rara vez",
IF(AND(S36="Fuerte",V36=2,'2. Identificación del Riesgo'!$K$36="Probable"),"Improbable",
IF(AND(S36="Fuerte",V36=2,'2. Identificación del Riesgo'!$K$36="Casi seguro"),"Posible",
IF(AND(S36="Moderado",V36=1,OR('2. Identificación del Riesgo'!$K$36="Rara vez",'2. Identificación del Riesgo'!$K$36="Improbable")),"Rara vez",
IF(AND(S36="Moderado",V36=1,'2. Identificación del Riesgo'!$K$36="Posible"),"Improbable",
IF(AND(S36="Moderado",V36=1,'2. Identificación del Riesgo'!$K$36="Probable"),"Posible",
IF(AND(S36="Moderado",V36=1,'2. Identificación del Riesgo'!$K$36="Casi seguro"),"Probable","")))))))))))</f>
        <v/>
      </c>
      <c r="X36" s="3"/>
      <c r="Y36" s="3"/>
      <c r="Z36" s="3"/>
      <c r="AA36" s="3"/>
      <c r="AB36" s="3"/>
      <c r="AC36" s="3"/>
      <c r="AD36" s="3"/>
      <c r="AE36" s="3"/>
      <c r="AF36" s="3"/>
      <c r="AG36" s="3"/>
      <c r="AH36" s="3"/>
      <c r="AI36" s="3"/>
      <c r="AJ36" s="3"/>
      <c r="AK36" s="3"/>
      <c r="AL36" s="3"/>
      <c r="AM36" s="3"/>
    </row>
    <row r="37" spans="1:39" ht="45.75" customHeight="1" x14ac:dyDescent="0.3">
      <c r="A37" s="148"/>
      <c r="B37" s="181"/>
      <c r="C37" s="116"/>
      <c r="D37" s="116"/>
      <c r="E37" s="56"/>
      <c r="F37" s="57"/>
      <c r="G37" s="57"/>
      <c r="H37" s="57"/>
      <c r="I37" s="57"/>
      <c r="J37" s="57"/>
      <c r="K37" s="57"/>
      <c r="L37" s="57"/>
      <c r="M37" s="50" t="str">
        <f t="shared" ref="M37:M38" si="85">IF(AND(N37&gt;=0,N37&lt;=85),"Débil",
IF(AND(N37&gt;=86,N37&lt;=95),"Moderado",
IF(AND(N37&gt;=96,N37&lt;=100),"Fuerte","")))</f>
        <v/>
      </c>
      <c r="N37" s="50" t="str">
        <f>IF(AND(F37="",G37="",H37="",I37="",J37="",K37="",L37=""),"",IF(OR(F37="",G37="",H37="",I37="",J37="",K37="",L37=""),"Finalice la valoración del control para emitir su calificación",VLOOKUP(F37,Listas!$Z$1:$AA$17,2,FALSE)+VLOOKUP(G37,Listas!$Z$1:$AA$17,2,FALSE)+VLOOKUP(H37,Listas!$Z$1:$AA$17,2,FALSE)+VLOOKUP(I37,Listas!$Z$1:$AA$17,2,FALSE)+VLOOKUP(J37,Listas!$Z$1:$AA$17,2,FALSE)+VLOOKUP(K37,Listas!$Z$1:$AA$17,2,FALSE)+VLOOKUP(L37,Listas!$Z$1:$AA$17,2,FALSE)))</f>
        <v/>
      </c>
      <c r="O37" s="50" t="str">
        <f t="shared" ref="O37:O38" si="86">IF(OR(N37="",N37="Finalice la valoración del control para emitir su calificación"),"",IF(N37&lt;96,"Debe establecer un plan de acción en la hoja No. 7, que permita tener un control bien diseñado.","No debe establecer un plan de acción para mejorar el diseño del control."))</f>
        <v/>
      </c>
      <c r="P37" s="49"/>
      <c r="Q37" s="50" t="str">
        <f t="shared" ref="Q37:Q38" si="87">IFERROR(IF(OR(M37="",MID(P37,1,SEARCH(" =",P37:P37,1)-1)=""),"",
IF(AND(M37="Fuerte",MID(P37,1,SEARCH(" =",P37:P37,1)-1)="Fuerte"),"Fuerte",
IF(AND(M37="Moderado",MID(P37,1,SEARCH(" =",P37:P37,1)-1)="Moderado"),"Moderado",
IF(OR(M37="Débil",MID(P37,1,SEARCH(" =",P37:P37,1)-1)="Débil"),"Débil",
IF(OR(M37="Fuerte",MID(P37,1,SEARCH(" =",P37:P37,1)-1)="Moderado"),"Moderado",
IF(OR(M37="Moderado",MID(P37,1,SEARCH(" =",P37:P37,1)-1)="Fuerte"),"Moderado","")))))),"")</f>
        <v/>
      </c>
      <c r="R37" s="192"/>
      <c r="S37" s="192"/>
      <c r="T37" s="195"/>
      <c r="U37" s="151"/>
      <c r="V37" s="186"/>
      <c r="W37" s="189"/>
    </row>
    <row r="38" spans="1:39" ht="45.75" customHeight="1" x14ac:dyDescent="0.3">
      <c r="A38" s="148"/>
      <c r="B38" s="181"/>
      <c r="C38" s="116"/>
      <c r="D38" s="116"/>
      <c r="E38" s="56"/>
      <c r="F38" s="57"/>
      <c r="G38" s="57"/>
      <c r="H38" s="57"/>
      <c r="I38" s="57"/>
      <c r="J38" s="57"/>
      <c r="K38" s="57"/>
      <c r="L38" s="57"/>
      <c r="M38" s="50" t="str">
        <f t="shared" si="85"/>
        <v/>
      </c>
      <c r="N38" s="50" t="str">
        <f>IF(AND(F38="",G38="",H38="",I38="",J38="",K38="",L38=""),"",IF(OR(F38="",G38="",H38="",I38="",J38="",K38="",L38=""),"Finalice la valoración del control para emitir su calificación",VLOOKUP(F38,Listas!$Z$1:$AA$17,2,FALSE)+VLOOKUP(G38,Listas!$Z$1:$AA$17,2,FALSE)+VLOOKUP(H38,Listas!$Z$1:$AA$17,2,FALSE)+VLOOKUP(I38,Listas!$Z$1:$AA$17,2,FALSE)+VLOOKUP(J38,Listas!$Z$1:$AA$17,2,FALSE)+VLOOKUP(K38,Listas!$Z$1:$AA$17,2,FALSE)+VLOOKUP(L38,Listas!$Z$1:$AA$17,2,FALSE)))</f>
        <v/>
      </c>
      <c r="O38" s="50" t="str">
        <f t="shared" si="86"/>
        <v/>
      </c>
      <c r="P38" s="49"/>
      <c r="Q38" s="50" t="str">
        <f t="shared" si="87"/>
        <v/>
      </c>
      <c r="R38" s="193"/>
      <c r="S38" s="193"/>
      <c r="T38" s="196"/>
      <c r="U38" s="152"/>
      <c r="V38" s="187"/>
      <c r="W38" s="190"/>
    </row>
    <row r="39" spans="1:39" ht="96.75" customHeight="1" x14ac:dyDescent="0.3">
      <c r="A39" s="148">
        <v>11</v>
      </c>
      <c r="B39" s="181"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Conocimiento del Riesgo y Efectos del Cambio Climático</v>
      </c>
      <c r="C39" s="116"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Posibilidad de afectación económica o reputacional por la formulación de estudios previos a la medida, sin que cumplan con los requisitos técnicos requeridos o sin que satisfagan las necesidades de la entidad, a cambio de beneficios o dádivas debido a comportamientos que tiendan hacia el favorecimiento económico y/o político a terceros.</v>
      </c>
      <c r="D39" s="116"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Corrupción</v>
      </c>
      <c r="E39" s="56" t="s">
        <v>581</v>
      </c>
      <c r="F39" s="57" t="s">
        <v>184</v>
      </c>
      <c r="G39" s="57" t="s">
        <v>186</v>
      </c>
      <c r="H39" s="57" t="s">
        <v>188</v>
      </c>
      <c r="I39" s="57" t="s">
        <v>190</v>
      </c>
      <c r="J39" s="57" t="s">
        <v>193</v>
      </c>
      <c r="K39" s="57" t="s">
        <v>195</v>
      </c>
      <c r="L39" s="57" t="s">
        <v>197</v>
      </c>
      <c r="M39" s="50" t="str">
        <f t="shared" ref="M39" si="88">IF(AND(N39&gt;=0,N39&lt;=85),"Débil",
IF(AND(N39&gt;=86,N39&lt;=95),"Moderado",
IF(AND(N39&gt;=96,N39&lt;=100),"Fuerte","")))</f>
        <v>Fuerte</v>
      </c>
      <c r="N39" s="50">
        <f>IF(AND(F39="",G39="",H39="",I39="",J39="",K39="",L39=""),"",IF(OR(F39="",G39="",H39="",I39="",J39="",K39="",L39=""),"Finalice la valoración del control para emitir su calificación",VLOOKUP(F39,Listas!$Z$1:$AA$17,2,FALSE)+VLOOKUP(G39,Listas!$Z$1:$AA$17,2,FALSE)+VLOOKUP(H39,Listas!$Z$1:$AA$17,2,FALSE)+VLOOKUP(I39,Listas!$Z$1:$AA$17,2,FALSE)+VLOOKUP(J39,Listas!$Z$1:$AA$17,2,FALSE)+VLOOKUP(K39,Listas!$Z$1:$AA$17,2,FALSE)+VLOOKUP(L39,Listas!$Z$1:$AA$17,2,FALSE)))</f>
        <v>100</v>
      </c>
      <c r="O39" s="50" t="str">
        <f t="shared" ref="O39" si="89">IF(OR(N39="",N39="Finalice la valoración del control para emitir su calificación"),"",IF(N39&lt;96,"Debe establecer un plan de acción en la hoja No. 7, que permita tener un control bien diseñado.","No debe establecer un plan de acción para mejorar el diseño del control."))</f>
        <v>No debe establecer un plan de acción para mejorar el diseño del control.</v>
      </c>
      <c r="P39" s="49" t="s">
        <v>460</v>
      </c>
      <c r="Q39" s="50" t="str">
        <f t="shared" ref="Q39" si="90">IFERROR(IF(OR(M39="",MID(P39,1,SEARCH(" =",P39:P39,1)-1)=""),"",
IF(AND(M39="Fuerte",MID(P39,1,SEARCH(" =",P39:P39,1)-1)="Fuerte"),"Fuerte",
IF(AND(M39="Moderado",MID(P39,1,SEARCH(" =",P39:P39,1)-1)="Moderado"),"Moderado",
IF(OR(M39="Débil",MID(P39,1,SEARCH(" =",P39:P39,1)-1)="Débil"),"Débil",
IF(OR(M39="Fuerte",MID(P39,1,SEARCH(" =",P39:P39,1)-1)="Moderado"),"Moderado",
IF(OR(M39="Moderado",MID(P39,1,SEARCH(" =",P39:P39,1)-1)="Fuerte"),"Moderado","")))))),"")</f>
        <v>Fuerte</v>
      </c>
      <c r="R39" s="191">
        <f t="shared" ref="R39" si="91">IF(AND(N39="",N40="",N41=""),"",AVERAGE(N39:N41))</f>
        <v>100</v>
      </c>
      <c r="S39" s="191" t="str">
        <f t="shared" ref="S39" si="92">IF(R39="","",
IF(R39=100,"Fuerte",
IF(R39&lt;50,"Débil",
IF(OR(R39&gt;=50,R39&lt;100),"Moderado",""))))</f>
        <v>Fuerte</v>
      </c>
      <c r="T39" s="194" t="str">
        <f t="shared" ref="T39" si="93">IF(S39="","",IF(S39="Fuerte","NO","SI"))</f>
        <v>NO</v>
      </c>
      <c r="U39" s="150" t="s">
        <v>214</v>
      </c>
      <c r="V39" s="185">
        <f t="shared" ref="V39" si="94">IF(OR(S39="",U39=""),"",
IF(S39="Débil","No aplica desplazamiento por tener una solidez débil.",
IF(AND(S39="Fuerte",OR(U39="El control ayuda a disminuir directamente tanto la probabilidad como el impacto.",U39="El control ayuda a disminuir directamente la probabilidad e indirectamente el impacto.",U39="El control ayuda a disminuir directamente la probabilidad y el impacto no disminuye.")),2,
IF(AND(S39="Fuerte",U39="El control no disminuye la probabilidad y el impacto disminuye directamente."),0,
IF(AND(S39="Moderado",OR(U39="El control ayuda a disminuir directamente tanto la probabilidad como el impacto.",U39="El control ayuda a disminuir directamente la probabilidad e indirectamente el impacto.",U39="El control ayuda a disminuir directamente la probabilidad y el impacto no disminuye.")),1,
IF(AND(S39="Moderado",U39="El control no disminuye la probabilidad y el impacto disminuye directamente."),0,""))))))</f>
        <v>2</v>
      </c>
      <c r="W39" s="188" t="str">
        <f>IF(AND($D$39&lt;&gt;"Corrupción",$D$39&lt;&gt;"Lavado de Activos",$D$39&lt;&gt;"Financiación del Terrorismo",$D$39&lt;&gt;"Trámites, OPAs y Consultas de Acceso a la Información Pública"),"",
IF(OR($D$39="Corrupción",$D$39="Lavado de Activos",$D$39="Financiación del Terrorismo",$D$39="Trámites, OPAs y Consultas de Acceso a la Información Pública"),
IF(V39="","",
IF(OR(V39="No aplica desplazamiento por tener una solidez débil.",V39=0),'2. Identificación del Riesgo'!$K$39,
IF(AND(S39="Fuerte",V39=2,OR('2. Identificación del Riesgo'!$K$39="Rara vez",'2. Identificación del Riesgo'!$K$39="Improbable",'2. Identificación del Riesgo'!$K$39="Posible")),"Rara vez",
IF(AND(S39="Fuerte",V39=2,'2. Identificación del Riesgo'!$K$39="Probable"),"Improbable",
IF(AND(S39="Fuerte",V39=2,'2. Identificación del Riesgo'!$K$39="Casi seguro"),"Posible",
IF(AND(S39="Moderado",V39=1,OR('2. Identificación del Riesgo'!$K$39="Rara vez",'2. Identificación del Riesgo'!$K$39="Improbable")),"Rara vez",
IF(AND(S39="Moderado",V39=1,'2. Identificación del Riesgo'!$K$39="Posible"),"Improbable",
IF(AND(S39="Moderado",V39=1,'2. Identificación del Riesgo'!$K$39="Probable"),"Posible",
IF(AND(S39="Moderado",V39=1,'2. Identificación del Riesgo'!$K$39="Casi seguro"),"Probable","")))))))))))</f>
        <v>Rara vez</v>
      </c>
      <c r="X39" s="3"/>
      <c r="Y39" s="3"/>
      <c r="Z39" s="3"/>
      <c r="AA39" s="3"/>
      <c r="AB39" s="3"/>
      <c r="AC39" s="3"/>
      <c r="AD39" s="3"/>
      <c r="AE39" s="3"/>
      <c r="AF39" s="3"/>
      <c r="AG39" s="3"/>
      <c r="AH39" s="3"/>
      <c r="AI39" s="3"/>
      <c r="AJ39" s="3"/>
      <c r="AK39" s="3"/>
      <c r="AL39" s="3"/>
      <c r="AM39" s="3"/>
    </row>
    <row r="40" spans="1:39" ht="45.75" customHeight="1" x14ac:dyDescent="0.3">
      <c r="A40" s="148"/>
      <c r="B40" s="181"/>
      <c r="C40" s="116"/>
      <c r="D40" s="116"/>
      <c r="E40" s="56"/>
      <c r="F40" s="57"/>
      <c r="G40" s="57"/>
      <c r="H40" s="57"/>
      <c r="I40" s="57"/>
      <c r="J40" s="57"/>
      <c r="K40" s="57"/>
      <c r="L40" s="57"/>
      <c r="M40" s="50" t="str">
        <f t="shared" ref="M40:M41" si="95">IF(AND(N40&gt;=0,N40&lt;=85),"Débil",
IF(AND(N40&gt;=86,N40&lt;=95),"Moderado",
IF(AND(N40&gt;=96,N40&lt;=100),"Fuerte","")))</f>
        <v/>
      </c>
      <c r="N40" s="50" t="str">
        <f>IF(AND(F40="",G40="",H40="",I40="",J40="",K40="",L40=""),"",IF(OR(F40="",G40="",H40="",I40="",J40="",K40="",L40=""),"Finalice la valoración del control para emitir su calificación",VLOOKUP(F40,Listas!$Z$1:$AA$17,2,FALSE)+VLOOKUP(G40,Listas!$Z$1:$AA$17,2,FALSE)+VLOOKUP(H40,Listas!$Z$1:$AA$17,2,FALSE)+VLOOKUP(I40,Listas!$Z$1:$AA$17,2,FALSE)+VLOOKUP(J40,Listas!$Z$1:$AA$17,2,FALSE)+VLOOKUP(K40,Listas!$Z$1:$AA$17,2,FALSE)+VLOOKUP(L40,Listas!$Z$1:$AA$17,2,FALSE)))</f>
        <v/>
      </c>
      <c r="O40" s="50" t="str">
        <f t="shared" ref="O40:O41" si="96">IF(OR(N40="",N40="Finalice la valoración del control para emitir su calificación"),"",IF(N40&lt;96,"Debe establecer un plan de acción en la hoja No. 7, que permita tener un control bien diseñado.","No debe establecer un plan de acción para mejorar el diseño del control."))</f>
        <v/>
      </c>
      <c r="P40" s="49"/>
      <c r="Q40" s="50" t="str">
        <f t="shared" ref="Q40:Q41" si="97">IFERROR(IF(OR(M40="",MID(P40,1,SEARCH(" =",P40:P40,1)-1)=""),"",
IF(AND(M40="Fuerte",MID(P40,1,SEARCH(" =",P40:P40,1)-1)="Fuerte"),"Fuerte",
IF(AND(M40="Moderado",MID(P40,1,SEARCH(" =",P40:P40,1)-1)="Moderado"),"Moderado",
IF(OR(M40="Débil",MID(P40,1,SEARCH(" =",P40:P40,1)-1)="Débil"),"Débil",
IF(OR(M40="Fuerte",MID(P40,1,SEARCH(" =",P40:P40,1)-1)="Moderado"),"Moderado",
IF(OR(M40="Moderado",MID(P40,1,SEARCH(" =",P40:P40,1)-1)="Fuerte"),"Moderado","")))))),"")</f>
        <v/>
      </c>
      <c r="R40" s="192"/>
      <c r="S40" s="192"/>
      <c r="T40" s="195"/>
      <c r="U40" s="151"/>
      <c r="V40" s="186"/>
      <c r="W40" s="189"/>
    </row>
    <row r="41" spans="1:39" ht="45.75" customHeight="1" x14ac:dyDescent="0.3">
      <c r="A41" s="148"/>
      <c r="B41" s="181"/>
      <c r="C41" s="116"/>
      <c r="D41" s="116"/>
      <c r="E41" s="56"/>
      <c r="F41" s="57"/>
      <c r="G41" s="57"/>
      <c r="H41" s="57"/>
      <c r="I41" s="57"/>
      <c r="J41" s="57"/>
      <c r="K41" s="57"/>
      <c r="L41" s="57"/>
      <c r="M41" s="50" t="str">
        <f t="shared" si="95"/>
        <v/>
      </c>
      <c r="N41" s="50" t="str">
        <f>IF(AND(F41="",G41="",H41="",I41="",J41="",K41="",L41=""),"",IF(OR(F41="",G41="",H41="",I41="",J41="",K41="",L41=""),"Finalice la valoración del control para emitir su calificación",VLOOKUP(F41,Listas!$Z$1:$AA$17,2,FALSE)+VLOOKUP(G41,Listas!$Z$1:$AA$17,2,FALSE)+VLOOKUP(H41,Listas!$Z$1:$AA$17,2,FALSE)+VLOOKUP(I41,Listas!$Z$1:$AA$17,2,FALSE)+VLOOKUP(J41,Listas!$Z$1:$AA$17,2,FALSE)+VLOOKUP(K41,Listas!$Z$1:$AA$17,2,FALSE)+VLOOKUP(L41,Listas!$Z$1:$AA$17,2,FALSE)))</f>
        <v/>
      </c>
      <c r="O41" s="50" t="str">
        <f t="shared" si="96"/>
        <v/>
      </c>
      <c r="P41" s="49"/>
      <c r="Q41" s="50" t="str">
        <f t="shared" si="97"/>
        <v/>
      </c>
      <c r="R41" s="193"/>
      <c r="S41" s="193"/>
      <c r="T41" s="196"/>
      <c r="U41" s="152"/>
      <c r="V41" s="187"/>
      <c r="W41" s="190"/>
    </row>
    <row r="42" spans="1:39" ht="45.75" customHeight="1" x14ac:dyDescent="0.3">
      <c r="A42" s="148">
        <v>12</v>
      </c>
      <c r="B42" s="181"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No aplica</v>
      </c>
      <c r="C42" s="116"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No aplica</v>
      </c>
      <c r="D42" s="116"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No aplica</v>
      </c>
      <c r="E42" s="56"/>
      <c r="F42" s="57"/>
      <c r="G42" s="57"/>
      <c r="H42" s="57"/>
      <c r="I42" s="57"/>
      <c r="J42" s="57"/>
      <c r="K42" s="57"/>
      <c r="L42" s="57"/>
      <c r="M42" s="50" t="str">
        <f t="shared" ref="M42" si="98">IF(AND(N42&gt;=0,N42&lt;=85),"Débil",
IF(AND(N42&gt;=86,N42&lt;=95),"Moderado",
IF(AND(N42&gt;=96,N42&lt;=100),"Fuerte","")))</f>
        <v/>
      </c>
      <c r="N42" s="50" t="str">
        <f>IF(AND(F42="",G42="",H42="",I42="",J42="",K42="",L42=""),"",IF(OR(F42="",G42="",H42="",I42="",J42="",K42="",L42=""),"Finalice la valoración del control para emitir su calificación",VLOOKUP(F42,Listas!$Z$1:$AA$17,2,FALSE)+VLOOKUP(G42,Listas!$Z$1:$AA$17,2,FALSE)+VLOOKUP(H42,Listas!$Z$1:$AA$17,2,FALSE)+VLOOKUP(I42,Listas!$Z$1:$AA$17,2,FALSE)+VLOOKUP(J42,Listas!$Z$1:$AA$17,2,FALSE)+VLOOKUP(K42,Listas!$Z$1:$AA$17,2,FALSE)+VLOOKUP(L42,Listas!$Z$1:$AA$17,2,FALSE)))</f>
        <v/>
      </c>
      <c r="O42" s="50" t="str">
        <f t="shared" ref="O42" si="99">IF(OR(N42="",N42="Finalice la valoración del control para emitir su calificación"),"",IF(N42&lt;96,"Debe establecer un plan de acción en la hoja No. 7, que permita tener un control bien diseñado.","No debe establecer un plan de acción para mejorar el diseño del control."))</f>
        <v/>
      </c>
      <c r="P42" s="49"/>
      <c r="Q42" s="50" t="str">
        <f t="shared" ref="Q42" si="100">IFERROR(IF(OR(M42="",MID(P42,1,SEARCH(" =",P42:P42,1)-1)=""),"",
IF(AND(M42="Fuerte",MID(P42,1,SEARCH(" =",P42:P42,1)-1)="Fuerte"),"Fuerte",
IF(AND(M42="Moderado",MID(P42,1,SEARCH(" =",P42:P42,1)-1)="Moderado"),"Moderado",
IF(OR(M42="Débil",MID(P42,1,SEARCH(" =",P42:P42,1)-1)="Débil"),"Débil",
IF(OR(M42="Fuerte",MID(P42,1,SEARCH(" =",P42:P42,1)-1)="Moderado"),"Moderado",
IF(OR(M42="Moderado",MID(P42,1,SEARCH(" =",P42:P42,1)-1)="Fuerte"),"Moderado","")))))),"")</f>
        <v/>
      </c>
      <c r="R42" s="191" t="str">
        <f t="shared" ref="R42" si="101">IF(AND(N42="",N43="",N44=""),"",AVERAGE(N42:N44))</f>
        <v/>
      </c>
      <c r="S42" s="191" t="str">
        <f t="shared" ref="S42" si="102">IF(R42="","",
IF(R42=100,"Fuerte",
IF(R42&lt;50,"Débil",
IF(OR(R42&gt;=50,R42&lt;100),"Moderado",""))))</f>
        <v/>
      </c>
      <c r="T42" s="194" t="str">
        <f t="shared" ref="T42" si="103">IF(S42="","",IF(S42="Fuerte","NO","SI"))</f>
        <v/>
      </c>
      <c r="U42" s="150"/>
      <c r="V42" s="185" t="str">
        <f t="shared" ref="V42" si="104">IF(OR(S42="",U42=""),"",
IF(S42="Débil","No aplica desplazamiento por tener una solidez débil.",
IF(AND(S42="Fuerte",OR(U42="El control ayuda a disminuir directamente tanto la probabilidad como el impacto.",U42="El control ayuda a disminuir directamente la probabilidad e indirectamente el impacto.",U42="El control ayuda a disminuir directamente la probabilidad y el impacto no disminuye.")),2,
IF(AND(S42="Fuerte",U42="El control no disminuye la probabilidad y el impacto disminuye directamente."),0,
IF(AND(S42="Moderado",OR(U42="El control ayuda a disminuir directamente tanto la probabilidad como el impacto.",U42="El control ayuda a disminuir directamente la probabilidad e indirectamente el impacto.",U42="El control ayuda a disminuir directamente la probabilidad y el impacto no disminuye.")),1,
IF(AND(S42="Moderado",U42="El control no disminuye la probabilidad y el impacto disminuye directamente."),0,""))))))</f>
        <v/>
      </c>
      <c r="W42" s="188" t="str">
        <f>IF(AND($D$42&lt;&gt;"Corrupción",$D$42&lt;&gt;"Lavado de Activos",$D$42&lt;&gt;"Financiación del Terrorismo",$D$42&lt;&gt;"Trámites, OPAs y Consultas de Acceso a la Información Pública"),"",
IF(OR($D$42="Corrupción",$D$42="Lavado de Activos",$D$42="Financiación del Terrorismo",$D$42="Trámites, OPAs y Consultas de Acceso a la Información Pública"),
IF(V42="","",
IF(OR(V42="No aplica desplazamiento por tener una solidez débil.",V42=0),'2. Identificación del Riesgo'!$K$42,
IF(AND(S42="Fuerte",V42=2,OR('2. Identificación del Riesgo'!$K$42="Rara vez",'2. Identificación del Riesgo'!$K$42="Improbable",'2. Identificación del Riesgo'!$K$42="Posible")),"Rara vez",
IF(AND(S42="Fuerte",V42=2,'2. Identificación del Riesgo'!$K$42="Probable"),"Improbable",
IF(AND(S42="Fuerte",V42=2,'2. Identificación del Riesgo'!$K$42="Casi seguro"),"Posible",
IF(AND(S42="Moderado",V42=1,OR('2. Identificación del Riesgo'!$K$42="Rara vez",'2. Identificación del Riesgo'!$K$42="Improbable")),"Rara vez",
IF(AND(S42="Moderado",V42=1,'2. Identificación del Riesgo'!$K$42="Posible"),"Improbable",
IF(AND(S42="Moderado",V42=1,'2. Identificación del Riesgo'!$K$42="Probable"),"Posible",
IF(AND(S42="Moderado",V42=1,'2. Identificación del Riesgo'!$K$42="Casi seguro"),"Probable","")))))))))))</f>
        <v/>
      </c>
      <c r="X42" s="3"/>
      <c r="Y42" s="3"/>
      <c r="Z42" s="3"/>
      <c r="AA42" s="3"/>
      <c r="AB42" s="3"/>
      <c r="AC42" s="3"/>
      <c r="AD42" s="3"/>
      <c r="AE42" s="3"/>
      <c r="AF42" s="3"/>
      <c r="AG42" s="3"/>
      <c r="AH42" s="3"/>
      <c r="AI42" s="3"/>
      <c r="AJ42" s="3"/>
      <c r="AK42" s="3"/>
      <c r="AL42" s="3"/>
      <c r="AM42" s="3"/>
    </row>
    <row r="43" spans="1:39" ht="45.75" customHeight="1" x14ac:dyDescent="0.3">
      <c r="A43" s="148"/>
      <c r="B43" s="181"/>
      <c r="C43" s="116"/>
      <c r="D43" s="116"/>
      <c r="E43" s="56"/>
      <c r="F43" s="57"/>
      <c r="G43" s="57"/>
      <c r="H43" s="57"/>
      <c r="I43" s="57"/>
      <c r="J43" s="57"/>
      <c r="K43" s="57"/>
      <c r="L43" s="57"/>
      <c r="M43" s="50" t="str">
        <f t="shared" ref="M43:M44" si="105">IF(AND(N43&gt;=0,N43&lt;=85),"Débil",
IF(AND(N43&gt;=86,N43&lt;=95),"Moderado",
IF(AND(N43&gt;=96,N43&lt;=100),"Fuerte","")))</f>
        <v/>
      </c>
      <c r="N43" s="50" t="str">
        <f>IF(AND(F43="",G43="",H43="",I43="",J43="",K43="",L43=""),"",IF(OR(F43="",G43="",H43="",I43="",J43="",K43="",L43=""),"Finalice la valoración del control para emitir su calificación",VLOOKUP(F43,Listas!$Z$1:$AA$17,2,FALSE)+VLOOKUP(G43,Listas!$Z$1:$AA$17,2,FALSE)+VLOOKUP(H43,Listas!$Z$1:$AA$17,2,FALSE)+VLOOKUP(I43,Listas!$Z$1:$AA$17,2,FALSE)+VLOOKUP(J43,Listas!$Z$1:$AA$17,2,FALSE)+VLOOKUP(K43,Listas!$Z$1:$AA$17,2,FALSE)+VLOOKUP(L43,Listas!$Z$1:$AA$17,2,FALSE)))</f>
        <v/>
      </c>
      <c r="O43" s="50" t="str">
        <f t="shared" ref="O43:O44" si="106">IF(OR(N43="",N43="Finalice la valoración del control para emitir su calificación"),"",IF(N43&lt;96,"Debe establecer un plan de acción en la hoja No. 7, que permita tener un control bien diseñado.","No debe establecer un plan de acción para mejorar el diseño del control."))</f>
        <v/>
      </c>
      <c r="P43" s="49"/>
      <c r="Q43" s="50" t="str">
        <f t="shared" ref="Q43:Q44" si="107">IFERROR(IF(OR(M43="",MID(P43,1,SEARCH(" =",P43:P43,1)-1)=""),"",
IF(AND(M43="Fuerte",MID(P43,1,SEARCH(" =",P43:P43,1)-1)="Fuerte"),"Fuerte",
IF(AND(M43="Moderado",MID(P43,1,SEARCH(" =",P43:P43,1)-1)="Moderado"),"Moderado",
IF(OR(M43="Débil",MID(P43,1,SEARCH(" =",P43:P43,1)-1)="Débil"),"Débil",
IF(OR(M43="Fuerte",MID(P43,1,SEARCH(" =",P43:P43,1)-1)="Moderado"),"Moderado",
IF(OR(M43="Moderado",MID(P43,1,SEARCH(" =",P43:P43,1)-1)="Fuerte"),"Moderado","")))))),"")</f>
        <v/>
      </c>
      <c r="R43" s="192"/>
      <c r="S43" s="192"/>
      <c r="T43" s="195"/>
      <c r="U43" s="151"/>
      <c r="V43" s="186"/>
      <c r="W43" s="189"/>
    </row>
    <row r="44" spans="1:39" ht="45.75" customHeight="1" x14ac:dyDescent="0.3">
      <c r="A44" s="148"/>
      <c r="B44" s="181"/>
      <c r="C44" s="116"/>
      <c r="D44" s="116"/>
      <c r="E44" s="56"/>
      <c r="F44" s="57"/>
      <c r="G44" s="57"/>
      <c r="H44" s="57"/>
      <c r="I44" s="57"/>
      <c r="J44" s="57"/>
      <c r="K44" s="57"/>
      <c r="L44" s="57"/>
      <c r="M44" s="50" t="str">
        <f t="shared" si="105"/>
        <v/>
      </c>
      <c r="N44" s="50" t="str">
        <f>IF(AND(F44="",G44="",H44="",I44="",J44="",K44="",L44=""),"",IF(OR(F44="",G44="",H44="",I44="",J44="",K44="",L44=""),"Finalice la valoración del control para emitir su calificación",VLOOKUP(F44,Listas!$Z$1:$AA$17,2,FALSE)+VLOOKUP(G44,Listas!$Z$1:$AA$17,2,FALSE)+VLOOKUP(H44,Listas!$Z$1:$AA$17,2,FALSE)+VLOOKUP(I44,Listas!$Z$1:$AA$17,2,FALSE)+VLOOKUP(J44,Listas!$Z$1:$AA$17,2,FALSE)+VLOOKUP(K44,Listas!$Z$1:$AA$17,2,FALSE)+VLOOKUP(L44,Listas!$Z$1:$AA$17,2,FALSE)))</f>
        <v/>
      </c>
      <c r="O44" s="50" t="str">
        <f t="shared" si="106"/>
        <v/>
      </c>
      <c r="P44" s="49"/>
      <c r="Q44" s="50" t="str">
        <f t="shared" si="107"/>
        <v/>
      </c>
      <c r="R44" s="193"/>
      <c r="S44" s="193"/>
      <c r="T44" s="196"/>
      <c r="U44" s="152"/>
      <c r="V44" s="187"/>
      <c r="W44" s="190"/>
    </row>
    <row r="45" spans="1:39" ht="45.75" customHeight="1" x14ac:dyDescent="0.3">
      <c r="A45" s="148">
        <v>13</v>
      </c>
      <c r="B45" s="181"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No aplica</v>
      </c>
      <c r="C45" s="116"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No aplica</v>
      </c>
      <c r="D45" s="116"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No aplica</v>
      </c>
      <c r="E45" s="56"/>
      <c r="F45" s="57"/>
      <c r="G45" s="57"/>
      <c r="H45" s="57"/>
      <c r="I45" s="57"/>
      <c r="J45" s="57"/>
      <c r="K45" s="57"/>
      <c r="L45" s="57"/>
      <c r="M45" s="50" t="str">
        <f t="shared" ref="M45" si="108">IF(AND(N45&gt;=0,N45&lt;=85),"Débil",
IF(AND(N45&gt;=86,N45&lt;=95),"Moderado",
IF(AND(N45&gt;=96,N45&lt;=100),"Fuerte","")))</f>
        <v/>
      </c>
      <c r="N45" s="50" t="str">
        <f>IF(AND(F45="",G45="",H45="",I45="",J45="",K45="",L45=""),"",IF(OR(F45="",G45="",H45="",I45="",J45="",K45="",L45=""),"Finalice la valoración del control para emitir su calificación",VLOOKUP(F45,Listas!$Z$1:$AA$17,2,FALSE)+VLOOKUP(G45,Listas!$Z$1:$AA$17,2,FALSE)+VLOOKUP(H45,Listas!$Z$1:$AA$17,2,FALSE)+VLOOKUP(I45,Listas!$Z$1:$AA$17,2,FALSE)+VLOOKUP(J45,Listas!$Z$1:$AA$17,2,FALSE)+VLOOKUP(K45,Listas!$Z$1:$AA$17,2,FALSE)+VLOOKUP(L45,Listas!$Z$1:$AA$17,2,FALSE)))</f>
        <v/>
      </c>
      <c r="O45" s="50" t="str">
        <f t="shared" ref="O45" si="109">IF(OR(N45="",N45="Finalice la valoración del control para emitir su calificación"),"",IF(N45&lt;96,"Debe establecer un plan de acción en la hoja No. 7, que permita tener un control bien diseñado.","No debe establecer un plan de acción para mejorar el diseño del control."))</f>
        <v/>
      </c>
      <c r="P45" s="49"/>
      <c r="Q45" s="50" t="str">
        <f t="shared" ref="Q45" si="110">IFERROR(IF(OR(M45="",MID(P45,1,SEARCH(" =",P45:P45,1)-1)=""),"",
IF(AND(M45="Fuerte",MID(P45,1,SEARCH(" =",P45:P45,1)-1)="Fuerte"),"Fuerte",
IF(AND(M45="Moderado",MID(P45,1,SEARCH(" =",P45:P45,1)-1)="Moderado"),"Moderado",
IF(OR(M45="Débil",MID(P45,1,SEARCH(" =",P45:P45,1)-1)="Débil"),"Débil",
IF(OR(M45="Fuerte",MID(P45,1,SEARCH(" =",P45:P45,1)-1)="Moderado"),"Moderado",
IF(OR(M45="Moderado",MID(P45,1,SEARCH(" =",P45:P45,1)-1)="Fuerte"),"Moderado","")))))),"")</f>
        <v/>
      </c>
      <c r="R45" s="191" t="str">
        <f t="shared" ref="R45" si="111">IF(AND(N45="",N46="",N47=""),"",AVERAGE(N45:N47))</f>
        <v/>
      </c>
      <c r="S45" s="191" t="str">
        <f t="shared" ref="S45" si="112">IF(R45="","",
IF(R45=100,"Fuerte",
IF(R45&lt;50,"Débil",
IF(OR(R45&gt;=50,R45&lt;100),"Moderado",""))))</f>
        <v/>
      </c>
      <c r="T45" s="194" t="str">
        <f t="shared" ref="T45" si="113">IF(S45="","",IF(S45="Fuerte","NO","SI"))</f>
        <v/>
      </c>
      <c r="U45" s="150"/>
      <c r="V45" s="185" t="str">
        <f t="shared" ref="V45" si="114">IF(OR(S45="",U45=""),"",
IF(S45="Débil","No aplica desplazamiento por tener una solidez débil.",
IF(AND(S45="Fuerte",OR(U45="El control ayuda a disminuir directamente tanto la probabilidad como el impacto.",U45="El control ayuda a disminuir directamente la probabilidad e indirectamente el impacto.",U45="El control ayuda a disminuir directamente la probabilidad y el impacto no disminuye.")),2,
IF(AND(S45="Fuerte",U45="El control no disminuye la probabilidad y el impacto disminuye directamente."),0,
IF(AND(S45="Moderado",OR(U45="El control ayuda a disminuir directamente tanto la probabilidad como el impacto.",U45="El control ayuda a disminuir directamente la probabilidad e indirectamente el impacto.",U45="El control ayuda a disminuir directamente la probabilidad y el impacto no disminuye.")),1,
IF(AND(S45="Moderado",U45="El control no disminuye la probabilidad y el impacto disminuye directamente."),0,""))))))</f>
        <v/>
      </c>
      <c r="W45" s="188" t="str">
        <f>IF(AND($D$45&lt;&gt;"Corrupción",$D$45&lt;&gt;"Lavado de Activos",$D$45&lt;&gt;"Financiación del Terrorismo",$D$45&lt;&gt;"Trámites, OPAs y Consultas de Acceso a la Información Pública"),"",
IF(OR($D$45="Corrupción",$D$45="Lavado de Activos",$D$45="Financiación del Terrorismo",$D$45="Trámites, OPAs y Consultas de Acceso a la Información Pública"),
IF(V45="","",
IF(OR(V45="No aplica desplazamiento por tener una solidez débil.",V45=0),'2. Identificación del Riesgo'!$K$45,
IF(AND(S45="Fuerte",V45=2,OR('2. Identificación del Riesgo'!$K$45="Rara vez",'2. Identificación del Riesgo'!$K$45="Improbable",'2. Identificación del Riesgo'!$K$45="Posible")),"Rara vez",
IF(AND(S45="Fuerte",V45=2,'2. Identificación del Riesgo'!$K$45="Probable"),"Improbable",
IF(AND(S45="Fuerte",V45=2,'2. Identificación del Riesgo'!$K$45="Casi seguro"),"Posible",
IF(AND(S45="Moderado",V45=1,OR('2. Identificación del Riesgo'!$K$45="Rara vez",'2. Identificación del Riesgo'!$K$45="Improbable")),"Rara vez",
IF(AND(S45="Moderado",V45=1,'2. Identificación del Riesgo'!$K$45="Posible"),"Improbable",
IF(AND(S45="Moderado",V45=1,'2. Identificación del Riesgo'!$K$45="Probable"),"Posible",
IF(AND(S45="Moderado",V45=1,'2. Identificación del Riesgo'!$K$45="Casi seguro"),"Probable","")))))))))))</f>
        <v/>
      </c>
      <c r="X45" s="3"/>
      <c r="Y45" s="3"/>
      <c r="Z45" s="3"/>
      <c r="AA45" s="3"/>
      <c r="AB45" s="3"/>
      <c r="AC45" s="3"/>
      <c r="AD45" s="3"/>
      <c r="AE45" s="3"/>
      <c r="AF45" s="3"/>
      <c r="AG45" s="3"/>
      <c r="AH45" s="3"/>
      <c r="AI45" s="3"/>
      <c r="AJ45" s="3"/>
      <c r="AK45" s="3"/>
      <c r="AL45" s="3"/>
      <c r="AM45" s="3"/>
    </row>
    <row r="46" spans="1:39" ht="45.75" customHeight="1" x14ac:dyDescent="0.3">
      <c r="A46" s="148"/>
      <c r="B46" s="181"/>
      <c r="C46" s="116"/>
      <c r="D46" s="116"/>
      <c r="E46" s="56"/>
      <c r="F46" s="57"/>
      <c r="G46" s="57"/>
      <c r="H46" s="57"/>
      <c r="I46" s="57"/>
      <c r="J46" s="57"/>
      <c r="K46" s="57"/>
      <c r="L46" s="57"/>
      <c r="M46" s="50" t="str">
        <f t="shared" ref="M46:M47" si="115">IF(AND(N46&gt;=0,N46&lt;=85),"Débil",
IF(AND(N46&gt;=86,N46&lt;=95),"Moderado",
IF(AND(N46&gt;=96,N46&lt;=100),"Fuerte","")))</f>
        <v/>
      </c>
      <c r="N46" s="50" t="str">
        <f>IF(AND(F46="",G46="",H46="",I46="",J46="",K46="",L46=""),"",IF(OR(F46="",G46="",H46="",I46="",J46="",K46="",L46=""),"Finalice la valoración del control para emitir su calificación",VLOOKUP(F46,Listas!$Z$1:$AA$17,2,FALSE)+VLOOKUP(G46,Listas!$Z$1:$AA$17,2,FALSE)+VLOOKUP(H46,Listas!$Z$1:$AA$17,2,FALSE)+VLOOKUP(I46,Listas!$Z$1:$AA$17,2,FALSE)+VLOOKUP(J46,Listas!$Z$1:$AA$17,2,FALSE)+VLOOKUP(K46,Listas!$Z$1:$AA$17,2,FALSE)+VLOOKUP(L46,Listas!$Z$1:$AA$17,2,FALSE)))</f>
        <v/>
      </c>
      <c r="O46" s="50" t="str">
        <f t="shared" ref="O46:O47" si="116">IF(OR(N46="",N46="Finalice la valoración del control para emitir su calificación"),"",IF(N46&lt;96,"Debe establecer un plan de acción en la hoja No. 7, que permita tener un control bien diseñado.","No debe establecer un plan de acción para mejorar el diseño del control."))</f>
        <v/>
      </c>
      <c r="P46" s="49"/>
      <c r="Q46" s="50" t="str">
        <f t="shared" ref="Q46:Q47" si="117">IFERROR(IF(OR(M46="",MID(P46,1,SEARCH(" =",P46:P46,1)-1)=""),"",
IF(AND(M46="Fuerte",MID(P46,1,SEARCH(" =",P46:P46,1)-1)="Fuerte"),"Fuerte",
IF(AND(M46="Moderado",MID(P46,1,SEARCH(" =",P46:P46,1)-1)="Moderado"),"Moderado",
IF(OR(M46="Débil",MID(P46,1,SEARCH(" =",P46:P46,1)-1)="Débil"),"Débil",
IF(OR(M46="Fuerte",MID(P46,1,SEARCH(" =",P46:P46,1)-1)="Moderado"),"Moderado",
IF(OR(M46="Moderado",MID(P46,1,SEARCH(" =",P46:P46,1)-1)="Fuerte"),"Moderado","")))))),"")</f>
        <v/>
      </c>
      <c r="R46" s="192"/>
      <c r="S46" s="192"/>
      <c r="T46" s="195"/>
      <c r="U46" s="151"/>
      <c r="V46" s="186"/>
      <c r="W46" s="189"/>
    </row>
    <row r="47" spans="1:39" ht="45.75" customHeight="1" x14ac:dyDescent="0.3">
      <c r="A47" s="148"/>
      <c r="B47" s="181"/>
      <c r="C47" s="116"/>
      <c r="D47" s="116"/>
      <c r="E47" s="56"/>
      <c r="F47" s="57"/>
      <c r="G47" s="57"/>
      <c r="H47" s="57"/>
      <c r="I47" s="57"/>
      <c r="J47" s="57"/>
      <c r="K47" s="57"/>
      <c r="L47" s="57"/>
      <c r="M47" s="50" t="str">
        <f t="shared" si="115"/>
        <v/>
      </c>
      <c r="N47" s="50" t="str">
        <f>IF(AND(F47="",G47="",H47="",I47="",J47="",K47="",L47=""),"",IF(OR(F47="",G47="",H47="",I47="",J47="",K47="",L47=""),"Finalice la valoración del control para emitir su calificación",VLOOKUP(F47,Listas!$Z$1:$AA$17,2,FALSE)+VLOOKUP(G47,Listas!$Z$1:$AA$17,2,FALSE)+VLOOKUP(H47,Listas!$Z$1:$AA$17,2,FALSE)+VLOOKUP(I47,Listas!$Z$1:$AA$17,2,FALSE)+VLOOKUP(J47,Listas!$Z$1:$AA$17,2,FALSE)+VLOOKUP(K47,Listas!$Z$1:$AA$17,2,FALSE)+VLOOKUP(L47,Listas!$Z$1:$AA$17,2,FALSE)))</f>
        <v/>
      </c>
      <c r="O47" s="50" t="str">
        <f t="shared" si="116"/>
        <v/>
      </c>
      <c r="P47" s="49"/>
      <c r="Q47" s="50" t="str">
        <f t="shared" si="117"/>
        <v/>
      </c>
      <c r="R47" s="193"/>
      <c r="S47" s="193"/>
      <c r="T47" s="196"/>
      <c r="U47" s="152"/>
      <c r="V47" s="187"/>
      <c r="W47" s="190"/>
    </row>
    <row r="48" spans="1:39" ht="45.75" customHeight="1" x14ac:dyDescent="0.3">
      <c r="A48" s="148">
        <v>14</v>
      </c>
      <c r="B48" s="181"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No aplica</v>
      </c>
      <c r="C48" s="116"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No aplica</v>
      </c>
      <c r="D48" s="116"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No aplica</v>
      </c>
      <c r="E48" s="56"/>
      <c r="F48" s="57"/>
      <c r="G48" s="57"/>
      <c r="H48" s="57"/>
      <c r="I48" s="57"/>
      <c r="J48" s="57"/>
      <c r="K48" s="57"/>
      <c r="L48" s="57"/>
      <c r="M48" s="50" t="str">
        <f t="shared" ref="M48" si="118">IF(AND(N48&gt;=0,N48&lt;=85),"Débil",
IF(AND(N48&gt;=86,N48&lt;=95),"Moderado",
IF(AND(N48&gt;=96,N48&lt;=100),"Fuerte","")))</f>
        <v/>
      </c>
      <c r="N48" s="50" t="str">
        <f>IF(AND(F48="",G48="",H48="",I48="",J48="",K48="",L48=""),"",IF(OR(F48="",G48="",H48="",I48="",J48="",K48="",L48=""),"Finalice la valoración del control para emitir su calificación",VLOOKUP(F48,Listas!$Z$1:$AA$17,2,FALSE)+VLOOKUP(G48,Listas!$Z$1:$AA$17,2,FALSE)+VLOOKUP(H48,Listas!$Z$1:$AA$17,2,FALSE)+VLOOKUP(I48,Listas!$Z$1:$AA$17,2,FALSE)+VLOOKUP(J48,Listas!$Z$1:$AA$17,2,FALSE)+VLOOKUP(K48,Listas!$Z$1:$AA$17,2,FALSE)+VLOOKUP(L48,Listas!$Z$1:$AA$17,2,FALSE)))</f>
        <v/>
      </c>
      <c r="O48" s="50" t="str">
        <f t="shared" ref="O48" si="119">IF(OR(N48="",N48="Finalice la valoración del control para emitir su calificación"),"",IF(N48&lt;96,"Debe establecer un plan de acción en la hoja No. 7, que permita tener un control bien diseñado.","No debe establecer un plan de acción para mejorar el diseño del control."))</f>
        <v/>
      </c>
      <c r="P48" s="49"/>
      <c r="Q48" s="50" t="str">
        <f t="shared" ref="Q48" si="120">IFERROR(IF(OR(M48="",MID(P48,1,SEARCH(" =",P48:P48,1)-1)=""),"",
IF(AND(M48="Fuerte",MID(P48,1,SEARCH(" =",P48:P48,1)-1)="Fuerte"),"Fuerte",
IF(AND(M48="Moderado",MID(P48,1,SEARCH(" =",P48:P48,1)-1)="Moderado"),"Moderado",
IF(OR(M48="Débil",MID(P48,1,SEARCH(" =",P48:P48,1)-1)="Débil"),"Débil",
IF(OR(M48="Fuerte",MID(P48,1,SEARCH(" =",P48:P48,1)-1)="Moderado"),"Moderado",
IF(OR(M48="Moderado",MID(P48,1,SEARCH(" =",P48:P48,1)-1)="Fuerte"),"Moderado","")))))),"")</f>
        <v/>
      </c>
      <c r="R48" s="191" t="str">
        <f t="shared" ref="R48" si="121">IF(AND(N48="",N49="",N50=""),"",AVERAGE(N48:N50))</f>
        <v/>
      </c>
      <c r="S48" s="191" t="str">
        <f t="shared" ref="S48" si="122">IF(R48="","",
IF(R48=100,"Fuerte",
IF(R48&lt;50,"Débil",
IF(OR(R48&gt;=50,R48&lt;100),"Moderado",""))))</f>
        <v/>
      </c>
      <c r="T48" s="194" t="str">
        <f t="shared" ref="T48" si="123">IF(S48="","",IF(S48="Fuerte","NO","SI"))</f>
        <v/>
      </c>
      <c r="U48" s="150"/>
      <c r="V48" s="185" t="str">
        <f t="shared" ref="V48" si="124">IF(OR(S48="",U48=""),"",
IF(S48="Débil","No aplica desplazamiento por tener una solidez débil.",
IF(AND(S48="Fuerte",OR(U48="El control ayuda a disminuir directamente tanto la probabilidad como el impacto.",U48="El control ayuda a disminuir directamente la probabilidad e indirectamente el impacto.",U48="El control ayuda a disminuir directamente la probabilidad y el impacto no disminuye.")),2,
IF(AND(S48="Fuerte",U48="El control no disminuye la probabilidad y el impacto disminuye directamente."),0,
IF(AND(S48="Moderado",OR(U48="El control ayuda a disminuir directamente tanto la probabilidad como el impacto.",U48="El control ayuda a disminuir directamente la probabilidad e indirectamente el impacto.",U48="El control ayuda a disminuir directamente la probabilidad y el impacto no disminuye.")),1,
IF(AND(S48="Moderado",U48="El control no disminuye la probabilidad y el impacto disminuye directamente."),0,""))))))</f>
        <v/>
      </c>
      <c r="W48" s="188" t="str">
        <f>IF(AND($D$48&lt;&gt;"Corrupción",$D$48&lt;&gt;"Lavado de Activos",$D$48&lt;&gt;"Financiación del Terrorismo",$D$48&lt;&gt;"Trámites, OPAs y Consultas de Acceso a la Información Pública"),"",
IF(OR($D$48="Corrupción",D48="Lavado de Activos",$D$48="Financiación del Terrorismo",$D$48="Trámites, OPAs y Consultas de Acceso a la Información Pública"),
IF(V48="","",
IF(OR(V48="No aplica desplazamiento por tener una solidez débil.",V48=0),'2. Identificación del Riesgo'!$K$48,
IF(AND(S48="Fuerte",V48=2,OR('2. Identificación del Riesgo'!$K$48="Rara vez",'2. Identificación del Riesgo'!$K$48="Improbable",'2. Identificación del Riesgo'!$K$48="Posible")),"Rara vez",
IF(AND(S48="Fuerte",V48=2,'2. Identificación del Riesgo'!$K$48="Probable"),"Improbable",
IF(AND(S48="Fuerte",V48=2,'2. Identificación del Riesgo'!$K$480="Casi seguro"),"Posible",
IF(AND(S48="Moderado",V48=1,OR('2. Identificación del Riesgo'!$K$48="Rara vez",'2. Identificación del Riesgo'!$K$48="Improbable")),"Rara vez",
IF(AND(S48="Moderado",V48=1,'2. Identificación del Riesgo'!$K$48="Posible"),"Improbable",
IF(AND(S48="Moderado",V48=1,'2. Identificación del Riesgo'!$K$48="Probable"),"Posible",
IF(AND(S48="Moderado",V48=1,'2. Identificación del Riesgo'!$K$48="Casi seguro"),"Probable","")))))))))))</f>
        <v/>
      </c>
      <c r="X48" s="3"/>
      <c r="Y48" s="3"/>
      <c r="Z48" s="3"/>
      <c r="AA48" s="3"/>
      <c r="AB48" s="3"/>
      <c r="AC48" s="3"/>
      <c r="AD48" s="3"/>
      <c r="AE48" s="3"/>
      <c r="AF48" s="3"/>
      <c r="AG48" s="3"/>
      <c r="AH48" s="3"/>
      <c r="AI48" s="3"/>
      <c r="AJ48" s="3"/>
      <c r="AK48" s="3"/>
      <c r="AL48" s="3"/>
      <c r="AM48" s="3"/>
    </row>
    <row r="49" spans="1:39" ht="45.75" customHeight="1" x14ac:dyDescent="0.3">
      <c r="A49" s="148"/>
      <c r="B49" s="181"/>
      <c r="C49" s="116"/>
      <c r="D49" s="116"/>
      <c r="E49" s="56"/>
      <c r="F49" s="57"/>
      <c r="G49" s="57"/>
      <c r="H49" s="57"/>
      <c r="I49" s="57"/>
      <c r="J49" s="57"/>
      <c r="K49" s="57"/>
      <c r="L49" s="57"/>
      <c r="M49" s="50" t="str">
        <f t="shared" ref="M49:M50" si="125">IF(AND(N49&gt;=0,N49&lt;=85),"Débil",
IF(AND(N49&gt;=86,N49&lt;=95),"Moderado",
IF(AND(N49&gt;=96,N49&lt;=100),"Fuerte","")))</f>
        <v/>
      </c>
      <c r="N49" s="50" t="str">
        <f>IF(AND(F49="",G49="",H49="",I49="",J49="",K49="",L49=""),"",IF(OR(F49="",G49="",H49="",I49="",J49="",K49="",L49=""),"Finalice la valoración del control para emitir su calificación",VLOOKUP(F49,Listas!$Z$1:$AA$17,2,FALSE)+VLOOKUP(G49,Listas!$Z$1:$AA$17,2,FALSE)+VLOOKUP(H49,Listas!$Z$1:$AA$17,2,FALSE)+VLOOKUP(I49,Listas!$Z$1:$AA$17,2,FALSE)+VLOOKUP(J49,Listas!$Z$1:$AA$17,2,FALSE)+VLOOKUP(K49,Listas!$Z$1:$AA$17,2,FALSE)+VLOOKUP(L49,Listas!$Z$1:$AA$17,2,FALSE)))</f>
        <v/>
      </c>
      <c r="O49" s="50" t="str">
        <f t="shared" ref="O49:O50" si="126">IF(OR(N49="",N49="Finalice la valoración del control para emitir su calificación"),"",IF(N49&lt;96,"Debe establecer un plan de acción en la hoja No. 7, que permita tener un control bien diseñado.","No debe establecer un plan de acción para mejorar el diseño del control."))</f>
        <v/>
      </c>
      <c r="P49" s="49"/>
      <c r="Q49" s="50" t="str">
        <f t="shared" ref="Q49:Q50" si="127">IFERROR(IF(OR(M49="",MID(P49,1,SEARCH(" =",P49:P49,1)-1)=""),"",
IF(AND(M49="Fuerte",MID(P49,1,SEARCH(" =",P49:P49,1)-1)="Fuerte"),"Fuerte",
IF(AND(M49="Moderado",MID(P49,1,SEARCH(" =",P49:P49,1)-1)="Moderado"),"Moderado",
IF(OR(M49="Débil",MID(P49,1,SEARCH(" =",P49:P49,1)-1)="Débil"),"Débil",
IF(OR(M49="Fuerte",MID(P49,1,SEARCH(" =",P49:P49,1)-1)="Moderado"),"Moderado",
IF(OR(M49="Moderado",MID(P49,1,SEARCH(" =",P49:P49,1)-1)="Fuerte"),"Moderado","")))))),"")</f>
        <v/>
      </c>
      <c r="R49" s="192"/>
      <c r="S49" s="192"/>
      <c r="T49" s="195"/>
      <c r="U49" s="151"/>
      <c r="V49" s="186"/>
      <c r="W49" s="189"/>
    </row>
    <row r="50" spans="1:39" ht="45.75" customHeight="1" x14ac:dyDescent="0.3">
      <c r="A50" s="148"/>
      <c r="B50" s="181"/>
      <c r="C50" s="116"/>
      <c r="D50" s="116"/>
      <c r="E50" s="56"/>
      <c r="F50" s="57"/>
      <c r="G50" s="57"/>
      <c r="H50" s="57"/>
      <c r="I50" s="57"/>
      <c r="J50" s="57"/>
      <c r="K50" s="57"/>
      <c r="L50" s="57"/>
      <c r="M50" s="50" t="str">
        <f t="shared" si="125"/>
        <v/>
      </c>
      <c r="N50" s="50" t="str">
        <f>IF(AND(F50="",G50="",H50="",I50="",J50="",K50="",L50=""),"",IF(OR(F50="",G50="",H50="",I50="",J50="",K50="",L50=""),"Finalice la valoración del control para emitir su calificación",VLOOKUP(F50,Listas!$Z$1:$AA$17,2,FALSE)+VLOOKUP(G50,Listas!$Z$1:$AA$17,2,FALSE)+VLOOKUP(H50,Listas!$Z$1:$AA$17,2,FALSE)+VLOOKUP(I50,Listas!$Z$1:$AA$17,2,FALSE)+VLOOKUP(J50,Listas!$Z$1:$AA$17,2,FALSE)+VLOOKUP(K50,Listas!$Z$1:$AA$17,2,FALSE)+VLOOKUP(L50,Listas!$Z$1:$AA$17,2,FALSE)))</f>
        <v/>
      </c>
      <c r="O50" s="50" t="str">
        <f t="shared" si="126"/>
        <v/>
      </c>
      <c r="P50" s="49"/>
      <c r="Q50" s="50" t="str">
        <f t="shared" si="127"/>
        <v/>
      </c>
      <c r="R50" s="193"/>
      <c r="S50" s="193"/>
      <c r="T50" s="196"/>
      <c r="U50" s="152"/>
      <c r="V50" s="187"/>
      <c r="W50" s="190"/>
    </row>
    <row r="51" spans="1:39" ht="45.75" customHeight="1" x14ac:dyDescent="0.3">
      <c r="A51" s="148">
        <v>15</v>
      </c>
      <c r="B51" s="181"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No aplica</v>
      </c>
      <c r="C51" s="116"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No aplica</v>
      </c>
      <c r="D51" s="116"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No aplica</v>
      </c>
      <c r="E51" s="56"/>
      <c r="F51" s="57"/>
      <c r="G51" s="57"/>
      <c r="H51" s="57"/>
      <c r="I51" s="57"/>
      <c r="J51" s="57"/>
      <c r="K51" s="57"/>
      <c r="L51" s="57"/>
      <c r="M51" s="50" t="str">
        <f t="shared" ref="M51" si="128">IF(AND(N51&gt;=0,N51&lt;=85),"Débil",
IF(AND(N51&gt;=86,N51&lt;=95),"Moderado",
IF(AND(N51&gt;=96,N51&lt;=100),"Fuerte","")))</f>
        <v/>
      </c>
      <c r="N51" s="50" t="str">
        <f>IF(AND(F51="",G51="",H51="",I51="",J51="",K51="",L51=""),"",IF(OR(F51="",G51="",H51="",I51="",J51="",K51="",L51=""),"Finalice la valoración del control para emitir su calificación",VLOOKUP(F51,Listas!$Z$1:$AA$17,2,FALSE)+VLOOKUP(G51,Listas!$Z$1:$AA$17,2,FALSE)+VLOOKUP(H51,Listas!$Z$1:$AA$17,2,FALSE)+VLOOKUP(I51,Listas!$Z$1:$AA$17,2,FALSE)+VLOOKUP(J51,Listas!$Z$1:$AA$17,2,FALSE)+VLOOKUP(K51,Listas!$Z$1:$AA$17,2,FALSE)+VLOOKUP(L51,Listas!$Z$1:$AA$17,2,FALSE)))</f>
        <v/>
      </c>
      <c r="O51" s="50" t="str">
        <f t="shared" ref="O51" si="129">IF(OR(N51="",N51="Finalice la valoración del control para emitir su calificación"),"",IF(N51&lt;96,"Debe establecer un plan de acción en la hoja No. 7, que permita tener un control bien diseñado.","No debe establecer un plan de acción para mejorar el diseño del control."))</f>
        <v/>
      </c>
      <c r="P51" s="49"/>
      <c r="Q51" s="50" t="str">
        <f t="shared" ref="Q51" si="130">IFERROR(IF(OR(M51="",MID(P51,1,SEARCH(" =",P51:P51,1)-1)=""),"",
IF(AND(M51="Fuerte",MID(P51,1,SEARCH(" =",P51:P51,1)-1)="Fuerte"),"Fuerte",
IF(AND(M51="Moderado",MID(P51,1,SEARCH(" =",P51:P51,1)-1)="Moderado"),"Moderado",
IF(OR(M51="Débil",MID(P51,1,SEARCH(" =",P51:P51,1)-1)="Débil"),"Débil",
IF(OR(M51="Fuerte",MID(P51,1,SEARCH(" =",P51:P51,1)-1)="Moderado"),"Moderado",
IF(OR(M51="Moderado",MID(P51,1,SEARCH(" =",P51:P51,1)-1)="Fuerte"),"Moderado","")))))),"")</f>
        <v/>
      </c>
      <c r="R51" s="191" t="str">
        <f t="shared" ref="R51" si="131">IF(AND(N51="",N52="",N53=""),"",AVERAGE(N51:N53))</f>
        <v/>
      </c>
      <c r="S51" s="191" t="str">
        <f t="shared" ref="S51" si="132">IF(R51="","",
IF(R51=100,"Fuerte",
IF(R51&lt;50,"Débil",
IF(OR(R51&gt;=50,R51&lt;100),"Moderado",""))))</f>
        <v/>
      </c>
      <c r="T51" s="194" t="str">
        <f t="shared" ref="T51" si="133">IF(S51="","",IF(S51="Fuerte","NO","SI"))</f>
        <v/>
      </c>
      <c r="U51" s="150"/>
      <c r="V51" s="185" t="str">
        <f t="shared" ref="V51" si="134">IF(OR(S51="",U51=""),"",
IF(S51="Débil","No aplica desplazamiento por tener una solidez débil.",
IF(AND(S51="Fuerte",OR(U51="El control ayuda a disminuir directamente tanto la probabilidad como el impacto.",U51="El control ayuda a disminuir directamente la probabilidad e indirectamente el impacto.",U51="El control ayuda a disminuir directamente la probabilidad y el impacto no disminuye.")),2,
IF(AND(S51="Fuerte",U51="El control no disminuye la probabilidad y el impacto disminuye directamente."),0,
IF(AND(S51="Moderado",OR(U51="El control ayuda a disminuir directamente tanto la probabilidad como el impacto.",U51="El control ayuda a disminuir directamente la probabilidad e indirectamente el impacto.",U51="El control ayuda a disminuir directamente la probabilidad y el impacto no disminuye.")),1,
IF(AND(S51="Moderado",U51="El control no disminuye la probabilidad y el impacto disminuye directamente."),0,""))))))</f>
        <v/>
      </c>
      <c r="W51" s="188" t="str">
        <f>IF(AND($D$51&lt;&gt;"Corrupción",$D$51&lt;&gt;"Lavado de Activos",$D$51&lt;&gt;"Financiación del Terrorismo",$D$51&lt;&gt;"Trámites, OPAs y Consultas de Acceso a la Información Pública"),"",
IF(OR($D$51="Corrupción",$D$51="Lavado de Activos",$D$51="Financiación del Terrorismo",$D$51="Trámites, OPAs y Consultas de Acceso a la Información Pública"),
IF(V51="","",
IF(OR(V51="No aplica desplazamiento por tener una solidez débil.",V51=0),'2. Identificación del Riesgo'!$K$51,
IF(AND(S51="Fuerte",V51=2,OR('2. Identificación del Riesgo'!$K$51="Rara vez",'2. Identificación del Riesgo'!$K$51="Improbable",'2. Identificación del Riesgo'!$K$51="Posible")),"Rara vez",
IF(AND(S51="Fuerte",V51=2,'2. Identificación del Riesgo'!$K$51="Probable"),"Improbable",
IF(AND(S51="Fuerte",V51=2,'2. Identificación del Riesgo'!$K$51="Casi seguro"),"Posible",
IF(AND(S51="Moderado",V51=1,OR('2. Identificación del Riesgo'!$K$51="Rara vez",'2. Identificación del Riesgo'!$K$51="Improbable")),"Rara vez",
IF(AND(S51="Moderado",V51=1,'2. Identificación del Riesgo'!$K$51="Posible"),"Improbable",
IF(AND(S51="Moderado",V51=1,'2. Identificación del Riesgo'!$K$51="Probable"),"Posible",
IF(AND(S51="Moderado",V51=1,'2. Identificación del Riesgo'!$K$51="Casi seguro"),"Probable","")))))))))))</f>
        <v/>
      </c>
      <c r="X51" s="3"/>
      <c r="Y51" s="3"/>
      <c r="Z51" s="3"/>
      <c r="AA51" s="3"/>
      <c r="AB51" s="3"/>
      <c r="AC51" s="3"/>
      <c r="AD51" s="3"/>
      <c r="AE51" s="3"/>
      <c r="AF51" s="3"/>
      <c r="AG51" s="3"/>
      <c r="AH51" s="3"/>
      <c r="AI51" s="3"/>
      <c r="AJ51" s="3"/>
      <c r="AK51" s="3"/>
      <c r="AL51" s="3"/>
      <c r="AM51" s="3"/>
    </row>
    <row r="52" spans="1:39" ht="45.75" customHeight="1" x14ac:dyDescent="0.3">
      <c r="A52" s="148"/>
      <c r="B52" s="181"/>
      <c r="C52" s="116"/>
      <c r="D52" s="116"/>
      <c r="E52" s="56"/>
      <c r="F52" s="57"/>
      <c r="G52" s="57"/>
      <c r="H52" s="57"/>
      <c r="I52" s="57"/>
      <c r="J52" s="57"/>
      <c r="K52" s="57"/>
      <c r="L52" s="57"/>
      <c r="M52" s="50" t="str">
        <f t="shared" ref="M52:M53" si="135">IF(AND(N52&gt;=0,N52&lt;=85),"Débil",
IF(AND(N52&gt;=86,N52&lt;=95),"Moderado",
IF(AND(N52&gt;=96,N52&lt;=100),"Fuerte","")))</f>
        <v/>
      </c>
      <c r="N52" s="50" t="str">
        <f>IF(AND(F52="",G52="",H52="",I52="",J52="",K52="",L52=""),"",IF(OR(F52="",G52="",H52="",I52="",J52="",K52="",L52=""),"Finalice la valoración del control para emitir su calificación",VLOOKUP(F52,Listas!$Z$1:$AA$17,2,FALSE)+VLOOKUP(G52,Listas!$Z$1:$AA$17,2,FALSE)+VLOOKUP(H52,Listas!$Z$1:$AA$17,2,FALSE)+VLOOKUP(I52,Listas!$Z$1:$AA$17,2,FALSE)+VLOOKUP(J52,Listas!$Z$1:$AA$17,2,FALSE)+VLOOKUP(K52,Listas!$Z$1:$AA$17,2,FALSE)+VLOOKUP(L52,Listas!$Z$1:$AA$17,2,FALSE)))</f>
        <v/>
      </c>
      <c r="O52" s="50" t="str">
        <f t="shared" ref="O52:O53" si="136">IF(OR(N52="",N52="Finalice la valoración del control para emitir su calificación"),"",IF(N52&lt;96,"Debe establecer un plan de acción en la hoja No. 7, que permita tener un control bien diseñado.","No debe establecer un plan de acción para mejorar el diseño del control."))</f>
        <v/>
      </c>
      <c r="P52" s="49"/>
      <c r="Q52" s="50" t="str">
        <f t="shared" ref="Q52:Q53" si="137">IFERROR(IF(OR(M52="",MID(P52,1,SEARCH(" =",P52:P52,1)-1)=""),"",
IF(AND(M52="Fuerte",MID(P52,1,SEARCH(" =",P52:P52,1)-1)="Fuerte"),"Fuerte",
IF(AND(M52="Moderado",MID(P52,1,SEARCH(" =",P52:P52,1)-1)="Moderado"),"Moderado",
IF(OR(M52="Débil",MID(P52,1,SEARCH(" =",P52:P52,1)-1)="Débil"),"Débil",
IF(OR(M52="Fuerte",MID(P52,1,SEARCH(" =",P52:P52,1)-1)="Moderado"),"Moderado",
IF(OR(M52="Moderado",MID(P52,1,SEARCH(" =",P52:P52,1)-1)="Fuerte"),"Moderado","")))))),"")</f>
        <v/>
      </c>
      <c r="R52" s="192"/>
      <c r="S52" s="192"/>
      <c r="T52" s="195"/>
      <c r="U52" s="151"/>
      <c r="V52" s="186"/>
      <c r="W52" s="189"/>
    </row>
    <row r="53" spans="1:39" ht="45.75" customHeight="1" x14ac:dyDescent="0.3">
      <c r="A53" s="148"/>
      <c r="B53" s="181"/>
      <c r="C53" s="116"/>
      <c r="D53" s="116"/>
      <c r="E53" s="56"/>
      <c r="F53" s="57"/>
      <c r="G53" s="57"/>
      <c r="H53" s="57"/>
      <c r="I53" s="57"/>
      <c r="J53" s="57"/>
      <c r="K53" s="57"/>
      <c r="L53" s="57"/>
      <c r="M53" s="50" t="str">
        <f t="shared" si="135"/>
        <v/>
      </c>
      <c r="N53" s="50" t="str">
        <f>IF(AND(F53="",G53="",H53="",I53="",J53="",K53="",L53=""),"",IF(OR(F53="",G53="",H53="",I53="",J53="",K53="",L53=""),"Finalice la valoración del control para emitir su calificación",VLOOKUP(F53,Listas!$Z$1:$AA$17,2,FALSE)+VLOOKUP(G53,Listas!$Z$1:$AA$17,2,FALSE)+VLOOKUP(H53,Listas!$Z$1:$AA$17,2,FALSE)+VLOOKUP(I53,Listas!$Z$1:$AA$17,2,FALSE)+VLOOKUP(J53,Listas!$Z$1:$AA$17,2,FALSE)+VLOOKUP(K53,Listas!$Z$1:$AA$17,2,FALSE)+VLOOKUP(L53,Listas!$Z$1:$AA$17,2,FALSE)))</f>
        <v/>
      </c>
      <c r="O53" s="50" t="str">
        <f t="shared" si="136"/>
        <v/>
      </c>
      <c r="P53" s="49"/>
      <c r="Q53" s="50" t="str">
        <f t="shared" si="137"/>
        <v/>
      </c>
      <c r="R53" s="193"/>
      <c r="S53" s="193"/>
      <c r="T53" s="196"/>
      <c r="U53" s="152"/>
      <c r="V53" s="187"/>
      <c r="W53" s="190"/>
    </row>
    <row r="54" spans="1:39" ht="45.75" customHeight="1" x14ac:dyDescent="0.3">
      <c r="A54" s="148">
        <v>16</v>
      </c>
      <c r="B54" s="181"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No aplica</v>
      </c>
      <c r="C54" s="116"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No aplica</v>
      </c>
      <c r="D54" s="116"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No aplica</v>
      </c>
      <c r="E54" s="56"/>
      <c r="F54" s="57"/>
      <c r="G54" s="57"/>
      <c r="H54" s="57"/>
      <c r="I54" s="57"/>
      <c r="J54" s="57"/>
      <c r="K54" s="57"/>
      <c r="L54" s="57"/>
      <c r="M54" s="50" t="str">
        <f t="shared" ref="M54" si="138">IF(AND(N54&gt;=0,N54&lt;=85),"Débil",
IF(AND(N54&gt;=86,N54&lt;=95),"Moderado",
IF(AND(N54&gt;=96,N54&lt;=100),"Fuerte","")))</f>
        <v/>
      </c>
      <c r="N54" s="50" t="str">
        <f>IF(AND(F54="",G54="",H54="",I54="",J54="",K54="",L54=""),"",IF(OR(F54="",G54="",H54="",I54="",J54="",K54="",L54=""),"Finalice la valoración del control para emitir su calificación",VLOOKUP(F54,Listas!$Z$1:$AA$17,2,FALSE)+VLOOKUP(G54,Listas!$Z$1:$AA$17,2,FALSE)+VLOOKUP(H54,Listas!$Z$1:$AA$17,2,FALSE)+VLOOKUP(I54,Listas!$Z$1:$AA$17,2,FALSE)+VLOOKUP(J54,Listas!$Z$1:$AA$17,2,FALSE)+VLOOKUP(K54,Listas!$Z$1:$AA$17,2,FALSE)+VLOOKUP(L54,Listas!$Z$1:$AA$17,2,FALSE)))</f>
        <v/>
      </c>
      <c r="O54" s="50" t="str">
        <f t="shared" ref="O54" si="139">IF(OR(N54="",N54="Finalice la valoración del control para emitir su calificación"),"",IF(N54&lt;96,"Debe establecer un plan de acción en la hoja No. 7, que permita tener un control bien diseñado.","No debe establecer un plan de acción para mejorar el diseño del control."))</f>
        <v/>
      </c>
      <c r="P54" s="49"/>
      <c r="Q54" s="50" t="str">
        <f t="shared" ref="Q54" si="140">IFERROR(IF(OR(M54="",MID(P54,1,SEARCH(" =",P54:P54,1)-1)=""),"",
IF(AND(M54="Fuerte",MID(P54,1,SEARCH(" =",P54:P54,1)-1)="Fuerte"),"Fuerte",
IF(AND(M54="Moderado",MID(P54,1,SEARCH(" =",P54:P54,1)-1)="Moderado"),"Moderado",
IF(OR(M54="Débil",MID(P54,1,SEARCH(" =",P54:P54,1)-1)="Débil"),"Débil",
IF(OR(M54="Fuerte",MID(P54,1,SEARCH(" =",P54:P54,1)-1)="Moderado"),"Moderado",
IF(OR(M54="Moderado",MID(P54,1,SEARCH(" =",P54:P54,1)-1)="Fuerte"),"Moderado","")))))),"")</f>
        <v/>
      </c>
      <c r="R54" s="191" t="str">
        <f t="shared" ref="R54" si="141">IF(AND(N54="",N55="",N56=""),"",AVERAGE(N54:N56))</f>
        <v/>
      </c>
      <c r="S54" s="191" t="str">
        <f t="shared" ref="S54" si="142">IF(R54="","",
IF(R54=100,"Fuerte",
IF(R54&lt;50,"Débil",
IF(OR(R54&gt;=50,R54&lt;100),"Moderado",""))))</f>
        <v/>
      </c>
      <c r="T54" s="194" t="str">
        <f t="shared" ref="T54" si="143">IF(S54="","",IF(S54="Fuerte","NO","SI"))</f>
        <v/>
      </c>
      <c r="U54" s="150"/>
      <c r="V54" s="185" t="str">
        <f t="shared" ref="V54" si="144">IF(OR(S54="",U54=""),"",
IF(S54="Débil","No aplica desplazamiento por tener una solidez débil.",
IF(AND(S54="Fuerte",OR(U54="El control ayuda a disminuir directamente tanto la probabilidad como el impacto.",U54="El control ayuda a disminuir directamente la probabilidad e indirectamente el impacto.",U54="El control ayuda a disminuir directamente la probabilidad y el impacto no disminuye.")),2,
IF(AND(S54="Fuerte",U54="El control no disminuye la probabilidad y el impacto disminuye directamente."),0,
IF(AND(S54="Moderado",OR(U54="El control ayuda a disminuir directamente tanto la probabilidad como el impacto.",U54="El control ayuda a disminuir directamente la probabilidad e indirectamente el impacto.",U54="El control ayuda a disminuir directamente la probabilidad y el impacto no disminuye.")),1,
IF(AND(S54="Moderado",U54="El control no disminuye la probabilidad y el impacto disminuye directamente."),0,""))))))</f>
        <v/>
      </c>
      <c r="W54" s="188" t="str">
        <f>IF(AND($D$54&lt;&gt;"Corrupción",$D$54&lt;&gt;"Lavado de Activos",$D$54&lt;&gt;"Financiación del Terrorismo",$D$54&lt;&gt;"Trámites, OPAs y Consultas de Acceso a la Información Pública"),"",
IF(OR($D$54="Corrupción",$D$54="Lavado de Activos",$D$54="Financiación del Terrorismo",$D$54="Trámites, OPAs y Consultas de Acceso a la Información Pública"),
IF(V54="","",
IF(OR(V54="No aplica desplazamiento por tener una solidez débil.",V54=0),'2. Identificación del Riesgo'!$K$54,
IF(AND(S54="Fuerte",V54=2,OR('2. Identificación del Riesgo'!$K$54="Rara vez",'2. Identificación del Riesgo'!$K$54="Improbable",'2. Identificación del Riesgo'!$K$54="Posible")),"Rara vez",
IF(AND(S54="Fuerte",V54=2,'2. Identificación del Riesgo'!$K$54="Probable"),"Improbable",
IF(AND(S54="Fuerte",V54=2,'2. Identificación del Riesgo'!$K$54="Casi seguro"),"Posible",
IF(AND(S54="Moderado",V54=1,OR('2. Identificación del Riesgo'!$K$54="Rara vez",'2. Identificación del Riesgo'!$K$54="Improbable")),"Rara vez",
IF(AND(S54="Moderado",V54=1,'2. Identificación del Riesgo'!$K$54="Posible"),"Improbable",
IF(AND(S54="Moderado",V54=1,'2. Identificación del Riesgo'!$K$54="Probable"),"Posible",
IF(AND(S54="Moderado",V54=1,'2. Identificación del Riesgo'!$K$54="Casi seguro"),"Probable","")))))))))))</f>
        <v/>
      </c>
      <c r="X54" s="3"/>
      <c r="Y54" s="3"/>
      <c r="Z54" s="3"/>
      <c r="AA54" s="3"/>
      <c r="AB54" s="3"/>
      <c r="AC54" s="3"/>
      <c r="AD54" s="3"/>
      <c r="AE54" s="3"/>
      <c r="AF54" s="3"/>
      <c r="AG54" s="3"/>
      <c r="AH54" s="3"/>
      <c r="AI54" s="3"/>
      <c r="AJ54" s="3"/>
      <c r="AK54" s="3"/>
      <c r="AL54" s="3"/>
      <c r="AM54" s="3"/>
    </row>
    <row r="55" spans="1:39" ht="45.75" customHeight="1" x14ac:dyDescent="0.3">
      <c r="A55" s="148"/>
      <c r="B55" s="181"/>
      <c r="C55" s="116"/>
      <c r="D55" s="116"/>
      <c r="E55" s="56"/>
      <c r="F55" s="57"/>
      <c r="G55" s="57"/>
      <c r="H55" s="57"/>
      <c r="I55" s="57"/>
      <c r="J55" s="57"/>
      <c r="K55" s="57"/>
      <c r="L55" s="57"/>
      <c r="M55" s="50" t="str">
        <f t="shared" ref="M55:M56" si="145">IF(AND(N55&gt;=0,N55&lt;=85),"Débil",
IF(AND(N55&gt;=86,N55&lt;=95),"Moderado",
IF(AND(N55&gt;=96,N55&lt;=100),"Fuerte","")))</f>
        <v/>
      </c>
      <c r="N55" s="50" t="str">
        <f>IF(AND(F55="",G55="",H55="",I55="",J55="",K55="",L55=""),"",IF(OR(F55="",G55="",H55="",I55="",J55="",K55="",L55=""),"Finalice la valoración del control para emitir su calificación",VLOOKUP(F55,Listas!$Z$1:$AA$17,2,FALSE)+VLOOKUP(G55,Listas!$Z$1:$AA$17,2,FALSE)+VLOOKUP(H55,Listas!$Z$1:$AA$17,2,FALSE)+VLOOKUP(I55,Listas!$Z$1:$AA$17,2,FALSE)+VLOOKUP(J55,Listas!$Z$1:$AA$17,2,FALSE)+VLOOKUP(K55,Listas!$Z$1:$AA$17,2,FALSE)+VLOOKUP(L55,Listas!$Z$1:$AA$17,2,FALSE)))</f>
        <v/>
      </c>
      <c r="O55" s="50" t="str">
        <f t="shared" ref="O55:O56" si="146">IF(OR(N55="",N55="Finalice la valoración del control para emitir su calificación"),"",IF(N55&lt;96,"Debe establecer un plan de acción en la hoja No. 7, que permita tener un control bien diseñado.","No debe establecer un plan de acción para mejorar el diseño del control."))</f>
        <v/>
      </c>
      <c r="P55" s="49"/>
      <c r="Q55" s="50" t="str">
        <f t="shared" ref="Q55:Q56" si="147">IFERROR(IF(OR(M55="",MID(P55,1,SEARCH(" =",P55:P55,1)-1)=""),"",
IF(AND(M55="Fuerte",MID(P55,1,SEARCH(" =",P55:P55,1)-1)="Fuerte"),"Fuerte",
IF(AND(M55="Moderado",MID(P55,1,SEARCH(" =",P55:P55,1)-1)="Moderado"),"Moderado",
IF(OR(M55="Débil",MID(P55,1,SEARCH(" =",P55:P55,1)-1)="Débil"),"Débil",
IF(OR(M55="Fuerte",MID(P55,1,SEARCH(" =",P55:P55,1)-1)="Moderado"),"Moderado",
IF(OR(M55="Moderado",MID(P55,1,SEARCH(" =",P55:P55,1)-1)="Fuerte"),"Moderado","")))))),"")</f>
        <v/>
      </c>
      <c r="R55" s="192"/>
      <c r="S55" s="192"/>
      <c r="T55" s="195"/>
      <c r="U55" s="151"/>
      <c r="V55" s="186"/>
      <c r="W55" s="189"/>
    </row>
    <row r="56" spans="1:39" ht="45.75" customHeight="1" x14ac:dyDescent="0.3">
      <c r="A56" s="148"/>
      <c r="B56" s="181"/>
      <c r="C56" s="116"/>
      <c r="D56" s="116"/>
      <c r="E56" s="56"/>
      <c r="F56" s="57"/>
      <c r="G56" s="57"/>
      <c r="H56" s="57"/>
      <c r="I56" s="57"/>
      <c r="J56" s="57"/>
      <c r="K56" s="57"/>
      <c r="L56" s="57"/>
      <c r="M56" s="50" t="str">
        <f t="shared" si="145"/>
        <v/>
      </c>
      <c r="N56" s="50" t="str">
        <f>IF(AND(F56="",G56="",H56="",I56="",J56="",K56="",L56=""),"",IF(OR(F56="",G56="",H56="",I56="",J56="",K56="",L56=""),"Finalice la valoración del control para emitir su calificación",VLOOKUP(F56,Listas!$Z$1:$AA$17,2,FALSE)+VLOOKUP(G56,Listas!$Z$1:$AA$17,2,FALSE)+VLOOKUP(H56,Listas!$Z$1:$AA$17,2,FALSE)+VLOOKUP(I56,Listas!$Z$1:$AA$17,2,FALSE)+VLOOKUP(J56,Listas!$Z$1:$AA$17,2,FALSE)+VLOOKUP(K56,Listas!$Z$1:$AA$17,2,FALSE)+VLOOKUP(L56,Listas!$Z$1:$AA$17,2,FALSE)))</f>
        <v/>
      </c>
      <c r="O56" s="50" t="str">
        <f t="shared" si="146"/>
        <v/>
      </c>
      <c r="P56" s="49"/>
      <c r="Q56" s="50" t="str">
        <f t="shared" si="147"/>
        <v/>
      </c>
      <c r="R56" s="193"/>
      <c r="S56" s="193"/>
      <c r="T56" s="196"/>
      <c r="U56" s="152"/>
      <c r="V56" s="187"/>
      <c r="W56" s="190"/>
    </row>
    <row r="57" spans="1:39" ht="45.75" customHeight="1" x14ac:dyDescent="0.3">
      <c r="A57" s="148">
        <v>17</v>
      </c>
      <c r="B57" s="181"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No aplica</v>
      </c>
      <c r="C57" s="116"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No aplica</v>
      </c>
      <c r="D57" s="116"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No aplica</v>
      </c>
      <c r="E57" s="56"/>
      <c r="F57" s="57"/>
      <c r="G57" s="57"/>
      <c r="H57" s="57"/>
      <c r="I57" s="57"/>
      <c r="J57" s="57"/>
      <c r="K57" s="57"/>
      <c r="L57" s="57"/>
      <c r="M57" s="50" t="str">
        <f t="shared" ref="M57" si="148">IF(AND(N57&gt;=0,N57&lt;=85),"Débil",
IF(AND(N57&gt;=86,N57&lt;=95),"Moderado",
IF(AND(N57&gt;=96,N57&lt;=100),"Fuerte","")))</f>
        <v/>
      </c>
      <c r="N57" s="50" t="str">
        <f>IF(AND(F57="",G57="",H57="",I57="",J57="",K57="",L57=""),"",IF(OR(F57="",G57="",H57="",I57="",J57="",K57="",L57=""),"Finalice la valoración del control para emitir su calificación",VLOOKUP(F57,Listas!$Z$1:$AA$17,2,FALSE)+VLOOKUP(G57,Listas!$Z$1:$AA$17,2,FALSE)+VLOOKUP(H57,Listas!$Z$1:$AA$17,2,FALSE)+VLOOKUP(I57,Listas!$Z$1:$AA$17,2,FALSE)+VLOOKUP(J57,Listas!$Z$1:$AA$17,2,FALSE)+VLOOKUP(K57,Listas!$Z$1:$AA$17,2,FALSE)+VLOOKUP(L57,Listas!$Z$1:$AA$17,2,FALSE)))</f>
        <v/>
      </c>
      <c r="O57" s="50" t="str">
        <f t="shared" ref="O57" si="149">IF(OR(N57="",N57="Finalice la valoración del control para emitir su calificación"),"",IF(N57&lt;96,"Debe establecer un plan de acción en la hoja No. 7, que permita tener un control bien diseñado.","No debe establecer un plan de acción para mejorar el diseño del control."))</f>
        <v/>
      </c>
      <c r="P57" s="49"/>
      <c r="Q57" s="50" t="str">
        <f t="shared" ref="Q57" si="150">IFERROR(IF(OR(M57="",MID(P57,1,SEARCH(" =",P57:P57,1)-1)=""),"",
IF(AND(M57="Fuerte",MID(P57,1,SEARCH(" =",P57:P57,1)-1)="Fuerte"),"Fuerte",
IF(AND(M57="Moderado",MID(P57,1,SEARCH(" =",P57:P57,1)-1)="Moderado"),"Moderado",
IF(OR(M57="Débil",MID(P57,1,SEARCH(" =",P57:P57,1)-1)="Débil"),"Débil",
IF(OR(M57="Fuerte",MID(P57,1,SEARCH(" =",P57:P57,1)-1)="Moderado"),"Moderado",
IF(OR(M57="Moderado",MID(P57,1,SEARCH(" =",P57:P57,1)-1)="Fuerte"),"Moderado","")))))),"")</f>
        <v/>
      </c>
      <c r="R57" s="191" t="str">
        <f t="shared" ref="R57" si="151">IF(AND(N57="",N58="",N59=""),"",AVERAGE(N57:N59))</f>
        <v/>
      </c>
      <c r="S57" s="191" t="str">
        <f t="shared" ref="S57" si="152">IF(R57="","",
IF(R57=100,"Fuerte",
IF(R57&lt;50,"Débil",
IF(OR(R57&gt;=50,R57&lt;100),"Moderado",""))))</f>
        <v/>
      </c>
      <c r="T57" s="194" t="str">
        <f t="shared" ref="T57" si="153">IF(S57="","",IF(S57="Fuerte","NO","SI"))</f>
        <v/>
      </c>
      <c r="U57" s="150"/>
      <c r="V57" s="185" t="str">
        <f t="shared" ref="V57" si="154">IF(OR(S57="",U57=""),"",
IF(S57="Débil","No aplica desplazamiento por tener una solidez débil.",
IF(AND(S57="Fuerte",OR(U57="El control ayuda a disminuir directamente tanto la probabilidad como el impacto.",U57="El control ayuda a disminuir directamente la probabilidad e indirectamente el impacto.",U57="El control ayuda a disminuir directamente la probabilidad y el impacto no disminuye.")),2,
IF(AND(S57="Fuerte",U57="El control no disminuye la probabilidad y el impacto disminuye directamente."),0,
IF(AND(S57="Moderado",OR(U57="El control ayuda a disminuir directamente tanto la probabilidad como el impacto.",U57="El control ayuda a disminuir directamente la probabilidad e indirectamente el impacto.",U57="El control ayuda a disminuir directamente la probabilidad y el impacto no disminuye.")),1,
IF(AND(S57="Moderado",U57="El control no disminuye la probabilidad y el impacto disminuye directamente."),0,""))))))</f>
        <v/>
      </c>
      <c r="W57" s="188" t="str">
        <f>IF(AND($D$57&lt;&gt;"Corrupción",$D$57&lt;&gt;"Lavado de Activos",$D$57&lt;&gt;"Financiación del Terrorismo",$D$57&lt;&gt;"Trámites, OPAs y Consultas de Acceso a la Información Pública"),"",
IF(OR($D$57="Corrupción",$D$57="Lavado de Activos",$D$57="Financiación del Terrorismo",$D$57="Trámites, OPAs y Consultas de Acceso a la Información Pública"),
IF(V57="","",
IF(OR(V57="No aplica desplazamiento por tener una solidez débil.",V57=0),'2. Identificación del Riesgo'!$K$57,
IF(AND(S57="Fuerte",V57=2,OR('2. Identificación del Riesgo'!$K$57="Rara vez",'2. Identificación del Riesgo'!$K$57="Improbable",'2. Identificación del Riesgo'!$K$57="Posible")),"Rara vez",
IF(AND(S57="Fuerte",V57=2,'2. Identificación del Riesgo'!$K$57="Probable"),"Improbable",
IF(AND(S57="Fuerte",V57=2,'2. Identificación del Riesgo'!$K$57="Casi seguro"),"Posible",
IF(AND(S57="Moderado",V57=1,OR('2. Identificación del Riesgo'!$K$57="Rara vez",'2. Identificación del Riesgo'!$K$57="Improbable")),"Rara vez",
IF(AND(S57="Moderado",V57=1,'2. Identificación del Riesgo'!$K$57="Posible"),"Improbable",
IF(AND(S57="Moderado",V57=1,'2. Identificación del Riesgo'!$K$57="Probable"),"Posible",
IF(AND(S57="Moderado",V57=1,'2. Identificación del Riesgo'!$K$57="Casi seguro"),"Probable","")))))))))))</f>
        <v/>
      </c>
      <c r="X57" s="3"/>
      <c r="Y57" s="3"/>
      <c r="Z57" s="3"/>
      <c r="AA57" s="3"/>
      <c r="AB57" s="3"/>
      <c r="AC57" s="3"/>
      <c r="AD57" s="3"/>
      <c r="AE57" s="3"/>
      <c r="AF57" s="3"/>
      <c r="AG57" s="3"/>
      <c r="AH57" s="3"/>
      <c r="AI57" s="3"/>
      <c r="AJ57" s="3"/>
      <c r="AK57" s="3"/>
      <c r="AL57" s="3"/>
      <c r="AM57" s="3"/>
    </row>
    <row r="58" spans="1:39" ht="45.75" customHeight="1" x14ac:dyDescent="0.3">
      <c r="A58" s="148"/>
      <c r="B58" s="181"/>
      <c r="C58" s="116"/>
      <c r="D58" s="116"/>
      <c r="E58" s="56"/>
      <c r="F58" s="57"/>
      <c r="G58" s="57"/>
      <c r="H58" s="57"/>
      <c r="I58" s="57"/>
      <c r="J58" s="57"/>
      <c r="K58" s="57"/>
      <c r="L58" s="57"/>
      <c r="M58" s="50" t="str">
        <f t="shared" ref="M58:M59" si="155">IF(AND(N58&gt;=0,N58&lt;=85),"Débil",
IF(AND(N58&gt;=86,N58&lt;=95),"Moderado",
IF(AND(N58&gt;=96,N58&lt;=100),"Fuerte","")))</f>
        <v/>
      </c>
      <c r="N58" s="50" t="str">
        <f>IF(AND(F58="",G58="",H58="",I58="",J58="",K58="",L58=""),"",IF(OR(F58="",G58="",H58="",I58="",J58="",K58="",L58=""),"Finalice la valoración del control para emitir su calificación",VLOOKUP(F58,Listas!$Z$1:$AA$17,2,FALSE)+VLOOKUP(G58,Listas!$Z$1:$AA$17,2,FALSE)+VLOOKUP(H58,Listas!$Z$1:$AA$17,2,FALSE)+VLOOKUP(I58,Listas!$Z$1:$AA$17,2,FALSE)+VLOOKUP(J58,Listas!$Z$1:$AA$17,2,FALSE)+VLOOKUP(K58,Listas!$Z$1:$AA$17,2,FALSE)+VLOOKUP(L58,Listas!$Z$1:$AA$17,2,FALSE)))</f>
        <v/>
      </c>
      <c r="O58" s="50" t="str">
        <f t="shared" ref="O58:O59" si="156">IF(OR(N58="",N58="Finalice la valoración del control para emitir su calificación"),"",IF(N58&lt;96,"Debe establecer un plan de acción en la hoja No. 7, que permita tener un control bien diseñado.","No debe establecer un plan de acción para mejorar el diseño del control."))</f>
        <v/>
      </c>
      <c r="P58" s="49"/>
      <c r="Q58" s="50" t="str">
        <f t="shared" ref="Q58:Q59" si="157">IFERROR(IF(OR(M58="",MID(P58,1,SEARCH(" =",P58:P58,1)-1)=""),"",
IF(AND(M58="Fuerte",MID(P58,1,SEARCH(" =",P58:P58,1)-1)="Fuerte"),"Fuerte",
IF(AND(M58="Moderado",MID(P58,1,SEARCH(" =",P58:P58,1)-1)="Moderado"),"Moderado",
IF(OR(M58="Débil",MID(P58,1,SEARCH(" =",P58:P58,1)-1)="Débil"),"Débil",
IF(OR(M58="Fuerte",MID(P58,1,SEARCH(" =",P58:P58,1)-1)="Moderado"),"Moderado",
IF(OR(M58="Moderado",MID(P58,1,SEARCH(" =",P58:P58,1)-1)="Fuerte"),"Moderado","")))))),"")</f>
        <v/>
      </c>
      <c r="R58" s="192"/>
      <c r="S58" s="192"/>
      <c r="T58" s="195"/>
      <c r="U58" s="151"/>
      <c r="V58" s="186"/>
      <c r="W58" s="189"/>
    </row>
    <row r="59" spans="1:39" ht="45.75" customHeight="1" x14ac:dyDescent="0.3">
      <c r="A59" s="148"/>
      <c r="B59" s="181"/>
      <c r="C59" s="116"/>
      <c r="D59" s="116"/>
      <c r="E59" s="56"/>
      <c r="F59" s="57"/>
      <c r="G59" s="57"/>
      <c r="H59" s="57"/>
      <c r="I59" s="57"/>
      <c r="J59" s="57"/>
      <c r="K59" s="57"/>
      <c r="L59" s="57"/>
      <c r="M59" s="50" t="str">
        <f t="shared" si="155"/>
        <v/>
      </c>
      <c r="N59" s="50" t="str">
        <f>IF(AND(F59="",G59="",H59="",I59="",J59="",K59="",L59=""),"",IF(OR(F59="",G59="",H59="",I59="",J59="",K59="",L59=""),"Finalice la valoración del control para emitir su calificación",VLOOKUP(F59,Listas!$Z$1:$AA$17,2,FALSE)+VLOOKUP(G59,Listas!$Z$1:$AA$17,2,FALSE)+VLOOKUP(H59,Listas!$Z$1:$AA$17,2,FALSE)+VLOOKUP(I59,Listas!$Z$1:$AA$17,2,FALSE)+VLOOKUP(J59,Listas!$Z$1:$AA$17,2,FALSE)+VLOOKUP(K59,Listas!$Z$1:$AA$17,2,FALSE)+VLOOKUP(L59,Listas!$Z$1:$AA$17,2,FALSE)))</f>
        <v/>
      </c>
      <c r="O59" s="50" t="str">
        <f t="shared" si="156"/>
        <v/>
      </c>
      <c r="P59" s="49"/>
      <c r="Q59" s="50" t="str">
        <f t="shared" si="157"/>
        <v/>
      </c>
      <c r="R59" s="193"/>
      <c r="S59" s="193"/>
      <c r="T59" s="196"/>
      <c r="U59" s="152"/>
      <c r="V59" s="187"/>
      <c r="W59" s="190"/>
    </row>
    <row r="60" spans="1:39" ht="45.75" customHeight="1" x14ac:dyDescent="0.3">
      <c r="A60" s="148">
        <v>18</v>
      </c>
      <c r="B60" s="181"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No aplica</v>
      </c>
      <c r="C60" s="116"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No aplica</v>
      </c>
      <c r="D60" s="116"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No aplica</v>
      </c>
      <c r="E60" s="56"/>
      <c r="F60" s="57"/>
      <c r="G60" s="57"/>
      <c r="H60" s="57"/>
      <c r="I60" s="57"/>
      <c r="J60" s="57"/>
      <c r="K60" s="57"/>
      <c r="L60" s="57"/>
      <c r="M60" s="50" t="str">
        <f t="shared" ref="M60" si="158">IF(AND(N60&gt;=0,N60&lt;=85),"Débil",
IF(AND(N60&gt;=86,N60&lt;=95),"Moderado",
IF(AND(N60&gt;=96,N60&lt;=100),"Fuerte","")))</f>
        <v/>
      </c>
      <c r="N60" s="50" t="str">
        <f>IF(AND(F60="",G60="",H60="",I60="",J60="",K60="",L60=""),"",IF(OR(F60="",G60="",H60="",I60="",J60="",K60="",L60=""),"Finalice la valoración del control para emitir su calificación",VLOOKUP(F60,Listas!$Z$1:$AA$17,2,FALSE)+VLOOKUP(G60,Listas!$Z$1:$AA$17,2,FALSE)+VLOOKUP(H60,Listas!$Z$1:$AA$17,2,FALSE)+VLOOKUP(I60,Listas!$Z$1:$AA$17,2,FALSE)+VLOOKUP(J60,Listas!$Z$1:$AA$17,2,FALSE)+VLOOKUP(K60,Listas!$Z$1:$AA$17,2,FALSE)+VLOOKUP(L60,Listas!$Z$1:$AA$17,2,FALSE)))</f>
        <v/>
      </c>
      <c r="O60" s="50" t="str">
        <f t="shared" ref="O60" si="159">IF(OR(N60="",N60="Finalice la valoración del control para emitir su calificación"),"",IF(N60&lt;96,"Debe establecer un plan de acción en la hoja No. 7, que permita tener un control bien diseñado.","No debe establecer un plan de acción para mejorar el diseño del control."))</f>
        <v/>
      </c>
      <c r="P60" s="49"/>
      <c r="Q60" s="50" t="str">
        <f t="shared" ref="Q60" si="160">IFERROR(IF(OR(M60="",MID(P60,1,SEARCH(" =",P60:P60,1)-1)=""),"",
IF(AND(M60="Fuerte",MID(P60,1,SEARCH(" =",P60:P60,1)-1)="Fuerte"),"Fuerte",
IF(AND(M60="Moderado",MID(P60,1,SEARCH(" =",P60:P60,1)-1)="Moderado"),"Moderado",
IF(OR(M60="Débil",MID(P60,1,SEARCH(" =",P60:P60,1)-1)="Débil"),"Débil",
IF(OR(M60="Fuerte",MID(P60,1,SEARCH(" =",P60:P60,1)-1)="Moderado"),"Moderado",
IF(OR(M60="Moderado",MID(P60,1,SEARCH(" =",P60:P60,1)-1)="Fuerte"),"Moderado","")))))),"")</f>
        <v/>
      </c>
      <c r="R60" s="191" t="str">
        <f t="shared" ref="R60" si="161">IF(AND(N60="",N61="",N62=""),"",AVERAGE(N60:N62))</f>
        <v/>
      </c>
      <c r="S60" s="191" t="str">
        <f t="shared" ref="S60" si="162">IF(R60="","",
IF(R60=100,"Fuerte",
IF(R60&lt;50,"Débil",
IF(OR(R60&gt;=50,R60&lt;100),"Moderado",""))))</f>
        <v/>
      </c>
      <c r="T60" s="194" t="str">
        <f t="shared" ref="T60" si="163">IF(S60="","",IF(S60="Fuerte","NO","SI"))</f>
        <v/>
      </c>
      <c r="U60" s="150"/>
      <c r="V60" s="185" t="str">
        <f t="shared" ref="V60" si="164">IF(OR(S60="",U60=""),"",
IF(S60="Débil","No aplica desplazamiento por tener una solidez débil.",
IF(AND(S60="Fuerte",OR(U60="El control ayuda a disminuir directamente tanto la probabilidad como el impacto.",U60="El control ayuda a disminuir directamente la probabilidad e indirectamente el impacto.",U60="El control ayuda a disminuir directamente la probabilidad y el impacto no disminuye.")),2,
IF(AND(S60="Fuerte",U60="El control no disminuye la probabilidad y el impacto disminuye directamente."),0,
IF(AND(S60="Moderado",OR(U60="El control ayuda a disminuir directamente tanto la probabilidad como el impacto.",U60="El control ayuda a disminuir directamente la probabilidad e indirectamente el impacto.",U60="El control ayuda a disminuir directamente la probabilidad y el impacto no disminuye.")),1,
IF(AND(S60="Moderado",U60="El control no disminuye la probabilidad y el impacto disminuye directamente."),0,""))))))</f>
        <v/>
      </c>
      <c r="W60" s="188" t="str">
        <f>IF(AND($D$60&lt;&gt;"Corrupción",$D$60&lt;&gt;"Lavado de Activos",$D$60&lt;&gt;"Financiación del Terrorismo",$D$60&lt;&gt;"Trámites, OPAs y Consultas de Acceso a la Información Pública"),"",
IF(OR($D$60="Corrupción",$D$60="Lavado de Activos",$D$60="Financiación del Terrorismo",$D$60="Trámites, OPAs y Consultas de Acceso a la Información Pública"),
IF(V60="","",
IF(OR(V60="No aplica desplazamiento por tener una solidez débil.",V60=0),'2. Identificación del Riesgo'!$K$60,
IF(AND(S60="Fuerte",V60=2,OR('2. Identificación del Riesgo'!$K$60="Rara vez",'2. Identificación del Riesgo'!$K$60="Improbable",'2. Identificación del Riesgo'!$K$60="Posible")),"Rara vez",
IF(AND(S60="Fuerte",V60=2,'2. Identificación del Riesgo'!$K$60="Probable"),"Improbable",
IF(AND(S60="Fuerte",V60=2,'2. Identificación del Riesgo'!$K$60="Casi seguro"),"Posible",
IF(AND(S60="Moderado",V60=1,OR('2. Identificación del Riesgo'!$K$60="Rara vez",'2. Identificación del Riesgo'!$K$60="Improbable")),"Rara vez",
IF(AND(S60="Moderado",V60=1,'2. Identificación del Riesgo'!$K$60="Posible"),"Improbable",
IF(AND(S60="Moderado",V60=1,'2. Identificación del Riesgo'!$K$60="Probable"),"Posible",
IF(AND(S60="Moderado",V60=1,'2. Identificación del Riesgo'!$K$60="Casi seguro"),"Probable","")))))))))))</f>
        <v/>
      </c>
      <c r="X60" s="3"/>
      <c r="Y60" s="3"/>
      <c r="Z60" s="3"/>
      <c r="AA60" s="3"/>
      <c r="AB60" s="3"/>
      <c r="AC60" s="3"/>
      <c r="AD60" s="3"/>
      <c r="AE60" s="3"/>
      <c r="AF60" s="3"/>
      <c r="AG60" s="3"/>
      <c r="AH60" s="3"/>
      <c r="AI60" s="3"/>
      <c r="AJ60" s="3"/>
      <c r="AK60" s="3"/>
      <c r="AL60" s="3"/>
      <c r="AM60" s="3"/>
    </row>
    <row r="61" spans="1:39" ht="45.75" customHeight="1" x14ac:dyDescent="0.3">
      <c r="A61" s="148"/>
      <c r="B61" s="181"/>
      <c r="C61" s="116"/>
      <c r="D61" s="116"/>
      <c r="E61" s="56"/>
      <c r="F61" s="57"/>
      <c r="G61" s="57"/>
      <c r="H61" s="57"/>
      <c r="I61" s="57"/>
      <c r="J61" s="57"/>
      <c r="K61" s="57"/>
      <c r="L61" s="57"/>
      <c r="M61" s="50" t="str">
        <f t="shared" ref="M61:M62" si="165">IF(AND(N61&gt;=0,N61&lt;=85),"Débil",
IF(AND(N61&gt;=86,N61&lt;=95),"Moderado",
IF(AND(N61&gt;=96,N61&lt;=100),"Fuerte","")))</f>
        <v/>
      </c>
      <c r="N61" s="50" t="str">
        <f>IF(AND(F61="",G61="",H61="",I61="",J61="",K61="",L61=""),"",IF(OR(F61="",G61="",H61="",I61="",J61="",K61="",L61=""),"Finalice la valoración del control para emitir su calificación",VLOOKUP(F61,Listas!$Z$1:$AA$17,2,FALSE)+VLOOKUP(G61,Listas!$Z$1:$AA$17,2,FALSE)+VLOOKUP(H61,Listas!$Z$1:$AA$17,2,FALSE)+VLOOKUP(I61,Listas!$Z$1:$AA$17,2,FALSE)+VLOOKUP(J61,Listas!$Z$1:$AA$17,2,FALSE)+VLOOKUP(K61,Listas!$Z$1:$AA$17,2,FALSE)+VLOOKUP(L61,Listas!$Z$1:$AA$17,2,FALSE)))</f>
        <v/>
      </c>
      <c r="O61" s="50" t="str">
        <f t="shared" ref="O61:O62" si="166">IF(OR(N61="",N61="Finalice la valoración del control para emitir su calificación"),"",IF(N61&lt;96,"Debe establecer un plan de acción en la hoja No. 7, que permita tener un control bien diseñado.","No debe establecer un plan de acción para mejorar el diseño del control."))</f>
        <v/>
      </c>
      <c r="P61" s="49"/>
      <c r="Q61" s="50" t="str">
        <f t="shared" ref="Q61:Q62" si="167">IFERROR(IF(OR(M61="",MID(P61,1,SEARCH(" =",P61:P61,1)-1)=""),"",
IF(AND(M61="Fuerte",MID(P61,1,SEARCH(" =",P61:P61,1)-1)="Fuerte"),"Fuerte",
IF(AND(M61="Moderado",MID(P61,1,SEARCH(" =",P61:P61,1)-1)="Moderado"),"Moderado",
IF(OR(M61="Débil",MID(P61,1,SEARCH(" =",P61:P61,1)-1)="Débil"),"Débil",
IF(OR(M61="Fuerte",MID(P61,1,SEARCH(" =",P61:P61,1)-1)="Moderado"),"Moderado",
IF(OR(M61="Moderado",MID(P61,1,SEARCH(" =",P61:P61,1)-1)="Fuerte"),"Moderado","")))))),"")</f>
        <v/>
      </c>
      <c r="R61" s="192"/>
      <c r="S61" s="192"/>
      <c r="T61" s="195"/>
      <c r="U61" s="151"/>
      <c r="V61" s="186"/>
      <c r="W61" s="189"/>
    </row>
    <row r="62" spans="1:39" ht="45.75" customHeight="1" x14ac:dyDescent="0.3">
      <c r="A62" s="148"/>
      <c r="B62" s="181"/>
      <c r="C62" s="116"/>
      <c r="D62" s="116"/>
      <c r="E62" s="56"/>
      <c r="F62" s="57"/>
      <c r="G62" s="57"/>
      <c r="H62" s="57"/>
      <c r="I62" s="57"/>
      <c r="J62" s="57"/>
      <c r="K62" s="57"/>
      <c r="L62" s="57"/>
      <c r="M62" s="50" t="str">
        <f t="shared" si="165"/>
        <v/>
      </c>
      <c r="N62" s="50" t="str">
        <f>IF(AND(F62="",G62="",H62="",I62="",J62="",K62="",L62=""),"",IF(OR(F62="",G62="",H62="",I62="",J62="",K62="",L62=""),"Finalice la valoración del control para emitir su calificación",VLOOKUP(F62,Listas!$Z$1:$AA$17,2,FALSE)+VLOOKUP(G62,Listas!$Z$1:$AA$17,2,FALSE)+VLOOKUP(H62,Listas!$Z$1:$AA$17,2,FALSE)+VLOOKUP(I62,Listas!$Z$1:$AA$17,2,FALSE)+VLOOKUP(J62,Listas!$Z$1:$AA$17,2,FALSE)+VLOOKUP(K62,Listas!$Z$1:$AA$17,2,FALSE)+VLOOKUP(L62,Listas!$Z$1:$AA$17,2,FALSE)))</f>
        <v/>
      </c>
      <c r="O62" s="50" t="str">
        <f t="shared" si="166"/>
        <v/>
      </c>
      <c r="P62" s="49"/>
      <c r="Q62" s="50" t="str">
        <f t="shared" si="167"/>
        <v/>
      </c>
      <c r="R62" s="193"/>
      <c r="S62" s="193"/>
      <c r="T62" s="196"/>
      <c r="U62" s="152"/>
      <c r="V62" s="187"/>
      <c r="W62" s="190"/>
    </row>
    <row r="63" spans="1:39" ht="45.75" customHeight="1" x14ac:dyDescent="0.3">
      <c r="A63" s="148">
        <v>19</v>
      </c>
      <c r="B63" s="181"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C63" s="116"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D63" s="116"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E63" s="56"/>
      <c r="F63" s="57"/>
      <c r="G63" s="57"/>
      <c r="H63" s="57"/>
      <c r="I63" s="57"/>
      <c r="J63" s="57"/>
      <c r="K63" s="57"/>
      <c r="L63" s="57"/>
      <c r="M63" s="50" t="str">
        <f t="shared" ref="M63" si="168">IF(AND(N63&gt;=0,N63&lt;=85),"Débil",
IF(AND(N63&gt;=86,N63&lt;=95),"Moderado",
IF(AND(N63&gt;=96,N63&lt;=100),"Fuerte","")))</f>
        <v/>
      </c>
      <c r="N63" s="50" t="str">
        <f>IF(AND(F63="",G63="",H63="",I63="",J63="",K63="",L63=""),"",IF(OR(F63="",G63="",H63="",I63="",J63="",K63="",L63=""),"Finalice la valoración del control para emitir su calificación",VLOOKUP(F63,Listas!$Z$1:$AA$17,2,FALSE)+VLOOKUP(G63,Listas!$Z$1:$AA$17,2,FALSE)+VLOOKUP(H63,Listas!$Z$1:$AA$17,2,FALSE)+VLOOKUP(I63,Listas!$Z$1:$AA$17,2,FALSE)+VLOOKUP(J63,Listas!$Z$1:$AA$17,2,FALSE)+VLOOKUP(K63,Listas!$Z$1:$AA$17,2,FALSE)+VLOOKUP(L63,Listas!$Z$1:$AA$17,2,FALSE)))</f>
        <v/>
      </c>
      <c r="O63" s="50" t="str">
        <f t="shared" ref="O63" si="169">IF(OR(N63="",N63="Finalice la valoración del control para emitir su calificación"),"",IF(N63&lt;96,"Debe establecer un plan de acción en la hoja No. 7, que permita tener un control bien diseñado.","No debe establecer un plan de acción para mejorar el diseño del control."))</f>
        <v/>
      </c>
      <c r="P63" s="49"/>
      <c r="Q63" s="50" t="str">
        <f t="shared" ref="Q63" si="170">IFERROR(IF(OR(M63="",MID(P63,1,SEARCH(" =",P63:P63,1)-1)=""),"",
IF(AND(M63="Fuerte",MID(P63,1,SEARCH(" =",P63:P63,1)-1)="Fuerte"),"Fuerte",
IF(AND(M63="Moderado",MID(P63,1,SEARCH(" =",P63:P63,1)-1)="Moderado"),"Moderado",
IF(OR(M63="Débil",MID(P63,1,SEARCH(" =",P63:P63,1)-1)="Débil"),"Débil",
IF(OR(M63="Fuerte",MID(P63,1,SEARCH(" =",P63:P63,1)-1)="Moderado"),"Moderado",
IF(OR(M63="Moderado",MID(P63,1,SEARCH(" =",P63:P63,1)-1)="Fuerte"),"Moderado","")))))),"")</f>
        <v/>
      </c>
      <c r="R63" s="191" t="str">
        <f t="shared" ref="R63" si="171">IF(AND(N63="",N64="",N65=""),"",AVERAGE(N63:N65))</f>
        <v/>
      </c>
      <c r="S63" s="191" t="str">
        <f t="shared" ref="S63" si="172">IF(R63="","",
IF(R63=100,"Fuerte",
IF(R63&lt;50,"Débil",
IF(OR(R63&gt;=50,R63&lt;100),"Moderado",""))))</f>
        <v/>
      </c>
      <c r="T63" s="194" t="str">
        <f t="shared" ref="T63" si="173">IF(S63="","",IF(S63="Fuerte","NO","SI"))</f>
        <v/>
      </c>
      <c r="U63" s="150"/>
      <c r="V63" s="185" t="str">
        <f t="shared" ref="V63" si="174">IF(OR(S63="",U63=""),"",
IF(S63="Débil","No aplica desplazamiento por tener una solidez débil.",
IF(AND(S63="Fuerte",OR(U63="El control ayuda a disminuir directamente tanto la probabilidad como el impacto.",U63="El control ayuda a disminuir directamente la probabilidad e indirectamente el impacto.",U63="El control ayuda a disminuir directamente la probabilidad y el impacto no disminuye.")),2,
IF(AND(S63="Fuerte",U63="El control no disminuye la probabilidad y el impacto disminuye directamente."),0,
IF(AND(S63="Moderado",OR(U63="El control ayuda a disminuir directamente tanto la probabilidad como el impacto.",U63="El control ayuda a disminuir directamente la probabilidad e indirectamente el impacto.",U63="El control ayuda a disminuir directamente la probabilidad y el impacto no disminuye.")),1,
IF(AND(S63="Moderado",U63="El control no disminuye la probabilidad y el impacto disminuye directamente."),0,""))))))</f>
        <v/>
      </c>
      <c r="W63" s="188" t="str">
        <f>IF(AND($D$63&lt;&gt;"Corrupción",$D$63&lt;&gt;"Lavado de Activos",$D$63&lt;&gt;"Financiación del Terrorismo",$D$63&lt;&gt;"Trámites, OPAs y Consultas de Acceso a la Información Pública"),"",
IF(OR($D$63="Corrupción",$D$63="Lavado de Activos",$D$63="Financiación del Terrorismo",$D$63="Trámites, OPAs y Consultas de Acceso a la Información Pública"),
IF(V63="","",
IF(OR(V63="No aplica desplazamiento por tener una solidez débil.",V63=0),'2. Identificación del Riesgo'!$K$63,
IF(AND(S63="Fuerte",V63=2,OR('2. Identificación del Riesgo'!$K$63="Rara vez",'2. Identificación del Riesgo'!$K$63="Improbable",'2. Identificación del Riesgo'!$K$63="Posible")),"Rara vez",
IF(AND(S63="Fuerte",V63=2,'2. Identificación del Riesgo'!$K$63="Probable"),"Improbable",
IF(AND(S63="Fuerte",V63=2,'2. Identificación del Riesgo'!$K$63="Casi seguro"),"Posible",
IF(AND(S63="Moderado",V63=1,OR('2. Identificación del Riesgo'!$K$63="Rara vez",'2. Identificación del Riesgo'!$K$63="Improbable")),"Rara vez",
IF(AND(S63="Moderado",V63=1,'2. Identificación del Riesgo'!$K$63="Posible"),"Improbable",
IF(AND(S63="Moderado",V63=1,'2. Identificación del Riesgo'!$K$63="Probable"),"Posible",
IF(AND(S63="Moderado",V63=1,'2. Identificación del Riesgo'!$K$63="Casi seguro"),"Probable","")))))))))))</f>
        <v/>
      </c>
      <c r="X63" s="3"/>
      <c r="Y63" s="3"/>
      <c r="Z63" s="3"/>
      <c r="AA63" s="3"/>
      <c r="AB63" s="3"/>
      <c r="AC63" s="3"/>
      <c r="AD63" s="3"/>
      <c r="AE63" s="3"/>
      <c r="AF63" s="3"/>
      <c r="AG63" s="3"/>
      <c r="AH63" s="3"/>
      <c r="AI63" s="3"/>
      <c r="AJ63" s="3"/>
      <c r="AK63" s="3"/>
      <c r="AL63" s="3"/>
      <c r="AM63" s="3"/>
    </row>
    <row r="64" spans="1:39" ht="45.75" customHeight="1" x14ac:dyDescent="0.3">
      <c r="A64" s="148"/>
      <c r="B64" s="181"/>
      <c r="C64" s="116"/>
      <c r="D64" s="116"/>
      <c r="E64" s="56"/>
      <c r="F64" s="57"/>
      <c r="G64" s="57"/>
      <c r="H64" s="57"/>
      <c r="I64" s="57"/>
      <c r="J64" s="57"/>
      <c r="K64" s="57"/>
      <c r="L64" s="57"/>
      <c r="M64" s="50" t="str">
        <f t="shared" ref="M64:M65" si="175">IF(AND(N64&gt;=0,N64&lt;=85),"Débil",
IF(AND(N64&gt;=86,N64&lt;=95),"Moderado",
IF(AND(N64&gt;=96,N64&lt;=100),"Fuerte","")))</f>
        <v/>
      </c>
      <c r="N64" s="50" t="str">
        <f>IF(AND(F64="",G64="",H64="",I64="",J64="",K64="",L64=""),"",IF(OR(F64="",G64="",H64="",I64="",J64="",K64="",L64=""),"Finalice la valoración del control para emitir su calificación",VLOOKUP(F64,Listas!$Z$1:$AA$17,2,FALSE)+VLOOKUP(G64,Listas!$Z$1:$AA$17,2,FALSE)+VLOOKUP(H64,Listas!$Z$1:$AA$17,2,FALSE)+VLOOKUP(I64,Listas!$Z$1:$AA$17,2,FALSE)+VLOOKUP(J64,Listas!$Z$1:$AA$17,2,FALSE)+VLOOKUP(K64,Listas!$Z$1:$AA$17,2,FALSE)+VLOOKUP(L64,Listas!$Z$1:$AA$17,2,FALSE)))</f>
        <v/>
      </c>
      <c r="O64" s="50" t="str">
        <f t="shared" ref="O64:O65" si="176">IF(OR(N64="",N64="Finalice la valoración del control para emitir su calificación"),"",IF(N64&lt;96,"Debe establecer un plan de acción en la hoja No. 7, que permita tener un control bien diseñado.","No debe establecer un plan de acción para mejorar el diseño del control."))</f>
        <v/>
      </c>
      <c r="P64" s="49"/>
      <c r="Q64" s="50" t="str">
        <f t="shared" ref="Q64:Q65" si="177">IFERROR(IF(OR(M64="",MID(P64,1,SEARCH(" =",P64:P64,1)-1)=""),"",
IF(AND(M64="Fuerte",MID(P64,1,SEARCH(" =",P64:P64,1)-1)="Fuerte"),"Fuerte",
IF(AND(M64="Moderado",MID(P64,1,SEARCH(" =",P64:P64,1)-1)="Moderado"),"Moderado",
IF(OR(M64="Débil",MID(P64,1,SEARCH(" =",P64:P64,1)-1)="Débil"),"Débil",
IF(OR(M64="Fuerte",MID(P64,1,SEARCH(" =",P64:P64,1)-1)="Moderado"),"Moderado",
IF(OR(M64="Moderado",MID(P64,1,SEARCH(" =",P64:P64,1)-1)="Fuerte"),"Moderado","")))))),"")</f>
        <v/>
      </c>
      <c r="R64" s="192"/>
      <c r="S64" s="192"/>
      <c r="T64" s="195"/>
      <c r="U64" s="151"/>
      <c r="V64" s="186"/>
      <c r="W64" s="189"/>
    </row>
    <row r="65" spans="1:39" ht="45.75" customHeight="1" x14ac:dyDescent="0.3">
      <c r="A65" s="148"/>
      <c r="B65" s="181"/>
      <c r="C65" s="116"/>
      <c r="D65" s="116"/>
      <c r="E65" s="56"/>
      <c r="F65" s="57"/>
      <c r="G65" s="57"/>
      <c r="H65" s="57"/>
      <c r="I65" s="57"/>
      <c r="J65" s="57"/>
      <c r="K65" s="57"/>
      <c r="L65" s="57"/>
      <c r="M65" s="50" t="str">
        <f t="shared" si="175"/>
        <v/>
      </c>
      <c r="N65" s="50" t="str">
        <f>IF(AND(F65="",G65="",H65="",I65="",J65="",K65="",L65=""),"",IF(OR(F65="",G65="",H65="",I65="",J65="",K65="",L65=""),"Finalice la valoración del control para emitir su calificación",VLOOKUP(F65,Listas!$Z$1:$AA$17,2,FALSE)+VLOOKUP(G65,Listas!$Z$1:$AA$17,2,FALSE)+VLOOKUP(H65,Listas!$Z$1:$AA$17,2,FALSE)+VLOOKUP(I65,Listas!$Z$1:$AA$17,2,FALSE)+VLOOKUP(J65,Listas!$Z$1:$AA$17,2,FALSE)+VLOOKUP(K65,Listas!$Z$1:$AA$17,2,FALSE)+VLOOKUP(L65,Listas!$Z$1:$AA$17,2,FALSE)))</f>
        <v/>
      </c>
      <c r="O65" s="50" t="str">
        <f t="shared" si="176"/>
        <v/>
      </c>
      <c r="P65" s="49"/>
      <c r="Q65" s="50" t="str">
        <f t="shared" si="177"/>
        <v/>
      </c>
      <c r="R65" s="193"/>
      <c r="S65" s="193"/>
      <c r="T65" s="196"/>
      <c r="U65" s="152"/>
      <c r="V65" s="187"/>
      <c r="W65" s="190"/>
    </row>
    <row r="66" spans="1:39" ht="45.75" customHeight="1" x14ac:dyDescent="0.3">
      <c r="A66" s="148">
        <v>20</v>
      </c>
      <c r="B66" s="181"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C66" s="116"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D66" s="116"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E66" s="56"/>
      <c r="F66" s="57"/>
      <c r="G66" s="57"/>
      <c r="H66" s="57"/>
      <c r="I66" s="57"/>
      <c r="J66" s="57"/>
      <c r="K66" s="57"/>
      <c r="L66" s="57"/>
      <c r="M66" s="50" t="str">
        <f t="shared" ref="M66" si="178">IF(AND(N66&gt;=0,N66&lt;=85),"Débil",
IF(AND(N66&gt;=86,N66&lt;=95),"Moderado",
IF(AND(N66&gt;=96,N66&lt;=100),"Fuerte","")))</f>
        <v/>
      </c>
      <c r="N66" s="50" t="str">
        <f>IF(AND(F66="",G66="",H66="",I66="",J66="",K66="",L66=""),"",IF(OR(F66="",G66="",H66="",I66="",J66="",K66="",L66=""),"Finalice la valoración del control para emitir su calificación",VLOOKUP(F66,Listas!$Z$1:$AA$17,2,FALSE)+VLOOKUP(G66,Listas!$Z$1:$AA$17,2,FALSE)+VLOOKUP(H66,Listas!$Z$1:$AA$17,2,FALSE)+VLOOKUP(I66,Listas!$Z$1:$AA$17,2,FALSE)+VLOOKUP(J66,Listas!$Z$1:$AA$17,2,FALSE)+VLOOKUP(K66,Listas!$Z$1:$AA$17,2,FALSE)+VLOOKUP(L66,Listas!$Z$1:$AA$17,2,FALSE)))</f>
        <v/>
      </c>
      <c r="O66" s="50" t="str">
        <f t="shared" ref="O66" si="179">IF(OR(N66="",N66="Finalice la valoración del control para emitir su calificación"),"",IF(N66&lt;96,"Debe establecer un plan de acción en la hoja No. 7, que permita tener un control bien diseñado.","No debe establecer un plan de acción para mejorar el diseño del control."))</f>
        <v/>
      </c>
      <c r="P66" s="49"/>
      <c r="Q66" s="50" t="str">
        <f t="shared" ref="Q66" si="180">IFERROR(IF(OR(M66="",MID(P66,1,SEARCH(" =",P66:P66,1)-1)=""),"",
IF(AND(M66="Fuerte",MID(P66,1,SEARCH(" =",P66:P66,1)-1)="Fuerte"),"Fuerte",
IF(AND(M66="Moderado",MID(P66,1,SEARCH(" =",P66:P66,1)-1)="Moderado"),"Moderado",
IF(OR(M66="Débil",MID(P66,1,SEARCH(" =",P66:P66,1)-1)="Débil"),"Débil",
IF(OR(M66="Fuerte",MID(P66,1,SEARCH(" =",P66:P66,1)-1)="Moderado"),"Moderado",
IF(OR(M66="Moderado",MID(P66,1,SEARCH(" =",P66:P66,1)-1)="Fuerte"),"Moderado","")))))),"")</f>
        <v/>
      </c>
      <c r="R66" s="191" t="str">
        <f t="shared" ref="R66" si="181">IF(AND(N66="",N67="",N68=""),"",AVERAGE(N66:N68))</f>
        <v/>
      </c>
      <c r="S66" s="191" t="str">
        <f t="shared" ref="S66" si="182">IF(R66="","",
IF(R66=100,"Fuerte",
IF(R66&lt;50,"Débil",
IF(OR(R66&gt;=50,R66&lt;100),"Moderado",""))))</f>
        <v/>
      </c>
      <c r="T66" s="194" t="str">
        <f t="shared" ref="T66" si="183">IF(S66="","",IF(S66="Fuerte","NO","SI"))</f>
        <v/>
      </c>
      <c r="U66" s="150"/>
      <c r="V66" s="185" t="str">
        <f t="shared" ref="V66" si="184">IF(OR(S66="",U66=""),"",
IF(S66="Débil","No aplica desplazamiento por tener una solidez débil.",
IF(AND(S66="Fuerte",OR(U66="El control ayuda a disminuir directamente tanto la probabilidad como el impacto.",U66="El control ayuda a disminuir directamente la probabilidad e indirectamente el impacto.",U66="El control ayuda a disminuir directamente la probabilidad y el impacto no disminuye.")),2,
IF(AND(S66="Fuerte",U66="El control no disminuye la probabilidad y el impacto disminuye directamente."),0,
IF(AND(S66="Moderado",OR(U66="El control ayuda a disminuir directamente tanto la probabilidad como el impacto.",U66="El control ayuda a disminuir directamente la probabilidad e indirectamente el impacto.",U66="El control ayuda a disminuir directamente la probabilidad y el impacto no disminuye.")),1,
IF(AND(S66="Moderado",U66="El control no disminuye la probabilidad y el impacto disminuye directamente."),0,""))))))</f>
        <v/>
      </c>
      <c r="W66" s="188" t="str">
        <f>IF(AND($D$66&lt;&gt;"Corrupción",$D$66&lt;&gt;"Lavado de Activos",$D$66&lt;&gt;"Financiación del Terrorismo",$D$66&lt;&gt;"Trámites, OPAs y Consultas de Acceso a la Información Pública"),"",
IF(OR($D$66="Corrupción",$D$66="Lavado de Activos",$D$66="Financiación del Terrorismo",$D$66="Trámites, OPAs y Consultas de Acceso a la Información Pública"),
IF(V66="","",
IF(OR(V66="No aplica desplazamiento por tener una solidez débil.",V66=0),'2. Identificación del Riesgo'!$K$66,
IF(AND(S66="Fuerte",V66=2,OR('2. Identificación del Riesgo'!$K$66="Rara vez",'2. Identificación del Riesgo'!$K$66="Improbable",'2. Identificación del Riesgo'!$K$66="Posible")),"Rara vez",
IF(AND(S66="Fuerte",V66=2,'2. Identificación del Riesgo'!$K$66="Probable"),"Improbable",
IF(AND(S66="Fuerte",V66=2,'2. Identificación del Riesgo'!$K$66="Casi seguro"),"Posible",
IF(AND(S66="Moderado",V66=1,OR('2. Identificación del Riesgo'!$K$66="Rara vez",'2. Identificación del Riesgo'!$K$66="Improbable")),"Rara vez",
IF(AND(S66="Moderado",V66=1,'2. Identificación del Riesgo'!$K$66="Posible"),"Improbable",
IF(AND(S66="Moderado",V66=1,'2. Identificación del Riesgo'!$K$66="Probable"),"Posible",
IF(AND(S66="Moderado",V66=1,'2. Identificación del Riesgo'!$K$66="Casi seguro"),"Probable","")))))))))))</f>
        <v/>
      </c>
      <c r="X66" s="3"/>
      <c r="Y66" s="3"/>
      <c r="Z66" s="3"/>
      <c r="AA66" s="3"/>
      <c r="AB66" s="3"/>
      <c r="AC66" s="3"/>
      <c r="AD66" s="3"/>
      <c r="AE66" s="3"/>
      <c r="AF66" s="3"/>
      <c r="AG66" s="3"/>
      <c r="AH66" s="3"/>
      <c r="AI66" s="3"/>
      <c r="AJ66" s="3"/>
      <c r="AK66" s="3"/>
      <c r="AL66" s="3"/>
      <c r="AM66" s="3"/>
    </row>
    <row r="67" spans="1:39" ht="45.75" customHeight="1" x14ac:dyDescent="0.3">
      <c r="A67" s="148"/>
      <c r="B67" s="181"/>
      <c r="C67" s="116"/>
      <c r="D67" s="116"/>
      <c r="E67" s="56"/>
      <c r="F67" s="57"/>
      <c r="G67" s="57"/>
      <c r="H67" s="57"/>
      <c r="I67" s="57"/>
      <c r="J67" s="57"/>
      <c r="K67" s="57"/>
      <c r="L67" s="57"/>
      <c r="M67" s="50" t="str">
        <f t="shared" ref="M67:M68" si="185">IF(AND(N67&gt;=0,N67&lt;=85),"Débil",
IF(AND(N67&gt;=86,N67&lt;=95),"Moderado",
IF(AND(N67&gt;=96,N67&lt;=100),"Fuerte","")))</f>
        <v/>
      </c>
      <c r="N67" s="50" t="str">
        <f>IF(AND(F67="",G67="",H67="",I67="",J67="",K67="",L67=""),"",IF(OR(F67="",G67="",H67="",I67="",J67="",K67="",L67=""),"Finalice la valoración del control para emitir su calificación",VLOOKUP(F67,Listas!$Z$1:$AA$17,2,FALSE)+VLOOKUP(G67,Listas!$Z$1:$AA$17,2,FALSE)+VLOOKUP(H67,Listas!$Z$1:$AA$17,2,FALSE)+VLOOKUP(I67,Listas!$Z$1:$AA$17,2,FALSE)+VLOOKUP(J67,Listas!$Z$1:$AA$17,2,FALSE)+VLOOKUP(K67,Listas!$Z$1:$AA$17,2,FALSE)+VLOOKUP(L67,Listas!$Z$1:$AA$17,2,FALSE)))</f>
        <v/>
      </c>
      <c r="O67" s="50" t="str">
        <f t="shared" ref="O67:O68" si="186">IF(OR(N67="",N67="Finalice la valoración del control para emitir su calificación"),"",IF(N67&lt;96,"Debe establecer un plan de acción en la hoja No. 7, que permita tener un control bien diseñado.","No debe establecer un plan de acción para mejorar el diseño del control."))</f>
        <v/>
      </c>
      <c r="P67" s="49"/>
      <c r="Q67" s="50" t="str">
        <f t="shared" ref="Q67:Q68" si="187">IFERROR(IF(OR(M67="",MID(P67,1,SEARCH(" =",P67:P67,1)-1)=""),"",
IF(AND(M67="Fuerte",MID(P67,1,SEARCH(" =",P67:P67,1)-1)="Fuerte"),"Fuerte",
IF(AND(M67="Moderado",MID(P67,1,SEARCH(" =",P67:P67,1)-1)="Moderado"),"Moderado",
IF(OR(M67="Débil",MID(P67,1,SEARCH(" =",P67:P67,1)-1)="Débil"),"Débil",
IF(OR(M67="Fuerte",MID(P67,1,SEARCH(" =",P67:P67,1)-1)="Moderado"),"Moderado",
IF(OR(M67="Moderado",MID(P67,1,SEARCH(" =",P67:P67,1)-1)="Fuerte"),"Moderado","")))))),"")</f>
        <v/>
      </c>
      <c r="R67" s="192"/>
      <c r="S67" s="192"/>
      <c r="T67" s="195"/>
      <c r="U67" s="151"/>
      <c r="V67" s="186"/>
      <c r="W67" s="189"/>
    </row>
    <row r="68" spans="1:39" ht="45.75" customHeight="1" x14ac:dyDescent="0.3">
      <c r="A68" s="148"/>
      <c r="B68" s="181"/>
      <c r="C68" s="116"/>
      <c r="D68" s="116"/>
      <c r="E68" s="56"/>
      <c r="F68" s="57"/>
      <c r="G68" s="57"/>
      <c r="H68" s="57"/>
      <c r="I68" s="57"/>
      <c r="J68" s="57"/>
      <c r="K68" s="57"/>
      <c r="L68" s="57"/>
      <c r="M68" s="50" t="str">
        <f t="shared" si="185"/>
        <v/>
      </c>
      <c r="N68" s="50" t="str">
        <f>IF(AND(F68="",G68="",H68="",I68="",J68="",K68="",L68=""),"",IF(OR(F68="",G68="",H68="",I68="",J68="",K68="",L68=""),"Finalice la valoración del control para emitir su calificación",VLOOKUP(F68,Listas!$Z$1:$AA$17,2,FALSE)+VLOOKUP(G68,Listas!$Z$1:$AA$17,2,FALSE)+VLOOKUP(H68,Listas!$Z$1:$AA$17,2,FALSE)+VLOOKUP(I68,Listas!$Z$1:$AA$17,2,FALSE)+VLOOKUP(J68,Listas!$Z$1:$AA$17,2,FALSE)+VLOOKUP(K68,Listas!$Z$1:$AA$17,2,FALSE)+VLOOKUP(L68,Listas!$Z$1:$AA$17,2,FALSE)))</f>
        <v/>
      </c>
      <c r="O68" s="50" t="str">
        <f t="shared" si="186"/>
        <v/>
      </c>
      <c r="P68" s="49"/>
      <c r="Q68" s="50" t="str">
        <f t="shared" si="187"/>
        <v/>
      </c>
      <c r="R68" s="193"/>
      <c r="S68" s="193"/>
      <c r="T68" s="196"/>
      <c r="U68" s="152"/>
      <c r="V68" s="187"/>
      <c r="W68" s="190"/>
    </row>
    <row r="69" spans="1:39" x14ac:dyDescent="0.3"/>
    <row r="70" spans="1:39" x14ac:dyDescent="0.3"/>
  </sheetData>
  <sheetProtection algorithmName="SHA-512" hashValue="xstYGrwVpLZWtkm1K1ZMTgWGsk3ZTYS+9cME0QWpV+QhIsBL+nE5/8WisHOCBo+QRm2jQQeMIhMFVGNd0XVBew==" saltValue="3zWjksxfoWi6WaioJVG9Qg==" spinCount="100000" sheet="1" objects="1" scenarios="1" formatColumns="0" formatRows="0"/>
  <mergeCells count="231">
    <mergeCell ref="S66:S68"/>
    <mergeCell ref="T66:T68"/>
    <mergeCell ref="U66:U68"/>
    <mergeCell ref="M7:M8"/>
    <mergeCell ref="N7:N8"/>
    <mergeCell ref="O7:O8"/>
    <mergeCell ref="P7:P8"/>
    <mergeCell ref="Q7:Q8"/>
    <mergeCell ref="T7:T8"/>
    <mergeCell ref="U7:U8"/>
    <mergeCell ref="S60:S62"/>
    <mergeCell ref="T60:T62"/>
    <mergeCell ref="U60:U62"/>
    <mergeCell ref="S63:S65"/>
    <mergeCell ref="T63:T65"/>
    <mergeCell ref="U63:U65"/>
    <mergeCell ref="U54:U56"/>
    <mergeCell ref="S57:S59"/>
    <mergeCell ref="T57:T59"/>
    <mergeCell ref="U57:U59"/>
    <mergeCell ref="S12:S14"/>
    <mergeCell ref="R9:R11"/>
    <mergeCell ref="R63:R65"/>
    <mergeCell ref="R57:R59"/>
    <mergeCell ref="A63:A65"/>
    <mergeCell ref="B63:B65"/>
    <mergeCell ref="C63:C65"/>
    <mergeCell ref="D63:D65"/>
    <mergeCell ref="A66:A68"/>
    <mergeCell ref="B66:B68"/>
    <mergeCell ref="C66:C68"/>
    <mergeCell ref="D66:D68"/>
    <mergeCell ref="R66:R68"/>
    <mergeCell ref="A57:A59"/>
    <mergeCell ref="B57:B59"/>
    <mergeCell ref="C57:C59"/>
    <mergeCell ref="D57:D59"/>
    <mergeCell ref="A60:A62"/>
    <mergeCell ref="B60:B62"/>
    <mergeCell ref="C60:C62"/>
    <mergeCell ref="D60:D62"/>
    <mergeCell ref="R60:R62"/>
    <mergeCell ref="V1:W1"/>
    <mergeCell ref="V2:W2"/>
    <mergeCell ref="V3:W3"/>
    <mergeCell ref="V4:W4"/>
    <mergeCell ref="A54:A56"/>
    <mergeCell ref="B54:B56"/>
    <mergeCell ref="C54:C56"/>
    <mergeCell ref="D54:D56"/>
    <mergeCell ref="R54:R56"/>
    <mergeCell ref="S54:S56"/>
    <mergeCell ref="T54:T56"/>
    <mergeCell ref="V7:V8"/>
    <mergeCell ref="W7:W8"/>
    <mergeCell ref="H7:H8"/>
    <mergeCell ref="I7:I8"/>
    <mergeCell ref="J7:J8"/>
    <mergeCell ref="K7:K8"/>
    <mergeCell ref="L7:L8"/>
    <mergeCell ref="A1:B4"/>
    <mergeCell ref="A6:D6"/>
    <mergeCell ref="A7:A8"/>
    <mergeCell ref="B7:B8"/>
    <mergeCell ref="C7:C8"/>
    <mergeCell ref="D7:D8"/>
    <mergeCell ref="E7:E8"/>
    <mergeCell ref="F7:F8"/>
    <mergeCell ref="G7:G8"/>
    <mergeCell ref="A18:A20"/>
    <mergeCell ref="B18:B20"/>
    <mergeCell ref="C18:C20"/>
    <mergeCell ref="D18:D20"/>
    <mergeCell ref="R18:R20"/>
    <mergeCell ref="S9:S11"/>
    <mergeCell ref="S15:S17"/>
    <mergeCell ref="A15:A17"/>
    <mergeCell ref="B15:B17"/>
    <mergeCell ref="C15:C17"/>
    <mergeCell ref="D15:D17"/>
    <mergeCell ref="R15:R17"/>
    <mergeCell ref="A12:A14"/>
    <mergeCell ref="B12:B14"/>
    <mergeCell ref="R12:R14"/>
    <mergeCell ref="C12:C14"/>
    <mergeCell ref="D12:D14"/>
    <mergeCell ref="A9:A11"/>
    <mergeCell ref="B9:B11"/>
    <mergeCell ref="C9:C11"/>
    <mergeCell ref="D9:D11"/>
    <mergeCell ref="S24:S26"/>
    <mergeCell ref="A24:A26"/>
    <mergeCell ref="B24:B26"/>
    <mergeCell ref="C24:C26"/>
    <mergeCell ref="D24:D26"/>
    <mergeCell ref="R24:R26"/>
    <mergeCell ref="S21:S23"/>
    <mergeCell ref="A21:A23"/>
    <mergeCell ref="B21:B23"/>
    <mergeCell ref="C21:C23"/>
    <mergeCell ref="D21:D23"/>
    <mergeCell ref="R21:R23"/>
    <mergeCell ref="A30:A32"/>
    <mergeCell ref="B30:B32"/>
    <mergeCell ref="C30:C32"/>
    <mergeCell ref="D30:D32"/>
    <mergeCell ref="S27:S29"/>
    <mergeCell ref="A27:A29"/>
    <mergeCell ref="B27:B29"/>
    <mergeCell ref="C27:C29"/>
    <mergeCell ref="D27:D29"/>
    <mergeCell ref="R27:R29"/>
    <mergeCell ref="A33:A35"/>
    <mergeCell ref="B33:B35"/>
    <mergeCell ref="C33:C35"/>
    <mergeCell ref="D33:D35"/>
    <mergeCell ref="S36:S38"/>
    <mergeCell ref="A36:A38"/>
    <mergeCell ref="B36:B38"/>
    <mergeCell ref="C36:C38"/>
    <mergeCell ref="D36:D38"/>
    <mergeCell ref="A42:A44"/>
    <mergeCell ref="B42:B44"/>
    <mergeCell ref="C42:C44"/>
    <mergeCell ref="D42:D44"/>
    <mergeCell ref="R39:R41"/>
    <mergeCell ref="T45:T47"/>
    <mergeCell ref="S42:S44"/>
    <mergeCell ref="R42:R44"/>
    <mergeCell ref="T42:T44"/>
    <mergeCell ref="S45:S47"/>
    <mergeCell ref="R45:R47"/>
    <mergeCell ref="T39:T41"/>
    <mergeCell ref="B39:B41"/>
    <mergeCell ref="C39:C41"/>
    <mergeCell ref="D39:D41"/>
    <mergeCell ref="S39:S41"/>
    <mergeCell ref="A39:A41"/>
    <mergeCell ref="A48:A50"/>
    <mergeCell ref="B48:B50"/>
    <mergeCell ref="C48:C50"/>
    <mergeCell ref="D48:D50"/>
    <mergeCell ref="R48:R50"/>
    <mergeCell ref="T48:T50"/>
    <mergeCell ref="S51:S53"/>
    <mergeCell ref="A51:A53"/>
    <mergeCell ref="A45:A47"/>
    <mergeCell ref="B45:B47"/>
    <mergeCell ref="C45:C47"/>
    <mergeCell ref="D45:D47"/>
    <mergeCell ref="T30:T32"/>
    <mergeCell ref="T33:T35"/>
    <mergeCell ref="S33:S35"/>
    <mergeCell ref="R33:R35"/>
    <mergeCell ref="S30:S32"/>
    <mergeCell ref="R30:R32"/>
    <mergeCell ref="R51:R53"/>
    <mergeCell ref="B51:B53"/>
    <mergeCell ref="C51:C53"/>
    <mergeCell ref="D51:D53"/>
    <mergeCell ref="T51:T53"/>
    <mergeCell ref="S48:S50"/>
    <mergeCell ref="R36:R38"/>
    <mergeCell ref="T36:T38"/>
    <mergeCell ref="U36:U38"/>
    <mergeCell ref="U39:U41"/>
    <mergeCell ref="U42:U44"/>
    <mergeCell ref="U45:U47"/>
    <mergeCell ref="U48:U50"/>
    <mergeCell ref="U51:U53"/>
    <mergeCell ref="E6:W6"/>
    <mergeCell ref="C1:U4"/>
    <mergeCell ref="U9:U11"/>
    <mergeCell ref="U12:U14"/>
    <mergeCell ref="U15:U17"/>
    <mergeCell ref="U18:U20"/>
    <mergeCell ref="U21:U23"/>
    <mergeCell ref="U24:U26"/>
    <mergeCell ref="U27:U29"/>
    <mergeCell ref="U30:U32"/>
    <mergeCell ref="U33:U35"/>
    <mergeCell ref="T9:T11"/>
    <mergeCell ref="T12:T14"/>
    <mergeCell ref="T15:T17"/>
    <mergeCell ref="T18:T20"/>
    <mergeCell ref="T21:T23"/>
    <mergeCell ref="T24:T26"/>
    <mergeCell ref="T27:T29"/>
    <mergeCell ref="R7:R8"/>
    <mergeCell ref="S7:S8"/>
    <mergeCell ref="V12:V14"/>
    <mergeCell ref="W12:W14"/>
    <mergeCell ref="V9:V11"/>
    <mergeCell ref="W9:W11"/>
    <mergeCell ref="V15:V17"/>
    <mergeCell ref="W15:W17"/>
    <mergeCell ref="V18:V20"/>
    <mergeCell ref="S18:S20"/>
    <mergeCell ref="V21:V23"/>
    <mergeCell ref="V24:V26"/>
    <mergeCell ref="V27:V29"/>
    <mergeCell ref="V30:V32"/>
    <mergeCell ref="V33:V35"/>
    <mergeCell ref="V36:V38"/>
    <mergeCell ref="V39:V41"/>
    <mergeCell ref="V42:V44"/>
    <mergeCell ref="V45:V47"/>
    <mergeCell ref="V48:V50"/>
    <mergeCell ref="V51:V53"/>
    <mergeCell ref="V54:V56"/>
    <mergeCell ref="V57:V59"/>
    <mergeCell ref="V60:V62"/>
    <mergeCell ref="V63:V65"/>
    <mergeCell ref="V66:V68"/>
    <mergeCell ref="W18:W20"/>
    <mergeCell ref="W21:W23"/>
    <mergeCell ref="W24:W26"/>
    <mergeCell ref="W27:W29"/>
    <mergeCell ref="W30:W32"/>
    <mergeCell ref="W33:W35"/>
    <mergeCell ref="W36:W38"/>
    <mergeCell ref="W39:W41"/>
    <mergeCell ref="W42:W44"/>
    <mergeCell ref="W45:W47"/>
    <mergeCell ref="W48:W50"/>
    <mergeCell ref="W51:W53"/>
    <mergeCell ref="W54:W56"/>
    <mergeCell ref="W57:W59"/>
    <mergeCell ref="W60:W62"/>
    <mergeCell ref="W63:W65"/>
    <mergeCell ref="W66:W68"/>
  </mergeCells>
  <conditionalFormatting sqref="W9">
    <cfRule type="expression" dxfId="232" priority="194">
      <formula>IF($W9="Casi seguro",1,0)</formula>
    </cfRule>
    <cfRule type="expression" dxfId="231" priority="195">
      <formula>IF($W9="Probable",1,0)</formula>
    </cfRule>
    <cfRule type="expression" dxfId="230" priority="196">
      <formula>IF($W9="Posible",1,0)</formula>
    </cfRule>
    <cfRule type="expression" dxfId="229" priority="197">
      <formula>IF($W9="Improbable",1,0)</formula>
    </cfRule>
    <cfRule type="expression" dxfId="228" priority="198">
      <formula>IF($W9="Rara vez",1,0)</formula>
    </cfRule>
  </conditionalFormatting>
  <conditionalFormatting sqref="B9:D68">
    <cfRule type="expression" dxfId="227" priority="158">
      <formula>IF($D9="No aplica",1,0)</formula>
    </cfRule>
  </conditionalFormatting>
  <conditionalFormatting sqref="W12">
    <cfRule type="expression" dxfId="226" priority="128">
      <formula>IF($W12="Casi seguro",1,0)</formula>
    </cfRule>
    <cfRule type="expression" dxfId="225" priority="129">
      <formula>IF($W12="Probable",1,0)</formula>
    </cfRule>
    <cfRule type="expression" dxfId="224" priority="130">
      <formula>IF($W12="Posible",1,0)</formula>
    </cfRule>
    <cfRule type="expression" dxfId="223" priority="131">
      <formula>IF($W12="Improbable",1,0)</formula>
    </cfRule>
    <cfRule type="expression" dxfId="222" priority="132">
      <formula>IF($W12="Rara vez",1,0)</formula>
    </cfRule>
  </conditionalFormatting>
  <conditionalFormatting sqref="E12:W14">
    <cfRule type="expression" dxfId="221" priority="127">
      <formula>IF($D$12="No aplica",1,0)</formula>
    </cfRule>
  </conditionalFormatting>
  <conditionalFormatting sqref="E9:W11">
    <cfRule type="expression" dxfId="220" priority="126">
      <formula>IF($D$9="No aplica",1,0)</formula>
    </cfRule>
  </conditionalFormatting>
  <conditionalFormatting sqref="W15">
    <cfRule type="expression" dxfId="219" priority="120">
      <formula>IF($W15="Casi seguro",1,0)</formula>
    </cfRule>
    <cfRule type="expression" dxfId="218" priority="121">
      <formula>IF($W15="Probable",1,0)</formula>
    </cfRule>
    <cfRule type="expression" dxfId="217" priority="122">
      <formula>IF($W15="Posible",1,0)</formula>
    </cfRule>
    <cfRule type="expression" dxfId="216" priority="123">
      <formula>IF($W15="Improbable",1,0)</formula>
    </cfRule>
    <cfRule type="expression" dxfId="215" priority="124">
      <formula>IF($W15="Rara vez",1,0)</formula>
    </cfRule>
  </conditionalFormatting>
  <conditionalFormatting sqref="E15:W17">
    <cfRule type="expression" dxfId="214" priority="119">
      <formula>IF($D$15="No aplica",1,0)</formula>
    </cfRule>
  </conditionalFormatting>
  <conditionalFormatting sqref="W18">
    <cfRule type="expression" dxfId="213" priority="114">
      <formula>IF($W18="Casi seguro",1,0)</formula>
    </cfRule>
    <cfRule type="expression" dxfId="212" priority="115">
      <formula>IF($W18="Probable",1,0)</formula>
    </cfRule>
    <cfRule type="expression" dxfId="211" priority="116">
      <formula>IF($W18="Posible",1,0)</formula>
    </cfRule>
    <cfRule type="expression" dxfId="210" priority="117">
      <formula>IF($W18="Improbable",1,0)</formula>
    </cfRule>
    <cfRule type="expression" dxfId="209" priority="118">
      <formula>IF($W18="Rara vez",1,0)</formula>
    </cfRule>
  </conditionalFormatting>
  <conditionalFormatting sqref="E19:W20 F18:W18">
    <cfRule type="expression" dxfId="208" priority="113">
      <formula>IF($D$18="No aplica",1,0)</formula>
    </cfRule>
  </conditionalFormatting>
  <conditionalFormatting sqref="W21">
    <cfRule type="expression" dxfId="207" priority="102">
      <formula>IF($W21="Casi seguro",1,0)</formula>
    </cfRule>
    <cfRule type="expression" dxfId="206" priority="103">
      <formula>IF($W21="Probable",1,0)</formula>
    </cfRule>
    <cfRule type="expression" dxfId="205" priority="104">
      <formula>IF($W21="Posible",1,0)</formula>
    </cfRule>
    <cfRule type="expression" dxfId="204" priority="105">
      <formula>IF($W21="Improbable",1,0)</formula>
    </cfRule>
    <cfRule type="expression" dxfId="203" priority="106">
      <formula>IF($W21="Rara vez",1,0)</formula>
    </cfRule>
  </conditionalFormatting>
  <conditionalFormatting sqref="E21:W23">
    <cfRule type="expression" dxfId="202" priority="101">
      <formula>IF($D$21="No aplica",1,0)</formula>
    </cfRule>
  </conditionalFormatting>
  <conditionalFormatting sqref="W24">
    <cfRule type="expression" dxfId="201" priority="96">
      <formula>IF($W24="Casi seguro",1,0)</formula>
    </cfRule>
    <cfRule type="expression" dxfId="200" priority="97">
      <formula>IF($W24="Probable",1,0)</formula>
    </cfRule>
    <cfRule type="expression" dxfId="199" priority="98">
      <formula>IF($W24="Posible",1,0)</formula>
    </cfRule>
    <cfRule type="expression" dxfId="198" priority="99">
      <formula>IF($W24="Improbable",1,0)</formula>
    </cfRule>
    <cfRule type="expression" dxfId="197" priority="100">
      <formula>IF($W24="Rara vez",1,0)</formula>
    </cfRule>
  </conditionalFormatting>
  <conditionalFormatting sqref="E24:W26">
    <cfRule type="expression" dxfId="196" priority="95">
      <formula>IF($D$24="No aplica",1,0)</formula>
    </cfRule>
  </conditionalFormatting>
  <conditionalFormatting sqref="W27">
    <cfRule type="expression" dxfId="195" priority="90">
      <formula>IF($W27="Casi seguro",1,0)</formula>
    </cfRule>
    <cfRule type="expression" dxfId="194" priority="91">
      <formula>IF($W27="Probable",1,0)</formula>
    </cfRule>
    <cfRule type="expression" dxfId="193" priority="92">
      <formula>IF($W27="Posible",1,0)</formula>
    </cfRule>
    <cfRule type="expression" dxfId="192" priority="93">
      <formula>IF($W27="Improbable",1,0)</formula>
    </cfRule>
    <cfRule type="expression" dxfId="191" priority="94">
      <formula>IF($W27="Rara vez",1,0)</formula>
    </cfRule>
  </conditionalFormatting>
  <conditionalFormatting sqref="E27:W29">
    <cfRule type="expression" dxfId="190" priority="89">
      <formula>IF($D$27="No aplica",1,0)</formula>
    </cfRule>
  </conditionalFormatting>
  <conditionalFormatting sqref="W30">
    <cfRule type="expression" dxfId="189" priority="84">
      <formula>IF($W30="Casi seguro",1,0)</formula>
    </cfRule>
    <cfRule type="expression" dxfId="188" priority="85">
      <formula>IF($W30="Probable",1,0)</formula>
    </cfRule>
    <cfRule type="expression" dxfId="187" priority="86">
      <formula>IF($W30="Posible",1,0)</formula>
    </cfRule>
    <cfRule type="expression" dxfId="186" priority="87">
      <formula>IF($W30="Improbable",1,0)</formula>
    </cfRule>
    <cfRule type="expression" dxfId="185" priority="88">
      <formula>IF($W30="Rara vez",1,0)</formula>
    </cfRule>
  </conditionalFormatting>
  <conditionalFormatting sqref="E30:W32">
    <cfRule type="expression" dxfId="184" priority="83">
      <formula>IF($D$30="No aplica",1,0)</formula>
    </cfRule>
  </conditionalFormatting>
  <conditionalFormatting sqref="W33">
    <cfRule type="expression" dxfId="183" priority="78">
      <formula>IF($W33="Casi seguro",1,0)</formula>
    </cfRule>
    <cfRule type="expression" dxfId="182" priority="79">
      <formula>IF($W33="Probable",1,0)</formula>
    </cfRule>
    <cfRule type="expression" dxfId="181" priority="80">
      <formula>IF($W33="Posible",1,0)</formula>
    </cfRule>
    <cfRule type="expression" dxfId="180" priority="81">
      <formula>IF($W33="Improbable",1,0)</formula>
    </cfRule>
    <cfRule type="expression" dxfId="179" priority="82">
      <formula>IF($W33="Rara vez",1,0)</formula>
    </cfRule>
  </conditionalFormatting>
  <conditionalFormatting sqref="E34:W35 F33:W33">
    <cfRule type="expression" dxfId="178" priority="77">
      <formula>IF($D$33="No aplica",1,0)</formula>
    </cfRule>
  </conditionalFormatting>
  <conditionalFormatting sqref="W36">
    <cfRule type="expression" dxfId="177" priority="72">
      <formula>IF($W36="Casi seguro",1,0)</formula>
    </cfRule>
    <cfRule type="expression" dxfId="176" priority="73">
      <formula>IF($W36="Probable",1,0)</formula>
    </cfRule>
    <cfRule type="expression" dxfId="175" priority="74">
      <formula>IF($W36="Posible",1,0)</formula>
    </cfRule>
    <cfRule type="expression" dxfId="174" priority="75">
      <formula>IF($W36="Improbable",1,0)</formula>
    </cfRule>
    <cfRule type="expression" dxfId="173" priority="76">
      <formula>IF($W36="Rara vez",1,0)</formula>
    </cfRule>
  </conditionalFormatting>
  <conditionalFormatting sqref="E36:W38">
    <cfRule type="expression" dxfId="172" priority="71">
      <formula>IF($D$36="No aplica",1,0)</formula>
    </cfRule>
  </conditionalFormatting>
  <conditionalFormatting sqref="W39">
    <cfRule type="expression" dxfId="171" priority="66">
      <formula>IF($W39="Casi seguro",1,0)</formula>
    </cfRule>
    <cfRule type="expression" dxfId="170" priority="67">
      <formula>IF($W39="Probable",1,0)</formula>
    </cfRule>
    <cfRule type="expression" dxfId="169" priority="68">
      <formula>IF($W39="Posible",1,0)</formula>
    </cfRule>
    <cfRule type="expression" dxfId="168" priority="69">
      <formula>IF($W39="Improbable",1,0)</formula>
    </cfRule>
    <cfRule type="expression" dxfId="167" priority="70">
      <formula>IF($W39="Rara vez",1,0)</formula>
    </cfRule>
  </conditionalFormatting>
  <conditionalFormatting sqref="E40:W41 F39:W39">
    <cfRule type="expression" dxfId="166" priority="65">
      <formula>IF($D$39="No aplica",1,0)</formula>
    </cfRule>
  </conditionalFormatting>
  <conditionalFormatting sqref="W42">
    <cfRule type="expression" dxfId="165" priority="60">
      <formula>IF($W42="Casi seguro",1,0)</formula>
    </cfRule>
    <cfRule type="expression" dxfId="164" priority="61">
      <formula>IF($W42="Probable",1,0)</formula>
    </cfRule>
    <cfRule type="expression" dxfId="163" priority="62">
      <formula>IF($W42="Posible",1,0)</formula>
    </cfRule>
    <cfRule type="expression" dxfId="162" priority="63">
      <formula>IF($W42="Improbable",1,0)</formula>
    </cfRule>
    <cfRule type="expression" dxfId="161" priority="64">
      <formula>IF($W42="Rara vez",1,0)</formula>
    </cfRule>
  </conditionalFormatting>
  <conditionalFormatting sqref="E42:W44">
    <cfRule type="expression" dxfId="160" priority="59">
      <formula>IF($D$42="No aplica",1,0)</formula>
    </cfRule>
  </conditionalFormatting>
  <conditionalFormatting sqref="W45">
    <cfRule type="expression" dxfId="159" priority="54">
      <formula>IF($W45="Casi seguro",1,0)</formula>
    </cfRule>
    <cfRule type="expression" dxfId="158" priority="55">
      <formula>IF($W45="Probable",1,0)</formula>
    </cfRule>
    <cfRule type="expression" dxfId="157" priority="56">
      <formula>IF($W45="Posible",1,0)</formula>
    </cfRule>
    <cfRule type="expression" dxfId="156" priority="57">
      <formula>IF($W45="Improbable",1,0)</formula>
    </cfRule>
    <cfRule type="expression" dxfId="155" priority="58">
      <formula>IF($W45="Rara vez",1,0)</formula>
    </cfRule>
  </conditionalFormatting>
  <conditionalFormatting sqref="E45:W47">
    <cfRule type="expression" dxfId="154" priority="53">
      <formula>IF($D$45="No aplica",1,0)</formula>
    </cfRule>
  </conditionalFormatting>
  <conditionalFormatting sqref="W48">
    <cfRule type="expression" dxfId="153" priority="48">
      <formula>IF($W48="Casi seguro",1,0)</formula>
    </cfRule>
    <cfRule type="expression" dxfId="152" priority="49">
      <formula>IF($W48="Probable",1,0)</formula>
    </cfRule>
    <cfRule type="expression" dxfId="151" priority="50">
      <formula>IF($W48="Posible",1,0)</formula>
    </cfRule>
    <cfRule type="expression" dxfId="150" priority="51">
      <formula>IF($W48="Improbable",1,0)</formula>
    </cfRule>
    <cfRule type="expression" dxfId="149" priority="52">
      <formula>IF($W48="Rara vez",1,0)</formula>
    </cfRule>
  </conditionalFormatting>
  <conditionalFormatting sqref="E48:W50">
    <cfRule type="expression" dxfId="148" priority="47">
      <formula>IF($D$48="No aplica",1,0)</formula>
    </cfRule>
  </conditionalFormatting>
  <conditionalFormatting sqref="W51">
    <cfRule type="expression" dxfId="147" priority="42">
      <formula>IF($W51="Casi seguro",1,0)</formula>
    </cfRule>
    <cfRule type="expression" dxfId="146" priority="43">
      <formula>IF($W51="Probable",1,0)</formula>
    </cfRule>
    <cfRule type="expression" dxfId="145" priority="44">
      <formula>IF($W51="Posible",1,0)</formula>
    </cfRule>
    <cfRule type="expression" dxfId="144" priority="45">
      <formula>IF($W51="Improbable",1,0)</formula>
    </cfRule>
    <cfRule type="expression" dxfId="143" priority="46">
      <formula>IF($W51="Rara vez",1,0)</formula>
    </cfRule>
  </conditionalFormatting>
  <conditionalFormatting sqref="E51:W53">
    <cfRule type="expression" dxfId="142" priority="41">
      <formula>IF($D$51="No aplica",1,0)</formula>
    </cfRule>
  </conditionalFormatting>
  <conditionalFormatting sqref="W54">
    <cfRule type="expression" dxfId="141" priority="36">
      <formula>IF($W54="Casi seguro",1,0)</formula>
    </cfRule>
    <cfRule type="expression" dxfId="140" priority="37">
      <formula>IF($W54="Probable",1,0)</formula>
    </cfRule>
    <cfRule type="expression" dxfId="139" priority="38">
      <formula>IF($W54="Posible",1,0)</formula>
    </cfRule>
    <cfRule type="expression" dxfId="138" priority="39">
      <formula>IF($W54="Improbable",1,0)</formula>
    </cfRule>
    <cfRule type="expression" dxfId="137" priority="40">
      <formula>IF($W54="Rara vez",1,0)</formula>
    </cfRule>
  </conditionalFormatting>
  <conditionalFormatting sqref="E54:W56">
    <cfRule type="expression" dxfId="136" priority="35">
      <formula>IF($D$54="No aplica",1,0)</formula>
    </cfRule>
  </conditionalFormatting>
  <conditionalFormatting sqref="W57">
    <cfRule type="expression" dxfId="135" priority="30">
      <formula>IF($W57="Casi seguro",1,0)</formula>
    </cfRule>
    <cfRule type="expression" dxfId="134" priority="31">
      <formula>IF($W57="Probable",1,0)</formula>
    </cfRule>
    <cfRule type="expression" dxfId="133" priority="32">
      <formula>IF($W57="Posible",1,0)</formula>
    </cfRule>
    <cfRule type="expression" dxfId="132" priority="33">
      <formula>IF($W57="Improbable",1,0)</formula>
    </cfRule>
    <cfRule type="expression" dxfId="131" priority="34">
      <formula>IF($W57="Rara vez",1,0)</formula>
    </cfRule>
  </conditionalFormatting>
  <conditionalFormatting sqref="E57:W59">
    <cfRule type="expression" dxfId="130" priority="29">
      <formula>IF($D$57="No aplica",1,0)</formula>
    </cfRule>
  </conditionalFormatting>
  <conditionalFormatting sqref="W60">
    <cfRule type="expression" dxfId="129" priority="24">
      <formula>IF($W60="Casi seguro",1,0)</formula>
    </cfRule>
    <cfRule type="expression" dxfId="128" priority="25">
      <formula>IF($W60="Probable",1,0)</formula>
    </cfRule>
    <cfRule type="expression" dxfId="127" priority="26">
      <formula>IF($W60="Posible",1,0)</formula>
    </cfRule>
    <cfRule type="expression" dxfId="126" priority="27">
      <formula>IF($W60="Improbable",1,0)</formula>
    </cfRule>
    <cfRule type="expression" dxfId="125" priority="28">
      <formula>IF($W60="Rara vez",1,0)</formula>
    </cfRule>
  </conditionalFormatting>
  <conditionalFormatting sqref="E60:W62">
    <cfRule type="expression" dxfId="124" priority="23">
      <formula>IF($D$60="No aplica",1,0)</formula>
    </cfRule>
  </conditionalFormatting>
  <conditionalFormatting sqref="W63">
    <cfRule type="expression" dxfId="123" priority="18">
      <formula>IF($W63="Casi seguro",1,0)</formula>
    </cfRule>
    <cfRule type="expression" dxfId="122" priority="19">
      <formula>IF($W63="Probable",1,0)</formula>
    </cfRule>
    <cfRule type="expression" dxfId="121" priority="20">
      <formula>IF($W63="Posible",1,0)</formula>
    </cfRule>
    <cfRule type="expression" dxfId="120" priority="21">
      <formula>IF($W63="Improbable",1,0)</formula>
    </cfRule>
    <cfRule type="expression" dxfId="119" priority="22">
      <formula>IF($W63="Rara vez",1,0)</formula>
    </cfRule>
  </conditionalFormatting>
  <conditionalFormatting sqref="E63:W65">
    <cfRule type="expression" dxfId="118" priority="17">
      <formula>IF($D$63="No aplica",1,0)</formula>
    </cfRule>
  </conditionalFormatting>
  <conditionalFormatting sqref="W66">
    <cfRule type="expression" dxfId="117" priority="12">
      <formula>IF($W66="Casi seguro",1,0)</formula>
    </cfRule>
    <cfRule type="expression" dxfId="116" priority="13">
      <formula>IF($W66="Probable",1,0)</formula>
    </cfRule>
    <cfRule type="expression" dxfId="115" priority="14">
      <formula>IF($W66="Posible",1,0)</formula>
    </cfRule>
    <cfRule type="expression" dxfId="114" priority="15">
      <formula>IF($W66="Improbable",1,0)</formula>
    </cfRule>
    <cfRule type="expression" dxfId="113" priority="16">
      <formula>IF($W66="Rara vez",1,0)</formula>
    </cfRule>
  </conditionalFormatting>
  <conditionalFormatting sqref="E66:W68">
    <cfRule type="expression" dxfId="112" priority="11">
      <formula>IF($D$66="No aplica",1,0)</formula>
    </cfRule>
  </conditionalFormatting>
  <conditionalFormatting sqref="E39">
    <cfRule type="expression" dxfId="111" priority="3">
      <formula>IF($D$12="No aplica",1,0)</formula>
    </cfRule>
  </conditionalFormatting>
  <conditionalFormatting sqref="E18">
    <cfRule type="expression" dxfId="110" priority="2">
      <formula>IF($D$18="No aplica",1,0)</formula>
    </cfRule>
  </conditionalFormatting>
  <conditionalFormatting sqref="E33">
    <cfRule type="expression" dxfId="109" priority="1">
      <formula>IF($D$33="No aplica",1,0)</formula>
    </cfRule>
  </conditionalFormatting>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IF($E9="",Listas!$R$3,Listas!$S$2:$S$3)</xm:f>
          </x14:formula1>
          <xm:sqref>F9:F68</xm:sqref>
        </x14:dataValidation>
        <x14:dataValidation type="list" allowBlank="1" showInputMessage="1" showErrorMessage="1">
          <x14:formula1>
            <xm:f>IF($E9="",Listas!$R$3,Listas!$T$2:$T$3)</xm:f>
          </x14:formula1>
          <xm:sqref>G9:G68</xm:sqref>
        </x14:dataValidation>
        <x14:dataValidation type="list" allowBlank="1" showInputMessage="1" showErrorMessage="1">
          <x14:formula1>
            <xm:f>IF($E9="",Listas!$R$3,Listas!$U$2:$U$3)</xm:f>
          </x14:formula1>
          <xm:sqref>H9:H68</xm:sqref>
        </x14:dataValidation>
        <x14:dataValidation type="list" allowBlank="1" showInputMessage="1" showErrorMessage="1">
          <x14:formula1>
            <xm:f>IF($E9="",Listas!$R$3,Listas!$V$2:$V$4)</xm:f>
          </x14:formula1>
          <xm:sqref>I9:I68</xm:sqref>
        </x14:dataValidation>
        <x14:dataValidation type="list" allowBlank="1" showInputMessage="1" showErrorMessage="1">
          <x14:formula1>
            <xm:f>IF($E9="",Listas!$R$3,Listas!$W$2:$W$3)</xm:f>
          </x14:formula1>
          <xm:sqref>J9:J68</xm:sqref>
        </x14:dataValidation>
        <x14:dataValidation type="list" allowBlank="1" showInputMessage="1" showErrorMessage="1">
          <x14:formula1>
            <xm:f>IF($E9="",Listas!$R$3,Listas!$X$2:$X$3)</xm:f>
          </x14:formula1>
          <xm:sqref>K9:K68</xm:sqref>
        </x14:dataValidation>
        <x14:dataValidation type="list" allowBlank="1" showInputMessage="1" showErrorMessage="1">
          <x14:formula1>
            <xm:f>IF($E9="",Listas!$R$3,Listas!$Y$2:$Y$4)</xm:f>
          </x14:formula1>
          <xm:sqref>L9:L68</xm:sqref>
        </x14:dataValidation>
        <x14:dataValidation type="list" allowBlank="1" showInputMessage="1" showErrorMessage="1">
          <x14:formula1>
            <xm:f>Listas!$AB$2:$AB$4</xm:f>
          </x14:formula1>
          <xm:sqref>P9:P68</xm:sqref>
        </x14:dataValidation>
        <x14:dataValidation type="list" allowBlank="1" showInputMessage="1" showErrorMessage="1">
          <x14:formula1>
            <xm:f>Listas!$AC$2:$AC$5</xm:f>
          </x14:formula1>
          <xm:sqref>U9 U12 U15 U18 U21 U24 U27 U30 U33 U36 U39 U42 U45 U48 U51 U54 U57 U60 U63 U66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BO70"/>
  <sheetViews>
    <sheetView topLeftCell="A7" zoomScale="80" zoomScaleNormal="80" workbookViewId="0">
      <pane ySplit="2" topLeftCell="A51" activePane="bottomLeft" state="frozen"/>
      <selection activeCell="A7" sqref="A7"/>
      <selection pane="bottomLeft" activeCell="A60" sqref="A60:A62"/>
    </sheetView>
  </sheetViews>
  <sheetFormatPr baseColWidth="10" defaultColWidth="0" defaultRowHeight="16.5" zeroHeight="1" x14ac:dyDescent="0.3"/>
  <cols>
    <col min="1" max="1" width="4" style="8" bestFit="1" customWidth="1"/>
    <col min="2" max="3" width="16.5703125" style="8" customWidth="1"/>
    <col min="4" max="4" width="17.85546875" style="8" customWidth="1"/>
    <col min="5" max="5" width="13.140625" style="8" customWidth="1"/>
    <col min="6" max="6" width="16.140625" style="8" customWidth="1"/>
    <col min="7" max="7" width="30.85546875" style="8" customWidth="1"/>
    <col min="8" max="8" width="20.28515625" style="8" customWidth="1"/>
    <col min="9" max="9" width="22.28515625" style="9" customWidth="1"/>
    <col min="10" max="10" width="30.140625" style="2" customWidth="1"/>
    <col min="11" max="11" width="13" style="2" customWidth="1"/>
    <col min="12" max="12" width="7.140625" style="2" bestFit="1" customWidth="1"/>
    <col min="13" max="13" width="40.85546875" style="2" customWidth="1"/>
    <col min="14" max="14" width="13.5703125" style="2" customWidth="1"/>
    <col min="15" max="15" width="6.28515625" style="2" bestFit="1" customWidth="1"/>
    <col min="16" max="16" width="16" style="2" customWidth="1"/>
    <col min="17" max="17" width="26.7109375" style="2" customWidth="1"/>
    <col min="18" max="18" width="12.85546875" style="2" customWidth="1"/>
    <col min="19" max="19" width="16" style="2" customWidth="1"/>
    <col min="20" max="20" width="21.140625" style="2" customWidth="1"/>
    <col min="21" max="21" width="16.28515625" style="2" customWidth="1"/>
    <col min="22" max="22" width="21" style="2" customWidth="1"/>
    <col min="23" max="23" width="17.28515625" style="2" customWidth="1"/>
    <col min="24" max="25" width="29.42578125" style="2" customWidth="1"/>
    <col min="26" max="26" width="35.5703125" style="2" customWidth="1"/>
    <col min="27" max="27" width="12.85546875" style="2" customWidth="1"/>
    <col min="28" max="28" width="13" style="2" customWidth="1"/>
    <col min="29" max="29" width="10.42578125" style="2" customWidth="1"/>
    <col min="30" max="30" width="12.85546875" style="2" customWidth="1"/>
    <col min="31" max="31" width="9.140625" style="2" customWidth="1"/>
    <col min="32" max="32" width="15.28515625" style="2" customWidth="1"/>
    <col min="33" max="33" width="13.42578125" style="2" customWidth="1"/>
    <col min="34" max="34" width="31.85546875" style="2" customWidth="1"/>
    <col min="35" max="35" width="50" style="2" customWidth="1"/>
    <col min="36" max="36" width="27.85546875" style="2" customWidth="1"/>
    <col min="37" max="37" width="19.28515625" style="2" customWidth="1"/>
    <col min="38" max="38" width="24.42578125" style="2" customWidth="1"/>
    <col min="39" max="39" width="8.140625" style="2" customWidth="1"/>
    <col min="40" max="67" width="11.42578125" style="2" hidden="1" customWidth="1"/>
    <col min="68" max="16384" width="11.42578125" style="4" hidden="1"/>
  </cols>
  <sheetData>
    <row r="1" spans="1:67" ht="16.5" customHeight="1" x14ac:dyDescent="0.3">
      <c r="A1" s="199" t="s">
        <v>116</v>
      </c>
      <c r="B1" s="200"/>
      <c r="C1" s="201"/>
      <c r="D1" s="166" t="s">
        <v>162</v>
      </c>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74" t="s">
        <v>264</v>
      </c>
      <c r="AL1" s="174"/>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row>
    <row r="2" spans="1:67" ht="16.5" customHeight="1" x14ac:dyDescent="0.3">
      <c r="A2" s="202"/>
      <c r="B2" s="203"/>
      <c r="C2" s="204"/>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66"/>
      <c r="AK2" s="174" t="s">
        <v>263</v>
      </c>
      <c r="AL2" s="174"/>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row>
    <row r="3" spans="1:67" x14ac:dyDescent="0.3">
      <c r="A3" s="202"/>
      <c r="B3" s="203"/>
      <c r="C3" s="204"/>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166"/>
      <c r="AG3" s="166"/>
      <c r="AH3" s="166"/>
      <c r="AI3" s="166"/>
      <c r="AJ3" s="166"/>
      <c r="AK3" s="174" t="s">
        <v>312</v>
      </c>
      <c r="AL3" s="174"/>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row>
    <row r="4" spans="1:67" x14ac:dyDescent="0.3">
      <c r="A4" s="205"/>
      <c r="B4" s="206"/>
      <c r="C4" s="207"/>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c r="AJ4" s="166"/>
      <c r="AK4" s="174" t="s">
        <v>356</v>
      </c>
      <c r="AL4" s="174"/>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row>
    <row r="5" spans="1:67" ht="12" customHeight="1" x14ac:dyDescent="0.3">
      <c r="A5" s="12"/>
      <c r="B5" s="12"/>
      <c r="C5" s="12"/>
      <c r="D5" s="15"/>
      <c r="E5" s="12"/>
      <c r="F5" s="12"/>
      <c r="G5" s="12"/>
      <c r="H5" s="12"/>
      <c r="I5" s="18"/>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row>
    <row r="6" spans="1:67" ht="17.25" customHeight="1" x14ac:dyDescent="0.3">
      <c r="A6" s="135" t="s">
        <v>109</v>
      </c>
      <c r="B6" s="135"/>
      <c r="C6" s="135"/>
      <c r="D6" s="135"/>
      <c r="E6" s="135"/>
      <c r="F6" s="135"/>
      <c r="G6" s="135"/>
      <c r="H6" s="135"/>
      <c r="I6" s="135"/>
      <c r="J6" s="135"/>
      <c r="K6" s="135" t="s">
        <v>108</v>
      </c>
      <c r="L6" s="135"/>
      <c r="M6" s="135"/>
      <c r="N6" s="135"/>
      <c r="O6" s="135"/>
      <c r="P6" s="135"/>
      <c r="Q6" s="175" t="s">
        <v>107</v>
      </c>
      <c r="R6" s="176"/>
      <c r="S6" s="176"/>
      <c r="T6" s="176"/>
      <c r="U6" s="176"/>
      <c r="V6" s="176"/>
      <c r="W6" s="176"/>
      <c r="X6" s="176"/>
      <c r="Y6" s="176"/>
      <c r="Z6" s="176"/>
      <c r="AA6" s="177"/>
      <c r="AB6" s="175" t="s">
        <v>113</v>
      </c>
      <c r="AC6" s="176"/>
      <c r="AD6" s="176"/>
      <c r="AE6" s="176"/>
      <c r="AF6" s="176"/>
      <c r="AG6" s="176"/>
      <c r="AH6" s="177"/>
      <c r="AI6" s="218" t="s">
        <v>0</v>
      </c>
      <c r="AJ6" s="219"/>
      <c r="AK6" s="219"/>
      <c r="AL6" s="219"/>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row>
    <row r="7" spans="1:67" ht="18" customHeight="1" x14ac:dyDescent="0.3">
      <c r="A7" s="161" t="s">
        <v>88</v>
      </c>
      <c r="B7" s="136" t="s">
        <v>39</v>
      </c>
      <c r="C7" s="119" t="s">
        <v>319</v>
      </c>
      <c r="D7" s="119" t="s">
        <v>77</v>
      </c>
      <c r="E7" s="119" t="s">
        <v>78</v>
      </c>
      <c r="F7" s="119" t="s">
        <v>79</v>
      </c>
      <c r="G7" s="136" t="s">
        <v>1</v>
      </c>
      <c r="H7" s="119" t="s">
        <v>86</v>
      </c>
      <c r="I7" s="119" t="s">
        <v>2</v>
      </c>
      <c r="J7" s="220" t="s">
        <v>163</v>
      </c>
      <c r="K7" s="119" t="s">
        <v>3</v>
      </c>
      <c r="L7" s="136" t="s">
        <v>4</v>
      </c>
      <c r="M7" s="119" t="s">
        <v>142</v>
      </c>
      <c r="N7" s="119" t="s">
        <v>5</v>
      </c>
      <c r="O7" s="136" t="s">
        <v>4</v>
      </c>
      <c r="P7" s="119" t="s">
        <v>6</v>
      </c>
      <c r="Q7" s="119" t="s">
        <v>7</v>
      </c>
      <c r="R7" s="178" t="s">
        <v>104</v>
      </c>
      <c r="S7" s="179"/>
      <c r="T7" s="198"/>
      <c r="U7" s="178" t="s">
        <v>353</v>
      </c>
      <c r="V7" s="179"/>
      <c r="W7" s="179"/>
      <c r="X7" s="179"/>
      <c r="Y7" s="179"/>
      <c r="Z7" s="198"/>
      <c r="AA7" s="119" t="s">
        <v>326</v>
      </c>
      <c r="AB7" s="119" t="s">
        <v>9</v>
      </c>
      <c r="AC7" s="119" t="s">
        <v>4</v>
      </c>
      <c r="AD7" s="119" t="s">
        <v>110</v>
      </c>
      <c r="AE7" s="119" t="s">
        <v>4</v>
      </c>
      <c r="AF7" s="119" t="s">
        <v>111</v>
      </c>
      <c r="AG7" s="130" t="s">
        <v>114</v>
      </c>
      <c r="AH7" s="119" t="s">
        <v>160</v>
      </c>
      <c r="AI7" s="130" t="s">
        <v>223</v>
      </c>
      <c r="AJ7" s="130" t="s">
        <v>115</v>
      </c>
      <c r="AK7" s="119" t="s">
        <v>10</v>
      </c>
      <c r="AL7" s="130" t="s">
        <v>266</v>
      </c>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row>
    <row r="8" spans="1:67" ht="47.25" customHeight="1" x14ac:dyDescent="0.25">
      <c r="A8" s="161"/>
      <c r="B8" s="136"/>
      <c r="C8" s="119"/>
      <c r="D8" s="119"/>
      <c r="E8" s="119"/>
      <c r="F8" s="119"/>
      <c r="G8" s="136"/>
      <c r="H8" s="119"/>
      <c r="I8" s="119"/>
      <c r="J8" s="180"/>
      <c r="K8" s="119"/>
      <c r="L8" s="136"/>
      <c r="M8" s="119"/>
      <c r="N8" s="136"/>
      <c r="O8" s="136"/>
      <c r="P8" s="119"/>
      <c r="Q8" s="119"/>
      <c r="R8" s="48" t="s">
        <v>56</v>
      </c>
      <c r="S8" s="48" t="s">
        <v>8</v>
      </c>
      <c r="T8" s="48" t="s">
        <v>102</v>
      </c>
      <c r="U8" s="48" t="s">
        <v>103</v>
      </c>
      <c r="V8" s="48" t="s">
        <v>105</v>
      </c>
      <c r="W8" s="48" t="s">
        <v>106</v>
      </c>
      <c r="X8" s="48" t="s">
        <v>350</v>
      </c>
      <c r="Y8" s="63" t="s">
        <v>351</v>
      </c>
      <c r="Z8" s="63" t="s">
        <v>352</v>
      </c>
      <c r="AA8" s="119"/>
      <c r="AB8" s="119"/>
      <c r="AC8" s="119"/>
      <c r="AD8" s="119"/>
      <c r="AE8" s="119"/>
      <c r="AF8" s="119"/>
      <c r="AG8" s="130"/>
      <c r="AH8" s="119"/>
      <c r="AI8" s="130"/>
      <c r="AJ8" s="130"/>
      <c r="AK8" s="119"/>
      <c r="AL8" s="217"/>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row>
    <row r="9" spans="1:67" ht="31.5" customHeight="1" x14ac:dyDescent="0.25">
      <c r="A9" s="148">
        <v>1</v>
      </c>
      <c r="B9" s="149" t="str">
        <f>'2. Identificación del Riesgo'!B9:B11</f>
        <v>Conocimiento del Riesgo y Efectos del Cambio Climático</v>
      </c>
      <c r="C9" s="149" t="str">
        <f>IF('2. Identificación del Riesgo'!C9:C11="","",'2. Identificación del Riesgo'!C9:C11)</f>
        <v xml:space="preserve">Vencimiento en los términos de las solicitudes radicadas en el grupo de Asistencia Técnica
</v>
      </c>
      <c r="D9" s="149" t="str">
        <f>IF('2. Identificación del Riesgo'!D9:D11="","",'2. Identificación del Riesgo'!D9:D11)</f>
        <v>Afectación Reputacional</v>
      </c>
      <c r="E9" s="149" t="str">
        <f>IF('2. Identificación del Riesgo'!E9:E11="","",'2. Identificación del Riesgo'!E9:E11)</f>
        <v>Alta demanda en las solicitudes, que superan la capacidad de respuesta</v>
      </c>
      <c r="F9" s="149" t="str">
        <f>IF('2. Identificación del Riesgo'!F9:F11="","",'2. Identificación del Riesgo'!F9:F11)</f>
        <v>Dado que las solicitudes son por demanda se planeó un número de profesionales para atender las mismas, sin embargo se han recibido mayor cantidad de solicitudes,  por tanto el número de profesionales no ha sido suficiente. 
Debido a la temporada de lluvias más intensa y extensa se ha tenido que atender un mayo número de emergencias y radicados que ocasiona restrasos en la elaboración de respuestas.</v>
      </c>
      <c r="G9" s="149" t="str">
        <f>IF('2. Identificación del Riesgo'!G9:G11="","",'2. Identificación del Riesgo'!G9:G11)</f>
        <v xml:space="preserve">Grupo de Asistencia Técnica - Posibilidad de Afectación Reputacional por incumplimiento en los términos legales de entrega de los respuestas a las solicitudes recibidas, lo que podría generar investigaciones disciplinarias. </v>
      </c>
      <c r="H9" s="149" t="str">
        <f>IF('2. Identificación del Riesgo'!H9:H11="","",'2. Identificación del Riesgo'!H9:H11)</f>
        <v>Gestión</v>
      </c>
      <c r="I9" s="149" t="str">
        <f>IF('2. Identificación del Riesgo'!I9:I11="","",'2. Identificación del Riesgo'!I9:I11)</f>
        <v>Ejecución y Administración de procesos</v>
      </c>
      <c r="J9" s="149" t="str">
        <f>IF('2. Identificación del Riesgo'!J9:J11="","",'2. Identificación del Riesgo'!J9:J11)</f>
        <v>Alta: La actividad que conlleva el riesgo se ejecuta mínimo 500 veces al año y máximo 5000 veces por año</v>
      </c>
      <c r="K9" s="145" t="str">
        <f>'2. Identificación del Riesgo'!K9:K11</f>
        <v>Alta</v>
      </c>
      <c r="L9" s="146">
        <f>'2. Identificación del Riesgo'!L9:L11</f>
        <v>0.8</v>
      </c>
      <c r="M9" s="149" t="str">
        <f>IF(OR('2. Identificación del Riesgo'!H9:H11="Corrupción",'2. Identificación del Riesgo'!H9:H11="Lavado de Activos",'2. Identificación del Riesgo'!H9:H11="Financiación del Terrorismo",'2. Identificación del Riesgo'!H9:H11="Trámites, OPAs y Consultas de Acceso a la Información Pública"),"No Aplica",
IF('2. Identificación del Riesgo'!M9:M11="","",'2. Identificación del Riesgo'!M9:M11))</f>
        <v>Reputacional: El riesgo afecta la imagen de la entidad internamente, de conocimiento general, nivel interno, de junta directiva y accionistas y/o de proveedores</v>
      </c>
      <c r="N9" s="145" t="str">
        <f>'2. Identificación del Riesgo'!N9:N11</f>
        <v>Menor</v>
      </c>
      <c r="O9" s="146">
        <f>'2. Identificación del Riesgo'!O9:O11</f>
        <v>0.4</v>
      </c>
      <c r="P9" s="143" t="str">
        <f>'2. Identificación del Riesgo'!P9:P11</f>
        <v>Moderado</v>
      </c>
      <c r="Q9" s="51" t="str">
        <f>IF($H$9="","",
IF(OR($H$9="Corrupción",$H$9="Lavado de Activos",$H$9="Financiación del Terrorismo",$H$9="Trámites, OPAs y Consultas de Acceso a la Información Pública"),'6.Valoración Control Corrupción'!$E9,'5. Valoración de Controles'!$E9))</f>
        <v xml:space="preserve">Profesional Especializado grado 29 - Grupo Asistencia Técnica </v>
      </c>
      <c r="R9" s="50" t="str">
        <f>IF($H$9="","",
IF(OR($H$9="Corrupción",$H$9="Lavado de Activos",$H$9="Financiación del Terrorismo",$H$9="Trámites, OPAs y Consultas de Acceso a la Información Pública"),"No Aplica",'5. Valoración de Controles'!$I9))</f>
        <v>Preventivo</v>
      </c>
      <c r="S9" s="50" t="str">
        <f>IF($H$9="","",
IF(OR($H$9="Corrupción",$H$9="Lavado de Activos",$H$9="Financiación del Terrorismo",$H$9="Trámites, OPAs y Consultas de Acceso a la Información Pública"),"No Aplica",'5. Valoración de Controles'!$J9))</f>
        <v>Afecta probabilidad</v>
      </c>
      <c r="T9" s="50" t="str">
        <f>IF($H$9="","",
IF(OR($H$9="Corrupción",$H$9="Lavado de Activos",$H$9="Financiación del Terrorismo",$H$9="Trámites, OPAs y Consultas de Acceso a la Información Pública"),"No Aplica",'5. Valoración de Controles'!$K9))</f>
        <v>Manual</v>
      </c>
      <c r="U9" s="50" t="str">
        <f>IF($H$9="","",
IF(OR($H$9="Corrupción",$H$9="Lavado de Activos",$H$9="Financiación del Terrorismo",$H$9="Trámites, OPAs y Consultas de Acceso a la Información Pública"),"No Aplica",'5. Valoración de Controles'!$L9))</f>
        <v>Sin Documentar</v>
      </c>
      <c r="V9" s="50" t="str">
        <f>IF($H$9="","",
IF(OR($H$9="Corrupción",$H$9="Lavado de Activos",$H$9="Financiación del Terrorismo",$H$9="Trámites, OPAs y Consultas de Acceso a la Información Pública"),"No Aplica",'5. Valoración de Controles'!$M9))</f>
        <v>Continua</v>
      </c>
      <c r="W9" s="50" t="str">
        <f>IF($H$9="","",
IF(OR($H$9="Corrupción",$H$9="Lavado de Activos",$H$9="Financiación del Terrorismo",$H$9="Trámites, OPAs y Consultas de Acceso a la Información Pública"),"No Aplica",'5. Valoración de Controles'!$N9))</f>
        <v>Sin registro</v>
      </c>
      <c r="X9" s="68" t="str">
        <f>IF($H$9="","",
IF(OR($H$9="Corrupción",$H$9="Lavado de Activos",$H$9="Financiación del Terrorismo",$H$9="Trámites, OPAs y Consultas de Acceso a la Información Pública"),"No Aplica",'5. Valoración de Controles'!$O9))</f>
        <v>Correo electrónico</v>
      </c>
      <c r="Y9" s="68" t="str">
        <f>IF($H$9="","",
IF(OR($H$9="Corrupción",$H$9="Lavado de Activos",$H$9="Financiación del Terrorismo",$H$9="Trámites, OPAs y Consultas de Acceso a la Información Pública"),"No Aplica",'5. Valoración de Controles'!$P9))</f>
        <v>CORDIS</v>
      </c>
      <c r="Z9" s="68" t="str">
        <f>IF($H$9="","",
IF(OR($H$9="Corrupción",$H$9="Lavado de Activos",$H$9="Financiación del Terrorismo",$H$9="Trámites, OPAs y Consultas de Acceso a la Información Pública"),"No Aplica",'5. Valoración de Controles'!$Q9))</f>
        <v>En reuniones períódicas de grupo se abordará el tema de vencidos y próximos a vencerse para tomar las acciones pertinentes.</v>
      </c>
      <c r="AA9" s="52">
        <f>IF($H$9="","",
IF(OR($H$9="Corrupción",$H$9="Lavado de Activos",$H$9="Financiación del Terrorismo",$H$9="Trámites, OPAs y Consultas de Acceso a la Información Pública"),"No aplica",'5. Valoración de Controles'!$R9))</f>
        <v>0.4</v>
      </c>
      <c r="AB9" s="145" t="str">
        <f>IF(H9="","",
IF(OR(H9="Corrupción",H9="Lavado de Activos",H9="Financiación del Terrorismo",H9="Trámites, OPAs y Consultas de Acceso a la Información Pública"),'6.Valoración Control Corrupción'!W9:W11,
IF(OR(H9&lt;&gt;"Corrupción",H9&lt;&gt;"Lavado de Activos",H9&lt;&gt;"Financiación del Terrorismo",H9&lt;&gt;"Trámites, OPAs y Consultas de Acceso a la Información Pública"),IF(AC9="","",
IF(AND(AC9&gt;0,AC9&lt;0.4),"Muy Baja",
IF(AND(AC9&gt;=0.4,AC9&lt;0.6),"Baja",
IF(AND(AC9&gt;=0.6,AC9&lt;0.8),"Media",
IF(AND(AC9&gt;=0.8,AC9&lt;1),"Alta",
IF(AC9&gt;=1,"Muy Alta","")))))))))</f>
        <v>Baja</v>
      </c>
      <c r="AC9" s="211">
        <f>IF(H9="","",
IF(OR(H9="Corrupción",H9="Lavado de Activos",H9="Financiación del Terrorismo",H9="Trámites, OPAs y Consultas de Acceso a la Información Pública"),"No aplica",
IF(OR(H9&lt;&gt;"Corrupción",H9&lt;&gt;"Lavado de Activos",H9&lt;&gt;"Financiación del Terrorismo",H9&lt;&gt;"Trámites, OPAs y Consultas de Acceso a la Información Pública"),
IF('5. Valoración de Controles'!U11&gt;0,'5. Valoración de Controles'!U11,
IF('5. Valoración de Controles'!U10&gt;0,'5. Valoración de Controles'!U10,
IF('5. Valoración de Controles'!U9&gt;0,'5. Valoración de Controles'!U9,L9))))))</f>
        <v>0.48</v>
      </c>
      <c r="AD9" s="145" t="str">
        <f>IF(H9="","",
IF(OR(H9="Corrupción",H9="Lavado de Activos",H9="Financiación del Terrorismo",H9="Trámites, OPAs y Consultas de Acceso a la Información Pública"),'3. Impacto Riesgo de Corrupción'!Z9:Z11,
IF(OR(H9&lt;&gt;"Corrupción",H9&lt;&gt;"Lavado de Activos",H9&lt;&gt;"Financiación del Terrorismo",H9&lt;&gt;"Trámites, OPAs y Consultas de Acceso a la Información Pública"),
IF(AE9="","",
IF(AND(AE9&gt;0,AE9&lt;0.4),"Leve",
IF(AND(AE9&gt;=0.4,AE9&lt;0.6),"Menor",
IF(AND(AE9&gt;=0.6,AE9&lt;0.8),"Moderado",
IF(AND(AE9&gt;=0.8,AE9&lt;1),"Mayor",
IF(AE9&gt;=1,"Catastrófico","")))))))))</f>
        <v>Menor</v>
      </c>
      <c r="AE9" s="211">
        <f>IF(H9="","",
IF(OR(H9="Corrupción",H9="Lavado de Activos",H9="Financiación del Terrorismo",H9="Trámites, OPAs y Consultas de Acceso a la Información Pública"),"No aplica",
IF(OR(H9&lt;&gt;"Corrupción",H9&lt;&gt;"Lavado de Activos",H9&lt;&gt;"Financiación del Terrorismo",H9&lt;&gt;"Trámites, OPAs y Consultas de Acceso a la Información Pública"),
IF('5. Valoración de Controles'!V11&gt;0,'5. Valoración de Controles'!V11,
IF('5. Valoración de Controles'!V10&gt;0,'5. Valoración de Controles'!V10,
IF('5. Valoración de Controles'!V9&gt;0,'5. Valoración de Controles'!V9,O9))))))</f>
        <v>0.4</v>
      </c>
      <c r="AF9" s="143" t="str">
        <f>IF(AND(AB9="Muy Alta",OR(AD9="Leve",AD9="Menor",AD9="Moderado",AD9="Mayor")),"Alto",
IF(AND(AB9="Alta",OR(AD9="Leve",AD9="Menor")),"Moderado",
IF(AND(AB9="Alta",OR(AD9="Moderado",AD9="Mayor")),"Alto",
IF(AND(AB9="Media",OR(AD9="Leve",AD9="Menor",AD9="Moderado")),"Moderado",
IF(AND(AB9="Media",OR(AD9="Mayor")),"Alto",
IF(AND(AB9="Baja",OR(AD9="Leve")),"Bajo",
IF(AND(OR(AB9="Baja",AB9="Improbable"),OR(AD9="Menor",AD9="Moderado")),"Moderado",
IF(AND(OR(AB9="Baja",AB9="Improbable"),AD9="Mayor"),"Alto",
IF(AND(AB9="Muy Baja",OR(AD9="Leve",AD9="Menor")),"Bajo",
IF(AND(OR(AB9="Muy Baja",AB9="Rara vez"),OR(AD9="Moderado")),"Moderado",
IF(AND(OR(AB9="Muy Baja",AB9="Rara vez"),AD9="Mayor"),"Alto",
IF(AND(OR(AB9="Casi seguro",AB9="Probable",AB9="Posible"),AD9="Mayor"),"Extremo",
IF(AND(AB9="Casi seguro",AD9="Moderado"),"Extremo",
IF(AND(OR(AB9="Probable",AB9="Posible"),OR(AD9="Moderado")),"Alto",
IF(AD9="Catastrófico","Extremo","")))))))))))))))</f>
        <v>Moderado</v>
      </c>
      <c r="AG9" s="147"/>
      <c r="AH9" s="181" t="str">
        <f>IF(AG9="Reducir (Mitigar)","Debe establecer el plan de acción a implementar para mitigar el nivel del riesgo",
IF(AG9="Reducir (Transferir)","No amerita plan de acción. Debe tercerizar la actividad que genera este riesgo o adquirir polizas para evitar responsabilidad economica, sin embargo mantiene la responsabilidad reputacional",
IF(AG9="Aceptar","No amerita plan de acción. Asuma las consecuencias de la materialización del riesgo",
IF(AG9="Evitar","No amerita plan de acción. No ejecute la actividad que genera el riesgo",
IF(AG9="Reducir","Debe establecer el plan de acción a implementar para mitigar el nivel del riesgo",
IF(AG9="Compartir","No amerita plan de acción. Comparta el riesgo con una parte interesada que pueda gestionarlo con mas eficacia",""))))))</f>
        <v/>
      </c>
      <c r="AI9" s="213"/>
      <c r="AJ9" s="215"/>
      <c r="AK9" s="208" t="str">
        <f>IF(AI9="","","∑ Peso porcentual de cada acción definida")</f>
        <v/>
      </c>
      <c r="AL9" s="14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row>
    <row r="10" spans="1:67" ht="31.5" customHeight="1" x14ac:dyDescent="0.3">
      <c r="A10" s="148"/>
      <c r="B10" s="149"/>
      <c r="C10" s="149"/>
      <c r="D10" s="149"/>
      <c r="E10" s="149"/>
      <c r="F10" s="149"/>
      <c r="G10" s="149"/>
      <c r="H10" s="149"/>
      <c r="I10" s="149"/>
      <c r="J10" s="149"/>
      <c r="K10" s="145"/>
      <c r="L10" s="146"/>
      <c r="M10" s="149"/>
      <c r="N10" s="145"/>
      <c r="O10" s="146"/>
      <c r="P10" s="143"/>
      <c r="Q10" s="51">
        <f>IF($H$9="","",
IF(OR($H$9="Corrupción",$H$9="Lavado de Activos",$H$9="Financiación del Terrorismo",$H$9="Trámites, OPAs y Consultas de Acceso a la Información Pública"),'6.Valoración Control Corrupción'!$E10,'5. Valoración de Controles'!$E10))</f>
        <v>0</v>
      </c>
      <c r="R10" s="50">
        <f>IF($H$9="","",
IF(OR($H$9="Corrupción",$H$9="Lavado de Activos",$H$9="Financiación del Terrorismo",$H$9="Trámites, OPAs y Consultas de Acceso a la Información Pública"),"No Aplica",'5. Valoración de Controles'!$I10))</f>
        <v>0</v>
      </c>
      <c r="S10" s="50" t="str">
        <f>IF($H$9="","",
IF(OR($H$9="Corrupción",$H$9="Lavado de Activos",$H$9="Financiación del Terrorismo",$H$9="Trámites, OPAs y Consultas de Acceso a la Información Pública"),"No Aplica",'5. Valoración de Controles'!$J10))</f>
        <v/>
      </c>
      <c r="T10" s="50">
        <f>IF($H$9="","",
IF(OR($H$9="Corrupción",$H$9="Lavado de Activos",$H$9="Financiación del Terrorismo",$H$9="Trámites, OPAs y Consultas de Acceso a la Información Pública"),"No Aplica",'5. Valoración de Controles'!$K10))</f>
        <v>0</v>
      </c>
      <c r="U10" s="50">
        <f>IF($H$9="","",
IF(OR($H$9="Corrupción",$H$9="Lavado de Activos",$H$9="Financiación del Terrorismo",$H$9="Trámites, OPAs y Consultas de Acceso a la Información Pública"),"No Aplica",'5. Valoración de Controles'!$L10))</f>
        <v>0</v>
      </c>
      <c r="V10" s="50">
        <f>IF($H$9="","",
IF(OR($H$9="Corrupción",$H$9="Lavado de Activos",$H$9="Financiación del Terrorismo",$H$9="Trámites, OPAs y Consultas de Acceso a la Información Pública"),"No Aplica",'5. Valoración de Controles'!$M10))</f>
        <v>0</v>
      </c>
      <c r="W10" s="50">
        <f>IF($H$9="","",
IF(OR($H$9="Corrupción",$H$9="Lavado de Activos",$H$9="Financiación del Terrorismo",$H$9="Trámites, OPAs y Consultas de Acceso a la Información Pública"),"No Aplica",'5. Valoración de Controles'!$N10))</f>
        <v>0</v>
      </c>
      <c r="X10" s="68">
        <f>IF($H$9="","",
IF(OR($H$9="Corrupción",$H$9="Lavado de Activos",$H$9="Financiación del Terrorismo",$H$9="Trámites, OPAs y Consultas de Acceso a la Información Pública"),"No Aplica",'5. Valoración de Controles'!$O10))</f>
        <v>0</v>
      </c>
      <c r="Y10" s="68">
        <f>IF($H$9="","",
IF(OR($H$9="Corrupción",$H$9="Lavado de Activos",$H$9="Financiación del Terrorismo",$H$9="Trámites, OPAs y Consultas de Acceso a la Información Pública"),"No Aplica",'5. Valoración de Controles'!$P10))</f>
        <v>0</v>
      </c>
      <c r="Z10" s="68">
        <f>IF($H$9="","",
IF(OR($H$9="Corrupción",$H$9="Lavado de Activos",$H$9="Financiación del Terrorismo",$H$9="Trámites, OPAs y Consultas de Acceso a la Información Pública"),"No Aplica",'5. Valoración de Controles'!$Q10))</f>
        <v>0</v>
      </c>
      <c r="AA10" s="52" t="str">
        <f>IF($H$9="","",
IF(OR($H$9="Corrupción",$H$9="Lavado de Activos",$H$9="Financiación del Terrorismo",$H$9="Trámites, OPAs y Consultas de Acceso a la Información Pública"),"No aplica",'5. Valoración de Controles'!$R10))</f>
        <v/>
      </c>
      <c r="AB10" s="145"/>
      <c r="AC10" s="212"/>
      <c r="AD10" s="145"/>
      <c r="AE10" s="212"/>
      <c r="AF10" s="143"/>
      <c r="AG10" s="147"/>
      <c r="AH10" s="210"/>
      <c r="AI10" s="214"/>
      <c r="AJ10" s="216"/>
      <c r="AK10" s="209"/>
      <c r="AL10" s="216"/>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row>
    <row r="11" spans="1:67" ht="31.5" customHeight="1" x14ac:dyDescent="0.3">
      <c r="A11" s="148"/>
      <c r="B11" s="149"/>
      <c r="C11" s="149"/>
      <c r="D11" s="149"/>
      <c r="E11" s="149"/>
      <c r="F11" s="149"/>
      <c r="G11" s="149"/>
      <c r="H11" s="149"/>
      <c r="I11" s="149"/>
      <c r="J11" s="149"/>
      <c r="K11" s="145"/>
      <c r="L11" s="146"/>
      <c r="M11" s="149"/>
      <c r="N11" s="145"/>
      <c r="O11" s="146"/>
      <c r="P11" s="143"/>
      <c r="Q11" s="51">
        <f>IF($H$9="","",
IF(OR($H$9="Corrupción",$H$9="Lavado de Activos",$H$9="Financiación del Terrorismo",$H$9="Trámites, OPAs y Consultas de Acceso a la Información Pública"),'6.Valoración Control Corrupción'!$E11,'5. Valoración de Controles'!$E11))</f>
        <v>0</v>
      </c>
      <c r="R11" s="50">
        <f>IF($H$9="","",
IF(OR($H$9="Corrupción",$H$9="Lavado de Activos",$H$9="Financiación del Terrorismo",$H$9="Trámites, OPAs y Consultas de Acceso a la Información Pública"),"No Aplica",'5. Valoración de Controles'!$I11))</f>
        <v>0</v>
      </c>
      <c r="S11" s="50" t="str">
        <f>IF($H$9="","",
IF(OR($H$9="Corrupción",$H$9="Lavado de Activos",$H$9="Financiación del Terrorismo",$H$9="Trámites, OPAs y Consultas de Acceso a la Información Pública"),"No Aplica",'5. Valoración de Controles'!$J11))</f>
        <v/>
      </c>
      <c r="T11" s="50">
        <f>IF($H$9="","",
IF(OR($H$9="Corrupción",$H$9="Lavado de Activos",$H$9="Financiación del Terrorismo",$H$9="Trámites, OPAs y Consultas de Acceso a la Información Pública"),"No Aplica",'5. Valoración de Controles'!$K11))</f>
        <v>0</v>
      </c>
      <c r="U11" s="50">
        <f>IF($H$9="","",
IF(OR($H$9="Corrupción",$H$9="Lavado de Activos",$H$9="Financiación del Terrorismo",$H$9="Trámites, OPAs y Consultas de Acceso a la Información Pública"),"No Aplica",'5. Valoración de Controles'!$L11))</f>
        <v>0</v>
      </c>
      <c r="V11" s="50">
        <f>IF($H$9="","",
IF(OR($H$9="Corrupción",$H$9="Lavado de Activos",$H$9="Financiación del Terrorismo",$H$9="Trámites, OPAs y Consultas de Acceso a la Información Pública"),"No Aplica",'5. Valoración de Controles'!$M11))</f>
        <v>0</v>
      </c>
      <c r="W11" s="50">
        <f>IF($H$9="","",
IF(OR($H$9="Corrupción",$H$9="Lavado de Activos",$H$9="Financiación del Terrorismo",$H$9="Trámites, OPAs y Consultas de Acceso a la Información Pública"),"No Aplica",'5. Valoración de Controles'!$N11))</f>
        <v>0</v>
      </c>
      <c r="X11" s="68">
        <f>IF($H$9="","",
IF(OR($H$9="Corrupción",$H$9="Lavado de Activos",$H$9="Financiación del Terrorismo",$H$9="Trámites, OPAs y Consultas de Acceso a la Información Pública"),"No Aplica",'5. Valoración de Controles'!$O11))</f>
        <v>0</v>
      </c>
      <c r="Y11" s="68">
        <f>IF($H$9="","",
IF(OR($H$9="Corrupción",$H$9="Lavado de Activos",$H$9="Financiación del Terrorismo",$H$9="Trámites, OPAs y Consultas de Acceso a la Información Pública"),"No Aplica",'5. Valoración de Controles'!$P11))</f>
        <v>0</v>
      </c>
      <c r="Z11" s="68">
        <f>IF($H$9="","",
IF(OR($H$9="Corrupción",$H$9="Lavado de Activos",$H$9="Financiación del Terrorismo",$H$9="Trámites, OPAs y Consultas de Acceso a la Información Pública"),"No Aplica",'5. Valoración de Controles'!$Q11))</f>
        <v>0</v>
      </c>
      <c r="AA11" s="52" t="str">
        <f>IF($H$9="","",
IF(OR($H$9="Corrupción",$H$9="Lavado de Activos",$H$9="Financiación del Terrorismo",$H$9="Trámites, OPAs y Consultas de Acceso a la Información Pública"),"No aplica",'5. Valoración de Controles'!$R11))</f>
        <v/>
      </c>
      <c r="AB11" s="145"/>
      <c r="AC11" s="212"/>
      <c r="AD11" s="145"/>
      <c r="AE11" s="212"/>
      <c r="AF11" s="143"/>
      <c r="AG11" s="147"/>
      <c r="AH11" s="210"/>
      <c r="AI11" s="214"/>
      <c r="AJ11" s="216"/>
      <c r="AK11" s="209"/>
      <c r="AL11" s="216"/>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row>
    <row r="12" spans="1:67" ht="31.5" customHeight="1" x14ac:dyDescent="0.3">
      <c r="A12" s="148">
        <v>2</v>
      </c>
      <c r="B12" s="149" t="str">
        <f>'2. Identificación del Riesgo'!B12:B14</f>
        <v>Conocimiento del Riesgo y Efectos del Cambio Climático</v>
      </c>
      <c r="C12" s="149" t="str">
        <f>IF('2. Identificación del Riesgo'!C12:C14="","",'2. Identificación del Riesgo'!C12:C14)</f>
        <v xml:space="preserve">Favorecimientos en la elaboración del Concepto Técnico de Legalización, Regularización o Planes Parciales
</v>
      </c>
      <c r="D12" s="149" t="str">
        <f>IF('2. Identificación del Riesgo'!D12:D14="","",'2. Identificación del Riesgo'!D12:D14)</f>
        <v>Afectación Reputacional</v>
      </c>
      <c r="E12" s="149" t="str">
        <f>IF('2. Identificación del Riesgo'!E12:E14="","",'2. Identificación del Riesgo'!E12:E14)</f>
        <v>Posible entrega de dádivas a funcionarios que realicen los conceptos técnicos.</v>
      </c>
      <c r="F12" s="149" t="str">
        <f>IF('2. Identificación del Riesgo'!F12:F14="","",'2. Identificación del Riesgo'!F12:F14)</f>
        <v>Posibilidad de modificación de las categorias de Amenaza, Vulnerabilidad y Riesgo en los Conceptos Técnicos en favor de terceros.</v>
      </c>
      <c r="G12" s="149" t="str">
        <f>IF('2. Identificación del Riesgo'!G12:G14="","",'2. Identificación del Riesgo'!G12:G14)</f>
        <v>Grupo de Conceptos para la Planificación territorial - Posibilidad de Afectación Reputacional por la asignación o exclusión de las categorias de amenaza alta no urbanizable o riesgo alto no mitigable en uno o varios predios de propiedad particular realizada por el servidor público a cargo sin que esto corresponda con la realidad, favoreciendo a particulares a cambio de beneficios recibidos.</v>
      </c>
      <c r="H12" s="149" t="str">
        <f>IF('2. Identificación del Riesgo'!H12:H14="","",'2. Identificación del Riesgo'!H12:H14)</f>
        <v>Corrupción</v>
      </c>
      <c r="I12" s="149" t="str">
        <f>IF('2. Identificación del Riesgo'!I12:I14="","",'2. Identificación del Riesgo'!I12:I14)</f>
        <v>Fraude Externo</v>
      </c>
      <c r="J12" s="149" t="str">
        <f>IF('2. Identificación del Riesgo'!J12:J14="","",'2. Identificación del Riesgo'!J12:J14)</f>
        <v>Rara vez: No se ha presentado en los últimos cinco años.</v>
      </c>
      <c r="K12" s="145" t="str">
        <f>'2. Identificación del Riesgo'!K12:K14</f>
        <v>Rara vez</v>
      </c>
      <c r="L12" s="146">
        <f>'2. Identificación del Riesgo'!L12:L14</f>
        <v>0.2</v>
      </c>
      <c r="M12" s="149" t="str">
        <f>IF(OR('2. Identificación del Riesgo'!H12:H14="Corrupción",'2. Identificación del Riesgo'!H12:H14="Lavado de Activos",'2. Identificación del Riesgo'!H12:H14="Financiación del Terrorismo",'2. Identificación del Riesgo'!H12:H14="Trámites, OPAs y Consultas de Acceso a la Información Pública"),"No Aplica",
IF('2. Identificación del Riesgo'!M12:M14="","",'2. Identificación del Riesgo'!M12:M14))</f>
        <v>No Aplica</v>
      </c>
      <c r="N12" s="145" t="str">
        <f>'2. Identificación del Riesgo'!N12:N14</f>
        <v>Catastrófico</v>
      </c>
      <c r="O12" s="146">
        <f>'2. Identificación del Riesgo'!O12:O14</f>
        <v>1</v>
      </c>
      <c r="P12" s="143" t="str">
        <f>'2. Identificación del Riesgo'!P12:P14</f>
        <v>Extremo</v>
      </c>
      <c r="Q12" s="60" t="str">
        <f>IF($H$12="","",
IF(OR($H$12="Corrupción",$H$12="Lavado de Activos",$H$12="Financiación del Terrorismo",$H$12="Trámites, OPAs y Consultas de Acceso a la Información Pública"),'6.Valoración Control Corrupción'!$E12,'5. Valoración de Controles'!$E12))</f>
        <v>Cuando se asigne o excluya un predio en la categoria de amenaza alta no urbanizable o riesgo alto no mitigable, deberá presentarse ante comité interno de conceptos técnicos para la planificación territorial.</v>
      </c>
      <c r="R12" s="50" t="str">
        <f>IF($H$12="","",
IF(OR($H$12="Corrupción",$H$12="Lavado de Activos",$H$12="Financiación del Terrorismo",$H$12="Trámites, OPAs y Consultas de Acceso a la Información Pública"),"No Aplica",'5. Valoración de Controles'!$I12))</f>
        <v>No Aplica</v>
      </c>
      <c r="S12" s="50" t="str">
        <f>IF($H$12="","",
IF(OR($H$12="Corrupción",$H$12="Lavado de Activos",$H$12="Financiación del Terrorismo",$H$12="Trámites, OPAs y Consultas de Acceso a la Información Pública"),"No Aplica",'5. Valoración de Controles'!$J12))</f>
        <v>No Aplica</v>
      </c>
      <c r="T12" s="50" t="str">
        <f>IF($H$12="","",
IF(OR($H$12="Corrupción",$H$12="Lavado de Activos",$H$12="Financiación del Terrorismo",$H$12="Trámites, OPAs y Consultas de Acceso a la Información Pública"),"No Aplica",'5. Valoración de Controles'!$K12))</f>
        <v>No Aplica</v>
      </c>
      <c r="U12" s="50" t="str">
        <f>IF($H$12="","",
IF(OR($H$12="Corrupción",$H$12="Lavado de Activos",$H$12="Financiación del Terrorismo",$H$12="Trámites, OPAs y Consultas de Acceso a la Información Pública"),"No Aplica",'5. Valoración de Controles'!$L12))</f>
        <v>No Aplica</v>
      </c>
      <c r="V12" s="50" t="str">
        <f>IF($H$12="","",
IF(OR($H$12="Corrupción",$H$12="Lavado de Activos",$H$12="Financiación del Terrorismo",$H$12="Trámites, OPAs y Consultas de Acceso a la Información Pública"),"No Aplica",'5. Valoración de Controles'!$M$12))</f>
        <v>No Aplica</v>
      </c>
      <c r="W12" s="50" t="str">
        <f>IF($H$12="","",
IF(OR($H$12="Corrupción",$H$12="Lavado de Activos",$H$12="Financiación del Terrorismo",$H$12="Trámites, OPAs y Consultas de Acceso a la Información Pública"),"No Aplica",'5. Valoración de Controles'!$N12))</f>
        <v>No Aplica</v>
      </c>
      <c r="X12" s="68" t="str">
        <f>IF($H$12="","",
IF(OR($H$12="Corrupción",$H$12="Lavado de Activos",$H$12="Financiación del Terrorismo",$H$12="Trámites, OPAs y Consultas de Acceso a la Información Pública"),"No Aplica",'5. Valoración de Controles'!$O12))</f>
        <v>No Aplica</v>
      </c>
      <c r="Y12" s="68" t="str">
        <f>IF($H$12="","",
IF(OR($H$12="Corrupción",$H$12="Lavado de Activos",$H$12="Financiación del Terrorismo",$H$12="Trámites, OPAs y Consultas de Acceso a la Información Pública"),"No Aplica",'5. Valoración de Controles'!$P12))</f>
        <v>No Aplica</v>
      </c>
      <c r="Z12" s="68" t="str">
        <f>IF($H$12="","",
IF(OR($H$12="Corrupción",$H$12="Lavado de Activos",$H$12="Financiación del Terrorismo",$H$12="Trámites, OPAs y Consultas de Acceso a la Información Pública"),"No Aplica",'5. Valoración de Controles'!$Q12))</f>
        <v>No Aplica</v>
      </c>
      <c r="AA12" s="52" t="str">
        <f>IF($H$12="","",
IF(OR($H$12="Corrupción",$H$12="Lavado de Activos",$H$12="Financiación del Terrorismo",$H$12="Trámites, OPAs y Consultas de Acceso a la Información Pública"),"No aplica",'5. Valoración de Controles'!$R12))</f>
        <v>No aplica</v>
      </c>
      <c r="AB12" s="145" t="str">
        <f>IF(H12="","",
IF(OR(H12="Corrupción",H12="Lavado de Activos",H12="Financiación del Terrorismo",H12="Trámites, OPAs y Consultas de Acceso a la Información Pública"),'6.Valoración Control Corrupción'!W12:W14,
IF(OR(H12&lt;&gt;"Corrupción",H12&lt;&gt;"Lavado de Activos",H12&lt;&gt;"Financiación del Terrorismo",H12&lt;&gt;"Trámites, OPAs y Consultas de Acceso a la Información Pública"),IF(AC12="","",
IF(AND(AC12&gt;0,AC12&lt;0.4),"Muy Baja",
IF(AND(AC12&gt;=0.4,AC12&lt;0.6),"Baja",
IF(AND(AC12&gt;=0.6,AC12&lt;0.8),"Media",
IF(AND(AC12&gt;=0.8,AC12&lt;1),"Alta",
IF(AC12&gt;=1,"Muy Alta","")))))))))</f>
        <v>Rara vez</v>
      </c>
      <c r="AC12" s="211" t="str">
        <f>IF(H12="","",
IF(OR(H12="Corrupción",H12="Lavado de Activos",H12="Financiación del Terrorismo",H12="Trámites, OPAs y Consultas de Acceso a la Información Pública"),"No aplica",
IF(OR(H12&lt;&gt;"Corrupción",H12&lt;&gt;"Lavado de Activos",H12&lt;&gt;"Financiación del Terrorismo",H12&lt;&gt;"Trámites, OPAs y Consultas de Acceso a la Información Pública"),
IF('5. Valoración de Controles'!U14&gt;0,'5. Valoración de Controles'!U14,
IF('5. Valoración de Controles'!U13&gt;0,'5. Valoración de Controles'!U13,
IF('5. Valoración de Controles'!U12&gt;0,'5. Valoración de Controles'!U12,L12))))))</f>
        <v>No aplica</v>
      </c>
      <c r="AD12" s="145" t="str">
        <f>IF(H12="","",
IF(OR(H12="Corrupción",H12="Lavado de Activos",H12="Financiación del Terrorismo",H12="Trámites, OPAs y Consultas de Acceso a la Información Pública"),'3. Impacto Riesgo de Corrupción'!Z12:Z14,
IF(OR(H12&lt;&gt;"Corrupción",H12&lt;&gt;"Lavado de Activos",H12&lt;&gt;"Financiación del Terrorismo",H12&lt;&gt;"Trámites, OPAs y Consultas de Acceso a la Información Pública"),
IF(AE12="","",
IF(AND(AE12&gt;0,AE12&lt;0.4),"Leve",
IF(AND(AE12&gt;=0.4,AE12&lt;0.6),"Menor",
IF(AND(AE12&gt;=0.6,AE12&lt;0.8),"Moderado",
IF(AND(AE12&gt;=0.8,AE12&lt;1),"Mayor",
IF(AE12&gt;=1,"Catastrófico","")))))))))</f>
        <v>Catastrófico</v>
      </c>
      <c r="AE12" s="211" t="str">
        <f>IF(H12="","",
IF(OR(H12="Corrupción",H12="Lavado de Activos",H12="Financiación del Terrorismo",H12="Trámites, OPAs y Consultas de Acceso a la Información Pública"),"No aplica",
IF(OR(H12&lt;&gt;"Corrupción",H12&lt;&gt;"Lavado de Activos",H12&lt;&gt;"Financiación del Terrorismo",H12&lt;&gt;"Trámites, OPAs y Consultas de Acceso a la Información Pública"),
IF('5. Valoración de Controles'!V14&gt;0,'5. Valoración de Controles'!V14,
IF('5. Valoración de Controles'!V13&gt;0,'5. Valoración de Controles'!V13,
IF('5. Valoración de Controles'!V12&gt;0,'5. Valoración de Controles'!V12,O12))))))</f>
        <v>No aplica</v>
      </c>
      <c r="AF12" s="143" t="str">
        <f t="shared" ref="AF12" si="0">IF(AND(AB12="Muy Alta",OR(AD12="Leve",AD12="Menor",AD12="Moderado",AD12="Mayor")),"Alto",
IF(AND(AB12="Alta",OR(AD12="Leve",AD12="Menor")),"Moderado",
IF(AND(AB12="Alta",OR(AD12="Moderado",AD12="Mayor")),"Alto",
IF(AND(AB12="Media",OR(AD12="Leve",AD12="Menor",AD12="Moderado")),"Moderado",
IF(AND(AB12="Media",OR(AD12="Mayor")),"Alto",
IF(AND(AB12="Baja",OR(AD12="Leve")),"Bajo",
IF(AND(OR(AB12="Baja",AB12="Improbable"),OR(AD12="Menor",AD12="Moderado")),"Moderado",
IF(AND(OR(AB12="Baja",AB12="Improbable"),AD12="Mayor"),"Alto",
IF(AND(AB12="Muy Baja",OR(AD12="Leve",AD12="Menor")),"Bajo",
IF(AND(OR(AB12="Muy Baja",AB12="Rara vez"),OR(AD12="Moderado")),"Moderado",
IF(AND(OR(AB12="Muy Baja",AB12="Rara vez"),AD12="Mayor"),"Alto",
IF(AND(OR(AB12="Casi seguro",AB12="Probable",AB12="Posible"),AD12="Mayor"),"Extremo",
IF(AND(AB12="Casi seguro",AD12="Moderado"),"Extremo",
IF(AND(OR(AB12="Probable",AB12="Posible"),OR(AD12="Moderado")),"Alto",
IF(AD12="Catastrófico","Extremo","")))))))))))))))</f>
        <v>Extremo</v>
      </c>
      <c r="AG12" s="147" t="s">
        <v>221</v>
      </c>
      <c r="AH12" s="181" t="str">
        <f t="shared" ref="AH12" si="1">IF(AG12="Reducir (Mitigar)","Debe establecer el plan de acción a implementar para mitigar el nivel del riesgo",
IF(AG12="Reducir (Transferir)","No amerita plan de acción. Debe tercerizar la actividad que genera este riesgo o adquirir polizas para evitar responsabilidad economica, sin embargo mantiene la responsabilidad reputacional",
IF(AG12="Aceptar","No amerita plan de acción. Asuma las consecuencias de la materialización del riesgo",
IF(AG12="Evitar","No amerita plan de acción. No ejecute la actividad que genera el riesgo",
IF(AG12="Reducir","Debe establecer el plan de acción a implementar para mitigar el nivel del riesgo",
IF(AG12="Compartir","No amerita plan de acción. Comparta el riesgo con una parte interesada que pueda gestionarlo con mas eficacia",""))))))</f>
        <v>Debe establecer el plan de acción a implementar para mitigar el nivel del riesgo</v>
      </c>
      <c r="AI12" s="213" t="s">
        <v>561</v>
      </c>
      <c r="AJ12" s="215">
        <v>44563</v>
      </c>
      <c r="AK12" s="208" t="str">
        <f t="shared" ref="AK12" si="2">IF(AI12="","","∑ Peso porcentual de cada acción definida")</f>
        <v>∑ Peso porcentual de cada acción definida</v>
      </c>
      <c r="AL12" s="144" t="s">
        <v>461</v>
      </c>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row>
    <row r="13" spans="1:67" ht="31.5" customHeight="1" x14ac:dyDescent="0.3">
      <c r="A13" s="148"/>
      <c r="B13" s="149"/>
      <c r="C13" s="149"/>
      <c r="D13" s="149"/>
      <c r="E13" s="149"/>
      <c r="F13" s="149"/>
      <c r="G13" s="149"/>
      <c r="H13" s="149"/>
      <c r="I13" s="149"/>
      <c r="J13" s="149"/>
      <c r="K13" s="145"/>
      <c r="L13" s="146"/>
      <c r="M13" s="149"/>
      <c r="N13" s="145"/>
      <c r="O13" s="146"/>
      <c r="P13" s="143"/>
      <c r="Q13" s="60">
        <f>IF($H$12="","",
IF(OR($H$12="Corrupción",$H$12="Lavado de Activos",$H$12="Financiación del Terrorismo",$H$12="Trámites, OPAs y Consultas de Acceso a la Información Pública"),'6.Valoración Control Corrupción'!$E13,'5. Valoración de Controles'!$E13))</f>
        <v>0</v>
      </c>
      <c r="R13" s="50" t="str">
        <f>IF($H$12="","",
IF(OR($H$12="Corrupción",$H$12="Lavado de Activos",$H$12="Financiación del Terrorismo",$H$12="Trámites, OPAs y Consultas de Acceso a la Información Pública"),"No Aplica",'5. Valoración de Controles'!$I13))</f>
        <v>No Aplica</v>
      </c>
      <c r="S13" s="50" t="str">
        <f>IF($H$12="","",
IF(OR($H$12="Corrupción",$H$12="Lavado de Activos",$H$12="Financiación del Terrorismo",$H$12="Trámites, OPAs y Consultas de Acceso a la Información Pública"),"No Aplica",'5. Valoración de Controles'!$J13))</f>
        <v>No Aplica</v>
      </c>
      <c r="T13" s="50" t="str">
        <f>IF($H$12="","",
IF(OR($H$12="Corrupción",$H$12="Lavado de Activos",$H$12="Financiación del Terrorismo",$H$12="Trámites, OPAs y Consultas de Acceso a la Información Pública"),"No Aplica",'5. Valoración de Controles'!$K13))</f>
        <v>No Aplica</v>
      </c>
      <c r="U13" s="50" t="str">
        <f>IF($H$12="","",
IF(OR($H$12="Corrupción",$H$12="Lavado de Activos",$H$12="Financiación del Terrorismo",$H$12="Trámites, OPAs y Consultas de Acceso a la Información Pública"),"No Aplica",'5. Valoración de Controles'!$L13))</f>
        <v>No Aplica</v>
      </c>
      <c r="V13" s="50" t="str">
        <f>IF($H$12="","",
IF(OR($H$12="Corrupción",$H$12="Lavado de Activos",$H$12="Financiación del Terrorismo",$H$12="Trámites, OPAs y Consultas de Acceso a la Información Pública"),"No Aplica",'5. Valoración de Controles'!$M$12))</f>
        <v>No Aplica</v>
      </c>
      <c r="W13" s="50" t="str">
        <f>IF($H$12="","",
IF(OR($H$12="Corrupción",$H$12="Lavado de Activos",$H$12="Financiación del Terrorismo",$H$12="Trámites, OPAs y Consultas de Acceso a la Información Pública"),"No Aplica",'5. Valoración de Controles'!$N13))</f>
        <v>No Aplica</v>
      </c>
      <c r="X13" s="68" t="str">
        <f>IF($H$12="","",
IF(OR($H$12="Corrupción",$H$12="Lavado de Activos",$H$12="Financiación del Terrorismo",$H$12="Trámites, OPAs y Consultas de Acceso a la Información Pública"),"No Aplica",'5. Valoración de Controles'!$O13))</f>
        <v>No Aplica</v>
      </c>
      <c r="Y13" s="68" t="str">
        <f>IF($H$12="","",
IF(OR($H$12="Corrupción",$H$12="Lavado de Activos",$H$12="Financiación del Terrorismo",$H$12="Trámites, OPAs y Consultas de Acceso a la Información Pública"),"No Aplica",'5. Valoración de Controles'!$P13))</f>
        <v>No Aplica</v>
      </c>
      <c r="Z13" s="68" t="str">
        <f>IF($H$12="","",
IF(OR($H$12="Corrupción",$H$12="Lavado de Activos",$H$12="Financiación del Terrorismo",$H$12="Trámites, OPAs y Consultas de Acceso a la Información Pública"),"No Aplica",'5. Valoración de Controles'!$Q13))</f>
        <v>No Aplica</v>
      </c>
      <c r="AA13" s="52" t="str">
        <f>IF($H$12="","",
IF(OR($H$12="Corrupción",$H$12="Lavado de Activos",$H$12="Financiación del Terrorismo",$H$12="Trámites, OPAs y Consultas de Acceso a la Información Pública"),"No aplica",'5. Valoración de Controles'!$R13))</f>
        <v>No aplica</v>
      </c>
      <c r="AB13" s="145"/>
      <c r="AC13" s="212"/>
      <c r="AD13" s="145"/>
      <c r="AE13" s="212"/>
      <c r="AF13" s="143"/>
      <c r="AG13" s="147"/>
      <c r="AH13" s="210"/>
      <c r="AI13" s="214"/>
      <c r="AJ13" s="216"/>
      <c r="AK13" s="209"/>
      <c r="AL13" s="216"/>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row>
    <row r="14" spans="1:67" ht="31.5" customHeight="1" x14ac:dyDescent="0.3">
      <c r="A14" s="148"/>
      <c r="B14" s="149"/>
      <c r="C14" s="149"/>
      <c r="D14" s="149"/>
      <c r="E14" s="149"/>
      <c r="F14" s="149"/>
      <c r="G14" s="149"/>
      <c r="H14" s="149"/>
      <c r="I14" s="149"/>
      <c r="J14" s="149"/>
      <c r="K14" s="145"/>
      <c r="L14" s="146"/>
      <c r="M14" s="149"/>
      <c r="N14" s="145"/>
      <c r="O14" s="146"/>
      <c r="P14" s="143"/>
      <c r="Q14" s="60">
        <f>IF($H$12="","",
IF(OR($H$12="Corrupción",$H$12="Lavado de Activos",$H$12="Financiación del Terrorismo",$H$12="Trámites, OPAs y Consultas de Acceso a la Información Pública"),'6.Valoración Control Corrupción'!$E14,'5. Valoración de Controles'!$E14))</f>
        <v>0</v>
      </c>
      <c r="R14" s="50" t="str">
        <f>IF($H$12="","",
IF(OR($H$12="Corrupción",$H$12="Lavado de Activos",$H$12="Financiación del Terrorismo",$H$12="Trámites, OPAs y Consultas de Acceso a la Información Pública"),"No Aplica",'5. Valoración de Controles'!$I14))</f>
        <v>No Aplica</v>
      </c>
      <c r="S14" s="50" t="str">
        <f>IF($H$12="","",
IF(OR($H$12="Corrupción",$H$12="Lavado de Activos",$H$12="Financiación del Terrorismo",$H$12="Trámites, OPAs y Consultas de Acceso a la Información Pública"),"No Aplica",'5. Valoración de Controles'!$J14))</f>
        <v>No Aplica</v>
      </c>
      <c r="T14" s="50" t="str">
        <f>IF($H$12="","",
IF(OR($H$12="Corrupción",$H$12="Lavado de Activos",$H$12="Financiación del Terrorismo",$H$12="Trámites, OPAs y Consultas de Acceso a la Información Pública"),"No Aplica",'5. Valoración de Controles'!$K14))</f>
        <v>No Aplica</v>
      </c>
      <c r="U14" s="50" t="str">
        <f>IF($H$12="","",
IF(OR($H$12="Corrupción",$H$12="Lavado de Activos",$H$12="Financiación del Terrorismo",$H$12="Trámites, OPAs y Consultas de Acceso a la Información Pública"),"No Aplica",'5. Valoración de Controles'!$L14))</f>
        <v>No Aplica</v>
      </c>
      <c r="V14" s="50" t="str">
        <f>IF($H$12="","",
IF(OR($H$12="Corrupción",$H$12="Lavado de Activos",$H$12="Financiación del Terrorismo",$H$12="Trámites, OPAs y Consultas de Acceso a la Información Pública"),"No Aplica",'5. Valoración de Controles'!$M$12))</f>
        <v>No Aplica</v>
      </c>
      <c r="W14" s="50" t="str">
        <f>IF($H$12="","",
IF(OR($H$12="Corrupción",$H$12="Lavado de Activos",$H$12="Financiación del Terrorismo",$H$12="Trámites, OPAs y Consultas de Acceso a la Información Pública"),"No Aplica",'5. Valoración de Controles'!$N14))</f>
        <v>No Aplica</v>
      </c>
      <c r="X14" s="68" t="str">
        <f>IF($H$12="","",
IF(OR($H$12="Corrupción",$H$12="Lavado de Activos",$H$12="Financiación del Terrorismo",$H$12="Trámites, OPAs y Consultas de Acceso a la Información Pública"),"No Aplica",'5. Valoración de Controles'!$O14))</f>
        <v>No Aplica</v>
      </c>
      <c r="Y14" s="68" t="str">
        <f>IF($H$12="","",
IF(OR($H$12="Corrupción",$H$12="Lavado de Activos",$H$12="Financiación del Terrorismo",$H$12="Trámites, OPAs y Consultas de Acceso a la Información Pública"),"No Aplica",'5. Valoración de Controles'!$P14))</f>
        <v>No Aplica</v>
      </c>
      <c r="Z14" s="68" t="str">
        <f>IF($H$12="","",
IF(OR($H$12="Corrupción",$H$12="Lavado de Activos",$H$12="Financiación del Terrorismo",$H$12="Trámites, OPAs y Consultas de Acceso a la Información Pública"),"No Aplica",'5. Valoración de Controles'!$Q14))</f>
        <v>No Aplica</v>
      </c>
      <c r="AA14" s="52" t="str">
        <f>IF($H$12="","",
IF(OR($H$12="Corrupción",$H$12="Lavado de Activos",$H$12="Financiación del Terrorismo",$H$12="Trámites, OPAs y Consultas de Acceso a la Información Pública"),"No aplica",'5. Valoración de Controles'!$R14))</f>
        <v>No aplica</v>
      </c>
      <c r="AB14" s="145"/>
      <c r="AC14" s="212"/>
      <c r="AD14" s="145"/>
      <c r="AE14" s="212"/>
      <c r="AF14" s="143"/>
      <c r="AG14" s="147"/>
      <c r="AH14" s="210"/>
      <c r="AI14" s="214"/>
      <c r="AJ14" s="216"/>
      <c r="AK14" s="209"/>
      <c r="AL14" s="216"/>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row>
    <row r="15" spans="1:67" ht="31.5" customHeight="1" x14ac:dyDescent="0.3">
      <c r="A15" s="148">
        <v>3</v>
      </c>
      <c r="B15" s="149" t="str">
        <f>'2. Identificación del Riesgo'!B15:B17</f>
        <v>Conocimiento del Riesgo y Efectos del Cambio Climático</v>
      </c>
      <c r="C15" s="149" t="str">
        <f>IF('2. Identificación del Riesgo'!C15:C17="","",'2. Identificación del Riesgo'!C15:C17)</f>
        <v>Favorecimientos en la elaboración del Concepto Técnico de Licencias Urbanísticas</v>
      </c>
      <c r="D15" s="149" t="str">
        <f>IF('2. Identificación del Riesgo'!D15:D17="","",'2. Identificación del Riesgo'!D15:D17)</f>
        <v>Afectación Reputacional</v>
      </c>
      <c r="E15" s="149" t="str">
        <f>IF('2. Identificación del Riesgo'!E15:E17="","",'2. Identificación del Riesgo'!E15:E17)</f>
        <v>La complejidad de los análisis y la disponibilidad de información hacen que los tiempos de respuesta con los que legalmente se cuenta para la elaboración de los conceptos técnicos  (CT) sean insuficientes.
Además las entidades distritales que solicitan los Conceptos Técnicos sobrepasan la demanda estimada mensualmente.</v>
      </c>
      <c r="F15" s="149" t="str">
        <f>IF('2. Identificación del Riesgo'!F15:F17="","",'2. Identificación del Riesgo'!F15:F17)</f>
        <v xml:space="preserve">Dado que las solicitudes son por demanda se planeó un número de profesionales para atender las mismas, sin embargo se han recibido mayor cantidad de solicitudes por parte de Secretaria Distrital de Planeación y Secretaria Distrital de Hábitat,  por tanto el número de profesionales no ha sido suficiente. 
</v>
      </c>
      <c r="G15" s="149" t="str">
        <f>IF('2. Identificación del Riesgo'!G15:G17="","",'2. Identificación del Riesgo'!G15:G17)</f>
        <v xml:space="preserve">Grupo de Conceptos para la Planificación territorial - Posibilidad deAfectación Reputacional por incumplimiento en los términos legales de entrega de los conceptos técnicos para legalización, regularización y/o planes parciales. </v>
      </c>
      <c r="H15" s="149" t="str">
        <f>IF('2. Identificación del Riesgo'!H15:H17="","",'2. Identificación del Riesgo'!H15:H17)</f>
        <v>Gestión</v>
      </c>
      <c r="I15" s="149" t="str">
        <f>IF('2. Identificación del Riesgo'!I15:I17="","",'2. Identificación del Riesgo'!I15:I17)</f>
        <v>Ejecución y Administración de procesos</v>
      </c>
      <c r="J15" s="149" t="str">
        <f>IF('2. Identificación del Riesgo'!J15:J17="","",'2. Identificación del Riesgo'!J15:J17)</f>
        <v>Media: La actividad que conlleva el riesgo se ejecuta de 24 a 500 veces por año</v>
      </c>
      <c r="K15" s="145" t="str">
        <f>'2. Identificación del Riesgo'!K15:K17</f>
        <v>Media</v>
      </c>
      <c r="L15" s="146">
        <f>'2. Identificación del Riesgo'!L15:L17</f>
        <v>0.6</v>
      </c>
      <c r="M15" s="149" t="str">
        <f>IF(OR('2. Identificación del Riesgo'!H15:H17="Corrupción",'2. Identificación del Riesgo'!H15:H17="Lavado de Activos",'2. Identificación del Riesgo'!H15:H17="Financiación del Terrorismo",'2. Identificación del Riesgo'!H15:H17="Trámites, OPAs y Consultas de Acceso a la Información Pública"),"No Aplica",
IF('2. Identificación del Riesgo'!M15:M17="","",'2. Identificación del Riesgo'!M15:M17))</f>
        <v>Reputacional: El riesgo afecta la imagen de la entidad internamente, de conocimiento general, nivel interno, de junta directiva y accionistas y/o de proveedores</v>
      </c>
      <c r="N15" s="145" t="str">
        <f>'2. Identificación del Riesgo'!N15:N17</f>
        <v>Menor</v>
      </c>
      <c r="O15" s="146">
        <f>'2. Identificación del Riesgo'!O15:O17</f>
        <v>0.4</v>
      </c>
      <c r="P15" s="143" t="str">
        <f>'2. Identificación del Riesgo'!P15:P17</f>
        <v>Moderado</v>
      </c>
      <c r="Q15" s="51" t="str">
        <f>IF($H$15="","",
IF(OR($H$15="Corrupción",$H$15="Lavado de Activos",$H$15="Financiación del Terrorismo",$H$15="Trámites, OPAs y Consultas de Acceso a la Información Pública"),'6.Valoración Control Corrupción'!$E15,'5. Valoración de Controles'!$E15))</f>
        <v>Profesional especializado 222-29 y 222-23</v>
      </c>
      <c r="R15" s="50" t="str">
        <f>IF($H$15="","",
IF(OR($H$15="Corrupción",$H$15="Lavado de Activos",$H$15="Financiación del Terrorismo",$H$15="Trámites, OPAs y Consultas de Acceso a la Información Pública"),"No Aplica",'5. Valoración de Controles'!$I15))</f>
        <v>Preventivo</v>
      </c>
      <c r="S15" s="50" t="str">
        <f>IF($H$15="","",
IF(OR($H$15="Corrupción",$H$15="Lavado de Activos",$H$15="Financiación del Terrorismo",$H$15="Trámites, OPAs y Consultas de Acceso a la Información Pública"),"No Aplica",'5. Valoración de Controles'!$J15))</f>
        <v>Afecta probabilidad</v>
      </c>
      <c r="T15" s="50" t="str">
        <f>IF($H$15="","",
IF(OR($H$15="Corrupción",$H$15="Lavado de Activos",$H$15="Financiación del Terrorismo",$H$15="Trámites, OPAs y Consultas de Acceso a la Información Pública"),"No Aplica",'5. Valoración de Controles'!$K15))</f>
        <v>Manual</v>
      </c>
      <c r="U15" s="50" t="str">
        <f>IF($H$15="","",
IF(OR($H$15="Corrupción",$H$15="Lavado de Activos",$H$15="Financiación del Terrorismo",$H$15="Trámites, OPAs y Consultas de Acceso a la Información Pública"),"No Aplica",'5. Valoración de Controles'!$L15))</f>
        <v>Sin Documentar</v>
      </c>
      <c r="V15" s="50" t="str">
        <f>IF($H$15="","",
IF(OR($H$15="Corrupción",$H$15="Lavado de Activos",$H$15="Financiación del Terrorismo",$H$15="Trámites, OPAs y Consultas de Acceso a la Información Pública"),"No Aplica",'5. Valoración de Controles'!$M15))</f>
        <v>Continua</v>
      </c>
      <c r="W15" s="50" t="str">
        <f>IF($H$15="","",
IF(OR($H$15="Corrupción",$H$15="Lavado de Activos",$H$15="Financiación del Terrorismo",$H$15="Trámites, OPAs y Consultas de Acceso a la Información Pública"),"No Aplica",'5. Valoración de Controles'!$N15))</f>
        <v>Con registro</v>
      </c>
      <c r="X15" s="68" t="str">
        <f>IF($H$15="","",
IF(OR($H$15="Corrupción",$H$15="Lavado de Activos",$H$15="Financiación del Terrorismo",$H$15="Trámites, OPAs y Consultas de Acceso a la Información Pública"),"No Aplica",'5. Valoración de Controles'!$O15))</f>
        <v>Unidad Compartida en Drive para Grupo CTPT</v>
      </c>
      <c r="Y15" s="68" t="str">
        <f>IF($H$15="","",
IF(OR($H$15="Corrupción",$H$15="Lavado de Activos",$H$15="Financiación del Terrorismo",$H$15="Trámites, OPAs y Consultas de Acceso a la Información Pública"),"No Aplica",'5. Valoración de Controles'!$P15))</f>
        <v>CORDIS</v>
      </c>
      <c r="Z15" s="68" t="str">
        <f>IF($H$15="","",
IF(OR($H$15="Corrupción",$H$15="Lavado de Activos",$H$15="Financiación del Terrorismo",$H$15="Trámites, OPAs y Consultas de Acceso a la Información Pública"),"No Aplica",'5. Valoración de Controles'!$Q15))</f>
        <v>La matriz diligenciada presenta una alerta previa ante la fecha limite de vencimiento con el propósito de emitir la respuesta oficial por parte de la entidad donde se solicite ampliar los términos para la respuesta de fondo.</v>
      </c>
      <c r="AA15" s="52">
        <f>IF($H$15="","",
IF(OR($H$15="Corrupción",$H$15="Lavado de Activos",$H$15="Financiación del Terrorismo",$H$15="Trámites, OPAs y Consultas de Acceso a la Información Pública"),"No aplica",'5. Valoración de Controles'!$R15))</f>
        <v>0.4</v>
      </c>
      <c r="AB15" s="145" t="str">
        <f>IF(H15="","",
IF(OR(H15="Corrupción",H15="Lavado de Activos",H15="Financiación del Terrorismo",H15="Trámites, OPAs y Consultas de Acceso a la Información Pública"),'6.Valoración Control Corrupción'!W15:W17,
IF(OR(H15&lt;&gt;"Corrupción",H15&lt;&gt;"Lavado de Activos",H15&lt;&gt;"Financiación del Terrorismo",H15&lt;&gt;"Trámites, OPAs y Consultas de Acceso a la Información Pública"),IF(AC15="","",
IF(AND(AC15&gt;0,AC15&lt;0.4),"Muy Baja",
IF(AND(AC15&gt;=0.4,AC15&lt;0.6),"Baja",
IF(AND(AC15&gt;=0.6,AC15&lt;0.8),"Media",
IF(AND(AC15&gt;=0.8,AC15&lt;1),"Alta",
IF(AC15&gt;=1,"Muy Alta","")))))))))</f>
        <v>Muy Baja</v>
      </c>
      <c r="AC15" s="211">
        <f>IF(H15="","",
IF(OR(H15="Corrupción",H15="Lavado de Activos",H15="Financiación del Terrorismo",H15="Trámites, OPAs y Consultas de Acceso a la Información Pública"),"No aplica",
IF(OR(H15&lt;&gt;"Corrupción",H15&lt;&gt;"Lavado de Activos",H15&lt;&gt;"Financiación del Terrorismo",H15&lt;&gt;"Trámites, OPAs y Consultas de Acceso a la Información Pública"),
IF('5. Valoración de Controles'!U17&gt;0,'5. Valoración de Controles'!U17,
IF('5. Valoración de Controles'!U16&gt;0,'5. Valoración de Controles'!U16,
IF('5. Valoración de Controles'!U15&gt;0,'5. Valoración de Controles'!U15,L15))))))</f>
        <v>0.36</v>
      </c>
      <c r="AD15" s="145" t="str">
        <f>IF(H15="","",
IF(OR(H15="Corrupción",H15="Lavado de Activos",H15="Financiación del Terrorismo",H15="Trámites, OPAs y Consultas de Acceso a la Información Pública"),'3. Impacto Riesgo de Corrupción'!Z15:Z17,
IF(OR(H15&lt;&gt;"Corrupción",H15&lt;&gt;"Lavado de Activos",H15&lt;&gt;"Financiación del Terrorismo",H15&lt;&gt;"Trámites, OPAs y Consultas de Acceso a la Información Pública"),
IF(AE15="","",
IF(AND(AE15&gt;0,AE15&lt;0.4),"Leve",
IF(AND(AE15&gt;=0.4,AE15&lt;0.6),"Menor",
IF(AND(AE15&gt;=0.6,AE15&lt;0.8),"Moderado",
IF(AND(AE15&gt;=0.8,AE15&lt;1),"Mayor",
IF(AE15&gt;=1,"Catastrófico","")))))))))</f>
        <v>Menor</v>
      </c>
      <c r="AE15" s="211">
        <f>IF(H15="","",
IF(OR(H15="Corrupción",H15="Lavado de Activos",H15="Financiación del Terrorismo",H15="Trámites, OPAs y Consultas de Acceso a la Información Pública"),"No aplica",
IF(OR(H15&lt;&gt;"Corrupción",H15&lt;&gt;"Lavado de Activos",H15&lt;&gt;"Financiación del Terrorismo",H15&lt;&gt;"Trámites, OPAs y Consultas de Acceso a la Información Pública"),
IF('5. Valoración de Controles'!V17&gt;0,'5. Valoración de Controles'!V17,
IF('5. Valoración de Controles'!V16&gt;0,'5. Valoración de Controles'!V16,
IF('5. Valoración de Controles'!V15&gt;0,'5. Valoración de Controles'!V15,O15))))))</f>
        <v>0.4</v>
      </c>
      <c r="AF15" s="143" t="str">
        <f t="shared" ref="AF15" si="3">IF(AND(AB15="Muy Alta",OR(AD15="Leve",AD15="Menor",AD15="Moderado",AD15="Mayor")),"Alto",
IF(AND(AB15="Alta",OR(AD15="Leve",AD15="Menor")),"Moderado",
IF(AND(AB15="Alta",OR(AD15="Moderado",AD15="Mayor")),"Alto",
IF(AND(AB15="Media",OR(AD15="Leve",AD15="Menor",AD15="Moderado")),"Moderado",
IF(AND(AB15="Media",OR(AD15="Mayor")),"Alto",
IF(AND(AB15="Baja",OR(AD15="Leve")),"Bajo",
IF(AND(OR(AB15="Baja",AB15="Improbable"),OR(AD15="Menor",AD15="Moderado")),"Moderado",
IF(AND(OR(AB15="Baja",AB15="Improbable"),AD15="Mayor"),"Alto",
IF(AND(AB15="Muy Baja",OR(AD15="Leve",AD15="Menor")),"Bajo",
IF(AND(OR(AB15="Muy Baja",AB15="Rara vez"),OR(AD15="Moderado")),"Moderado",
IF(AND(OR(AB15="Muy Baja",AB15="Rara vez"),AD15="Mayor"),"Alto",
IF(AND(OR(AB15="Casi seguro",AB15="Probable",AB15="Posible"),AD15="Mayor"),"Extremo",
IF(AND(AB15="Casi seguro",AD15="Moderado"),"Extremo",
IF(AND(OR(AB15="Probable",AB15="Posible"),OR(AD15="Moderado")),"Alto",
IF(AD15="Catastrófico","Extremo","")))))))))))))))</f>
        <v>Bajo</v>
      </c>
      <c r="AG15" s="147" t="s">
        <v>68</v>
      </c>
      <c r="AH15" s="181" t="str">
        <f t="shared" ref="AH15" si="4">IF(AG15="Reducir (Mitigar)","Debe establecer el plan de acción a implementar para mitigar el nivel del riesgo",
IF(AG15="Reducir (Transferir)","No amerita plan de acción. Debe tercerizar la actividad que genera este riesgo o adquirir polizas para evitar responsabilidad economica, sin embargo mantiene la responsabilidad reputacional",
IF(AG15="Aceptar","No amerita plan de acción. Asuma las consecuencias de la materialización del riesgo",
IF(AG15="Evitar","No amerita plan de acción. No ejecute la actividad que genera el riesgo",
IF(AG15="Reducir","Debe establecer el plan de acción a implementar para mitigar el nivel del riesgo",
IF(AG15="Compartir","No amerita plan de acción. Comparta el riesgo con una parte interesada que pueda gestionarlo con mas eficacia",""))))))</f>
        <v>No amerita plan de acción. No ejecute la actividad que genera el riesgo</v>
      </c>
      <c r="AI15" s="213"/>
      <c r="AJ15" s="215"/>
      <c r="AK15" s="208" t="str">
        <f t="shared" ref="AK15" si="5">IF(AI15="","","∑ Peso porcentual de cada acción definida")</f>
        <v/>
      </c>
      <c r="AL15" s="144"/>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row>
    <row r="16" spans="1:67" ht="31.5" customHeight="1" x14ac:dyDescent="0.3">
      <c r="A16" s="148"/>
      <c r="B16" s="149"/>
      <c r="C16" s="149"/>
      <c r="D16" s="149"/>
      <c r="E16" s="149"/>
      <c r="F16" s="149"/>
      <c r="G16" s="149"/>
      <c r="H16" s="149"/>
      <c r="I16" s="149"/>
      <c r="J16" s="149"/>
      <c r="K16" s="145"/>
      <c r="L16" s="146"/>
      <c r="M16" s="149"/>
      <c r="N16" s="145"/>
      <c r="O16" s="146"/>
      <c r="P16" s="143"/>
      <c r="Q16" s="51">
        <f>IF($H$15="","",
IF(OR($H$15="Corrupción",$H$15="Lavado de Activos",$H$15="Financiación del Terrorismo",$H$15="Trámites, OPAs y Consultas de Acceso a la Información Pública"),'6.Valoración Control Corrupción'!$E16,'5. Valoración de Controles'!$E16))</f>
        <v>0</v>
      </c>
      <c r="R16" s="50">
        <f>IF($H$15="","",
IF(OR($H$15="Corrupción",$H$15="Lavado de Activos",$H$15="Financiación del Terrorismo",$H$15="Trámites, OPAs y Consultas de Acceso a la Información Pública"),"No Aplica",'5. Valoración de Controles'!$I16))</f>
        <v>0</v>
      </c>
      <c r="S16" s="50" t="str">
        <f>IF($H$15="","",
IF(OR($H$15="Corrupción",$H$15="Lavado de Activos",$H$15="Financiación del Terrorismo",$H$15="Trámites, OPAs y Consultas de Acceso a la Información Pública"),"No Aplica",'5. Valoración de Controles'!$J16))</f>
        <v/>
      </c>
      <c r="T16" s="50">
        <f>IF($H$15="","",
IF(OR($H$15="Corrupción",$H$15="Lavado de Activos",$H$15="Financiación del Terrorismo",$H$15="Trámites, OPAs y Consultas de Acceso a la Información Pública"),"No Aplica",'5. Valoración de Controles'!$K16))</f>
        <v>0</v>
      </c>
      <c r="U16" s="50">
        <f>IF($H$15="","",
IF(OR($H$15="Corrupción",$H$15="Lavado de Activos",$H$15="Financiación del Terrorismo",$H$15="Trámites, OPAs y Consultas de Acceso a la Información Pública"),"No Aplica",'5. Valoración de Controles'!$L16))</f>
        <v>0</v>
      </c>
      <c r="V16" s="50">
        <f>IF($H$15="","",
IF(OR($H$15="Corrupción",$H$15="Lavado de Activos",$H$15="Financiación del Terrorismo",$H$15="Trámites, OPAs y Consultas de Acceso a la Información Pública"),"No Aplica",'5. Valoración de Controles'!$M16))</f>
        <v>0</v>
      </c>
      <c r="W16" s="50">
        <f>IF($H$15="","",
IF(OR($H$15="Corrupción",$H$15="Lavado de Activos",$H$15="Financiación del Terrorismo",$H$15="Trámites, OPAs y Consultas de Acceso a la Información Pública"),"No Aplica",'5. Valoración de Controles'!$N16))</f>
        <v>0</v>
      </c>
      <c r="X16" s="68">
        <f>IF($H$15="","",
IF(OR($H$15="Corrupción",$H$15="Lavado de Activos",$H$15="Financiación del Terrorismo",$H$15="Trámites, OPAs y Consultas de Acceso a la Información Pública"),"No Aplica",'5. Valoración de Controles'!$O16))</f>
        <v>0</v>
      </c>
      <c r="Y16" s="68">
        <f>IF($H$15="","",
IF(OR($H$15="Corrupción",$H$15="Lavado de Activos",$H$15="Financiación del Terrorismo",$H$15="Trámites, OPAs y Consultas de Acceso a la Información Pública"),"No Aplica",'5. Valoración de Controles'!$P16))</f>
        <v>0</v>
      </c>
      <c r="Z16" s="68">
        <f>IF($H$15="","",
IF(OR($H$15="Corrupción",$H$15="Lavado de Activos",$H$15="Financiación del Terrorismo",$H$15="Trámites, OPAs y Consultas de Acceso a la Información Pública"),"No Aplica",'5. Valoración de Controles'!$Q16))</f>
        <v>0</v>
      </c>
      <c r="AA16" s="52" t="str">
        <f>IF($H$15="","",
IF(OR($H$15="Corrupción",$H$15="Lavado de Activos",$H$15="Financiación del Terrorismo",$H$15="Trámites, OPAs y Consultas de Acceso a la Información Pública"),"No aplica",'5. Valoración de Controles'!$R16))</f>
        <v/>
      </c>
      <c r="AB16" s="145"/>
      <c r="AC16" s="212"/>
      <c r="AD16" s="145"/>
      <c r="AE16" s="212"/>
      <c r="AF16" s="143"/>
      <c r="AG16" s="147"/>
      <c r="AH16" s="210"/>
      <c r="AI16" s="214"/>
      <c r="AJ16" s="216"/>
      <c r="AK16" s="209"/>
      <c r="AL16" s="216"/>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row>
    <row r="17" spans="1:67" ht="31.5" customHeight="1" x14ac:dyDescent="0.3">
      <c r="A17" s="148"/>
      <c r="B17" s="149"/>
      <c r="C17" s="149"/>
      <c r="D17" s="149"/>
      <c r="E17" s="149"/>
      <c r="F17" s="149"/>
      <c r="G17" s="149"/>
      <c r="H17" s="149"/>
      <c r="I17" s="149"/>
      <c r="J17" s="149"/>
      <c r="K17" s="145"/>
      <c r="L17" s="146"/>
      <c r="M17" s="149"/>
      <c r="N17" s="145"/>
      <c r="O17" s="146"/>
      <c r="P17" s="143"/>
      <c r="Q17" s="51">
        <f>IF($H$15="","",
IF(OR($H$15="Corrupción",$H$15="Lavado de Activos",$H$15="Financiación del Terrorismo",$H$15="Trámites, OPAs y Consultas de Acceso a la Información Pública"),'6.Valoración Control Corrupción'!$E17,'5. Valoración de Controles'!$E17))</f>
        <v>0</v>
      </c>
      <c r="R17" s="50">
        <f>IF($H$15="","",
IF(OR($H$15="Corrupción",$H$15="Lavado de Activos",$H$15="Financiación del Terrorismo",$H$15="Trámites, OPAs y Consultas de Acceso a la Información Pública"),"No Aplica",'5. Valoración de Controles'!$I17))</f>
        <v>0</v>
      </c>
      <c r="S17" s="50" t="str">
        <f>IF($H$15="","",
IF(OR($H$15="Corrupción",$H$15="Lavado de Activos",$H$15="Financiación del Terrorismo",$H$15="Trámites, OPAs y Consultas de Acceso a la Información Pública"),"No Aplica",'5. Valoración de Controles'!$J17))</f>
        <v/>
      </c>
      <c r="T17" s="50">
        <f>IF($H$15="","",
IF(OR($H$15="Corrupción",$H$15="Lavado de Activos",$H$15="Financiación del Terrorismo",$H$15="Trámites, OPAs y Consultas de Acceso a la Información Pública"),"No Aplica",'5. Valoración de Controles'!$K17))</f>
        <v>0</v>
      </c>
      <c r="U17" s="50">
        <f>IF($H$15="","",
IF(OR($H$15="Corrupción",$H$15="Lavado de Activos",$H$15="Financiación del Terrorismo",$H$15="Trámites, OPAs y Consultas de Acceso a la Información Pública"),"No Aplica",'5. Valoración de Controles'!$L17))</f>
        <v>0</v>
      </c>
      <c r="V17" s="50">
        <f>IF($H$15="","",
IF(OR($H$15="Corrupción",$H$15="Lavado de Activos",$H$15="Financiación del Terrorismo",$H$15="Trámites, OPAs y Consultas de Acceso a la Información Pública"),"No Aplica",'5. Valoración de Controles'!$M17))</f>
        <v>0</v>
      </c>
      <c r="W17" s="50">
        <f>IF($H$15="","",
IF(OR($H$15="Corrupción",$H$15="Lavado de Activos",$H$15="Financiación del Terrorismo",$H$15="Trámites, OPAs y Consultas de Acceso a la Información Pública"),"No Aplica",'5. Valoración de Controles'!$N17))</f>
        <v>0</v>
      </c>
      <c r="X17" s="68">
        <f>IF($H$15="","",
IF(OR($H$15="Corrupción",$H$15="Lavado de Activos",$H$15="Financiación del Terrorismo",$H$15="Trámites, OPAs y Consultas de Acceso a la Información Pública"),"No Aplica",'5. Valoración de Controles'!$O17))</f>
        <v>0</v>
      </c>
      <c r="Y17" s="68">
        <f>IF($H$15="","",
IF(OR($H$15="Corrupción",$H$15="Lavado de Activos",$H$15="Financiación del Terrorismo",$H$15="Trámites, OPAs y Consultas de Acceso a la Información Pública"),"No Aplica",'5. Valoración de Controles'!$P17))</f>
        <v>0</v>
      </c>
      <c r="Z17" s="68">
        <f>IF($H$15="","",
IF(OR($H$15="Corrupción",$H$15="Lavado de Activos",$H$15="Financiación del Terrorismo",$H$15="Trámites, OPAs y Consultas de Acceso a la Información Pública"),"No Aplica",'5. Valoración de Controles'!$Q17))</f>
        <v>0</v>
      </c>
      <c r="AA17" s="52" t="str">
        <f>IF($H$15="","",
IF(OR($H$15="Corrupción",$H$15="Lavado de Activos",$H$15="Financiación del Terrorismo",$H$15="Trámites, OPAs y Consultas de Acceso a la Información Pública"),"No aplica",'5. Valoración de Controles'!$R17))</f>
        <v/>
      </c>
      <c r="AB17" s="145"/>
      <c r="AC17" s="212"/>
      <c r="AD17" s="145"/>
      <c r="AE17" s="212"/>
      <c r="AF17" s="143"/>
      <c r="AG17" s="147"/>
      <c r="AH17" s="210"/>
      <c r="AI17" s="214"/>
      <c r="AJ17" s="216"/>
      <c r="AK17" s="209"/>
      <c r="AL17" s="216"/>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row>
    <row r="18" spans="1:67" ht="31.5" customHeight="1" x14ac:dyDescent="0.3">
      <c r="A18" s="148">
        <v>4</v>
      </c>
      <c r="B18" s="149" t="str">
        <f>'2. Identificación del Riesgo'!B18:B20</f>
        <v>Conocimiento del Riesgo y Efectos del Cambio Climático</v>
      </c>
      <c r="C18" s="149" t="str">
        <f>IF('2. Identificación del Riesgo'!C18:C20="","",'2. Identificación del Riesgo'!C18:C20)</f>
        <v>Antes, durante o después de la elaboración del concepto técnico de licencias urbanísticas.</v>
      </c>
      <c r="D18" s="149" t="str">
        <f>IF('2. Identificación del Riesgo'!D18:D20="","",'2. Identificación del Riesgo'!D18:D20)</f>
        <v>Afectación Reputacional</v>
      </c>
      <c r="E18" s="149" t="str">
        <f>IF('2. Identificación del Riesgo'!E18:E20="","",'2. Identificación del Riesgo'!E18:E20)</f>
        <v xml:space="preserve">Posible entrega de dádivas o posibles presiones a servidores para que realicen los conceptos técnicos de licencias urbanísticas de manera rápida o favorable.
</v>
      </c>
      <c r="F18" s="149" t="str">
        <f>IF('2. Identificación del Riesgo'!F18:F20="","",'2. Identificación del Riesgo'!F18:F20)</f>
        <v>Posibilidad de modificación en la priorización de la atención o en el resultado del Concepto Técnico en favor de terceros.</v>
      </c>
      <c r="G18" s="149" t="str">
        <f>IF('2. Identificación del Riesgo'!G18:G20="","",'2. Identificación del Riesgo'!G18:G20)</f>
        <v>Grupo de Conceptos para la Planificación territorial - Posibilidad de Afectación Reputacional por favorecer la salida favorable o rápida de un concepto técnico de licencias urbanísticas a cambio de que que uno o varios de los servidores públicos del proceso reciban de parte de los interesados, dádivas o presiones</v>
      </c>
      <c r="H18" s="149" t="str">
        <f>IF('2. Identificación del Riesgo'!H18:H20="","",'2. Identificación del Riesgo'!H18:H20)</f>
        <v>Corrupción</v>
      </c>
      <c r="I18" s="149" t="str">
        <f>IF('2. Identificación del Riesgo'!I18:I20="","",'2. Identificación del Riesgo'!I18:I20)</f>
        <v>Fraude Externo</v>
      </c>
      <c r="J18" s="149" t="str">
        <f>IF('2. Identificación del Riesgo'!J18:J20="","",'2. Identificación del Riesgo'!J18:J20)</f>
        <v>Posible: Al menos una vez en los últimos dos años.</v>
      </c>
      <c r="K18" s="145" t="str">
        <f>'2. Identificación del Riesgo'!K18:K20</f>
        <v>Posible</v>
      </c>
      <c r="L18" s="146">
        <f>'2. Identificación del Riesgo'!L18:L20</f>
        <v>0.6</v>
      </c>
      <c r="M18" s="149" t="str">
        <f>IF(OR('2. Identificación del Riesgo'!H18:H20="Corrupción",'2. Identificación del Riesgo'!H18:H20="Lavado de Activos",'2. Identificación del Riesgo'!H18:H20="Financiación del Terrorismo",'2. Identificación del Riesgo'!H18:H20="Trámites, OPAs y Consultas de Acceso a la Información Pública"),"No Aplica",
IF('2. Identificación del Riesgo'!M18:M20="","",'2. Identificación del Riesgo'!M18:M20))</f>
        <v>No Aplica</v>
      </c>
      <c r="N18" s="145" t="str">
        <f>'2. Identificación del Riesgo'!N18:N20</f>
        <v>Catastrófico</v>
      </c>
      <c r="O18" s="146">
        <f>'2. Identificación del Riesgo'!O18:O20</f>
        <v>1</v>
      </c>
      <c r="P18" s="143" t="str">
        <f>'2. Identificación del Riesgo'!P18:P20</f>
        <v>Extremo</v>
      </c>
      <c r="Q18" s="51" t="str">
        <f>IF($H$18="","",
IF(OR($H$18="Corrupción",$H$18="Lavado de Activos",$H$18="Financiación del Terrorismo",$H$18="Trámites, OPAs y Consultas de Acceso a la Información Pública"),'6.Valoración Control Corrupción'!$E18,'5. Valoración de Controles'!$E18))</f>
        <v>Notificación ante la Oficina de Control Interno sobre ofrecimientos o presiones para que se altere el resultado permitiendo que el concepto no cuente con la calidad necesaria o para que se altere el orden de atención de los conceptos técnicos para licencias urbanísticas dando prioridad a una solicitud sobre otra(s) radicada(s) con anterioridad.</v>
      </c>
      <c r="R18" s="50" t="str">
        <f>IF($H$18="","",
IF(OR($H$18="Corrupción",$H$18="Lavado de Activos",$H$18="Financiación del Terrorismo",$H$18="Trámites, OPAs y Consultas de Acceso a la Información Pública"),"No Aplica",'5. Valoración de Controles'!$I18))</f>
        <v>No Aplica</v>
      </c>
      <c r="S18" s="50" t="str">
        <f>IF($H$18="","",
IF(OR($H$18="Corrupción",$H$18="Lavado de Activos",$H$18="Financiación del Terrorismo",$H$18="Trámites, OPAs y Consultas de Acceso a la Información Pública"),"No Aplica",'5. Valoración de Controles'!$J18))</f>
        <v>No Aplica</v>
      </c>
      <c r="T18" s="50" t="str">
        <f>IF($H$18="","",
IF(OR($H$18="Corrupción",$H$18="Lavado de Activos",$H$18="Financiación del Terrorismo",$H$18="Trámites, OPAs y Consultas de Acceso a la Información Pública"),"No Aplica",'5. Valoración de Controles'!$K18))</f>
        <v>No Aplica</v>
      </c>
      <c r="U18" s="50" t="str">
        <f>IF($H$18="","",
IF(OR($H$18="Corrupción",$H$18="Lavado de Activos",$H$18="Financiación del Terrorismo",$H$18="Trámites, OPAs y Consultas de Acceso a la Información Pública"),"No Aplica",'5. Valoración de Controles'!$L18))</f>
        <v>No Aplica</v>
      </c>
      <c r="V18" s="50" t="str">
        <f>IF($H$18="","",
IF(OR($H$18="Corrupción",$H$18="Lavado de Activos",$H$18="Financiación del Terrorismo",$H$18="Trámites, OPAs y Consultas de Acceso a la Información Pública"),"No Aplica",'5. Valoración de Controles'!$M18))</f>
        <v>No Aplica</v>
      </c>
      <c r="W18" s="50" t="str">
        <f>IF($H$18="","",
IF(OR($H$18="Corrupción",$H$18="Lavado de Activos",$H$18="Financiación del Terrorismo",$H$18="Trámites, OPAs y Consultas de Acceso a la Información Pública"),"No Aplica",'5. Valoración de Controles'!$N18))</f>
        <v>No Aplica</v>
      </c>
      <c r="X18" s="68" t="str">
        <f>IF($H$18="","",
IF(OR($H$18="Corrupción",$H$18="Lavado de Activos",$H$18="Financiación del Terrorismo",$H$18="Trámites, OPAs y Consultas de Acceso a la Información Pública"),"No Aplica",'5. Valoración de Controles'!$O18))</f>
        <v>No Aplica</v>
      </c>
      <c r="Y18" s="68" t="str">
        <f>IF($H$18="","",
IF(OR($H$18="Corrupción",$H$18="Lavado de Activos",$H$18="Financiación del Terrorismo",$H$18="Trámites, OPAs y Consultas de Acceso a la Información Pública"),"No Aplica",'5. Valoración de Controles'!$P18))</f>
        <v>No Aplica</v>
      </c>
      <c r="Z18" s="68" t="str">
        <f>IF($H$18="","",
IF(OR($H$18="Corrupción",$H$18="Lavado de Activos",$H$18="Financiación del Terrorismo",$H$18="Trámites, OPAs y Consultas de Acceso a la Información Pública"),"No Aplica",'5. Valoración de Controles'!$Q18))</f>
        <v>No Aplica</v>
      </c>
      <c r="AA18" s="52" t="str">
        <f>IF($H$18="","",
IF(OR($H$18="Corrupción",$H$18="Lavado de Activos",$H$18="Financiación del Terrorismo",$H$18="Trámites, OPAs y Consultas de Acceso a la Información Pública"),"No aplica",'5. Valoración de Controles'!$R18))</f>
        <v>No aplica</v>
      </c>
      <c r="AB18" s="145" t="str">
        <f>IF(H18="","",
IF(OR(H18="Corrupción",H18="Lavado de Activos",H18="Financiación del Terrorismo",H18="Trámites, OPAs y Consultas de Acceso a la Información Pública"),'6.Valoración Control Corrupción'!W18:W20,
IF(OR(H18&lt;&gt;"Corrupción",H18&lt;&gt;"Lavado de Activos",H18&lt;&gt;"Financiación del Terrorismo",H18&lt;&gt;"Trámites, OPAs y Consultas de Acceso a la Información Pública"),IF(AC18="","",
IF(AND(AC18&gt;0,AC18&lt;0.4),"Muy Baja",
IF(AND(AC18&gt;=0.4,AC18&lt;0.6),"Baja",
IF(AND(AC18&gt;=0.6,AC18&lt;0.8),"Media",
IF(AND(AC18&gt;=0.8,AC18&lt;1),"Alta",
IF(AC18&gt;=1,"Muy Alta","")))))))))</f>
        <v>Rara vez</v>
      </c>
      <c r="AC18" s="211" t="str">
        <f>IF(H18="","",
IF(OR(H18="Corrupción",H18="Lavado de Activos",H18="Financiación del Terrorismo",H18="Trámites, OPAs y Consultas de Acceso a la Información Pública"),"No aplica",
IF(OR(H18&lt;&gt;"Corrupción",H18&lt;&gt;"Lavado de Activos",H18&lt;&gt;"Financiación del Terrorismo",H18&lt;&gt;"Trámites, OPAs y Consultas de Acceso a la Información Pública"),
IF('5. Valoración de Controles'!U20&gt;0,'5. Valoración de Controles'!U20,
IF('5. Valoración de Controles'!U19&gt;0,'5. Valoración de Controles'!U19,
IF('5. Valoración de Controles'!U18&gt;0,'5. Valoración de Controles'!U18,L18))))))</f>
        <v>No aplica</v>
      </c>
      <c r="AD18" s="145" t="str">
        <f>IF(H18="","",
IF(OR(H18="Corrupción",H18="Lavado de Activos",H18="Financiación del Terrorismo",H18="Trámites, OPAs y Consultas de Acceso a la Información Pública"),'3. Impacto Riesgo de Corrupción'!Z18:Z20,
IF(OR(H18&lt;&gt;"Corrupción",H18&lt;&gt;"Lavado de Activos",H18&lt;&gt;"Financiación del Terrorismo",H18&lt;&gt;"Trámites, OPAs y Consultas de Acceso a la Información Pública"),
IF(AE18="","",
IF(AND(AE18&gt;0,AE18&lt;0.4),"Leve",
IF(AND(AE18&gt;=0.4,AE18&lt;0.6),"Menor",
IF(AND(AE18&gt;=0.6,AE18&lt;0.8),"Moderado",
IF(AND(AE18&gt;=0.8,AE18&lt;1),"Mayor",
IF(AE18&gt;=1,"Catastrófico","")))))))))</f>
        <v>Catastrófico</v>
      </c>
      <c r="AE18" s="211" t="str">
        <f>IF(H18="","",
IF(OR(H18="Corrupción",H18="Lavado de Activos",H18="Financiación del Terrorismo",H18="Trámites, OPAs y Consultas de Acceso a la Información Pública"),"No aplica",
IF(OR(H18&lt;&gt;"Corrupción",H18&lt;&gt;"Lavado de Activos",H18&lt;&gt;"Financiación del Terrorismo",H18&lt;&gt;"Trámites, OPAs y Consultas de Acceso a la Información Pública"),
IF('5. Valoración de Controles'!V20&gt;0,'5. Valoración de Controles'!V20,
IF('5. Valoración de Controles'!V19&gt;0,'5. Valoración de Controles'!V19,
IF('5. Valoración de Controles'!V18&gt;0,'5. Valoración de Controles'!V18,O18))))))</f>
        <v>No aplica</v>
      </c>
      <c r="AF18" s="143" t="str">
        <f t="shared" ref="AF18" si="6">IF(AND(AB18="Muy Alta",OR(AD18="Leve",AD18="Menor",AD18="Moderado",AD18="Mayor")),"Alto",
IF(AND(AB18="Alta",OR(AD18="Leve",AD18="Menor")),"Moderado",
IF(AND(AB18="Alta",OR(AD18="Moderado",AD18="Mayor")),"Alto",
IF(AND(AB18="Media",OR(AD18="Leve",AD18="Menor",AD18="Moderado")),"Moderado",
IF(AND(AB18="Media",OR(AD18="Mayor")),"Alto",
IF(AND(AB18="Baja",OR(AD18="Leve")),"Bajo",
IF(AND(OR(AB18="Baja",AB18="Improbable"),OR(AD18="Menor",AD18="Moderado")),"Moderado",
IF(AND(OR(AB18="Baja",AB18="Improbable"),AD18="Mayor"),"Alto",
IF(AND(AB18="Muy Baja",OR(AD18="Leve",AD18="Menor")),"Bajo",
IF(AND(OR(AB18="Muy Baja",AB18="Rara vez"),OR(AD18="Moderado")),"Moderado",
IF(AND(OR(AB18="Muy Baja",AB18="Rara vez"),AD18="Mayor"),"Alto",
IF(AND(OR(AB18="Casi seguro",AB18="Probable",AB18="Posible"),AD18="Mayor"),"Extremo",
IF(AND(AB18="Casi seguro",AD18="Moderado"),"Extremo",
IF(AND(OR(AB18="Probable",AB18="Posible"),OR(AD18="Moderado")),"Alto",
IF(AD18="Catastrófico","Extremo","")))))))))))))))</f>
        <v>Extremo</v>
      </c>
      <c r="AG18" s="147" t="s">
        <v>221</v>
      </c>
      <c r="AH18" s="181" t="str">
        <f t="shared" ref="AH18" si="7">IF(AG18="Reducir (Mitigar)","Debe establecer el plan de acción a implementar para mitigar el nivel del riesgo",
IF(AG18="Reducir (Transferir)","No amerita plan de acción. Debe tercerizar la actividad que genera este riesgo o adquirir polizas para evitar responsabilidad economica, sin embargo mantiene la responsabilidad reputacional",
IF(AG18="Aceptar","No amerita plan de acción. Asuma las consecuencias de la materialización del riesgo",
IF(AG18="Evitar","No amerita plan de acción. No ejecute la actividad que genera el riesgo",
IF(AG18="Reducir","Debe establecer el plan de acción a implementar para mitigar el nivel del riesgo",
IF(AG18="Compartir","No amerita plan de acción. Comparta el riesgo con una parte interesada que pueda gestionarlo con mas eficacia",""))))))</f>
        <v>Debe establecer el plan de acción a implementar para mitigar el nivel del riesgo</v>
      </c>
      <c r="AI18" s="213" t="s">
        <v>562</v>
      </c>
      <c r="AJ18" s="215">
        <v>44683</v>
      </c>
      <c r="AK18" s="208" t="str">
        <f t="shared" ref="AK18" si="8">IF(AI18="","","∑ Peso porcentual de cada acción definida")</f>
        <v>∑ Peso porcentual de cada acción definida</v>
      </c>
      <c r="AL18" s="144" t="s">
        <v>461</v>
      </c>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row>
    <row r="19" spans="1:67" ht="31.5" customHeight="1" x14ac:dyDescent="0.3">
      <c r="A19" s="148"/>
      <c r="B19" s="149"/>
      <c r="C19" s="149"/>
      <c r="D19" s="149"/>
      <c r="E19" s="149"/>
      <c r="F19" s="149"/>
      <c r="G19" s="149"/>
      <c r="H19" s="149"/>
      <c r="I19" s="149"/>
      <c r="J19" s="149"/>
      <c r="K19" s="145"/>
      <c r="L19" s="146"/>
      <c r="M19" s="149"/>
      <c r="N19" s="145"/>
      <c r="O19" s="146"/>
      <c r="P19" s="143"/>
      <c r="Q19" s="51">
        <f>IF($H$18="","",
IF(OR($H$18="Corrupción",$H$18="Lavado de Activos",$H$18="Financiación del Terrorismo",$H$18="Trámites, OPAs y Consultas de Acceso a la Información Pública"),'6.Valoración Control Corrupción'!$E19,'5. Valoración de Controles'!$E19))</f>
        <v>0</v>
      </c>
      <c r="R19" s="50" t="str">
        <f>IF($H$18="","",
IF(OR($H$18="Corrupción",$H$18="Lavado de Activos",$H$18="Financiación del Terrorismo",$H$18="Trámites, OPAs y Consultas de Acceso a la Información Pública"),"No Aplica",'5. Valoración de Controles'!$I19))</f>
        <v>No Aplica</v>
      </c>
      <c r="S19" s="50" t="str">
        <f>IF($H$18="","",
IF(OR($H$18="Corrupción",$H$18="Lavado de Activos",$H$18="Financiación del Terrorismo",$H$18="Trámites, OPAs y Consultas de Acceso a la Información Pública"),"No Aplica",'5. Valoración de Controles'!$J19))</f>
        <v>No Aplica</v>
      </c>
      <c r="T19" s="50" t="str">
        <f>IF($H$18="","",
IF(OR($H$18="Corrupción",$H$18="Lavado de Activos",$H$18="Financiación del Terrorismo",$H$18="Trámites, OPAs y Consultas de Acceso a la Información Pública"),"No Aplica",'5. Valoración de Controles'!$K19))</f>
        <v>No Aplica</v>
      </c>
      <c r="U19" s="50" t="str">
        <f>IF($H$18="","",
IF(OR($H$18="Corrupción",$H$18="Lavado de Activos",$H$18="Financiación del Terrorismo",$H$18="Trámites, OPAs y Consultas de Acceso a la Información Pública"),"No Aplica",'5. Valoración de Controles'!$L19))</f>
        <v>No Aplica</v>
      </c>
      <c r="V19" s="50" t="str">
        <f>IF($H$18="","",
IF(OR($H$18="Corrupción",$H$18="Lavado de Activos",$H$18="Financiación del Terrorismo",$H$18="Trámites, OPAs y Consultas de Acceso a la Información Pública"),"No Aplica",'5. Valoración de Controles'!$M19))</f>
        <v>No Aplica</v>
      </c>
      <c r="W19" s="50" t="str">
        <f>IF($H$18="","",
IF(OR($H$18="Corrupción",$H$18="Lavado de Activos",$H$18="Financiación del Terrorismo",$H$18="Trámites, OPAs y Consultas de Acceso a la Información Pública"),"No Aplica",'5. Valoración de Controles'!$N19))</f>
        <v>No Aplica</v>
      </c>
      <c r="X19" s="68" t="str">
        <f>IF($H$18="","",
IF(OR($H$18="Corrupción",$H$18="Lavado de Activos",$H$18="Financiación del Terrorismo",$H$18="Trámites, OPAs y Consultas de Acceso a la Información Pública"),"No Aplica",'5. Valoración de Controles'!$O19))</f>
        <v>No Aplica</v>
      </c>
      <c r="Y19" s="68" t="str">
        <f>IF($H$18="","",
IF(OR($H$18="Corrupción",$H$18="Lavado de Activos",$H$18="Financiación del Terrorismo",$H$18="Trámites, OPAs y Consultas de Acceso a la Información Pública"),"No Aplica",'5. Valoración de Controles'!$P19))</f>
        <v>No Aplica</v>
      </c>
      <c r="Z19" s="68" t="str">
        <f>IF($H$18="","",
IF(OR($H$18="Corrupción",$H$18="Lavado de Activos",$H$18="Financiación del Terrorismo",$H$18="Trámites, OPAs y Consultas de Acceso a la Información Pública"),"No Aplica",'5. Valoración de Controles'!$Q19))</f>
        <v>No Aplica</v>
      </c>
      <c r="AA19" s="52" t="str">
        <f>IF($H$18="","",
IF(OR($H$18="Corrupción",$H$18="Lavado de Activos",$H$18="Financiación del Terrorismo",$H$18="Trámites, OPAs y Consultas de Acceso a la Información Pública"),"No aplica",'5. Valoración de Controles'!$R19))</f>
        <v>No aplica</v>
      </c>
      <c r="AB19" s="145"/>
      <c r="AC19" s="212"/>
      <c r="AD19" s="145"/>
      <c r="AE19" s="212"/>
      <c r="AF19" s="143"/>
      <c r="AG19" s="147"/>
      <c r="AH19" s="210"/>
      <c r="AI19" s="214"/>
      <c r="AJ19" s="216"/>
      <c r="AK19" s="209"/>
      <c r="AL19" s="216"/>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row>
    <row r="20" spans="1:67" ht="31.5" customHeight="1" x14ac:dyDescent="0.3">
      <c r="A20" s="148"/>
      <c r="B20" s="149"/>
      <c r="C20" s="149"/>
      <c r="D20" s="149"/>
      <c r="E20" s="149"/>
      <c r="F20" s="149"/>
      <c r="G20" s="149"/>
      <c r="H20" s="149"/>
      <c r="I20" s="149"/>
      <c r="J20" s="149"/>
      <c r="K20" s="145"/>
      <c r="L20" s="146"/>
      <c r="M20" s="149"/>
      <c r="N20" s="145"/>
      <c r="O20" s="146"/>
      <c r="P20" s="143"/>
      <c r="Q20" s="51">
        <f>IF($H$18="","",
IF(OR($H$18="Corrupción",$H$18="Lavado de Activos",$H$18="Financiación del Terrorismo",$H$18="Trámites, OPAs y Consultas de Acceso a la Información Pública"),'6.Valoración Control Corrupción'!$E20,'5. Valoración de Controles'!$E20))</f>
        <v>0</v>
      </c>
      <c r="R20" s="50" t="str">
        <f>IF($H$18="","",
IF(OR($H$18="Corrupción",$H$18="Lavado de Activos",$H$18="Financiación del Terrorismo",$H$18="Trámites, OPAs y Consultas de Acceso a la Información Pública"),"No Aplica",'5. Valoración de Controles'!$I20))</f>
        <v>No Aplica</v>
      </c>
      <c r="S20" s="50" t="str">
        <f>IF($H$18="","",
IF(OR($H$18="Corrupción",$H$18="Lavado de Activos",$H$18="Financiación del Terrorismo",$H$18="Trámites, OPAs y Consultas de Acceso a la Información Pública"),"No Aplica",'5. Valoración de Controles'!$J20))</f>
        <v>No Aplica</v>
      </c>
      <c r="T20" s="50" t="str">
        <f>IF($H$18="","",
IF(OR($H$18="Corrupción",$H$18="Lavado de Activos",$H$18="Financiación del Terrorismo",$H$18="Trámites, OPAs y Consultas de Acceso a la Información Pública"),"No Aplica",'5. Valoración de Controles'!$K20))</f>
        <v>No Aplica</v>
      </c>
      <c r="U20" s="50" t="str">
        <f>IF($H$18="","",
IF(OR($H$18="Corrupción",$H$18="Lavado de Activos",$H$18="Financiación del Terrorismo",$H$18="Trámites, OPAs y Consultas de Acceso a la Información Pública"),"No Aplica",'5. Valoración de Controles'!$L20))</f>
        <v>No Aplica</v>
      </c>
      <c r="V20" s="50" t="str">
        <f>IF($H$18="","",
IF(OR($H$18="Corrupción",$H$18="Lavado de Activos",$H$18="Financiación del Terrorismo",$H$18="Trámites, OPAs y Consultas de Acceso a la Información Pública"),"No Aplica",'5. Valoración de Controles'!$M20))</f>
        <v>No Aplica</v>
      </c>
      <c r="W20" s="50" t="str">
        <f>IF($H$18="","",
IF(OR($H$18="Corrupción",$H$18="Lavado de Activos",$H$18="Financiación del Terrorismo",$H$18="Trámites, OPAs y Consultas de Acceso a la Información Pública"),"No Aplica",'5. Valoración de Controles'!$N20))</f>
        <v>No Aplica</v>
      </c>
      <c r="X20" s="68" t="str">
        <f>IF($H$18="","",
IF(OR($H$18="Corrupción",$H$18="Lavado de Activos",$H$18="Financiación del Terrorismo",$H$18="Trámites, OPAs y Consultas de Acceso a la Información Pública"),"No Aplica",'5. Valoración de Controles'!$O20))</f>
        <v>No Aplica</v>
      </c>
      <c r="Y20" s="68" t="str">
        <f>IF($H$18="","",
IF(OR($H$18="Corrupción",$H$18="Lavado de Activos",$H$18="Financiación del Terrorismo",$H$18="Trámites, OPAs y Consultas de Acceso a la Información Pública"),"No Aplica",'5. Valoración de Controles'!$P20))</f>
        <v>No Aplica</v>
      </c>
      <c r="Z20" s="68" t="str">
        <f>IF($H$18="","",
IF(OR($H$18="Corrupción",$H$18="Lavado de Activos",$H$18="Financiación del Terrorismo",$H$18="Trámites, OPAs y Consultas de Acceso a la Información Pública"),"No Aplica",'5. Valoración de Controles'!$Q20))</f>
        <v>No Aplica</v>
      </c>
      <c r="AA20" s="52" t="str">
        <f>IF($H$18="","",
IF(OR($H$18="Corrupción",$H$18="Lavado de Activos",$H$18="Financiación del Terrorismo",$H$18="Trámites, OPAs y Consultas de Acceso a la Información Pública"),"No aplica",'5. Valoración de Controles'!$R20))</f>
        <v>No aplica</v>
      </c>
      <c r="AB20" s="145"/>
      <c r="AC20" s="212"/>
      <c r="AD20" s="145"/>
      <c r="AE20" s="212"/>
      <c r="AF20" s="143"/>
      <c r="AG20" s="147"/>
      <c r="AH20" s="210"/>
      <c r="AI20" s="214"/>
      <c r="AJ20" s="216"/>
      <c r="AK20" s="209"/>
      <c r="AL20" s="216"/>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row>
    <row r="21" spans="1:67" ht="45.75" customHeight="1" x14ac:dyDescent="0.3">
      <c r="A21" s="148">
        <v>5</v>
      </c>
      <c r="B21" s="149" t="str">
        <f>'2. Identificación del Riesgo'!B21:B23</f>
        <v>Conocimiento del Riesgo y Efectos del Cambio Climático</v>
      </c>
      <c r="C21" s="149" t="str">
        <f>IF('2. Identificación del Riesgo'!C21:C23="","",'2. Identificación del Riesgo'!C21:C23)</f>
        <v xml:space="preserve">Elaboración y emisión de las Certificaciones de riesgo, de acuerdo a la tabla de retención definida por la entidad. </v>
      </c>
      <c r="D21" s="149" t="str">
        <f>IF('2. Identificación del Riesgo'!D21:D23="","",'2. Identificación del Riesgo'!D21:D23)</f>
        <v>Afectación Económica o Presupuestal</v>
      </c>
      <c r="E21" s="149" t="str">
        <f>IF('2. Identificación del Riesgo'!E21:E23="","",'2. Identificación del Riesgo'!E21:E23)</f>
        <v>1. Baja productividad relacionada con la curva de aprendizaje.   
2. Fallas en las plataformas internas y externas donde se consulta la información.
3. Complejidad de las solicitudes radicadas en la entidad.</v>
      </c>
      <c r="F21" s="149" t="str">
        <f>IF('2. Identificación del Riesgo'!F21:F23="","",'2. Identificación del Riesgo'!F21:F23)</f>
        <v>Cantidad de solicitudes recibidas, la cual supera la capacidad de respuesta que tiene el personal.</v>
      </c>
      <c r="G21" s="149" t="str">
        <f>IF('2. Identificación del Riesgo'!G21:G23="","",'2. Identificación del Riesgo'!G21:G23)</f>
        <v xml:space="preserve">Grupo de Conceptos para el desarrollo de proyectos públicos en el Distrito capital. – Posibilidad de Afectación Económica o Presupuestal por el incumplimiento en la elaboración y emisión de las Certificaciones de riesgo, que pueda afectar la buena imagen ante la ciudadanía que tiene la entidad, debido a factores internos y externos para dar respuesta a la cantidad de solicitudes recibidas. </v>
      </c>
      <c r="H21" s="149" t="str">
        <f>IF('2. Identificación del Riesgo'!H21:H23="","",'2. Identificación del Riesgo'!H21:H23)</f>
        <v>Gestión</v>
      </c>
      <c r="I21" s="149" t="str">
        <f>IF('2. Identificación del Riesgo'!I21:I23="","",'2. Identificación del Riesgo'!I21:I23)</f>
        <v>Ejecución y Administración de procesos</v>
      </c>
      <c r="J21" s="149" t="str">
        <f>IF('2. Identificación del Riesgo'!J21:J23="","",'2. Identificación del Riesgo'!J21:J23)</f>
        <v>Alta: La actividad que conlleva el riesgo se ejecuta mínimo 500 veces al año y máximo 5000 veces por año</v>
      </c>
      <c r="K21" s="145" t="str">
        <f>'2. Identificación del Riesgo'!K21:K23</f>
        <v>Alta</v>
      </c>
      <c r="L21" s="146">
        <f>'2. Identificación del Riesgo'!L21:L23</f>
        <v>0.8</v>
      </c>
      <c r="M21" s="149" t="str">
        <f>IF(OR('2. Identificación del Riesgo'!H21:H23="Corrupción",'2. Identificación del Riesgo'!H21:H23="Lavado de Activos",'2. Identificación del Riesgo'!H21:H23="Financiación del Terrorismo",'2. Identificación del Riesgo'!H21:H23="Trámites, OPAs y Consultas de Acceso a la Información Pública"),"No Aplica",
IF('2. Identificación del Riesgo'!M21:M23="","",'2. Identificación del Riesgo'!M21:M23))</f>
        <v>Reputacional: El riesgo afecta la imagen de alguna área de la organización</v>
      </c>
      <c r="N21" s="145" t="str">
        <f>'2. Identificación del Riesgo'!N21:N23</f>
        <v>Leve</v>
      </c>
      <c r="O21" s="146">
        <f>'2. Identificación del Riesgo'!O21:O23</f>
        <v>0.2</v>
      </c>
      <c r="P21" s="143" t="str">
        <f>'2. Identificación del Riesgo'!P21:P23</f>
        <v>Moderado</v>
      </c>
      <c r="Q21" s="51" t="str">
        <f>IF($H$21="","",
IF(OR($H$21="Corrupción",$H$21="Lavado de Activos",$H$21="Financiación del Terrorismo",$H$21="Trámites, OPAs y Consultas de Acceso a la Información Pública"),'6.Valoración Control Corrupción'!$E21,'5. Valoración de Controles'!$E21))</f>
        <v>Profesional Especializado grado 29 - Grupo de Conceptos para Proyectos Públicos</v>
      </c>
      <c r="R21" s="50" t="str">
        <f>IF($H$21="","",
IF(OR($H$21="Corrupción",$H$21="Lavado de Activos",$H$21="Financiación del Terrorismo",$H$21="Trámites, OPAs y Consultas de Acceso a la Información Pública"),"No Aplica",'5. Valoración de Controles'!$I21))</f>
        <v>Preventivo</v>
      </c>
      <c r="S21" s="50" t="str">
        <f>IF($H$21="","",
IF(OR($H$21="Corrupción",$H$21="Lavado de Activos",$H$21="Financiación del Terrorismo",$H$21="Trámites, OPAs y Consultas de Acceso a la Información Pública"),"No Aplica",'5. Valoración de Controles'!$J21))</f>
        <v>Afecta probabilidad</v>
      </c>
      <c r="T21" s="50" t="str">
        <f>IF($H$21="","",
IF(OR($H$21="Corrupción",$H$21="Lavado de Activos",$H$21="Financiación del Terrorismo",$H$21="Trámites, OPAs y Consultas de Acceso a la Información Pública"),"No Aplica",'5. Valoración de Controles'!$K21))</f>
        <v>Manual</v>
      </c>
      <c r="U21" s="50" t="str">
        <f>IF($H$21="","",
IF(OR($H$21="Corrupción",$H$21="Lavado de Activos",$H$21="Financiación del Terrorismo",$H$21="Trámites, OPAs y Consultas de Acceso a la Información Pública"),"No Aplica",'5. Valoración de Controles'!$L21))</f>
        <v>Sin Documentar</v>
      </c>
      <c r="V21" s="50" t="str">
        <f>IF($H$21="","",
IF(OR($H$21="Corrupción",$H$21="Lavado de Activos",$H$21="Financiación del Terrorismo",$H$21="Trámites, OPAs y Consultas de Acceso a la Información Pública"),"No Aplica",'5. Valoración de Controles'!$M21))</f>
        <v>Continua</v>
      </c>
      <c r="W21" s="50" t="str">
        <f>IF($H$21="","",
IF(OR($H$21="Corrupción",$H$21="Lavado de Activos",$H$21="Financiación del Terrorismo",$H$21="Trámites, OPAs y Consultas de Acceso a la Información Pública"),"No Aplica",'5. Valoración de Controles'!$N21))</f>
        <v>Sin registro</v>
      </c>
      <c r="X21" s="68" t="str">
        <f>IF($H$21="","",
IF(OR($H$21="Corrupción",$H$21="Lavado de Activos",$H$21="Financiación del Terrorismo",$H$21="Trámites, OPAs y Consultas de Acceso a la Información Pública"),"No Aplica",'5. Valoración de Controles'!$O21))</f>
        <v>Se envía via correo electrónico</v>
      </c>
      <c r="Y21" s="68" t="str">
        <f>IF($H$21="","",
IF(OR($H$21="Corrupción",$H$21="Lavado de Activos",$H$21="Financiación del Terrorismo",$H$21="Trámites, OPAs y Consultas de Acceso a la Información Pública"),"No Aplica",'5. Valoración de Controles'!$P21))</f>
        <v>CORDIS</v>
      </c>
      <c r="Z21" s="68" t="str">
        <f>IF($H$21="","",
IF(OR($H$21="Corrupción",$H$21="Lavado de Activos",$H$21="Financiación del Terrorismo",$H$21="Trámites, OPAs y Consultas de Acceso a la Información Pública"),"No Aplica",'5. Valoración de Controles'!$Q21))</f>
        <v>En reunión periódica se advierte de las situaciones presentadas.</v>
      </c>
      <c r="AA21" s="52">
        <f>IF($H$21="","",
IF(OR($H$21="Corrupción",$H$21="Lavado de Activos",$H$21="Financiación del Terrorismo",$H$21="Trámites, OPAs y Consultas de Acceso a la Información Pública"),"No aplica",'5. Valoración de Controles'!$R21))</f>
        <v>0.4</v>
      </c>
      <c r="AB21" s="145" t="str">
        <f>IF(H21="","",
IF(OR(H21="Corrupción",H21="Lavado de Activos",H21="Financiación del Terrorismo",H21="Trámites, OPAs y Consultas de Acceso a la Información Pública"),'6.Valoración Control Corrupción'!W21:W23,
IF(OR(H21&lt;&gt;"Corrupción",H21&lt;&gt;"Lavado de Activos",H21&lt;&gt;"Financiación del Terrorismo",H21&lt;&gt;"Trámites, OPAs y Consultas de Acceso a la Información Pública"),IF(AC21="","",
IF(AND(AC21&gt;0,AC21&lt;0.4),"Muy Baja",
IF(AND(AC21&gt;=0.4,AC21&lt;0.6),"Baja",
IF(AND(AC21&gt;=0.6,AC21&lt;0.8),"Media",
IF(AND(AC21&gt;=0.8,AC21&lt;1),"Alta",
IF(AC21&gt;=1,"Muy Alta","")))))))))</f>
        <v>Muy Baja</v>
      </c>
      <c r="AC21" s="211">
        <f>IF(H21="","",
IF(OR(H21="Corrupción",H21="Lavado de Activos",H21="Financiación del Terrorismo",H21="Trámites, OPAs y Consultas de Acceso a la Información Pública"),"No aplica",
IF(OR(H21&lt;&gt;"Corrupción",H21&lt;&gt;"Lavado de Activos",H21&lt;&gt;"Financiación del Terrorismo",H21&lt;&gt;"Trámites, OPAs y Consultas de Acceso a la Información Pública"),
IF('5. Valoración de Controles'!U23&gt;0,'5. Valoración de Controles'!U23,
IF('5. Valoración de Controles'!U22&gt;0,'5. Valoración de Controles'!U22,
IF('5. Valoración de Controles'!U21&gt;0,'5. Valoración de Controles'!U21,L21))))))</f>
        <v>0.23519999999999996</v>
      </c>
      <c r="AD21" s="145" t="str">
        <f>IF(H21="","",
IF(OR(H21="Corrupción",H21="Lavado de Activos",H21="Financiación del Terrorismo",H21="Trámites, OPAs y Consultas de Acceso a la Información Pública"),'3. Impacto Riesgo de Corrupción'!Z21:Z23,
IF(OR(H21&lt;&gt;"Corrupción",H21&lt;&gt;"Lavado de Activos",H21&lt;&gt;"Financiación del Terrorismo",H21&lt;&gt;"Trámites, OPAs y Consultas de Acceso a la Información Pública"),
IF(AE21="","",
IF(AND(AE21&gt;0,AE21&lt;0.4),"Leve",
IF(AND(AE21&gt;=0.4,AE21&lt;0.6),"Menor",
IF(AND(AE21&gt;=0.6,AE21&lt;0.8),"Moderado",
IF(AND(AE21&gt;=0.8,AE21&lt;1),"Mayor",
IF(AE21&gt;=1,"Catastrófico","")))))))))</f>
        <v>Leve</v>
      </c>
      <c r="AE21" s="211">
        <f>IF(H21="","",
IF(OR(H21="Corrupción",H21="Lavado de Activos",H21="Financiación del Terrorismo",H21="Trámites, OPAs y Consultas de Acceso a la Información Pública"),"No aplica",
IF(OR(H21&lt;&gt;"Corrupción",H21&lt;&gt;"Lavado de Activos",H21&lt;&gt;"Financiación del Terrorismo",H21&lt;&gt;"Trámites, OPAs y Consultas de Acceso a la Información Pública"),
IF('5. Valoración de Controles'!V23&gt;0,'5. Valoración de Controles'!V23,
IF('5. Valoración de Controles'!V22&gt;0,'5. Valoración de Controles'!V22,
IF('5. Valoración de Controles'!V21&gt;0,'5. Valoración de Controles'!V21,O21))))))</f>
        <v>0.2</v>
      </c>
      <c r="AF21" s="143" t="str">
        <f t="shared" ref="AF21" si="9">IF(AND(AB21="Muy Alta",OR(AD21="Leve",AD21="Menor",AD21="Moderado",AD21="Mayor")),"Alto",
IF(AND(AB21="Alta",OR(AD21="Leve",AD21="Menor")),"Moderado",
IF(AND(AB21="Alta",OR(AD21="Moderado",AD21="Mayor")),"Alto",
IF(AND(AB21="Media",OR(AD21="Leve",AD21="Menor",AD21="Moderado")),"Moderado",
IF(AND(AB21="Media",OR(AD21="Mayor")),"Alto",
IF(AND(AB21="Baja",OR(AD21="Leve")),"Bajo",
IF(AND(OR(AB21="Baja",AB21="Improbable"),OR(AD21="Menor",AD21="Moderado")),"Moderado",
IF(AND(OR(AB21="Baja",AB21="Improbable"),AD21="Mayor"),"Alto",
IF(AND(AB21="Muy Baja",OR(AD21="Leve",AD21="Menor")),"Bajo",
IF(AND(OR(AB21="Muy Baja",AB21="Rara vez"),OR(AD21="Moderado")),"Moderado",
IF(AND(OR(AB21="Muy Baja",AB21="Rara vez"),AD21="Mayor"),"Alto",
IF(AND(OR(AB21="Casi seguro",AB21="Probable",AB21="Posible"),AD21="Mayor"),"Extremo",
IF(AND(AB21="Casi seguro",AD21="Moderado"),"Extremo",
IF(AND(OR(AB21="Probable",AB21="Posible"),OR(AD21="Moderado")),"Alto",
IF(AD21="Catastrófico","Extremo","")))))))))))))))</f>
        <v>Bajo</v>
      </c>
      <c r="AG21" s="147"/>
      <c r="AH21" s="181" t="str">
        <f t="shared" ref="AH21" si="10">IF(AG21="Reducir (Mitigar)","Debe establecer el plan de acción a implementar para mitigar el nivel del riesgo",
IF(AG21="Reducir (Transferir)","No amerita plan de acción. Debe tercerizar la actividad que genera este riesgo o adquirir polizas para evitar responsabilidad economica, sin embargo mantiene la responsabilidad reputacional",
IF(AG21="Aceptar","No amerita plan de acción. Asuma las consecuencias de la materialización del riesgo",
IF(AG21="Evitar","No amerita plan de acción. No ejecute la actividad que genera el riesgo",
IF(AG21="Reducir","Debe establecer el plan de acción a implementar para mitigar el nivel del riesgo",
IF(AG21="Compartir","No amerita plan de acción. Comparta el riesgo con una parte interesada que pueda gestionarlo con mas eficacia",""))))))</f>
        <v/>
      </c>
      <c r="AI21" s="213"/>
      <c r="AJ21" s="215"/>
      <c r="AK21" s="208" t="str">
        <f t="shared" ref="AK21" si="11">IF(AI21="","","∑ Peso porcentual de cada acción definida")</f>
        <v/>
      </c>
      <c r="AL21" s="144"/>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row>
    <row r="22" spans="1:67" ht="31.5" customHeight="1" x14ac:dyDescent="0.3">
      <c r="A22" s="148"/>
      <c r="B22" s="149"/>
      <c r="C22" s="149"/>
      <c r="D22" s="149"/>
      <c r="E22" s="149"/>
      <c r="F22" s="149"/>
      <c r="G22" s="149"/>
      <c r="H22" s="149"/>
      <c r="I22" s="149"/>
      <c r="J22" s="149"/>
      <c r="K22" s="145"/>
      <c r="L22" s="146"/>
      <c r="M22" s="149"/>
      <c r="N22" s="145"/>
      <c r="O22" s="146"/>
      <c r="P22" s="143"/>
      <c r="Q22" s="51" t="str">
        <f>IF($H$21="","",
IF(OR($H$21="Corrupción",$H$21="Lavado de Activos",$H$21="Financiación del Terrorismo",$H$21="Trámites, OPAs y Consultas de Acceso a la Información Pública"),'6.Valoración Control Corrupción'!$E22,'5. Valoración de Controles'!$E22))</f>
        <v>Profesional Especializado grado 29 - Grupo de Conceptos para Proyectos Públicos</v>
      </c>
      <c r="R22" s="50" t="str">
        <f>IF($H$21="","",
IF(OR($H$21="Corrupción",$H$21="Lavado de Activos",$H$21="Financiación del Terrorismo",$H$21="Trámites, OPAs y Consultas de Acceso a la Información Pública"),"No Aplica",'5. Valoración de Controles'!$I22))</f>
        <v>Detectivo</v>
      </c>
      <c r="S22" s="50" t="str">
        <f>IF($H$21="","",
IF(OR($H$21="Corrupción",$H$21="Lavado de Activos",$H$21="Financiación del Terrorismo",$H$21="Trámites, OPAs y Consultas de Acceso a la Información Pública"),"No Aplica",'5. Valoración de Controles'!$J22))</f>
        <v>Afecta probabilidad</v>
      </c>
      <c r="T22" s="50" t="str">
        <f>IF($H$21="","",
IF(OR($H$21="Corrupción",$H$21="Lavado de Activos",$H$21="Financiación del Terrorismo",$H$21="Trámites, OPAs y Consultas de Acceso a la Información Pública"),"No Aplica",'5. Valoración de Controles'!$K22))</f>
        <v>Manual</v>
      </c>
      <c r="U22" s="50" t="str">
        <f>IF($H$21="","",
IF(OR($H$21="Corrupción",$H$21="Lavado de Activos",$H$21="Financiación del Terrorismo",$H$21="Trámites, OPAs y Consultas de Acceso a la Información Pública"),"No Aplica",'5. Valoración de Controles'!$L22))</f>
        <v>Sin Documentar</v>
      </c>
      <c r="V22" s="50" t="str">
        <f>IF($H$21="","",
IF(OR($H$21="Corrupción",$H$21="Lavado de Activos",$H$21="Financiación del Terrorismo",$H$21="Trámites, OPAs y Consultas de Acceso a la Información Pública"),"No Aplica",'5. Valoración de Controles'!$M22))</f>
        <v>Continua</v>
      </c>
      <c r="W22" s="50" t="str">
        <f>IF($H$21="","",
IF(OR($H$21="Corrupción",$H$21="Lavado de Activos",$H$21="Financiación del Terrorismo",$H$21="Trámites, OPAs y Consultas de Acceso a la Información Pública"),"No Aplica",'5. Valoración de Controles'!$N22))</f>
        <v>Sin registro</v>
      </c>
      <c r="X22" s="68">
        <f>IF($H$21="","",
IF(OR($H$21="Corrupción",$H$21="Lavado de Activos",$H$21="Financiación del Terrorismo",$H$21="Trámites, OPAs y Consultas de Acceso a la Información Pública"),"No Aplica",'5. Valoración de Controles'!$O22))</f>
        <v>0</v>
      </c>
      <c r="Y22" s="68">
        <f>IF($H$21="","",
IF(OR($H$21="Corrupción",$H$21="Lavado de Activos",$H$21="Financiación del Terrorismo",$H$21="Trámites, OPAs y Consultas de Acceso a la Información Pública"),"No Aplica",'5. Valoración de Controles'!$P22))</f>
        <v>0</v>
      </c>
      <c r="Z22" s="68">
        <f>IF($H$21="","",
IF(OR($H$21="Corrupción",$H$21="Lavado de Activos",$H$21="Financiación del Terrorismo",$H$21="Trámites, OPAs y Consultas de Acceso a la Información Pública"),"No Aplica",'5. Valoración de Controles'!$Q22))</f>
        <v>0</v>
      </c>
      <c r="AA22" s="52">
        <f>IF($H$21="","",
IF(OR($H$21="Corrupción",$H$21="Lavado de Activos",$H$21="Financiación del Terrorismo",$H$21="Trámites, OPAs y Consultas de Acceso a la Información Pública"),"No aplica",'5. Valoración de Controles'!$R22))</f>
        <v>0.3</v>
      </c>
      <c r="AB22" s="145"/>
      <c r="AC22" s="212"/>
      <c r="AD22" s="145"/>
      <c r="AE22" s="212"/>
      <c r="AF22" s="143"/>
      <c r="AG22" s="147"/>
      <c r="AH22" s="210"/>
      <c r="AI22" s="214"/>
      <c r="AJ22" s="216"/>
      <c r="AK22" s="209"/>
      <c r="AL22" s="216"/>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row>
    <row r="23" spans="1:67" ht="31.5" customHeight="1" x14ac:dyDescent="0.3">
      <c r="A23" s="148"/>
      <c r="B23" s="149"/>
      <c r="C23" s="149"/>
      <c r="D23" s="149"/>
      <c r="E23" s="149"/>
      <c r="F23" s="149"/>
      <c r="G23" s="149"/>
      <c r="H23" s="149"/>
      <c r="I23" s="149"/>
      <c r="J23" s="149"/>
      <c r="K23" s="145"/>
      <c r="L23" s="146"/>
      <c r="M23" s="149"/>
      <c r="N23" s="145"/>
      <c r="O23" s="146"/>
      <c r="P23" s="143"/>
      <c r="Q23" s="51" t="str">
        <f>IF($H$21="","",
IF(OR($H$21="Corrupción",$H$21="Lavado de Activos",$H$21="Financiación del Terrorismo",$H$21="Trámites, OPAs y Consultas de Acceso a la Información Pública"),'6.Valoración Control Corrupción'!$E23,'5. Valoración de Controles'!$E23))</f>
        <v>Profesional Especializado grado 29 - Grupo de Conceptos para Proyectos Públicos</v>
      </c>
      <c r="R23" s="50" t="str">
        <f>IF($H$21="","",
IF(OR($H$21="Corrupción",$H$21="Lavado de Activos",$H$21="Financiación del Terrorismo",$H$21="Trámites, OPAs y Consultas de Acceso a la Información Pública"),"No Aplica",'5. Valoración de Controles'!$I23))</f>
        <v>Detectivo</v>
      </c>
      <c r="S23" s="50" t="str">
        <f>IF($H$21="","",
IF(OR($H$21="Corrupción",$H$21="Lavado de Activos",$H$21="Financiación del Terrorismo",$H$21="Trámites, OPAs y Consultas de Acceso a la Información Pública"),"No Aplica",'5. Valoración de Controles'!$J23))</f>
        <v>Afecta probabilidad</v>
      </c>
      <c r="T23" s="50" t="str">
        <f>IF($H$21="","",
IF(OR($H$21="Corrupción",$H$21="Lavado de Activos",$H$21="Financiación del Terrorismo",$H$21="Trámites, OPAs y Consultas de Acceso a la Información Pública"),"No Aplica",'5. Valoración de Controles'!$K23))</f>
        <v>Manual</v>
      </c>
      <c r="U23" s="50" t="str">
        <f>IF($H$21="","",
IF(OR($H$21="Corrupción",$H$21="Lavado de Activos",$H$21="Financiación del Terrorismo",$H$21="Trámites, OPAs y Consultas de Acceso a la Información Pública"),"No Aplica",'5. Valoración de Controles'!$L23))</f>
        <v>Sin Documentar</v>
      </c>
      <c r="V23" s="50" t="str">
        <f>IF($H$21="","",
IF(OR($H$21="Corrupción",$H$21="Lavado de Activos",$H$21="Financiación del Terrorismo",$H$21="Trámites, OPAs y Consultas de Acceso a la Información Pública"),"No Aplica",'5. Valoración de Controles'!$M23))</f>
        <v>Continua</v>
      </c>
      <c r="W23" s="50" t="str">
        <f>IF($H$21="","",
IF(OR($H$21="Corrupción",$H$21="Lavado de Activos",$H$21="Financiación del Terrorismo",$H$21="Trámites, OPAs y Consultas de Acceso a la Información Pública"),"No Aplica",'5. Valoración de Controles'!$N23))</f>
        <v>Sin registro</v>
      </c>
      <c r="X23" s="68">
        <f>IF($H$21="","",
IF(OR($H$21="Corrupción",$H$21="Lavado de Activos",$H$21="Financiación del Terrorismo",$H$21="Trámites, OPAs y Consultas de Acceso a la Información Pública"),"No Aplica",'5. Valoración de Controles'!$O23))</f>
        <v>0</v>
      </c>
      <c r="Y23" s="68">
        <f>IF($H$21="","",
IF(OR($H$21="Corrupción",$H$21="Lavado de Activos",$H$21="Financiación del Terrorismo",$H$21="Trámites, OPAs y Consultas de Acceso a la Información Pública"),"No Aplica",'5. Valoración de Controles'!$P23))</f>
        <v>0</v>
      </c>
      <c r="Z23" s="68">
        <f>IF($H$21="","",
IF(OR($H$21="Corrupción",$H$21="Lavado de Activos",$H$21="Financiación del Terrorismo",$H$21="Trámites, OPAs y Consultas de Acceso a la Información Pública"),"No Aplica",'5. Valoración de Controles'!$Q23))</f>
        <v>0</v>
      </c>
      <c r="AA23" s="52">
        <f>IF($H$21="","",
IF(OR($H$21="Corrupción",$H$21="Lavado de Activos",$H$21="Financiación del Terrorismo",$H$21="Trámites, OPAs y Consultas de Acceso a la Información Pública"),"No aplica",'5. Valoración de Controles'!$R23))</f>
        <v>0.3</v>
      </c>
      <c r="AB23" s="145"/>
      <c r="AC23" s="212"/>
      <c r="AD23" s="145"/>
      <c r="AE23" s="212"/>
      <c r="AF23" s="143"/>
      <c r="AG23" s="147"/>
      <c r="AH23" s="210"/>
      <c r="AI23" s="214"/>
      <c r="AJ23" s="216"/>
      <c r="AK23" s="209"/>
      <c r="AL23" s="216"/>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row>
    <row r="24" spans="1:67" ht="31.5" customHeight="1" x14ac:dyDescent="0.3">
      <c r="A24" s="148">
        <v>6</v>
      </c>
      <c r="B24" s="149" t="str">
        <f>'2. Identificación del Riesgo'!B24:B26</f>
        <v>Conocimiento del Riesgo y Efectos del Cambio Climático</v>
      </c>
      <c r="C24" s="149" t="str">
        <f>IF('2. Identificación del Riesgo'!C24:C26="","",'2. Identificación del Riesgo'!C24:C26)</f>
        <v xml:space="preserve">Asignación del Responsable y Línea Base del Escenario de riesgo </v>
      </c>
      <c r="D24" s="149" t="str">
        <f>IF('2. Identificación del Riesgo'!D24:D26="","",'2. Identificación del Riesgo'!D24:D26)</f>
        <v>Afectación Reputacional</v>
      </c>
      <c r="E24" s="149" t="str">
        <f>IF('2. Identificación del Riesgo'!E24:E26="","",'2. Identificación del Riesgo'!E24:E26)</f>
        <v>1. Sin responsable designado para cada escenario.
2. No se publica información con los soportes técnicos.
3. Falta de rigurosidad en la revisión de la información conforme los procedimientos del proceso.</v>
      </c>
      <c r="F24" s="149" t="str">
        <f>IF('2. Identificación del Riesgo'!F24:F26="","",'2. Identificación del Riesgo'!F24:F26)</f>
        <v>1. Expedición de nuevos lineamientos técnicos que genera impactos en la gestión del escenario.
2. Falta de soporte técnico por falta de responsable
3. Información base documental y geográfica desactualizada para la caracterización de los escenarios.</v>
      </c>
      <c r="G24" s="149" t="str">
        <f>IF('2. Identificación del Riesgo'!G24:G26="","",'2. Identificación del Riesgo'!G24:G26)</f>
        <v>Posibilidad de Afectación Reputacional porque la información de los escenarios de riesgo que se encuentra publicada este desactualizada o sin soportes técnicos y que la comunidad consulte información imprecisa o que la información misional esté desactualizada. .</v>
      </c>
      <c r="H24" s="149" t="str">
        <f>IF('2. Identificación del Riesgo'!H24:H26="","",'2. Identificación del Riesgo'!H24:H26)</f>
        <v>Gestión</v>
      </c>
      <c r="I24" s="149" t="str">
        <f>IF('2. Identificación del Riesgo'!I24:I26="","",'2. Identificación del Riesgo'!I24:I26)</f>
        <v>Usuarios, productos y practicas, organizacionales</v>
      </c>
      <c r="J24" s="149" t="str">
        <f>IF('2. Identificación del Riesgo'!J24:J26="","",'2. Identificación del Riesgo'!J24:J26)</f>
        <v>Muy Baja: La actividad que conlleva el riesgo se ejecuta como máximo 2 veces por año</v>
      </c>
      <c r="K24" s="145" t="str">
        <f>'2. Identificación del Riesgo'!K24:K26</f>
        <v>Muy Baja</v>
      </c>
      <c r="L24" s="146">
        <f>'2. Identificación del Riesgo'!L24:L26</f>
        <v>0.2</v>
      </c>
      <c r="M24" s="149" t="str">
        <f>IF(OR('2. Identificación del Riesgo'!H24:H26="Corrupción",'2. Identificación del Riesgo'!H24:H26="Lavado de Activos",'2. Identificación del Riesgo'!H24:H26="Financiación del Terrorismo",'2. Identificación del Riesgo'!H24:H26="Trámites, OPAs y Consultas de Acceso a la Información Pública"),"No Aplica",
IF('2. Identificación del Riesgo'!M24:M26="","",'2. Identificación del Riesgo'!M24:M26))</f>
        <v>Reputacional: El riesgo afecta la imagen de la entidad con algunos usuarios de relevancia frente al logro de los objetivos</v>
      </c>
      <c r="N24" s="145" t="str">
        <f>'2. Identificación del Riesgo'!N24:N26</f>
        <v>Moderado</v>
      </c>
      <c r="O24" s="146">
        <f>'2. Identificación del Riesgo'!O24:O26</f>
        <v>0.6</v>
      </c>
      <c r="P24" s="143" t="str">
        <f>'2. Identificación del Riesgo'!P24:P26</f>
        <v>Moderado</v>
      </c>
      <c r="Q24" s="51" t="str">
        <f>IF($H$24="","",
IF(OR($H$24="Corrupción",$H$24="Lavado de Activos",$H$24="Financiación del Terrorismo",$H$24="Trámites, OPAs y Consultas de Acceso a la Información Pública"),'6.Valoración Control Corrupción'!$E24,'5. Valoración de Controles'!$E24))</f>
        <v>Profesional especializado 222-29 y 222-23</v>
      </c>
      <c r="R24" s="50" t="str">
        <f>IF($H$24="","",
IF(OR($H$24="Corrupción",$H$24="Lavado de Activos",$H$24="Financiación del Terrorismo",$H$24="Trámites, OPAs y Consultas de Acceso a la Información Pública"),"No Aplica",'5. Valoración de Controles'!$I24))</f>
        <v>Preventivo</v>
      </c>
      <c r="S24" s="50" t="str">
        <f>IF($H$24="","",
IF(OR($H$24="Corrupción",$H$24="Lavado de Activos",$H$24="Financiación del Terrorismo",$H$24="Trámites, OPAs y Consultas de Acceso a la Información Pública"),"No Aplica",'5. Valoración de Controles'!$J24))</f>
        <v>Afecta probabilidad</v>
      </c>
      <c r="T24" s="50" t="str">
        <f>IF($H$24="","",
IF(OR($H$24="Corrupción",$H$24="Lavado de Activos",$H$24="Financiación del Terrorismo",$H$24="Trámites, OPAs y Consultas de Acceso a la Información Pública"),"No Aplica",'5. Valoración de Controles'!$K24))</f>
        <v>Manual</v>
      </c>
      <c r="U24" s="50" t="str">
        <f>IF($H$24="","",
IF(OR($H$24="Corrupción",$H$24="Lavado de Activos",$H$24="Financiación del Terrorismo",$H$24="Trámites, OPAs y Consultas de Acceso a la Información Pública"),"No Aplica",'5. Valoración de Controles'!$L24))</f>
        <v>Sin Documentar</v>
      </c>
      <c r="V24" s="50" t="str">
        <f>IF($H$24="","",
IF(OR($H$24="Corrupción",$H$24="Lavado de Activos",$H$24="Financiación del Terrorismo",$H$24="Trámites, OPAs y Consultas de Acceso a la Información Pública"),"No Aplica",'5. Valoración de Controles'!$M24))</f>
        <v>Aleatoria</v>
      </c>
      <c r="W24" s="50" t="str">
        <f>IF($H$24="","",
IF(OR($H$24="Corrupción",$H$24="Lavado de Activos",$H$24="Financiación del Terrorismo",$H$24="Trámites, OPAs y Consultas de Acceso a la Información Pública"),"No Aplica",'5. Valoración de Controles'!$N24))</f>
        <v>Con registro</v>
      </c>
      <c r="X24" s="68">
        <f>IF($H$24="","",
IF(OR($H$24="Corrupción",$H$24="Lavado de Activos",$H$24="Financiación del Terrorismo",$H$24="Trámites, OPAs y Consultas de Acceso a la Información Pública"),"No Aplica",'5. Valoración de Controles'!$O24))</f>
        <v>0</v>
      </c>
      <c r="Y24" s="68">
        <f>IF($H$24="","",
IF(OR($H$24="Corrupción",$H$24="Lavado de Activos",$H$24="Financiación del Terrorismo",$H$24="Trámites, OPAs y Consultas de Acceso a la Información Pública"),"No Aplica",'5. Valoración de Controles'!$P24))</f>
        <v>0</v>
      </c>
      <c r="Z24" s="68">
        <f>IF($H$24="","",
IF(OR($H$24="Corrupción",$H$24="Lavado de Activos",$H$24="Financiación del Terrorismo",$H$24="Trámites, OPAs y Consultas de Acceso a la Información Pública"),"No Aplica",'5. Valoración de Controles'!$Q24))</f>
        <v>0</v>
      </c>
      <c r="AA24" s="52">
        <f>IF($H$24="","",
IF(OR($H$24="Corrupción",$H$24="Lavado de Activos",$H$24="Financiación del Terrorismo",$H$24="Trámites, OPAs y Consultas de Acceso a la Información Pública"),"No aplica",'5. Valoración de Controles'!$R24))</f>
        <v>0.4</v>
      </c>
      <c r="AB24" s="145" t="str">
        <f>IF(H24="","",
IF(OR(H24="Corrupción",H24="Lavado de Activos",H24="Financiación del Terrorismo",H24="Trámites, OPAs y Consultas de Acceso a la Información Pública"),'6.Valoración Control Corrupción'!W24:W26,
IF(OR(H24&lt;&gt;"Corrupción",H24&lt;&gt;"Lavado de Activos",H24&lt;&gt;"Financiación del Terrorismo",H24&lt;&gt;"Trámites, OPAs y Consultas de Acceso a la Información Pública"),IF(AC24="","",
IF(AND(AC24&gt;0,AC24&lt;0.4),"Muy Baja",
IF(AND(AC24&gt;=0.4,AC24&lt;0.6),"Baja",
IF(AND(AC24&gt;=0.6,AC24&lt;0.8),"Media",
IF(AND(AC24&gt;=0.8,AC24&lt;1),"Alta",
IF(AC24&gt;=1,"Muy Alta","")))))))))</f>
        <v>Muy Baja</v>
      </c>
      <c r="AC24" s="211">
        <f>IF(H24="","",
IF(OR(H24="Corrupción",H24="Lavado de Activos",H24="Financiación del Terrorismo",H24="Trámites, OPAs y Consultas de Acceso a la Información Pública"),"No aplica",
IF(OR(H24&lt;&gt;"Corrupción",H24&lt;&gt;"Lavado de Activos",H24&lt;&gt;"Financiación del Terrorismo",H24&lt;&gt;"Trámites, OPAs y Consultas de Acceso a la Información Pública"),
IF('5. Valoración de Controles'!U26&gt;0,'5. Valoración de Controles'!U26,
IF('5. Valoración de Controles'!U25&gt;0,'5. Valoración de Controles'!U25,
IF('5. Valoración de Controles'!U24&gt;0,'5. Valoración de Controles'!U24,L24))))))</f>
        <v>7.1999999999999995E-2</v>
      </c>
      <c r="AD24" s="145" t="str">
        <f>IF(H24="","",
IF(OR(H24="Corrupción",H24="Lavado de Activos",H24="Financiación del Terrorismo",H24="Trámites, OPAs y Consultas de Acceso a la Información Pública"),'3. Impacto Riesgo de Corrupción'!Z24:Z26,
IF(OR(H24&lt;&gt;"Corrupción",H24&lt;&gt;"Lavado de Activos",H24&lt;&gt;"Financiación del Terrorismo",H24&lt;&gt;"Trámites, OPAs y Consultas de Acceso a la Información Pública"),
IF(AE24="","",
IF(AND(AE24&gt;0,AE24&lt;0.4),"Leve",
IF(AND(AE24&gt;=0.4,AE24&lt;0.6),"Menor",
IF(AND(AE24&gt;=0.6,AE24&lt;0.8),"Moderado",
IF(AND(AE24&gt;=0.8,AE24&lt;1),"Mayor",
IF(AE24&gt;=1,"Catastrófico","")))))))))</f>
        <v>Moderado</v>
      </c>
      <c r="AE24" s="211">
        <f>IF(H24="","",
IF(OR(H24="Corrupción",H24="Lavado de Activos",H24="Financiación del Terrorismo",H24="Trámites, OPAs y Consultas de Acceso a la Información Pública"),"No aplica",
IF(OR(H24&lt;&gt;"Corrupción",H24&lt;&gt;"Lavado de Activos",H24&lt;&gt;"Financiación del Terrorismo",H24&lt;&gt;"Trámites, OPAs y Consultas de Acceso a la Información Pública"),
IF('5. Valoración de Controles'!V26&gt;0,'5. Valoración de Controles'!V26,
IF('5. Valoración de Controles'!V25&gt;0,'5. Valoración de Controles'!V25,
IF('5. Valoración de Controles'!V24&gt;0,'5. Valoración de Controles'!V24,O24))))))</f>
        <v>0.6</v>
      </c>
      <c r="AF24" s="143" t="str">
        <f t="shared" ref="AF24" si="12">IF(AND(AB24="Muy Alta",OR(AD24="Leve",AD24="Menor",AD24="Moderado",AD24="Mayor")),"Alto",
IF(AND(AB24="Alta",OR(AD24="Leve",AD24="Menor")),"Moderado",
IF(AND(AB24="Alta",OR(AD24="Moderado",AD24="Mayor")),"Alto",
IF(AND(AB24="Media",OR(AD24="Leve",AD24="Menor",AD24="Moderado")),"Moderado",
IF(AND(AB24="Media",OR(AD24="Mayor")),"Alto",
IF(AND(AB24="Baja",OR(AD24="Leve")),"Bajo",
IF(AND(OR(AB24="Baja",AB24="Improbable"),OR(AD24="Menor",AD24="Moderado")),"Moderado",
IF(AND(OR(AB24="Baja",AB24="Improbable"),AD24="Mayor"),"Alto",
IF(AND(AB24="Muy Baja",OR(AD24="Leve",AD24="Menor")),"Bajo",
IF(AND(OR(AB24="Muy Baja",AB24="Rara vez"),OR(AD24="Moderado")),"Moderado",
IF(AND(OR(AB24="Muy Baja",AB24="Rara vez"),AD24="Mayor"),"Alto",
IF(AND(OR(AB24="Casi seguro",AB24="Probable",AB24="Posible"),AD24="Mayor"),"Extremo",
IF(AND(AB24="Casi seguro",AD24="Moderado"),"Extremo",
IF(AND(OR(AB24="Probable",AB24="Posible"),OR(AD24="Moderado")),"Alto",
IF(AD24="Catastrófico","Extremo","")))))))))))))))</f>
        <v>Moderado</v>
      </c>
      <c r="AG24" s="147"/>
      <c r="AH24" s="181" t="str">
        <f t="shared" ref="AH24" si="13">IF(AG24="Reducir (Mitigar)","Debe establecer el plan de acción a implementar para mitigar el nivel del riesgo",
IF(AG24="Reducir (Transferir)","No amerita plan de acción. Debe tercerizar la actividad que genera este riesgo o adquirir polizas para evitar responsabilidad economica, sin embargo mantiene la responsabilidad reputacional",
IF(AG24="Aceptar","No amerita plan de acción. Asuma las consecuencias de la materialización del riesgo",
IF(AG24="Evitar","No amerita plan de acción. No ejecute la actividad que genera el riesgo",
IF(AG24="Reducir","Debe establecer el plan de acción a implementar para mitigar el nivel del riesgo",
IF(AG24="Compartir","No amerita plan de acción. Comparta el riesgo con una parte interesada que pueda gestionarlo con mas eficacia",""))))))</f>
        <v/>
      </c>
      <c r="AI24" s="213"/>
      <c r="AJ24" s="215"/>
      <c r="AK24" s="208" t="str">
        <f t="shared" ref="AK24" si="14">IF(AI24="","","∑ Peso porcentual de cada acción definida")</f>
        <v/>
      </c>
      <c r="AL24" s="144"/>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row>
    <row r="25" spans="1:67" ht="31.5" customHeight="1" x14ac:dyDescent="0.3">
      <c r="A25" s="148"/>
      <c r="B25" s="149"/>
      <c r="C25" s="149"/>
      <c r="D25" s="149"/>
      <c r="E25" s="149"/>
      <c r="F25" s="149"/>
      <c r="G25" s="149"/>
      <c r="H25" s="149"/>
      <c r="I25" s="149"/>
      <c r="J25" s="149"/>
      <c r="K25" s="145"/>
      <c r="L25" s="146"/>
      <c r="M25" s="149"/>
      <c r="N25" s="145"/>
      <c r="O25" s="146"/>
      <c r="P25" s="143"/>
      <c r="Q25" s="51" t="str">
        <f>IF($H$24="","",
IF(OR($H$24="Corrupción",$H$24="Lavado de Activos",$H$24="Financiación del Terrorismo",$H$24="Trámites, OPAs y Consultas de Acceso a la Información Pública"),'6.Valoración Control Corrupción'!$E25,'5. Valoración de Controles'!$E25))</f>
        <v>Profesional especializado 222-23</v>
      </c>
      <c r="R25" s="50" t="str">
        <f>IF($H$24="","",
IF(OR($H$24="Corrupción",$H$24="Lavado de Activos",$H$24="Financiación del Terrorismo",$H$24="Trámites, OPAs y Consultas de Acceso a la Información Pública"),"No Aplica",'5. Valoración de Controles'!$I25))</f>
        <v>Preventivo</v>
      </c>
      <c r="S25" s="50" t="str">
        <f>IF($H$24="","",
IF(OR($H$24="Corrupción",$H$24="Lavado de Activos",$H$24="Financiación del Terrorismo",$H$24="Trámites, OPAs y Consultas de Acceso a la Información Pública"),"No Aplica",'5. Valoración de Controles'!$J25))</f>
        <v>Afecta probabilidad</v>
      </c>
      <c r="T25" s="50" t="str">
        <f>IF($H$24="","",
IF(OR($H$24="Corrupción",$H$24="Lavado de Activos",$H$24="Financiación del Terrorismo",$H$24="Trámites, OPAs y Consultas de Acceso a la Información Pública"),"No Aplica",'5. Valoración de Controles'!$K25))</f>
        <v>Manual</v>
      </c>
      <c r="U25" s="50" t="str">
        <f>IF($H$24="","",
IF(OR($H$24="Corrupción",$H$24="Lavado de Activos",$H$24="Financiación del Terrorismo",$H$24="Trámites, OPAs y Consultas de Acceso a la Información Pública"),"No Aplica",'5. Valoración de Controles'!$L25))</f>
        <v>Sin Documentar</v>
      </c>
      <c r="V25" s="50" t="str">
        <f>IF($H$24="","",
IF(OR($H$24="Corrupción",$H$24="Lavado de Activos",$H$24="Financiación del Terrorismo",$H$24="Trámites, OPAs y Consultas de Acceso a la Información Pública"),"No Aplica",'5. Valoración de Controles'!$M25))</f>
        <v>Aleatoria</v>
      </c>
      <c r="W25" s="50" t="str">
        <f>IF($H$24="","",
IF(OR($H$24="Corrupción",$H$24="Lavado de Activos",$H$24="Financiación del Terrorismo",$H$24="Trámites, OPAs y Consultas de Acceso a la Información Pública"),"No Aplica",'5. Valoración de Controles'!$N25))</f>
        <v>Con registro</v>
      </c>
      <c r="X25" s="68">
        <f>IF($H$24="","",
IF(OR($H$24="Corrupción",$H$24="Lavado de Activos",$H$24="Financiación del Terrorismo",$H$24="Trámites, OPAs y Consultas de Acceso a la Información Pública"),"No Aplica",'5. Valoración de Controles'!$O25))</f>
        <v>0</v>
      </c>
      <c r="Y25" s="68">
        <f>IF($H$24="","",
IF(OR($H$24="Corrupción",$H$24="Lavado de Activos",$H$24="Financiación del Terrorismo",$H$24="Trámites, OPAs y Consultas de Acceso a la Información Pública"),"No Aplica",'5. Valoración de Controles'!$P25))</f>
        <v>0</v>
      </c>
      <c r="Z25" s="68">
        <f>IF($H$24="","",
IF(OR($H$24="Corrupción",$H$24="Lavado de Activos",$H$24="Financiación del Terrorismo",$H$24="Trámites, OPAs y Consultas de Acceso a la Información Pública"),"No Aplica",'5. Valoración de Controles'!$Q25))</f>
        <v>0</v>
      </c>
      <c r="AA25" s="52">
        <f>IF($H$24="","",
IF(OR($H$24="Corrupción",$H$24="Lavado de Activos",$H$24="Financiación del Terrorismo",$H$24="Trámites, OPAs y Consultas de Acceso a la Información Pública"),"No aplica",'5. Valoración de Controles'!$R25))</f>
        <v>0.4</v>
      </c>
      <c r="AB25" s="145"/>
      <c r="AC25" s="212"/>
      <c r="AD25" s="145"/>
      <c r="AE25" s="212"/>
      <c r="AF25" s="143"/>
      <c r="AG25" s="147"/>
      <c r="AH25" s="210"/>
      <c r="AI25" s="214"/>
      <c r="AJ25" s="216"/>
      <c r="AK25" s="209"/>
      <c r="AL25" s="216"/>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row>
    <row r="26" spans="1:67" ht="31.5" customHeight="1" x14ac:dyDescent="0.3">
      <c r="A26" s="148"/>
      <c r="B26" s="149"/>
      <c r="C26" s="149"/>
      <c r="D26" s="149"/>
      <c r="E26" s="149"/>
      <c r="F26" s="149"/>
      <c r="G26" s="149"/>
      <c r="H26" s="149"/>
      <c r="I26" s="149"/>
      <c r="J26" s="149"/>
      <c r="K26" s="145"/>
      <c r="L26" s="146"/>
      <c r="M26" s="149"/>
      <c r="N26" s="145"/>
      <c r="O26" s="146"/>
      <c r="P26" s="143"/>
      <c r="Q26" s="51">
        <f>IF($H$24="","",
IF(OR($H$24="Corrupción",$H$24="Lavado de Activos",$H$24="Financiación del Terrorismo",$H$24="Trámites, OPAs y Consultas de Acceso a la Información Pública"),'6.Valoración Control Corrupción'!$E26,'5. Valoración de Controles'!$E26))</f>
        <v>0</v>
      </c>
      <c r="R26" s="50">
        <f>IF($H$24="","",
IF(OR($H$24="Corrupción",$H$24="Lavado de Activos",$H$24="Financiación del Terrorismo",$H$24="Trámites, OPAs y Consultas de Acceso a la Información Pública"),"No Aplica",'5. Valoración de Controles'!$I26))</f>
        <v>0</v>
      </c>
      <c r="S26" s="50" t="str">
        <f>IF($H$24="","",
IF(OR($H$24="Corrupción",$H$24="Lavado de Activos",$H$24="Financiación del Terrorismo",$H$24="Trámites, OPAs y Consultas de Acceso a la Información Pública"),"No Aplica",'5. Valoración de Controles'!$J26))</f>
        <v/>
      </c>
      <c r="T26" s="50">
        <f>IF($H$24="","",
IF(OR($H$24="Corrupción",$H$24="Lavado de Activos",$H$24="Financiación del Terrorismo",$H$24="Trámites, OPAs y Consultas de Acceso a la Información Pública"),"No Aplica",'5. Valoración de Controles'!$K26))</f>
        <v>0</v>
      </c>
      <c r="U26" s="50">
        <f>IF($H$24="","",
IF(OR($H$24="Corrupción",$H$24="Lavado de Activos",$H$24="Financiación del Terrorismo",$H$24="Trámites, OPAs y Consultas de Acceso a la Información Pública"),"No Aplica",'5. Valoración de Controles'!$L26))</f>
        <v>0</v>
      </c>
      <c r="V26" s="50">
        <f>IF($H$24="","",
IF(OR($H$24="Corrupción",$H$24="Lavado de Activos",$H$24="Financiación del Terrorismo",$H$24="Trámites, OPAs y Consultas de Acceso a la Información Pública"),"No Aplica",'5. Valoración de Controles'!$M26))</f>
        <v>0</v>
      </c>
      <c r="W26" s="50">
        <f>IF($H$24="","",
IF(OR($H$24="Corrupción",$H$24="Lavado de Activos",$H$24="Financiación del Terrorismo",$H$24="Trámites, OPAs y Consultas de Acceso a la Información Pública"),"No Aplica",'5. Valoración de Controles'!$N26))</f>
        <v>0</v>
      </c>
      <c r="X26" s="68">
        <f>IF($H$24="","",
IF(OR($H$24="Corrupción",$H$24="Lavado de Activos",$H$24="Financiación del Terrorismo",$H$24="Trámites, OPAs y Consultas de Acceso a la Información Pública"),"No Aplica",'5. Valoración de Controles'!$O26))</f>
        <v>0</v>
      </c>
      <c r="Y26" s="68">
        <f>IF($H$24="","",
IF(OR($H$24="Corrupción",$H$24="Lavado de Activos",$H$24="Financiación del Terrorismo",$H$24="Trámites, OPAs y Consultas de Acceso a la Información Pública"),"No Aplica",'5. Valoración de Controles'!$P26))</f>
        <v>0</v>
      </c>
      <c r="Z26" s="68">
        <f>IF($H$24="","",
IF(OR($H$24="Corrupción",$H$24="Lavado de Activos",$H$24="Financiación del Terrorismo",$H$24="Trámites, OPAs y Consultas de Acceso a la Información Pública"),"No Aplica",'5. Valoración de Controles'!$Q26))</f>
        <v>0</v>
      </c>
      <c r="AA26" s="52" t="str">
        <f>IF($H$24="","",
IF(OR($H$24="Corrupción",$H$24="Lavado de Activos",$H$24="Financiación del Terrorismo",$H$24="Trámites, OPAs y Consultas de Acceso a la Información Pública"),"No aplica",'5. Valoración de Controles'!$R26))</f>
        <v/>
      </c>
      <c r="AB26" s="145"/>
      <c r="AC26" s="212"/>
      <c r="AD26" s="145"/>
      <c r="AE26" s="212"/>
      <c r="AF26" s="143"/>
      <c r="AG26" s="147"/>
      <c r="AH26" s="210"/>
      <c r="AI26" s="214"/>
      <c r="AJ26" s="216"/>
      <c r="AK26" s="209"/>
      <c r="AL26" s="216"/>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row>
    <row r="27" spans="1:67" ht="31.5" customHeight="1" x14ac:dyDescent="0.3">
      <c r="A27" s="148">
        <v>7</v>
      </c>
      <c r="B27" s="149" t="str">
        <f>'2. Identificación del Riesgo'!B27:B29</f>
        <v>Conocimiento del Riesgo y Efectos del Cambio Climático</v>
      </c>
      <c r="C27" s="149" t="str">
        <f>IF('2. Identificación del Riesgo'!C27:C29="","",'2. Identificación del Riesgo'!C27:C29)</f>
        <v xml:space="preserve">Retroalimentar continuamente los Escenarios de riesgo </v>
      </c>
      <c r="D27" s="149" t="str">
        <f>IF('2. Identificación del Riesgo'!D27:D29="","",'2. Identificación del Riesgo'!D27:D29)</f>
        <v>Afectación Reputacional</v>
      </c>
      <c r="E27" s="149" t="str">
        <f>IF('2. Identificación del Riesgo'!E27:E29="","",'2. Identificación del Riesgo'!E27:E29)</f>
        <v>1. Falta de divulgación de nuevas normas por parte de otras entidades.
2. Falta de seguimiento por parte del responsable del escenario.
3. Falta de actualización del normograma o de reporte de la Oficina Asesora Jurídica sobre cambios normativos.</v>
      </c>
      <c r="F27" s="149" t="str">
        <f>IF('2. Identificación del Riesgo'!F27:F29="","",'2. Identificación del Riesgo'!F27:F29)</f>
        <v>1. Información desactualizada de Conceptos Técnicos en la Base de Datos Geográfica Corporativa del IDIGER.
2. Consulta de antecedentes incompletos.
3. Respuestas oficiales basados en información desactualizada.</v>
      </c>
      <c r="G27" s="149" t="str">
        <f>IF('2. Identificación del Riesgo'!G27:G29="","",'2. Identificación del Riesgo'!G27:G29)</f>
        <v xml:space="preserve">Posibilidad de Afectación Reputacional porque la  información publicada de los escenarios esté desactualizada sin incluir cambios normativos </v>
      </c>
      <c r="H27" s="149" t="str">
        <f>IF('2. Identificación del Riesgo'!H27:H29="","",'2. Identificación del Riesgo'!H27:H29)</f>
        <v>Gestión</v>
      </c>
      <c r="I27" s="149" t="str">
        <f>IF('2. Identificación del Riesgo'!I27:I29="","",'2. Identificación del Riesgo'!I27:I29)</f>
        <v>Usuarios, productos y practicas, organizacionales</v>
      </c>
      <c r="J27" s="149" t="str">
        <f>IF('2. Identificación del Riesgo'!J27:J29="","",'2. Identificación del Riesgo'!J27:J29)</f>
        <v>Muy Baja: La actividad que conlleva el riesgo se ejecuta como máximo 2 veces por año</v>
      </c>
      <c r="K27" s="145" t="str">
        <f>'2. Identificación del Riesgo'!K27:K29</f>
        <v>Muy Baja</v>
      </c>
      <c r="L27" s="146">
        <f>'2. Identificación del Riesgo'!L27:L29</f>
        <v>0.2</v>
      </c>
      <c r="M27" s="149" t="str">
        <f>IF(OR('2. Identificación del Riesgo'!H27:H29="Corrupción",'2. Identificación del Riesgo'!H27:H29="Lavado de Activos",'2. Identificación del Riesgo'!H27:H29="Financiación del Terrorismo",'2. Identificación del Riesgo'!H27:H29="Trámites, OPAs y Consultas de Acceso a la Información Pública"),"No Aplica",
IF('2. Identificación del Riesgo'!M27:M29="","",'2. Identificación del Riesgo'!M27:M29))</f>
        <v>Reputacional: El riesgo afecta la imagen de la entidad con algunos usuarios de relevancia frente al logro de los objetivos</v>
      </c>
      <c r="N27" s="145" t="str">
        <f>'2. Identificación del Riesgo'!N27:N29</f>
        <v>Moderado</v>
      </c>
      <c r="O27" s="146">
        <f>'2. Identificación del Riesgo'!O27:O29</f>
        <v>0.6</v>
      </c>
      <c r="P27" s="143" t="str">
        <f>'2. Identificación del Riesgo'!P27:P29</f>
        <v>Moderado</v>
      </c>
      <c r="Q27" s="51" t="str">
        <f>IF($H$27="","",
IF(OR($H$27="Corrupción",$H$27="Lavado de Activos",$H$27="Financiación del Terrorismo",$H$27="Trámites, OPAs y Consultas de Acceso a la Información Pública"),'6.Valoración Control Corrupción'!$E27,'5. Valoración de Controles'!$E27))</f>
        <v>Profesional especializado 222-29 y 222-23</v>
      </c>
      <c r="R27" s="50" t="str">
        <f>IF($H$27="","",
IF(OR($H$27="Corrupción",$H$27="Lavado de Activos",$H$27="Financiación del Terrorismo",$H$27="Trámites, OPAs y Consultas de Acceso a la Información Pública"),"No Aplica",'5. Valoración de Controles'!$I27))</f>
        <v>Preventivo</v>
      </c>
      <c r="S27" s="50" t="str">
        <f>IF($H$27="","",
IF(OR($H$27="Corrupción",$H$27="Lavado de Activos",$H$27="Financiación del Terrorismo",$H$27="Trámites, OPAs y Consultas de Acceso a la Información Pública"),"No Aplica",'5. Valoración de Controles'!$J27))</f>
        <v>Afecta probabilidad</v>
      </c>
      <c r="T27" s="50" t="str">
        <f>IF($H$27="","",
IF(OR($H$27="Corrupción",$H$27="Lavado de Activos",$H$27="Financiación del Terrorismo",$H$27="Trámites, OPAs y Consultas de Acceso a la Información Pública"),"No Aplica",'5. Valoración de Controles'!$K27))</f>
        <v>Manual</v>
      </c>
      <c r="U27" s="50" t="str">
        <f>IF($H$27="","",
IF(OR($H$27="Corrupción",$H$27="Lavado de Activos",$H$27="Financiación del Terrorismo",$H$27="Trámites, OPAs y Consultas de Acceso a la Información Pública"),"No Aplica",'5. Valoración de Controles'!$L27))</f>
        <v>Sin Documentar</v>
      </c>
      <c r="V27" s="50" t="str">
        <f>IF($H$27="","",
IF(OR($H$27="Corrupción",$H$27="Lavado de Activos",$H$27="Financiación del Terrorismo",$H$27="Trámites, OPAs y Consultas de Acceso a la Información Pública"),"No Aplica",'5. Valoración de Controles'!$M27))</f>
        <v>Aleatoria</v>
      </c>
      <c r="W27" s="50" t="str">
        <f>IF($H$27="","",
IF(OR($H$27="Corrupción",$H$27="Lavado de Activos",$H$27="Financiación del Terrorismo",$H$27="Trámites, OPAs y Consultas de Acceso a la Información Pública"),"No Aplica",'5. Valoración de Controles'!$N27))</f>
        <v>Con registro</v>
      </c>
      <c r="X27" s="68">
        <f>IF($H$27="","",
IF(OR($H$27="Corrupción",$H$27="Lavado de Activos",$H$27="Financiación del Terrorismo",$H$27="Trámites, OPAs y Consultas de Acceso a la Información Pública"),"No Aplica",'5. Valoración de Controles'!$O27))</f>
        <v>0</v>
      </c>
      <c r="Y27" s="68">
        <f>IF($H$27="","",
IF(OR($H$27="Corrupción",$H$27="Lavado de Activos",$H$27="Financiación del Terrorismo",$H$27="Trámites, OPAs y Consultas de Acceso a la Información Pública"),"No Aplica",'5. Valoración de Controles'!$P27))</f>
        <v>0</v>
      </c>
      <c r="Z27" s="68">
        <f>IF($H$27="","",
IF(OR($H$27="Corrupción",$H$27="Lavado de Activos",$H$27="Financiación del Terrorismo",$H$27="Trámites, OPAs y Consultas de Acceso a la Información Pública"),"No Aplica",'5. Valoración de Controles'!$Q27))</f>
        <v>0</v>
      </c>
      <c r="AA27" s="52">
        <f>IF($H$27="","",
IF(OR($H$27="Corrupción",$H$27="Lavado de Activos",$H$27="Financiación del Terrorismo",$H$27="Trámites, OPAs y Consultas de Acceso a la Información Pública"),"No aplica",'5. Valoración de Controles'!$R27))</f>
        <v>0.4</v>
      </c>
      <c r="AB27" s="145" t="str">
        <f>IF(H27="","",
IF(OR(H27="Corrupción",H27="Lavado de Activos",H27="Financiación del Terrorismo",H27="Trámites, OPAs y Consultas de Acceso a la Información Pública"),'6.Valoración Control Corrupción'!W27:W29,
IF(OR(H27&lt;&gt;"Corrupción",H27&lt;&gt;"Lavado de Activos",H27&lt;&gt;"Financiación del Terrorismo",H27&lt;&gt;"Trámites, OPAs y Consultas de Acceso a la Información Pública"),IF(AC27="","",
IF(AND(AC27&gt;0,AC27&lt;0.4),"Muy Baja",
IF(AND(AC27&gt;=0.4,AC27&lt;0.6),"Baja",
IF(AND(AC27&gt;=0.6,AC27&lt;0.8),"Media",
IF(AND(AC27&gt;=0.8,AC27&lt;1),"Alta",
IF(AC27&gt;=1,"Muy Alta","")))))))))</f>
        <v>Muy Baja</v>
      </c>
      <c r="AC27" s="211">
        <f>IF(H27="","",
IF(OR(H27="Corrupción",H27="Lavado de Activos",H27="Financiación del Terrorismo",H27="Trámites, OPAs y Consultas de Acceso a la Información Pública"),"No aplica",
IF(OR(H27&lt;&gt;"Corrupción",H27&lt;&gt;"Lavado de Activos",H27&lt;&gt;"Financiación del Terrorismo",H27&lt;&gt;"Trámites, OPAs y Consultas de Acceso a la Información Pública"),
IF('5. Valoración de Controles'!U29&gt;0,'5. Valoración de Controles'!U29,
IF('5. Valoración de Controles'!U28&gt;0,'5. Valoración de Controles'!U28,
IF('5. Valoración de Controles'!U27&gt;0,'5. Valoración de Controles'!U27,L27))))))</f>
        <v>7.1999999999999995E-2</v>
      </c>
      <c r="AD27" s="145" t="str">
        <f>IF(H27="","",
IF(OR(H27="Corrupción",H27="Lavado de Activos",H27="Financiación del Terrorismo",H27="Trámites, OPAs y Consultas de Acceso a la Información Pública"),'3. Impacto Riesgo de Corrupción'!Z27:Z29,
IF(OR(H27&lt;&gt;"Corrupción",H27&lt;&gt;"Lavado de Activos",H27&lt;&gt;"Financiación del Terrorismo",H27&lt;&gt;"Trámites, OPAs y Consultas de Acceso a la Información Pública"),
IF(AE27="","",
IF(AND(AE27&gt;0,AE27&lt;0.4),"Leve",
IF(AND(AE27&gt;=0.4,AE27&lt;0.6),"Menor",
IF(AND(AE27&gt;=0.6,AE27&lt;0.8),"Moderado",
IF(AND(AE27&gt;=0.8,AE27&lt;1),"Mayor",
IF(AE27&gt;=1,"Catastrófico","")))))))))</f>
        <v>Moderado</v>
      </c>
      <c r="AE27" s="211">
        <f>IF(H27="","",
IF(OR(H27="Corrupción",H27="Lavado de Activos",H27="Financiación del Terrorismo",H27="Trámites, OPAs y Consultas de Acceso a la Información Pública"),"No aplica",
IF(OR(H27&lt;&gt;"Corrupción",H27&lt;&gt;"Lavado de Activos",H27&lt;&gt;"Financiación del Terrorismo",H27&lt;&gt;"Trámites, OPAs y Consultas de Acceso a la Información Pública"),
IF('5. Valoración de Controles'!V29&gt;0,'5. Valoración de Controles'!V29,
IF('5. Valoración de Controles'!V28&gt;0,'5. Valoración de Controles'!V28,
IF('5. Valoración de Controles'!V27&gt;0,'5. Valoración de Controles'!V27,O27))))))</f>
        <v>0.6</v>
      </c>
      <c r="AF27" s="143" t="str">
        <f t="shared" ref="AF27" si="15">IF(AND(AB27="Muy Alta",OR(AD27="Leve",AD27="Menor",AD27="Moderado",AD27="Mayor")),"Alto",
IF(AND(AB27="Alta",OR(AD27="Leve",AD27="Menor")),"Moderado",
IF(AND(AB27="Alta",OR(AD27="Moderado",AD27="Mayor")),"Alto",
IF(AND(AB27="Media",OR(AD27="Leve",AD27="Menor",AD27="Moderado")),"Moderado",
IF(AND(AB27="Media",OR(AD27="Mayor")),"Alto",
IF(AND(AB27="Baja",OR(AD27="Leve")),"Bajo",
IF(AND(OR(AB27="Baja",AB27="Improbable"),OR(AD27="Menor",AD27="Moderado")),"Moderado",
IF(AND(OR(AB27="Baja",AB27="Improbable"),AD27="Mayor"),"Alto",
IF(AND(AB27="Muy Baja",OR(AD27="Leve",AD27="Menor")),"Bajo",
IF(AND(OR(AB27="Muy Baja",AB27="Rara vez"),OR(AD27="Moderado")),"Moderado",
IF(AND(OR(AB27="Muy Baja",AB27="Rara vez"),AD27="Mayor"),"Alto",
IF(AND(OR(AB27="Casi seguro",AB27="Probable",AB27="Posible"),AD27="Mayor"),"Extremo",
IF(AND(AB27="Casi seguro",AD27="Moderado"),"Extremo",
IF(AND(OR(AB27="Probable",AB27="Posible"),OR(AD27="Moderado")),"Alto",
IF(AD27="Catastrófico","Extremo","")))))))))))))))</f>
        <v>Moderado</v>
      </c>
      <c r="AG27" s="147"/>
      <c r="AH27" s="181" t="str">
        <f t="shared" ref="AH27" si="16">IF(AG27="Reducir (Mitigar)","Debe establecer el plan de acción a implementar para mitigar el nivel del riesgo",
IF(AG27="Reducir (Transferir)","No amerita plan de acción. Debe tercerizar la actividad que genera este riesgo o adquirir polizas para evitar responsabilidad economica, sin embargo mantiene la responsabilidad reputacional",
IF(AG27="Aceptar","No amerita plan de acción. Asuma las consecuencias de la materialización del riesgo",
IF(AG27="Evitar","No amerita plan de acción. No ejecute la actividad que genera el riesgo",
IF(AG27="Reducir","Debe establecer el plan de acción a implementar para mitigar el nivel del riesgo",
IF(AG27="Compartir","No amerita plan de acción. Comparta el riesgo con una parte interesada que pueda gestionarlo con mas eficacia",""))))))</f>
        <v/>
      </c>
      <c r="AI27" s="213"/>
      <c r="AJ27" s="215"/>
      <c r="AK27" s="208" t="str">
        <f t="shared" ref="AK27" si="17">IF(AI27="","","∑ Peso porcentual de cada acción definida")</f>
        <v/>
      </c>
      <c r="AL27" s="144"/>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row>
    <row r="28" spans="1:67" ht="31.5" customHeight="1" x14ac:dyDescent="0.3">
      <c r="A28" s="148"/>
      <c r="B28" s="149"/>
      <c r="C28" s="149"/>
      <c r="D28" s="149"/>
      <c r="E28" s="149"/>
      <c r="F28" s="149"/>
      <c r="G28" s="149"/>
      <c r="H28" s="149"/>
      <c r="I28" s="149"/>
      <c r="J28" s="149"/>
      <c r="K28" s="145"/>
      <c r="L28" s="146"/>
      <c r="M28" s="149"/>
      <c r="N28" s="145"/>
      <c r="O28" s="146"/>
      <c r="P28" s="143"/>
      <c r="Q28" s="51" t="str">
        <f>IF($H$27="","",
IF(OR($H$27="Corrupción",$H$27="Lavado de Activos",$H$27="Financiación del Terrorismo",$H$27="Trámites, OPAs y Consultas de Acceso a la Información Pública"),'6.Valoración Control Corrupción'!$E28,'5. Valoración de Controles'!$E28))</f>
        <v>Oficina Asesora Jurídica</v>
      </c>
      <c r="R28" s="50" t="str">
        <f>IF($H$27="","",
IF(OR($H$27="Corrupción",$H$27="Lavado de Activos",$H$27="Financiación del Terrorismo",$H$27="Trámites, OPAs y Consultas de Acceso a la Información Pública"),"No Aplica",'5. Valoración de Controles'!$I28))</f>
        <v>Preventivo</v>
      </c>
      <c r="S28" s="50" t="str">
        <f>IF($H$27="","",
IF(OR($H$27="Corrupción",$H$27="Lavado de Activos",$H$27="Financiación del Terrorismo",$H$27="Trámites, OPAs y Consultas de Acceso a la Información Pública"),"No Aplica",'5. Valoración de Controles'!$J28))</f>
        <v>Afecta probabilidad</v>
      </c>
      <c r="T28" s="50" t="str">
        <f>IF($H$27="","",
IF(OR($H$27="Corrupción",$H$27="Lavado de Activos",$H$27="Financiación del Terrorismo",$H$27="Trámites, OPAs y Consultas de Acceso a la Información Pública"),"No Aplica",'5. Valoración de Controles'!$K28))</f>
        <v>Manual</v>
      </c>
      <c r="U28" s="50" t="str">
        <f>IF($H$27="","",
IF(OR($H$27="Corrupción",$H$27="Lavado de Activos",$H$27="Financiación del Terrorismo",$H$27="Trámites, OPAs y Consultas de Acceso a la Información Pública"),"No Aplica",'5. Valoración de Controles'!$L28))</f>
        <v>Sin Documentar</v>
      </c>
      <c r="V28" s="50" t="str">
        <f>IF($H$27="","",
IF(OR($H$27="Corrupción",$H$27="Lavado de Activos",$H$27="Financiación del Terrorismo",$H$27="Trámites, OPAs y Consultas de Acceso a la Información Pública"),"No Aplica",'5. Valoración de Controles'!$M28))</f>
        <v>Aleatoria</v>
      </c>
      <c r="W28" s="50" t="str">
        <f>IF($H$27="","",
IF(OR($H$27="Corrupción",$H$27="Lavado de Activos",$H$27="Financiación del Terrorismo",$H$27="Trámites, OPAs y Consultas de Acceso a la Información Pública"),"No Aplica",'5. Valoración de Controles'!$N28))</f>
        <v>Con registro</v>
      </c>
      <c r="X28" s="68">
        <f>IF($H$27="","",
IF(OR($H$27="Corrupción",$H$27="Lavado de Activos",$H$27="Financiación del Terrorismo",$H$27="Trámites, OPAs y Consultas de Acceso a la Información Pública"),"No Aplica",'5. Valoración de Controles'!$O28))</f>
        <v>0</v>
      </c>
      <c r="Y28" s="68">
        <f>IF($H$27="","",
IF(OR($H$27="Corrupción",$H$27="Lavado de Activos",$H$27="Financiación del Terrorismo",$H$27="Trámites, OPAs y Consultas de Acceso a la Información Pública"),"No Aplica",'5. Valoración de Controles'!$P28))</f>
        <v>0</v>
      </c>
      <c r="Z28" s="68">
        <f>IF($H$27="","",
IF(OR($H$27="Corrupción",$H$27="Lavado de Activos",$H$27="Financiación del Terrorismo",$H$27="Trámites, OPAs y Consultas de Acceso a la Información Pública"),"No Aplica",'5. Valoración de Controles'!$Q28))</f>
        <v>0</v>
      </c>
      <c r="AA28" s="52">
        <f>IF($H$27="","",
IF(OR($H$27="Corrupción",$H$27="Lavado de Activos",$H$27="Financiación del Terrorismo",$H$27="Trámites, OPAs y Consultas de Acceso a la Información Pública"),"No aplica",'5. Valoración de Controles'!$R28))</f>
        <v>0.4</v>
      </c>
      <c r="AB28" s="145"/>
      <c r="AC28" s="212"/>
      <c r="AD28" s="145"/>
      <c r="AE28" s="212"/>
      <c r="AF28" s="143"/>
      <c r="AG28" s="147"/>
      <c r="AH28" s="210"/>
      <c r="AI28" s="214"/>
      <c r="AJ28" s="216"/>
      <c r="AK28" s="209"/>
      <c r="AL28" s="216"/>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row>
    <row r="29" spans="1:67" ht="31.5" customHeight="1" x14ac:dyDescent="0.3">
      <c r="A29" s="148"/>
      <c r="B29" s="149"/>
      <c r="C29" s="149"/>
      <c r="D29" s="149"/>
      <c r="E29" s="149"/>
      <c r="F29" s="149"/>
      <c r="G29" s="149"/>
      <c r="H29" s="149"/>
      <c r="I29" s="149"/>
      <c r="J29" s="149"/>
      <c r="K29" s="145"/>
      <c r="L29" s="146"/>
      <c r="M29" s="149"/>
      <c r="N29" s="145"/>
      <c r="O29" s="146"/>
      <c r="P29" s="143"/>
      <c r="Q29" s="51">
        <f>IF($H$27="","",
IF(OR($H$27="Corrupción",$H$27="Lavado de Activos",$H$27="Financiación del Terrorismo",$H$27="Trámites, OPAs y Consultas de Acceso a la Información Pública"),'6.Valoración Control Corrupción'!$E29,'5. Valoración de Controles'!$E29))</f>
        <v>0</v>
      </c>
      <c r="R29" s="50">
        <f>IF($H$27="","",
IF(OR($H$27="Corrupción",$H$27="Lavado de Activos",$H$27="Financiación del Terrorismo",$H$27="Trámites, OPAs y Consultas de Acceso a la Información Pública"),"No Aplica",'5. Valoración de Controles'!$I29))</f>
        <v>0</v>
      </c>
      <c r="S29" s="50" t="str">
        <f>IF($H$27="","",
IF(OR($H$27="Corrupción",$H$27="Lavado de Activos",$H$27="Financiación del Terrorismo",$H$27="Trámites, OPAs y Consultas de Acceso a la Información Pública"),"No Aplica",'5. Valoración de Controles'!$J29))</f>
        <v/>
      </c>
      <c r="T29" s="50">
        <f>IF($H$27="","",
IF(OR($H$27="Corrupción",$H$27="Lavado de Activos",$H$27="Financiación del Terrorismo",$H$27="Trámites, OPAs y Consultas de Acceso a la Información Pública"),"No Aplica",'5. Valoración de Controles'!$K29))</f>
        <v>0</v>
      </c>
      <c r="U29" s="50">
        <f>IF($H$27="","",
IF(OR($H$27="Corrupción",$H$27="Lavado de Activos",$H$27="Financiación del Terrorismo",$H$27="Trámites, OPAs y Consultas de Acceso a la Información Pública"),"No Aplica",'5. Valoración de Controles'!$L29))</f>
        <v>0</v>
      </c>
      <c r="V29" s="50">
        <f>IF($H$27="","",
IF(OR($H$27="Corrupción",$H$27="Lavado de Activos",$H$27="Financiación del Terrorismo",$H$27="Trámites, OPAs y Consultas de Acceso a la Información Pública"),"No Aplica",'5. Valoración de Controles'!$M29))</f>
        <v>0</v>
      </c>
      <c r="W29" s="50">
        <f>IF($H$27="","",
IF(OR($H$27="Corrupción",$H$27="Lavado de Activos",$H$27="Financiación del Terrorismo",$H$27="Trámites, OPAs y Consultas de Acceso a la Información Pública"),"No Aplica",'5. Valoración de Controles'!$N29))</f>
        <v>0</v>
      </c>
      <c r="X29" s="68">
        <f>IF($H$27="","",
IF(OR($H$27="Corrupción",$H$27="Lavado de Activos",$H$27="Financiación del Terrorismo",$H$27="Trámites, OPAs y Consultas de Acceso a la Información Pública"),"No Aplica",'5. Valoración de Controles'!$O29))</f>
        <v>0</v>
      </c>
      <c r="Y29" s="68">
        <f>IF($H$27="","",
IF(OR($H$27="Corrupción",$H$27="Lavado de Activos",$H$27="Financiación del Terrorismo",$H$27="Trámites, OPAs y Consultas de Acceso a la Información Pública"),"No Aplica",'5. Valoración de Controles'!$P29))</f>
        <v>0</v>
      </c>
      <c r="Z29" s="68">
        <f>IF($H$27="","",
IF(OR($H$27="Corrupción",$H$27="Lavado de Activos",$H$27="Financiación del Terrorismo",$H$27="Trámites, OPAs y Consultas de Acceso a la Información Pública"),"No Aplica",'5. Valoración de Controles'!$Q29))</f>
        <v>0</v>
      </c>
      <c r="AA29" s="52" t="str">
        <f>IF($H$27="","",
IF(OR($H$27="Corrupción",$H$27="Lavado de Activos",$H$27="Financiación del Terrorismo",$H$27="Trámites, OPAs y Consultas de Acceso a la Información Pública"),"No aplica",'5. Valoración de Controles'!$R29))</f>
        <v/>
      </c>
      <c r="AB29" s="145"/>
      <c r="AC29" s="212"/>
      <c r="AD29" s="145"/>
      <c r="AE29" s="212"/>
      <c r="AF29" s="143"/>
      <c r="AG29" s="147"/>
      <c r="AH29" s="210"/>
      <c r="AI29" s="214"/>
      <c r="AJ29" s="216"/>
      <c r="AK29" s="209"/>
      <c r="AL29" s="216"/>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row>
    <row r="30" spans="1:67" ht="31.5" customHeight="1" x14ac:dyDescent="0.3">
      <c r="A30" s="148">
        <v>8</v>
      </c>
      <c r="B30" s="149" t="str">
        <f>'2. Identificación del Riesgo'!B30:B32</f>
        <v>Conocimiento del Riesgo y Efectos del Cambio Climático</v>
      </c>
      <c r="C30" s="149" t="str">
        <f>IF('2. Identificación del Riesgo'!C30:C32="","",'2. Identificación del Riesgo'!C30:C32)</f>
        <v xml:space="preserve">Etapa precontractual Estudios y Diseños - Evaluación de propuestas </v>
      </c>
      <c r="D30" s="149" t="str">
        <f>IF('2. Identificación del Riesgo'!D30:D32="","",'2. Identificación del Riesgo'!D30:D32)</f>
        <v>Afectación Económica (o presupuestal) y Reputacional</v>
      </c>
      <c r="E30" s="149" t="str">
        <f>IF('2. Identificación del Riesgo'!E30:E32="","",'2. Identificación del Riesgo'!E30:E32)</f>
        <v>Selección de proponentes sin la experiencia necesaria</v>
      </c>
      <c r="F30" s="149" t="str">
        <f>IF('2. Identificación del Riesgo'!F30:F32="","",'2. Identificación del Riesgo'!F30:F32)</f>
        <v>Asignación injustificada de puntajes que determina la escogencia del proponente ganador.</v>
      </c>
      <c r="G30" s="149" t="str">
        <f>IF('2. Identificación del Riesgo'!G30:G32="","",'2. Identificación del Riesgo'!G30:G32)</f>
        <v>Posibilidad de afectación económica y reputacional de la entidad,  al seleccionar un proponente con menor experiencia que los demás oferentes, debido a la asignación injustificada de mayores puntajes del componente técnico a alguno de los proponentes, cediendo a presiones de los interesados o por intereses personales de alguno de los miembros del comité evaluador.</v>
      </c>
      <c r="H30" s="149" t="str">
        <f>IF('2. Identificación del Riesgo'!H30:H32="","",'2. Identificación del Riesgo'!H30:H32)</f>
        <v>Corrupción</v>
      </c>
      <c r="I30" s="149" t="str">
        <f>IF('2. Identificación del Riesgo'!I30:I32="","",'2. Identificación del Riesgo'!I30:I32)</f>
        <v>Fraude Interno</v>
      </c>
      <c r="J30" s="149" t="str">
        <f>IF('2. Identificación del Riesgo'!J30:J32="","",'2. Identificación del Riesgo'!J30:J32)</f>
        <v>Improbable: Al menos una vez en los últimos 5 años.</v>
      </c>
      <c r="K30" s="145" t="str">
        <f>'2. Identificación del Riesgo'!K30:K32</f>
        <v>Improbable</v>
      </c>
      <c r="L30" s="146">
        <f>'2. Identificación del Riesgo'!L30:L32</f>
        <v>0.4</v>
      </c>
      <c r="M30" s="149" t="str">
        <f>IF(OR('2. Identificación del Riesgo'!H30:H32="Corrupción",'2. Identificación del Riesgo'!H30:H32="Lavado de Activos",'2. Identificación del Riesgo'!H30:H32="Financiación del Terrorismo",'2. Identificación del Riesgo'!H30:H32="Trámites, OPAs y Consultas de Acceso a la Información Pública"),"No Aplica",
IF('2. Identificación del Riesgo'!M30:M32="","",'2. Identificación del Riesgo'!M30:M32))</f>
        <v>No Aplica</v>
      </c>
      <c r="N30" s="145" t="str">
        <f>'2. Identificación del Riesgo'!N30:N32</f>
        <v>Catastrófico</v>
      </c>
      <c r="O30" s="146">
        <f>'2. Identificación del Riesgo'!O30:O32</f>
        <v>1</v>
      </c>
      <c r="P30" s="143" t="str">
        <f>'2. Identificación del Riesgo'!P30:P32</f>
        <v>Extremo</v>
      </c>
      <c r="Q30" s="51" t="str">
        <f>IF($H$30="","",
IF(OR($H$30="Corrupción",$H$30="Lavado de Activos",$H$30="Financiación del Terrorismo",$H$30="Trámites, OPAs y Consultas de Acceso a la Información Pública"),'6.Valoración Control Corrupción'!$E30,'5. Valoración de Controles'!$E30))</f>
        <v>En el proceso precontractual asignación de ofertas al azar dentro del grupo evaluador (evitando preferencias)</v>
      </c>
      <c r="R30" s="50" t="str">
        <f>IF($H$30="","",
IF(OR($H$30="Corrupción",$H$30="Lavado de Activos",$H$30="Financiación del Terrorismo",$H$30="Trámites, OPAs y Consultas de Acceso a la Información Pública"),"No Aplica",'5. Valoración de Controles'!$I30))</f>
        <v>No Aplica</v>
      </c>
      <c r="S30" s="50" t="str">
        <f>IF($H$30="","",
IF(OR($H$30="Corrupción",$H$30="Lavado de Activos",$H$30="Financiación del Terrorismo",$H$30="Trámites, OPAs y Consultas de Acceso a la Información Pública"),"No Aplica",'5. Valoración de Controles'!$J30))</f>
        <v>No Aplica</v>
      </c>
      <c r="T30" s="50" t="str">
        <f>IF($H$30="","",
IF(OR($H$30="Corrupción",$H$30="Lavado de Activos",$H$30="Financiación del Terrorismo",$H$30="Trámites, OPAs y Consultas de Acceso a la Información Pública"),"No Aplica",'5. Valoración de Controles'!$K30))</f>
        <v>No Aplica</v>
      </c>
      <c r="U30" s="50" t="str">
        <f>IF($H$30="","",
IF(OR($H$30="Corrupción",$H$30="Lavado de Activos",$H$30="Financiación del Terrorismo",$H$30="Trámites, OPAs y Consultas de Acceso a la Información Pública"),"No Aplica",'5. Valoración de Controles'!$L30))</f>
        <v>No Aplica</v>
      </c>
      <c r="V30" s="50" t="str">
        <f>IF($H$30="","",
IF(OR($H$30="Corrupción",$H$30="Lavado de Activos",$H$30="Financiación del Terrorismo",$H$30="Trámites, OPAs y Consultas de Acceso a la Información Pública"),"No Aplica",'5. Valoración de Controles'!$M30))</f>
        <v>No Aplica</v>
      </c>
      <c r="W30" s="50" t="str">
        <f>IF($H$30="","",
IF(OR($H$30="Corrupción",$H$30="Lavado de Activos",$H$30="Financiación del Terrorismo",$H$30="Trámites, OPAs y Consultas de Acceso a la Información Pública"),"No Aplica",'5. Valoración de Controles'!$N30))</f>
        <v>No Aplica</v>
      </c>
      <c r="X30" s="68" t="str">
        <f>IF($H$30="","",
IF(OR($H$30="Corrupción",$H$30="Lavado de Activos",$H$30="Financiación del Terrorismo",$H$30="Trámites, OPAs y Consultas de Acceso a la Información Pública"),"No Aplica",'5. Valoración de Controles'!$O30))</f>
        <v>No Aplica</v>
      </c>
      <c r="Y30" s="68" t="str">
        <f>IF($H$30="","",
IF(OR($H$30="Corrupción",$H$30="Lavado de Activos",$H$30="Financiación del Terrorismo",$H$30="Trámites, OPAs y Consultas de Acceso a la Información Pública"),"No Aplica",'5. Valoración de Controles'!$P30))</f>
        <v>No Aplica</v>
      </c>
      <c r="Z30" s="68" t="str">
        <f>IF($H$30="","",
IF(OR($H$30="Corrupción",$H$30="Lavado de Activos",$H$30="Financiación del Terrorismo",$H$30="Trámites, OPAs y Consultas de Acceso a la Información Pública"),"No Aplica",'5. Valoración de Controles'!$Q30))</f>
        <v>No Aplica</v>
      </c>
      <c r="AA30" s="52" t="str">
        <f>IF($H$30="","",
IF(OR($H$30="Corrupción",$H$30="Lavado de Activos",$H$30="Financiación del Terrorismo",$H$30="Trámites, OPAs y Consultas de Acceso a la Información Pública"),"No aplica",'5. Valoración de Controles'!$R30))</f>
        <v>No aplica</v>
      </c>
      <c r="AB30" s="145" t="str">
        <f>IF(H30="","",
IF(OR(H30="Corrupción",H30="Lavado de Activos",H30="Financiación del Terrorismo",H30="Trámites, OPAs y Consultas de Acceso a la Información Pública"),'6.Valoración Control Corrupción'!W30:W32,
IF(OR(H30&lt;&gt;"Corrupción",H30&lt;&gt;"Lavado de Activos",H30&lt;&gt;"Financiación del Terrorismo",H30&lt;&gt;"Trámites, OPAs y Consultas de Acceso a la Información Pública"),IF(AC30="","",
IF(AND(AC30&gt;0,AC30&lt;0.4),"Muy Baja",
IF(AND(AC30&gt;=0.4,AC30&lt;0.6),"Baja",
IF(AND(AC30&gt;=0.6,AC30&lt;0.8),"Media",
IF(AND(AC30&gt;=0.8,AC30&lt;1),"Alta",
IF(AC30&gt;=1,"Muy Alta","")))))))))</f>
        <v>Rara vez</v>
      </c>
      <c r="AC30" s="211" t="str">
        <f>IF(H30="","",
IF(OR(H30="Corrupción",H30="Lavado de Activos",H30="Financiación del Terrorismo",H30="Trámites, OPAs y Consultas de Acceso a la Información Pública"),"No aplica",
IF(OR(H30&lt;&gt;"Corrupción",H30&lt;&gt;"Lavado de Activos",H30&lt;&gt;"Financiación del Terrorismo",H30&lt;&gt;"Trámites, OPAs y Consultas de Acceso a la Información Pública"),
IF('5. Valoración de Controles'!U32&gt;0,'5. Valoración de Controles'!U32,
IF('5. Valoración de Controles'!U31&gt;0,'5. Valoración de Controles'!U31,
IF('5. Valoración de Controles'!U30&gt;0,'5. Valoración de Controles'!U30,L30))))))</f>
        <v>No aplica</v>
      </c>
      <c r="AD30" s="145" t="str">
        <f>IF(H30="","",
IF(OR(H30="Corrupción",H30="Lavado de Activos",H30="Financiación del Terrorismo",H30="Trámites, OPAs y Consultas de Acceso a la Información Pública"),'3. Impacto Riesgo de Corrupción'!Z30:Z32,
IF(OR(H30&lt;&gt;"Corrupción",H30&lt;&gt;"Lavado de Activos",H30&lt;&gt;"Financiación del Terrorismo",H30&lt;&gt;"Trámites, OPAs y Consultas de Acceso a la Información Pública"),
IF(AE30="","",
IF(AND(AE30&gt;0,AE30&lt;0.4),"Leve",
IF(AND(AE30&gt;=0.4,AE30&lt;0.6),"Menor",
IF(AND(AE30&gt;=0.6,AE30&lt;0.8),"Moderado",
IF(AND(AE30&gt;=0.8,AE30&lt;1),"Mayor",
IF(AE30&gt;=1,"Catastrófico","")))))))))</f>
        <v>Catastrófico</v>
      </c>
      <c r="AE30" s="211" t="str">
        <f>IF(H30="","",
IF(OR(H30="Corrupción",H30="Lavado de Activos",H30="Financiación del Terrorismo",H30="Trámites, OPAs y Consultas de Acceso a la Información Pública"),"No aplica",
IF(OR(H30&lt;&gt;"Corrupción",H30&lt;&gt;"Lavado de Activos",H30&lt;&gt;"Financiación del Terrorismo",H30&lt;&gt;"Trámites, OPAs y Consultas de Acceso a la Información Pública"),
IF('5. Valoración de Controles'!V32&gt;0,'5. Valoración de Controles'!V32,
IF('5. Valoración de Controles'!V31&gt;0,'5. Valoración de Controles'!V31,
IF('5. Valoración de Controles'!V30&gt;0,'5. Valoración de Controles'!V30,O30))))))</f>
        <v>No aplica</v>
      </c>
      <c r="AF30" s="143" t="str">
        <f t="shared" ref="AF30" si="18">IF(AND(AB30="Muy Alta",OR(AD30="Leve",AD30="Menor",AD30="Moderado",AD30="Mayor")),"Alto",
IF(AND(AB30="Alta",OR(AD30="Leve",AD30="Menor")),"Moderado",
IF(AND(AB30="Alta",OR(AD30="Moderado",AD30="Mayor")),"Alto",
IF(AND(AB30="Media",OR(AD30="Leve",AD30="Menor",AD30="Moderado")),"Moderado",
IF(AND(AB30="Media",OR(AD30="Mayor")),"Alto",
IF(AND(AB30="Baja",OR(AD30="Leve")),"Bajo",
IF(AND(OR(AB30="Baja",AB30="Improbable"),OR(AD30="Menor",AD30="Moderado")),"Moderado",
IF(AND(OR(AB30="Baja",AB30="Improbable"),AD30="Mayor"),"Alto",
IF(AND(AB30="Muy Baja",OR(AD30="Leve",AD30="Menor")),"Bajo",
IF(AND(OR(AB30="Muy Baja",AB30="Rara vez"),OR(AD30="Moderado")),"Moderado",
IF(AND(OR(AB30="Muy Baja",AB30="Rara vez"),AD30="Mayor"),"Alto",
IF(AND(OR(AB30="Casi seguro",AB30="Probable",AB30="Posible"),AD30="Mayor"),"Extremo",
IF(AND(AB30="Casi seguro",AD30="Moderado"),"Extremo",
IF(AND(OR(AB30="Probable",AB30="Posible"),OR(AD30="Moderado")),"Alto",
IF(AD30="Catastrófico","Extremo","")))))))))))))))</f>
        <v>Extremo</v>
      </c>
      <c r="AG30" s="147" t="s">
        <v>221</v>
      </c>
      <c r="AH30" s="181" t="str">
        <f t="shared" ref="AH30" si="19">IF(AG30="Reducir (Mitigar)","Debe establecer el plan de acción a implementar para mitigar el nivel del riesgo",
IF(AG30="Reducir (Transferir)","No amerita plan de acción. Debe tercerizar la actividad que genera este riesgo o adquirir polizas para evitar responsabilidad economica, sin embargo mantiene la responsabilidad reputacional",
IF(AG30="Aceptar","No amerita plan de acción. Asuma las consecuencias de la materialización del riesgo",
IF(AG30="Evitar","No amerita plan de acción. No ejecute la actividad que genera el riesgo",
IF(AG30="Reducir","Debe establecer el plan de acción a implementar para mitigar el nivel del riesgo",
IF(AG30="Compartir","No amerita plan de acción. Comparta el riesgo con una parte interesada que pueda gestionarlo con mas eficacia",""))))))</f>
        <v>Debe establecer el plan de acción a implementar para mitigar el nivel del riesgo</v>
      </c>
      <c r="AI30" s="213" t="s">
        <v>574</v>
      </c>
      <c r="AJ30" s="215" t="s">
        <v>575</v>
      </c>
      <c r="AK30" s="208" t="str">
        <f t="shared" ref="AK30" si="20">IF(AI30="","","∑ Peso porcentual de cada acción definida")</f>
        <v>∑ Peso porcentual de cada acción definida</v>
      </c>
      <c r="AL30" s="144" t="s">
        <v>576</v>
      </c>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row>
    <row r="31" spans="1:67" ht="31.5" customHeight="1" x14ac:dyDescent="0.3">
      <c r="A31" s="148"/>
      <c r="B31" s="149"/>
      <c r="C31" s="149"/>
      <c r="D31" s="149"/>
      <c r="E31" s="149"/>
      <c r="F31" s="149"/>
      <c r="G31" s="149"/>
      <c r="H31" s="149"/>
      <c r="I31" s="149"/>
      <c r="J31" s="149"/>
      <c r="K31" s="145"/>
      <c r="L31" s="146"/>
      <c r="M31" s="149"/>
      <c r="N31" s="145"/>
      <c r="O31" s="146"/>
      <c r="P31" s="143"/>
      <c r="Q31" s="51" t="str">
        <f>IF($H$30="","",
IF(OR($H$30="Corrupción",$H$30="Lavado de Activos",$H$30="Financiación del Terrorismo",$H$30="Trámites, OPAs y Consultas de Acceso a la Información Pública"),'6.Valoración Control Corrupción'!$E31,'5. Valoración de Controles'!$E31))</f>
        <v>Revisión detallada de los resultados de la evaluación de ofertas, por todos los evaluadores técnicos, identificando específicamente porque se asignan puntajes</v>
      </c>
      <c r="R31" s="50" t="str">
        <f>IF($H$30="","",
IF(OR($H$30="Corrupción",$H$30="Lavado de Activos",$H$30="Financiación del Terrorismo",$H$30="Trámites, OPAs y Consultas de Acceso a la Información Pública"),"No Aplica",'5. Valoración de Controles'!$I31))</f>
        <v>No Aplica</v>
      </c>
      <c r="S31" s="50" t="str">
        <f>IF($H$30="","",
IF(OR($H$30="Corrupción",$H$30="Lavado de Activos",$H$30="Financiación del Terrorismo",$H$30="Trámites, OPAs y Consultas de Acceso a la Información Pública"),"No Aplica",'5. Valoración de Controles'!$J31))</f>
        <v>No Aplica</v>
      </c>
      <c r="T31" s="50" t="str">
        <f>IF($H$30="","",
IF(OR($H$30="Corrupción",$H$30="Lavado de Activos",$H$30="Financiación del Terrorismo",$H$30="Trámites, OPAs y Consultas de Acceso a la Información Pública"),"No Aplica",'5. Valoración de Controles'!$K31))</f>
        <v>No Aplica</v>
      </c>
      <c r="U31" s="50" t="str">
        <f>IF($H$30="","",
IF(OR($H$30="Corrupción",$H$30="Lavado de Activos",$H$30="Financiación del Terrorismo",$H$30="Trámites, OPAs y Consultas de Acceso a la Información Pública"),"No Aplica",'5. Valoración de Controles'!$L31))</f>
        <v>No Aplica</v>
      </c>
      <c r="V31" s="50" t="str">
        <f>IF($H$30="","",
IF(OR($H$30="Corrupción",$H$30="Lavado de Activos",$H$30="Financiación del Terrorismo",$H$30="Trámites, OPAs y Consultas de Acceso a la Información Pública"),"No Aplica",'5. Valoración de Controles'!$M31))</f>
        <v>No Aplica</v>
      </c>
      <c r="W31" s="50" t="str">
        <f>IF($H$30="","",
IF(OR($H$30="Corrupción",$H$30="Lavado de Activos",$H$30="Financiación del Terrorismo",$H$30="Trámites, OPAs y Consultas de Acceso a la Información Pública"),"No Aplica",'5. Valoración de Controles'!$N31))</f>
        <v>No Aplica</v>
      </c>
      <c r="X31" s="68" t="str">
        <f>IF($H$30="","",
IF(OR($H$30="Corrupción",$H$30="Lavado de Activos",$H$30="Financiación del Terrorismo",$H$30="Trámites, OPAs y Consultas de Acceso a la Información Pública"),"No Aplica",'5. Valoración de Controles'!$O31))</f>
        <v>No Aplica</v>
      </c>
      <c r="Y31" s="68" t="str">
        <f>IF($H$30="","",
IF(OR($H$30="Corrupción",$H$30="Lavado de Activos",$H$30="Financiación del Terrorismo",$H$30="Trámites, OPAs y Consultas de Acceso a la Información Pública"),"No Aplica",'5. Valoración de Controles'!$P31))</f>
        <v>No Aplica</v>
      </c>
      <c r="Z31" s="68" t="str">
        <f>IF($H$30="","",
IF(OR($H$30="Corrupción",$H$30="Lavado de Activos",$H$30="Financiación del Terrorismo",$H$30="Trámites, OPAs y Consultas de Acceso a la Información Pública"),"No Aplica",'5. Valoración de Controles'!$Q31))</f>
        <v>No Aplica</v>
      </c>
      <c r="AA31" s="52" t="str">
        <f>IF($H$30="","",
IF(OR($H$30="Corrupción",$H$30="Lavado de Activos",$H$30="Financiación del Terrorismo",$H$30="Trámites, OPAs y Consultas de Acceso a la Información Pública"),"No aplica",'5. Valoración de Controles'!$R31))</f>
        <v>No aplica</v>
      </c>
      <c r="AB31" s="145"/>
      <c r="AC31" s="212"/>
      <c r="AD31" s="145"/>
      <c r="AE31" s="212"/>
      <c r="AF31" s="143"/>
      <c r="AG31" s="147"/>
      <c r="AH31" s="210"/>
      <c r="AI31" s="214"/>
      <c r="AJ31" s="216"/>
      <c r="AK31" s="209"/>
      <c r="AL31" s="216"/>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row>
    <row r="32" spans="1:67" ht="31.5" customHeight="1" x14ac:dyDescent="0.3">
      <c r="A32" s="148"/>
      <c r="B32" s="149"/>
      <c r="C32" s="149"/>
      <c r="D32" s="149"/>
      <c r="E32" s="149"/>
      <c r="F32" s="149"/>
      <c r="G32" s="149"/>
      <c r="H32" s="149"/>
      <c r="I32" s="149"/>
      <c r="J32" s="149"/>
      <c r="K32" s="145"/>
      <c r="L32" s="146"/>
      <c r="M32" s="149"/>
      <c r="N32" s="145"/>
      <c r="O32" s="146"/>
      <c r="P32" s="143"/>
      <c r="Q32" s="51">
        <f>IF($H$30="","",
IF(OR($H$30="Corrupción",$H$30="Lavado de Activos",$H$30="Financiación del Terrorismo",$H$30="Trámites, OPAs y Consultas de Acceso a la Información Pública"),'6.Valoración Control Corrupción'!$E32,'5. Valoración de Controles'!$E32))</f>
        <v>0</v>
      </c>
      <c r="R32" s="50" t="str">
        <f>IF($H$30="","",
IF(OR($H$30="Corrupción",$H$30="Lavado de Activos",$H$30="Financiación del Terrorismo",$H$30="Trámites, OPAs y Consultas de Acceso a la Información Pública"),"No Aplica",'5. Valoración de Controles'!$I32))</f>
        <v>No Aplica</v>
      </c>
      <c r="S32" s="50" t="str">
        <f>IF($H$30="","",
IF(OR($H$30="Corrupción",$H$30="Lavado de Activos",$H$30="Financiación del Terrorismo",$H$30="Trámites, OPAs y Consultas de Acceso a la Información Pública"),"No Aplica",'5. Valoración de Controles'!$J32))</f>
        <v>No Aplica</v>
      </c>
      <c r="T32" s="50" t="str">
        <f>IF($H$30="","",
IF(OR($H$30="Corrupción",$H$30="Lavado de Activos",$H$30="Financiación del Terrorismo",$H$30="Trámites, OPAs y Consultas de Acceso a la Información Pública"),"No Aplica",'5. Valoración de Controles'!$K32))</f>
        <v>No Aplica</v>
      </c>
      <c r="U32" s="50" t="str">
        <f>IF($H$30="","",
IF(OR($H$30="Corrupción",$H$30="Lavado de Activos",$H$30="Financiación del Terrorismo",$H$30="Trámites, OPAs y Consultas de Acceso a la Información Pública"),"No Aplica",'5. Valoración de Controles'!$L32))</f>
        <v>No Aplica</v>
      </c>
      <c r="V32" s="50" t="str">
        <f>IF($H$30="","",
IF(OR($H$30="Corrupción",$H$30="Lavado de Activos",$H$30="Financiación del Terrorismo",$H$30="Trámites, OPAs y Consultas de Acceso a la Información Pública"),"No Aplica",'5. Valoración de Controles'!$M32))</f>
        <v>No Aplica</v>
      </c>
      <c r="W32" s="50" t="str">
        <f>IF($H$30="","",
IF(OR($H$30="Corrupción",$H$30="Lavado de Activos",$H$30="Financiación del Terrorismo",$H$30="Trámites, OPAs y Consultas de Acceso a la Información Pública"),"No Aplica",'5. Valoración de Controles'!$N32))</f>
        <v>No Aplica</v>
      </c>
      <c r="X32" s="68" t="str">
        <f>IF($H$30="","",
IF(OR($H$30="Corrupción",$H$30="Lavado de Activos",$H$30="Financiación del Terrorismo",$H$30="Trámites, OPAs y Consultas de Acceso a la Información Pública"),"No Aplica",'5. Valoración de Controles'!$O32))</f>
        <v>No Aplica</v>
      </c>
      <c r="Y32" s="68" t="str">
        <f>IF($H$30="","",
IF(OR($H$30="Corrupción",$H$30="Lavado de Activos",$H$30="Financiación del Terrorismo",$H$30="Trámites, OPAs y Consultas de Acceso a la Información Pública"),"No Aplica",'5. Valoración de Controles'!$P32))</f>
        <v>No Aplica</v>
      </c>
      <c r="Z32" s="68" t="str">
        <f>IF($H$30="","",
IF(OR($H$30="Corrupción",$H$30="Lavado de Activos",$H$30="Financiación del Terrorismo",$H$30="Trámites, OPAs y Consultas de Acceso a la Información Pública"),"No Aplica",'5. Valoración de Controles'!$Q32))</f>
        <v>No Aplica</v>
      </c>
      <c r="AA32" s="52" t="str">
        <f>IF($H$30="","",
IF(OR($H$30="Corrupción",$H$30="Lavado de Activos",$H$30="Financiación del Terrorismo",$H$30="Trámites, OPAs y Consultas de Acceso a la Información Pública"),"No aplica",'5. Valoración de Controles'!$R32))</f>
        <v>No aplica</v>
      </c>
      <c r="AB32" s="145"/>
      <c r="AC32" s="212"/>
      <c r="AD32" s="145"/>
      <c r="AE32" s="212"/>
      <c r="AF32" s="143"/>
      <c r="AG32" s="147"/>
      <c r="AH32" s="210"/>
      <c r="AI32" s="214"/>
      <c r="AJ32" s="216"/>
      <c r="AK32" s="209"/>
      <c r="AL32" s="216"/>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row>
    <row r="33" spans="1:67" ht="31.5" customHeight="1" x14ac:dyDescent="0.3">
      <c r="A33" s="148">
        <v>9</v>
      </c>
      <c r="B33" s="149" t="str">
        <f>'2. Identificación del Riesgo'!B33:B35</f>
        <v>Conocimiento del Riesgo y Efectos del Cambio Climático</v>
      </c>
      <c r="C33" s="149" t="str">
        <f>IF('2. Identificación del Riesgo'!C33:C35="","",'2. Identificación del Riesgo'!C33:C35)</f>
        <v>Etapa contractual - Desarrollo del Estudio y/o diseño</v>
      </c>
      <c r="D33" s="149" t="str">
        <f>IF('2. Identificación del Riesgo'!D33:D35="","",'2. Identificación del Riesgo'!D33:D35)</f>
        <v>Afectación Económica (o presupuestal) y Reputacional</v>
      </c>
      <c r="E33" s="149" t="str">
        <f>IF('2. Identificación del Riesgo'!E33:E35="","",'2. Identificación del Riesgo'!E33:E35)</f>
        <v xml:space="preserve">Aprobación de productos sin calidad técnica
</v>
      </c>
      <c r="F33" s="149" t="str">
        <f>IF('2. Identificación del Riesgo'!F33:F35="","",'2. Identificación del Riesgo'!F33:F35)</f>
        <v>Ausencia de verificación del cumplimiento de las obligaciones contractuales y del contenido mínimo de los estudios y diseños.</v>
      </c>
      <c r="G33" s="149" t="str">
        <f>IF('2. Identificación del Riesgo'!G33:G35="","",'2. Identificación del Riesgo'!G33:G35)</f>
        <v>Posibilidad de afectación económica y reputacional de la entidad, por aprobación de productos sin calidad técnica, debido a la ausencia de verificación del cumplimiento de las obligaciones contractuales y del contenido mínimo de los estudios y diseños, por intereses personales o económicos de los supervisores de los contratos u ordenadores del gasto</v>
      </c>
      <c r="H33" s="149" t="str">
        <f>IF('2. Identificación del Riesgo'!H33:H35="","",'2. Identificación del Riesgo'!H33:H35)</f>
        <v>Corrupción</v>
      </c>
      <c r="I33" s="149" t="str">
        <f>IF('2. Identificación del Riesgo'!I33:I35="","",'2. Identificación del Riesgo'!I33:I35)</f>
        <v>Fraude Interno</v>
      </c>
      <c r="J33" s="149" t="str">
        <f>IF('2. Identificación del Riesgo'!J33:J35="","",'2. Identificación del Riesgo'!J33:J35)</f>
        <v>Rara vez: No se ha presentado en los últimos cinco años.</v>
      </c>
      <c r="K33" s="145" t="str">
        <f>'2. Identificación del Riesgo'!K33:K35</f>
        <v>Rara vez</v>
      </c>
      <c r="L33" s="146">
        <f>'2. Identificación del Riesgo'!L33:L35</f>
        <v>0.2</v>
      </c>
      <c r="M33" s="149" t="str">
        <f>IF(OR('2. Identificación del Riesgo'!H33:H35="Corrupción",'2. Identificación del Riesgo'!H33:H35="Lavado de Activos",'2. Identificación del Riesgo'!H33:H35="Financiación del Terrorismo",'2. Identificación del Riesgo'!H33:H35="Trámites, OPAs y Consultas de Acceso a la Información Pública"),"No Aplica",
IF('2. Identificación del Riesgo'!M33:M35="","",'2. Identificación del Riesgo'!M33:M35))</f>
        <v>No Aplica</v>
      </c>
      <c r="N33" s="145" t="str">
        <f>'2. Identificación del Riesgo'!N33:N35</f>
        <v>Catastrófico</v>
      </c>
      <c r="O33" s="146">
        <f>'2. Identificación del Riesgo'!O33:O35</f>
        <v>1</v>
      </c>
      <c r="P33" s="143" t="str">
        <f>'2. Identificación del Riesgo'!P33:P35</f>
        <v>Extremo</v>
      </c>
      <c r="Q33" s="51" t="str">
        <f>IF($H$33="","",
IF(OR($H$33="Corrupción",$H$33="Lavado de Activos",$H$33="Financiación del Terrorismo",$H$33="Trámites, OPAs y Consultas de Acceso a la Información Pública"),'6.Valoración Control Corrupción'!$E33,'5. Valoración de Controles'!$E33))</f>
        <v>Revisión y registro detallado  de los aspectos técnicos de cada producto, mediante acta elaborada por la interventoría o supervisión, identificando claramente que se cumplió con el contenido solicitado previo a la facturación.</v>
      </c>
      <c r="R33" s="50" t="str">
        <f>IF($H$33="","",
IF(OR($H$33="Corrupción",$H$33="Lavado de Activos",$H$33="Financiación del Terrorismo",$H$33="Trámites, OPAs y Consultas de Acceso a la Información Pública"),"No Aplica",'5. Valoración de Controles'!$I33))</f>
        <v>No Aplica</v>
      </c>
      <c r="S33" s="50" t="str">
        <f>IF($H$33="","",
IF(OR($H$33="Corrupción",$H$33="Lavado de Activos",$H$33="Financiación del Terrorismo",$H$33="Trámites, OPAs y Consultas de Acceso a la Información Pública"),"No Aplica",'5. Valoración de Controles'!$J33))</f>
        <v>No Aplica</v>
      </c>
      <c r="T33" s="50" t="str">
        <f>IF($H$33="","",
IF(OR($H$33="Corrupción",$H$33="Lavado de Activos",$H$33="Financiación del Terrorismo",$H$33="Trámites, OPAs y Consultas de Acceso a la Información Pública"),"No Aplica",'5. Valoración de Controles'!$K33))</f>
        <v>No Aplica</v>
      </c>
      <c r="U33" s="50" t="str">
        <f>IF($H$33="","",
IF(OR($H$33="Corrupción",$H$33="Lavado de Activos",$H$33="Financiación del Terrorismo",$H$33="Trámites, OPAs y Consultas de Acceso a la Información Pública"),"No Aplica",'5. Valoración de Controles'!$L33))</f>
        <v>No Aplica</v>
      </c>
      <c r="V33" s="50" t="str">
        <f>IF($H$33="","",
IF(OR($H$33="Corrupción",$H$33="Lavado de Activos",$H$33="Financiación del Terrorismo",$H$33="Trámites, OPAs y Consultas de Acceso a la Información Pública"),"No Aplica",'5. Valoración de Controles'!$M33))</f>
        <v>No Aplica</v>
      </c>
      <c r="W33" s="50" t="str">
        <f>IF($H$33="","",
IF(OR($H$33="Corrupción",$H$33="Lavado de Activos",$H$33="Financiación del Terrorismo",$H$33="Trámites, OPAs y Consultas de Acceso a la Información Pública"),"No Aplica",'5. Valoración de Controles'!$N33))</f>
        <v>No Aplica</v>
      </c>
      <c r="X33" s="68" t="str">
        <f>IF($H$33="","",
IF(OR($H$33="Corrupción",$H$33="Lavado de Activos",$H$33="Financiación del Terrorismo",$H$33="Trámites, OPAs y Consultas de Acceso a la Información Pública"),"No Aplica",'5. Valoración de Controles'!$O33))</f>
        <v>No Aplica</v>
      </c>
      <c r="Y33" s="68" t="str">
        <f>IF($H$33="","",
IF(OR($H$33="Corrupción",$H$33="Lavado de Activos",$H$33="Financiación del Terrorismo",$H$33="Trámites, OPAs y Consultas de Acceso a la Información Pública"),"No Aplica",'5. Valoración de Controles'!$P33))</f>
        <v>No Aplica</v>
      </c>
      <c r="Z33" s="68" t="str">
        <f>IF($H$33="","",
IF(OR($H$33="Corrupción",$H$33="Lavado de Activos",$H$33="Financiación del Terrorismo",$H$33="Trámites, OPAs y Consultas de Acceso a la Información Pública"),"No Aplica",'5. Valoración de Controles'!$Q33))</f>
        <v>No Aplica</v>
      </c>
      <c r="AA33" s="52" t="str">
        <f>IF($H$33="","",
IF(OR($H$33="Corrupción",$H$33="Lavado de Activos",$H$33="Financiación del Terrorismo",$H$33="Trámites, OPAs y Consultas de Acceso a la Información Pública"),"No aplica",'5. Valoración de Controles'!$R33))</f>
        <v>No aplica</v>
      </c>
      <c r="AB33" s="145" t="str">
        <f>IF(H33="","",
IF(OR(H33="Corrupción",H33="Lavado de Activos",H33="Financiación del Terrorismo",H33="Trámites, OPAs y Consultas de Acceso a la Información Pública"),'6.Valoración Control Corrupción'!W33:W35,
IF(OR(H33&lt;&gt;"Corrupción",H33&lt;&gt;"Lavado de Activos",H33&lt;&gt;"Financiación del Terrorismo",H33&lt;&gt;"Trámites, OPAs y Consultas de Acceso a la Información Pública"),IF(AC33="","",
IF(AND(AC33&gt;0,AC33&lt;0.4),"Muy Baja",
IF(AND(AC33&gt;=0.4,AC33&lt;0.6),"Baja",
IF(AND(AC33&gt;=0.6,AC33&lt;0.8),"Media",
IF(AND(AC33&gt;=0.8,AC33&lt;1),"Alta",
IF(AC33&gt;=1,"Muy Alta","")))))))))</f>
        <v>Rara vez</v>
      </c>
      <c r="AC33" s="211" t="str">
        <f>IF(H33="","",
IF(OR(H33="Corrupción",H33="Lavado de Activos",H33="Financiación del Terrorismo",H33="Trámites, OPAs y Consultas de Acceso a la Información Pública"),"No aplica",
IF(OR(H33&lt;&gt;"Corrupción",H33&lt;&gt;"Lavado de Activos",H33&lt;&gt;"Financiación del Terrorismo",H33&lt;&gt;"Trámites, OPAs y Consultas de Acceso a la Información Pública"),
IF('5. Valoración de Controles'!U35&gt;0,'5. Valoración de Controles'!U35,
IF('5. Valoración de Controles'!U34&gt;0,'5. Valoración de Controles'!U34,
IF('5. Valoración de Controles'!U33&gt;0,'5. Valoración de Controles'!U33,L33))))))</f>
        <v>No aplica</v>
      </c>
      <c r="AD33" s="145" t="str">
        <f>IF(H33="","",
IF(OR(H33="Corrupción",H33="Lavado de Activos",H33="Financiación del Terrorismo",H33="Trámites, OPAs y Consultas de Acceso a la Información Pública"),'3. Impacto Riesgo de Corrupción'!Z33:Z35,
IF(OR(H33&lt;&gt;"Corrupción",H33&lt;&gt;"Lavado de Activos",H33&lt;&gt;"Financiación del Terrorismo",H33&lt;&gt;"Trámites, OPAs y Consultas de Acceso a la Información Pública"),
IF(AE33="","",
IF(AND(AE33&gt;0,AE33&lt;0.4),"Leve",
IF(AND(AE33&gt;=0.4,AE33&lt;0.6),"Menor",
IF(AND(AE33&gt;=0.6,AE33&lt;0.8),"Moderado",
IF(AND(AE33&gt;=0.8,AE33&lt;1),"Mayor",
IF(AE33&gt;=1,"Catastrófico","")))))))))</f>
        <v>Catastrófico</v>
      </c>
      <c r="AE33" s="211" t="str">
        <f>IF(H33="","",
IF(OR(H33="Corrupción",H33="Lavado de Activos",H33="Financiación del Terrorismo",H33="Trámites, OPAs y Consultas de Acceso a la Información Pública"),"No aplica",
IF(OR(H33&lt;&gt;"Corrupción",H33&lt;&gt;"Lavado de Activos",H33&lt;&gt;"Financiación del Terrorismo",H33&lt;&gt;"Trámites, OPAs y Consultas de Acceso a la Información Pública"),
IF('5. Valoración de Controles'!V35&gt;0,'5. Valoración de Controles'!V35,
IF('5. Valoración de Controles'!V34&gt;0,'5. Valoración de Controles'!V34,
IF('5. Valoración de Controles'!V33&gt;0,'5. Valoración de Controles'!V33,O33))))))</f>
        <v>No aplica</v>
      </c>
      <c r="AF33" s="143" t="str">
        <f t="shared" ref="AF33" si="21">IF(AND(AB33="Muy Alta",OR(AD33="Leve",AD33="Menor",AD33="Moderado",AD33="Mayor")),"Alto",
IF(AND(AB33="Alta",OR(AD33="Leve",AD33="Menor")),"Moderado",
IF(AND(AB33="Alta",OR(AD33="Moderado",AD33="Mayor")),"Alto",
IF(AND(AB33="Media",OR(AD33="Leve",AD33="Menor",AD33="Moderado")),"Moderado",
IF(AND(AB33="Media",OR(AD33="Mayor")),"Alto",
IF(AND(AB33="Baja",OR(AD33="Leve")),"Bajo",
IF(AND(OR(AB33="Baja",AB33="Improbable"),OR(AD33="Menor",AD33="Moderado")),"Moderado",
IF(AND(OR(AB33="Baja",AB33="Improbable"),AD33="Mayor"),"Alto",
IF(AND(AB33="Muy Baja",OR(AD33="Leve",AD33="Menor")),"Bajo",
IF(AND(OR(AB33="Muy Baja",AB33="Rara vez"),OR(AD33="Moderado")),"Moderado",
IF(AND(OR(AB33="Muy Baja",AB33="Rara vez"),AD33="Mayor"),"Alto",
IF(AND(OR(AB33="Casi seguro",AB33="Probable",AB33="Posible"),AD33="Mayor"),"Extremo",
IF(AND(AB33="Casi seguro",AD33="Moderado"),"Extremo",
IF(AND(OR(AB33="Probable",AB33="Posible"),OR(AD33="Moderado")),"Alto",
IF(AD33="Catastrófico","Extremo","")))))))))))))))</f>
        <v>Extremo</v>
      </c>
      <c r="AG33" s="147" t="s">
        <v>221</v>
      </c>
      <c r="AH33" s="181" t="str">
        <f t="shared" ref="AH33" si="22">IF(AG33="Reducir (Mitigar)","Debe establecer el plan de acción a implementar para mitigar el nivel del riesgo",
IF(AG33="Reducir (Transferir)","No amerita plan de acción. Debe tercerizar la actividad que genera este riesgo o adquirir polizas para evitar responsabilidad economica, sin embargo mantiene la responsabilidad reputacional",
IF(AG33="Aceptar","No amerita plan de acción. Asuma las consecuencias de la materialización del riesgo",
IF(AG33="Evitar","No amerita plan de acción. No ejecute la actividad que genera el riesgo",
IF(AG33="Reducir","Debe establecer el plan de acción a implementar para mitigar el nivel del riesgo",
IF(AG33="Compartir","No amerita plan de acción. Comparta el riesgo con una parte interesada que pueda gestionarlo con mas eficacia",""))))))</f>
        <v>Debe establecer el plan de acción a implementar para mitigar el nivel del riesgo</v>
      </c>
      <c r="AI33" s="213" t="s">
        <v>577</v>
      </c>
      <c r="AJ33" s="215" t="s">
        <v>578</v>
      </c>
      <c r="AK33" s="208" t="str">
        <f t="shared" ref="AK33" si="23">IF(AI33="","","∑ Peso porcentual de cada acción definida")</f>
        <v>∑ Peso porcentual de cada acción definida</v>
      </c>
      <c r="AL33" s="144" t="s">
        <v>576</v>
      </c>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row>
    <row r="34" spans="1:67" ht="31.5" customHeight="1" x14ac:dyDescent="0.3">
      <c r="A34" s="148"/>
      <c r="B34" s="149"/>
      <c r="C34" s="149"/>
      <c r="D34" s="149"/>
      <c r="E34" s="149"/>
      <c r="F34" s="149"/>
      <c r="G34" s="149"/>
      <c r="H34" s="149"/>
      <c r="I34" s="149"/>
      <c r="J34" s="149"/>
      <c r="K34" s="145"/>
      <c r="L34" s="146"/>
      <c r="M34" s="149"/>
      <c r="N34" s="145"/>
      <c r="O34" s="146"/>
      <c r="P34" s="143"/>
      <c r="Q34" s="51">
        <f>IF($H$33="","",
IF(OR($H$33="Corrupción",$H$33="Lavado de Activos",$H$33="Financiación del Terrorismo",$H$33="Trámites, OPAs y Consultas de Acceso a la Información Pública"),'6.Valoración Control Corrupción'!$E34,'5. Valoración de Controles'!$E34))</f>
        <v>0</v>
      </c>
      <c r="R34" s="50" t="str">
        <f>IF($H$33="","",
IF(OR($H$33="Corrupción",$H$33="Lavado de Activos",$H$33="Financiación del Terrorismo",$H$33="Trámites, OPAs y Consultas de Acceso a la Información Pública"),"No Aplica",'5. Valoración de Controles'!$I34))</f>
        <v>No Aplica</v>
      </c>
      <c r="S34" s="50" t="str">
        <f>IF($H$33="","",
IF(OR($H$33="Corrupción",$H$33="Lavado de Activos",$H$33="Financiación del Terrorismo",$H$33="Trámites, OPAs y Consultas de Acceso a la Información Pública"),"No Aplica",'5. Valoración de Controles'!$J34))</f>
        <v>No Aplica</v>
      </c>
      <c r="T34" s="50" t="str">
        <f>IF($H$33="","",
IF(OR($H$33="Corrupción",$H$33="Lavado de Activos",$H$33="Financiación del Terrorismo",$H$33="Trámites, OPAs y Consultas de Acceso a la Información Pública"),"No Aplica",'5. Valoración de Controles'!$K34))</f>
        <v>No Aplica</v>
      </c>
      <c r="U34" s="50" t="str">
        <f>IF($H$33="","",
IF(OR($H$33="Corrupción",$H$33="Lavado de Activos",$H$33="Financiación del Terrorismo",$H$33="Trámites, OPAs y Consultas de Acceso a la Información Pública"),"No Aplica",'5. Valoración de Controles'!$L34))</f>
        <v>No Aplica</v>
      </c>
      <c r="V34" s="50" t="str">
        <f>IF($H$33="","",
IF(OR($H$33="Corrupción",$H$33="Lavado de Activos",$H$33="Financiación del Terrorismo",$H$33="Trámites, OPAs y Consultas de Acceso a la Información Pública"),"No Aplica",'5. Valoración de Controles'!$M34))</f>
        <v>No Aplica</v>
      </c>
      <c r="W34" s="50" t="str">
        <f>IF($H$33="","",
IF(OR($H$33="Corrupción",$H$33="Lavado de Activos",$H$33="Financiación del Terrorismo",$H$33="Trámites, OPAs y Consultas de Acceso a la Información Pública"),"No Aplica",'5. Valoración de Controles'!$N34))</f>
        <v>No Aplica</v>
      </c>
      <c r="X34" s="68" t="str">
        <f>IF($H$33="","",
IF(OR($H$33="Corrupción",$H$33="Lavado de Activos",$H$33="Financiación del Terrorismo",$H$33="Trámites, OPAs y Consultas de Acceso a la Información Pública"),"No Aplica",'5. Valoración de Controles'!$O34))</f>
        <v>No Aplica</v>
      </c>
      <c r="Y34" s="68" t="str">
        <f>IF($H$33="","",
IF(OR($H$33="Corrupción",$H$33="Lavado de Activos",$H$33="Financiación del Terrorismo",$H$33="Trámites, OPAs y Consultas de Acceso a la Información Pública"),"No Aplica",'5. Valoración de Controles'!$P34))</f>
        <v>No Aplica</v>
      </c>
      <c r="Z34" s="68" t="str">
        <f>IF($H$33="","",
IF(OR($H$33="Corrupción",$H$33="Lavado de Activos",$H$33="Financiación del Terrorismo",$H$33="Trámites, OPAs y Consultas de Acceso a la Información Pública"),"No Aplica",'5. Valoración de Controles'!$Q34))</f>
        <v>No Aplica</v>
      </c>
      <c r="AA34" s="52" t="str">
        <f>IF($H$33="","",
IF(OR($H$33="Corrupción",$H$33="Lavado de Activos",$H$33="Financiación del Terrorismo",$H$33="Trámites, OPAs y Consultas de Acceso a la Información Pública"),"No aplica",'5. Valoración de Controles'!$R34))</f>
        <v>No aplica</v>
      </c>
      <c r="AB34" s="145"/>
      <c r="AC34" s="212"/>
      <c r="AD34" s="145"/>
      <c r="AE34" s="212"/>
      <c r="AF34" s="143"/>
      <c r="AG34" s="147"/>
      <c r="AH34" s="210"/>
      <c r="AI34" s="214"/>
      <c r="AJ34" s="216"/>
      <c r="AK34" s="209"/>
      <c r="AL34" s="216"/>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row>
    <row r="35" spans="1:67" ht="31.5" customHeight="1" x14ac:dyDescent="0.3">
      <c r="A35" s="148"/>
      <c r="B35" s="149"/>
      <c r="C35" s="149"/>
      <c r="D35" s="149"/>
      <c r="E35" s="149"/>
      <c r="F35" s="149"/>
      <c r="G35" s="149"/>
      <c r="H35" s="149"/>
      <c r="I35" s="149"/>
      <c r="J35" s="149"/>
      <c r="K35" s="145"/>
      <c r="L35" s="146"/>
      <c r="M35" s="149"/>
      <c r="N35" s="145"/>
      <c r="O35" s="146"/>
      <c r="P35" s="143"/>
      <c r="Q35" s="51">
        <f>IF($H$33="","",
IF(OR($H$33="Corrupción",$H$33="Lavado de Activos",$H$33="Financiación del Terrorismo",$H$33="Trámites, OPAs y Consultas de Acceso a la Información Pública"),'6.Valoración Control Corrupción'!$E35,'5. Valoración de Controles'!$E35))</f>
        <v>0</v>
      </c>
      <c r="R35" s="50" t="str">
        <f>IF($H$33="","",
IF(OR($H$33="Corrupción",$H$33="Lavado de Activos",$H$33="Financiación del Terrorismo",$H$33="Trámites, OPAs y Consultas de Acceso a la Información Pública"),"No Aplica",'5. Valoración de Controles'!$I35))</f>
        <v>No Aplica</v>
      </c>
      <c r="S35" s="50" t="str">
        <f>IF($H$33="","",
IF(OR($H$33="Corrupción",$H$33="Lavado de Activos",$H$33="Financiación del Terrorismo",$H$33="Trámites, OPAs y Consultas de Acceso a la Información Pública"),"No Aplica",'5. Valoración de Controles'!$J35))</f>
        <v>No Aplica</v>
      </c>
      <c r="T35" s="50" t="str">
        <f>IF($H$33="","",
IF(OR($H$33="Corrupción",$H$33="Lavado de Activos",$H$33="Financiación del Terrorismo",$H$33="Trámites, OPAs y Consultas de Acceso a la Información Pública"),"No Aplica",'5. Valoración de Controles'!$K35))</f>
        <v>No Aplica</v>
      </c>
      <c r="U35" s="50" t="str">
        <f>IF($H$33="","",
IF(OR($H$33="Corrupción",$H$33="Lavado de Activos",$H$33="Financiación del Terrorismo",$H$33="Trámites, OPAs y Consultas de Acceso a la Información Pública"),"No Aplica",'5. Valoración de Controles'!$L35))</f>
        <v>No Aplica</v>
      </c>
      <c r="V35" s="50" t="str">
        <f>IF($H$33="","",
IF(OR($H$33="Corrupción",$H$33="Lavado de Activos",$H$33="Financiación del Terrorismo",$H$33="Trámites, OPAs y Consultas de Acceso a la Información Pública"),"No Aplica",'5. Valoración de Controles'!$M35))</f>
        <v>No Aplica</v>
      </c>
      <c r="W35" s="50" t="str">
        <f>IF($H$33="","",
IF(OR($H$33="Corrupción",$H$33="Lavado de Activos",$H$33="Financiación del Terrorismo",$H$33="Trámites, OPAs y Consultas de Acceso a la Información Pública"),"No Aplica",'5. Valoración de Controles'!$N35))</f>
        <v>No Aplica</v>
      </c>
      <c r="X35" s="68" t="str">
        <f>IF($H$33="","",
IF(OR($H$33="Corrupción",$H$33="Lavado de Activos",$H$33="Financiación del Terrorismo",$H$33="Trámites, OPAs y Consultas de Acceso a la Información Pública"),"No Aplica",'5. Valoración de Controles'!$O35))</f>
        <v>No Aplica</v>
      </c>
      <c r="Y35" s="68" t="str">
        <f>IF($H$33="","",
IF(OR($H$33="Corrupción",$H$33="Lavado de Activos",$H$33="Financiación del Terrorismo",$H$33="Trámites, OPAs y Consultas de Acceso a la Información Pública"),"No Aplica",'5. Valoración de Controles'!$P35))</f>
        <v>No Aplica</v>
      </c>
      <c r="Z35" s="68" t="str">
        <f>IF($H$33="","",
IF(OR($H$33="Corrupción",$H$33="Lavado de Activos",$H$33="Financiación del Terrorismo",$H$33="Trámites, OPAs y Consultas de Acceso a la Información Pública"),"No Aplica",'5. Valoración de Controles'!$Q35))</f>
        <v>No Aplica</v>
      </c>
      <c r="AA35" s="52" t="str">
        <f>IF($H$33="","",
IF(OR($H$33="Corrupción",$H$33="Lavado de Activos",$H$33="Financiación del Terrorismo",$H$33="Trámites, OPAs y Consultas de Acceso a la Información Pública"),"No aplica",'5. Valoración de Controles'!$R35))</f>
        <v>No aplica</v>
      </c>
      <c r="AB35" s="145"/>
      <c r="AC35" s="212"/>
      <c r="AD35" s="145"/>
      <c r="AE35" s="212"/>
      <c r="AF35" s="143"/>
      <c r="AG35" s="147"/>
      <c r="AH35" s="210"/>
      <c r="AI35" s="214"/>
      <c r="AJ35" s="216"/>
      <c r="AK35" s="209"/>
      <c r="AL35" s="216"/>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row>
    <row r="36" spans="1:67" ht="31.5" customHeight="1" x14ac:dyDescent="0.3">
      <c r="A36" s="148">
        <v>10</v>
      </c>
      <c r="B36" s="149" t="str">
        <f>'2. Identificación del Riesgo'!B36:B38</f>
        <v>Conocimiento del Riesgo y Efectos del Cambio Climático</v>
      </c>
      <c r="C36" s="149" t="str">
        <f>IF('2. Identificación del Riesgo'!C36:C38="","",'2. Identificación del Riesgo'!C36:C38)</f>
        <v>Etapa contractual y liquidación - Aprobaciones de los productos de Estudios</v>
      </c>
      <c r="D36" s="149" t="str">
        <f>IF('2. Identificación del Riesgo'!D36:D38="","",'2. Identificación del Riesgo'!D36:D38)</f>
        <v>Afectación Económica o Presupuestal</v>
      </c>
      <c r="E36" s="149" t="str">
        <f>IF('2. Identificación del Riesgo'!E36:E38="","",'2. Identificación del Riesgo'!E36:E38)</f>
        <v xml:space="preserve"> Incumplimiento en la obtención de los estudios o diseños</v>
      </c>
      <c r="F36" s="149" t="str">
        <f>IF('2. Identificación del Riesgo'!F36:F38="","",'2. Identificación del Riesgo'!F36:F38)</f>
        <v>Entregas de productos incompletos o desviaciones en el cronograma</v>
      </c>
      <c r="G36" s="149" t="str">
        <f>IF('2. Identificación del Riesgo'!G36:G38="","",'2. Identificación del Riesgo'!G36:G38)</f>
        <v>Posibilidad de afectación económica y técnica de la entidad, por incumplimiento en la obtención de los estudios o diseños, debido a la entrega de productos incompletos o desviaciones en el cronograma que no fuesen gestionadas contractualmente.</v>
      </c>
      <c r="H36" s="149" t="str">
        <f>IF('2. Identificación del Riesgo'!H36:H38="","",'2. Identificación del Riesgo'!H36:H38)</f>
        <v>Gestión</v>
      </c>
      <c r="I36" s="149" t="str">
        <f>IF('2. Identificación del Riesgo'!I36:I38="","",'2. Identificación del Riesgo'!I36:I38)</f>
        <v>Ejecución y Administración de procesos</v>
      </c>
      <c r="J36" s="149" t="str">
        <f>IF('2. Identificación del Riesgo'!J36:J38="","",'2. Identificación del Riesgo'!J36:J38)</f>
        <v>Media: La actividad que conlleva el riesgo se ejecuta de 24 a 500 veces por año</v>
      </c>
      <c r="K36" s="145" t="str">
        <f>'2. Identificación del Riesgo'!K36:K38</f>
        <v>Media</v>
      </c>
      <c r="L36" s="146">
        <f>'2. Identificación del Riesgo'!L36:L38</f>
        <v>0.6</v>
      </c>
      <c r="M36" s="149" t="str">
        <f>IF(OR('2. Identificación del Riesgo'!H36:H38="Corrupción",'2. Identificación del Riesgo'!H36:H38="Lavado de Activos",'2. Identificación del Riesgo'!H36:H38="Financiación del Terrorismo",'2. Identificación del Riesgo'!H36:H38="Trámites, OPAs y Consultas de Acceso a la Información Pública"),"No Aplica",
IF('2. Identificación del Riesgo'!M36:M38="","",'2. Identificación del Riesgo'!M36:M38))</f>
        <v>Económico: Entre 100 y 500 SMLMV</v>
      </c>
      <c r="N36" s="145" t="str">
        <f>'2. Identificación del Riesgo'!N36:N38</f>
        <v>Mayor</v>
      </c>
      <c r="O36" s="146">
        <f>'2. Identificación del Riesgo'!O36:O38</f>
        <v>0.8</v>
      </c>
      <c r="P36" s="143" t="str">
        <f>'2. Identificación del Riesgo'!P36:P38</f>
        <v>Alto</v>
      </c>
      <c r="Q36" s="51" t="str">
        <f>IF($H$36="","",
IF(OR($H$36="Corrupción",$H$36="Lavado de Activos",$H$36="Financiación del Terrorismo",$H$36="Trámites, OPAs y Consultas de Acceso a la Información Pública"),'6.Valoración Control Corrupción'!$E36,'5. Valoración de Controles'!$E36))</f>
        <v xml:space="preserve">Supervisor del contrato / apoyo a la supervisión / interventoría </v>
      </c>
      <c r="R36" s="50" t="str">
        <f>IF($H$36="","",
IF(OR($H$36="Corrupción",$H$36="Lavado de Activos",$H$36="Financiación del Terrorismo",$H$36="Trámites, OPAs y Consultas de Acceso a la Información Pública"),"No Aplica",'5. Valoración de Controles'!$I36))</f>
        <v>Preventivo</v>
      </c>
      <c r="S36" s="50" t="str">
        <f>IF($H$36="","",
IF(OR($H$36="Corrupción",$H$36="Lavado de Activos",$H$36="Financiación del Terrorismo",$H$36="Trámites, OPAs y Consultas de Acceso a la Información Pública"),"No Aplica",'5. Valoración de Controles'!$J36))</f>
        <v>Afecta probabilidad</v>
      </c>
      <c r="T36" s="50" t="str">
        <f>IF($H$36="","",
IF(OR($H$36="Corrupción",$H$36="Lavado de Activos",$H$36="Financiación del Terrorismo",$H$36="Trámites, OPAs y Consultas de Acceso a la Información Pública"),"No Aplica",'5. Valoración de Controles'!$K36))</f>
        <v>Manual</v>
      </c>
      <c r="U36" s="50" t="str">
        <f>IF($H$36="","",
IF(OR($H$36="Corrupción",$H$36="Lavado de Activos",$H$36="Financiación del Terrorismo",$H$36="Trámites, OPAs y Consultas de Acceso a la Información Pública"),"No Aplica",'5. Valoración de Controles'!$L36))</f>
        <v>Documentado</v>
      </c>
      <c r="V36" s="50" t="str">
        <f>IF($H$36="","",
IF(OR($H$36="Corrupción",$H$36="Lavado de Activos",$H$36="Financiación del Terrorismo",$H$36="Trámites, OPAs y Consultas de Acceso a la Información Pública"),"No Aplica",'5. Valoración de Controles'!$M36))</f>
        <v>Continua</v>
      </c>
      <c r="W36" s="50" t="str">
        <f>IF($H$36="","",
IF(OR($H$36="Corrupción",$H$36="Lavado de Activos",$H$36="Financiación del Terrorismo",$H$36="Trámites, OPAs y Consultas de Acceso a la Información Pública"),"No Aplica",'5. Valoración de Controles'!$N36))</f>
        <v>Con registro</v>
      </c>
      <c r="X36" s="68" t="str">
        <f>IF($H$36="","",
IF(OR($H$36="Corrupción",$H$36="Lavado de Activos",$H$36="Financiación del Terrorismo",$H$36="Trámites, OPAs y Consultas de Acceso a la Información Pública"),"No Aplica",'5. Valoración de Controles'!$O36))</f>
        <v>Carpetas contractuales</v>
      </c>
      <c r="Y36" s="68" t="str">
        <f>IF($H$36="","",
IF(OR($H$36="Corrupción",$H$36="Lavado de Activos",$H$36="Financiación del Terrorismo",$H$36="Trámites, OPAs y Consultas de Acceso a la Información Pública"),"No Aplica",'5. Valoración de Controles'!$P36))</f>
        <v>Cronograma propuesto por el contratista</v>
      </c>
      <c r="Z36" s="68" t="str">
        <f>IF($H$36="","",
IF(OR($H$36="Corrupción",$H$36="Lavado de Activos",$H$36="Financiación del Terrorismo",$H$36="Trámites, OPAs y Consultas de Acceso a la Información Pública"),"No Aplica",'5. Valoración de Controles'!$Q36))</f>
        <v>El supervisor, apoyo a la supervisión o  interventoría emitirán observaciones y el contratista deberá ajustar su cronograma</v>
      </c>
      <c r="AA36" s="52">
        <f>IF($H$36="","",
IF(OR($H$36="Corrupción",$H$36="Lavado de Activos",$H$36="Financiación del Terrorismo",$H$36="Trámites, OPAs y Consultas de Acceso a la Información Pública"),"No aplica",'5. Valoración de Controles'!$R36))</f>
        <v>0.4</v>
      </c>
      <c r="AB36" s="145" t="str">
        <f>IF(H36="","",
IF(OR(H36="Corrupción",H36="Lavado de Activos",H36="Financiación del Terrorismo",H36="Trámites, OPAs y Consultas de Acceso a la Información Pública"),'6.Valoración Control Corrupción'!W36:W38,
IF(OR(H36&lt;&gt;"Corrupción",H36&lt;&gt;"Lavado de Activos",H36&lt;&gt;"Financiación del Terrorismo",H36&lt;&gt;"Trámites, OPAs y Consultas de Acceso a la Información Pública"),IF(AC36="","",
IF(AND(AC36&gt;0,AC36&lt;0.4),"Muy Baja",
IF(AND(AC36&gt;=0.4,AC36&lt;0.6),"Baja",
IF(AND(AC36&gt;=0.6,AC36&lt;0.8),"Media",
IF(AND(AC36&gt;=0.8,AC36&lt;1),"Alta",
IF(AC36&gt;=1,"Muy Alta","")))))))))</f>
        <v>Muy Baja</v>
      </c>
      <c r="AC36" s="211">
        <f>IF(H36="","",
IF(OR(H36="Corrupción",H36="Lavado de Activos",H36="Financiación del Terrorismo",H36="Trámites, OPAs y Consultas de Acceso a la Información Pública"),"No aplica",
IF(OR(H36&lt;&gt;"Corrupción",H36&lt;&gt;"Lavado de Activos",H36&lt;&gt;"Financiación del Terrorismo",H36&lt;&gt;"Trámites, OPAs y Consultas de Acceso a la Información Pública"),
IF('5. Valoración de Controles'!U38&gt;0,'5. Valoración de Controles'!U38,
IF('5. Valoración de Controles'!U37&gt;0,'5. Valoración de Controles'!U37,
IF('5. Valoración de Controles'!U36&gt;0,'5. Valoración de Controles'!U36,L36))))))</f>
        <v>0.252</v>
      </c>
      <c r="AD36" s="145" t="str">
        <f>IF(H36="","",
IF(OR(H36="Corrupción",H36="Lavado de Activos",H36="Financiación del Terrorismo",H36="Trámites, OPAs y Consultas de Acceso a la Información Pública"),'3. Impacto Riesgo de Corrupción'!Z36:Z38,
IF(OR(H36&lt;&gt;"Corrupción",H36&lt;&gt;"Lavado de Activos",H36&lt;&gt;"Financiación del Terrorismo",H36&lt;&gt;"Trámites, OPAs y Consultas de Acceso a la Información Pública"),
IF(AE36="","",
IF(AND(AE36&gt;0,AE36&lt;0.4),"Leve",
IF(AND(AE36&gt;=0.4,AE36&lt;0.6),"Menor",
IF(AND(AE36&gt;=0.6,AE36&lt;0.8),"Moderado",
IF(AND(AE36&gt;=0.8,AE36&lt;1),"Mayor",
IF(AE36&gt;=1,"Catastrófico","")))))))))</f>
        <v>Mayor</v>
      </c>
      <c r="AE36" s="211">
        <f>IF(H36="","",
IF(OR(H36="Corrupción",H36="Lavado de Activos",H36="Financiación del Terrorismo",H36="Trámites, OPAs y Consultas de Acceso a la Información Pública"),"No aplica",
IF(OR(H36&lt;&gt;"Corrupción",H36&lt;&gt;"Lavado de Activos",H36&lt;&gt;"Financiación del Terrorismo",H36&lt;&gt;"Trámites, OPAs y Consultas de Acceso a la Información Pública"),
IF('5. Valoración de Controles'!V38&gt;0,'5. Valoración de Controles'!V38,
IF('5. Valoración de Controles'!V37&gt;0,'5. Valoración de Controles'!V37,
IF('5. Valoración de Controles'!V36&gt;0,'5. Valoración de Controles'!V36,O36))))))</f>
        <v>0.8</v>
      </c>
      <c r="AF36" s="143" t="str">
        <f t="shared" ref="AF36" si="24">IF(AND(AB36="Muy Alta",OR(AD36="Leve",AD36="Menor",AD36="Moderado",AD36="Mayor")),"Alto",
IF(AND(AB36="Alta",OR(AD36="Leve",AD36="Menor")),"Moderado",
IF(AND(AB36="Alta",OR(AD36="Moderado",AD36="Mayor")),"Alto",
IF(AND(AB36="Media",OR(AD36="Leve",AD36="Menor",AD36="Moderado")),"Moderado",
IF(AND(AB36="Media",OR(AD36="Mayor")),"Alto",
IF(AND(AB36="Baja",OR(AD36="Leve")),"Bajo",
IF(AND(OR(AB36="Baja",AB36="Improbable"),OR(AD36="Menor",AD36="Moderado")),"Moderado",
IF(AND(OR(AB36="Baja",AB36="Improbable"),AD36="Mayor"),"Alto",
IF(AND(AB36="Muy Baja",OR(AD36="Leve",AD36="Menor")),"Bajo",
IF(AND(OR(AB36="Muy Baja",AB36="Rara vez"),OR(AD36="Moderado")),"Moderado",
IF(AND(OR(AB36="Muy Baja",AB36="Rara vez"),AD36="Mayor"),"Alto",
IF(AND(OR(AB36="Casi seguro",AB36="Probable",AB36="Posible"),AD36="Mayor"),"Extremo",
IF(AND(AB36="Casi seguro",AD36="Moderado"),"Extremo",
IF(AND(OR(AB36="Probable",AB36="Posible"),OR(AD36="Moderado")),"Alto",
IF(AD36="Catastrófico","Extremo","")))))))))))))))</f>
        <v>Alto</v>
      </c>
      <c r="AG36" s="147" t="s">
        <v>69</v>
      </c>
      <c r="AH36" s="181" t="str">
        <f t="shared" ref="AH36" si="25">IF(AG36="Reducir (Mitigar)","Debe establecer el plan de acción a implementar para mitigar el nivel del riesgo",
IF(AG36="Reducir (Transferir)","No amerita plan de acción. Debe tercerizar la actividad que genera este riesgo o adquirir polizas para evitar responsabilidad economica, sin embargo mantiene la responsabilidad reputacional",
IF(AG36="Aceptar","No amerita plan de acción. Asuma las consecuencias de la materialización del riesgo",
IF(AG36="Evitar","No amerita plan de acción. No ejecute la actividad que genera el riesgo",
IF(AG36="Reducir","Debe establecer el plan de acción a implementar para mitigar el nivel del riesgo",
IF(AG36="Compartir","No amerita plan de acción. Comparta el riesgo con una parte interesada que pueda gestionarlo con mas eficacia",""))))))</f>
        <v>Debe establecer el plan de acción a implementar para mitigar el nivel del riesgo</v>
      </c>
      <c r="AI36" s="213" t="s">
        <v>579</v>
      </c>
      <c r="AJ36" s="215" t="s">
        <v>580</v>
      </c>
      <c r="AK36" s="208" t="str">
        <f t="shared" ref="AK36" si="26">IF(AI36="","","∑ Peso porcentual de cada acción definida")</f>
        <v>∑ Peso porcentual de cada acción definida</v>
      </c>
      <c r="AL36" s="144" t="s">
        <v>576</v>
      </c>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row>
    <row r="37" spans="1:67" ht="31.5" customHeight="1" x14ac:dyDescent="0.3">
      <c r="A37" s="148"/>
      <c r="B37" s="149"/>
      <c r="C37" s="149"/>
      <c r="D37" s="149"/>
      <c r="E37" s="149"/>
      <c r="F37" s="149"/>
      <c r="G37" s="149"/>
      <c r="H37" s="149"/>
      <c r="I37" s="149"/>
      <c r="J37" s="149"/>
      <c r="K37" s="145"/>
      <c r="L37" s="146"/>
      <c r="M37" s="149"/>
      <c r="N37" s="145"/>
      <c r="O37" s="146"/>
      <c r="P37" s="143"/>
      <c r="Q37" s="51" t="str">
        <f>IF($H$36="","",
IF(OR($H$36="Corrupción",$H$36="Lavado de Activos",$H$36="Financiación del Terrorismo",$H$36="Trámites, OPAs y Consultas de Acceso a la Información Pública"),'6.Valoración Control Corrupción'!$E37,'5. Valoración de Controles'!$E37))</f>
        <v xml:space="preserve">Supervisor del contrato / apoyo a la supervisión / interventoría </v>
      </c>
      <c r="R37" s="50" t="str">
        <f>IF($H$36="","",
IF(OR($H$36="Corrupción",$H$36="Lavado de Activos",$H$36="Financiación del Terrorismo",$H$36="Trámites, OPAs y Consultas de Acceso a la Información Pública"),"No Aplica",'5. Valoración de Controles'!$I37))</f>
        <v>Detectivo</v>
      </c>
      <c r="S37" s="50" t="str">
        <f>IF($H$36="","",
IF(OR($H$36="Corrupción",$H$36="Lavado de Activos",$H$36="Financiación del Terrorismo",$H$36="Trámites, OPAs y Consultas de Acceso a la Información Pública"),"No Aplica",'5. Valoración de Controles'!$J37))</f>
        <v>Afecta probabilidad</v>
      </c>
      <c r="T37" s="50" t="str">
        <f>IF($H$36="","",
IF(OR($H$36="Corrupción",$H$36="Lavado de Activos",$H$36="Financiación del Terrorismo",$H$36="Trámites, OPAs y Consultas de Acceso a la Información Pública"),"No Aplica",'5. Valoración de Controles'!$K37))</f>
        <v>Manual</v>
      </c>
      <c r="U37" s="50" t="str">
        <f>IF($H$36="","",
IF(OR($H$36="Corrupción",$H$36="Lavado de Activos",$H$36="Financiación del Terrorismo",$H$36="Trámites, OPAs y Consultas de Acceso a la Información Pública"),"No Aplica",'5. Valoración de Controles'!$L37))</f>
        <v>Documentado</v>
      </c>
      <c r="V37" s="50" t="str">
        <f>IF($H$36="","",
IF(OR($H$36="Corrupción",$H$36="Lavado de Activos",$H$36="Financiación del Terrorismo",$H$36="Trámites, OPAs y Consultas de Acceso a la Información Pública"),"No Aplica",'5. Valoración de Controles'!$M37))</f>
        <v>Continua</v>
      </c>
      <c r="W37" s="50" t="str">
        <f>IF($H$36="","",
IF(OR($H$36="Corrupción",$H$36="Lavado de Activos",$H$36="Financiación del Terrorismo",$H$36="Trámites, OPAs y Consultas de Acceso a la Información Pública"),"No Aplica",'5. Valoración de Controles'!$N37))</f>
        <v>Con registro</v>
      </c>
      <c r="X37" s="68" t="str">
        <f>IF($H$36="","",
IF(OR($H$36="Corrupción",$H$36="Lavado de Activos",$H$36="Financiación del Terrorismo",$H$36="Trámites, OPAs y Consultas de Acceso a la Información Pública"),"No Aplica",'5. Valoración de Controles'!$O37))</f>
        <v>Carpetas contractuales</v>
      </c>
      <c r="Y37" s="68" t="str">
        <f>IF($H$36="","",
IF(OR($H$36="Corrupción",$H$36="Lavado de Activos",$H$36="Financiación del Terrorismo",$H$36="Trámites, OPAs y Consultas de Acceso a la Información Pública"),"No Aplica",'5. Valoración de Controles'!$P37))</f>
        <v>Comunicaciones continuas a lo largo del contrato</v>
      </c>
      <c r="Z37" s="68" t="str">
        <f>IF($H$36="","",
IF(OR($H$36="Corrupción",$H$36="Lavado de Activos",$H$36="Financiación del Terrorismo",$H$36="Trámites, OPAs y Consultas de Acceso a la Información Pública"),"No Aplica",'5. Valoración de Controles'!$Q37))</f>
        <v>Si se encuentran desviaciones en tiempos, se solicitará el cumplimiento respectivo y se documentará mediante oficios e informes de supervisión</v>
      </c>
      <c r="AA37" s="52">
        <f>IF($H$36="","",
IF(OR($H$36="Corrupción",$H$36="Lavado de Activos",$H$36="Financiación del Terrorismo",$H$36="Trámites, OPAs y Consultas de Acceso a la Información Pública"),"No aplica",'5. Valoración de Controles'!$R37))</f>
        <v>0.3</v>
      </c>
      <c r="AB37" s="145"/>
      <c r="AC37" s="212"/>
      <c r="AD37" s="145"/>
      <c r="AE37" s="212"/>
      <c r="AF37" s="143"/>
      <c r="AG37" s="147"/>
      <c r="AH37" s="210"/>
      <c r="AI37" s="214"/>
      <c r="AJ37" s="216"/>
      <c r="AK37" s="209"/>
      <c r="AL37" s="216"/>
    </row>
    <row r="38" spans="1:67" ht="31.5" customHeight="1" x14ac:dyDescent="0.3">
      <c r="A38" s="148"/>
      <c r="B38" s="149"/>
      <c r="C38" s="149"/>
      <c r="D38" s="149"/>
      <c r="E38" s="149"/>
      <c r="F38" s="149"/>
      <c r="G38" s="149"/>
      <c r="H38" s="149"/>
      <c r="I38" s="149"/>
      <c r="J38" s="149"/>
      <c r="K38" s="145"/>
      <c r="L38" s="146"/>
      <c r="M38" s="149"/>
      <c r="N38" s="145"/>
      <c r="O38" s="146"/>
      <c r="P38" s="143"/>
      <c r="Q38" s="51">
        <f>IF($H$36="","",
IF(OR($H$36="Corrupción",$H$36="Lavado de Activos",$H$36="Financiación del Terrorismo",$H$36="Trámites, OPAs y Consultas de Acceso a la Información Pública"),'6.Valoración Control Corrupción'!$E38,'5. Valoración de Controles'!$E38))</f>
        <v>0</v>
      </c>
      <c r="R38" s="50">
        <f>IF($H$36="","",
IF(OR($H$36="Corrupción",$H$36="Lavado de Activos",$H$36="Financiación del Terrorismo",$H$36="Trámites, OPAs y Consultas de Acceso a la Información Pública"),"No Aplica",'5. Valoración de Controles'!$I38))</f>
        <v>0</v>
      </c>
      <c r="S38" s="50" t="str">
        <f>IF($H$36="","",
IF(OR($H$36="Corrupción",$H$36="Lavado de Activos",$H$36="Financiación del Terrorismo",$H$36="Trámites, OPAs y Consultas de Acceso a la Información Pública"),"No Aplica",'5. Valoración de Controles'!$J38))</f>
        <v/>
      </c>
      <c r="T38" s="50">
        <f>IF($H$36="","",
IF(OR($H$36="Corrupción",$H$36="Lavado de Activos",$H$36="Financiación del Terrorismo",$H$36="Trámites, OPAs y Consultas de Acceso a la Información Pública"),"No Aplica",'5. Valoración de Controles'!$K38))</f>
        <v>0</v>
      </c>
      <c r="U38" s="50">
        <f>IF($H$36="","",
IF(OR($H$36="Corrupción",$H$36="Lavado de Activos",$H$36="Financiación del Terrorismo",$H$36="Trámites, OPAs y Consultas de Acceso a la Información Pública"),"No Aplica",'5. Valoración de Controles'!$L38))</f>
        <v>0</v>
      </c>
      <c r="V38" s="50">
        <f>IF($H$36="","",
IF(OR($H$36="Corrupción",$H$36="Lavado de Activos",$H$36="Financiación del Terrorismo",$H$36="Trámites, OPAs y Consultas de Acceso a la Información Pública"),"No Aplica",'5. Valoración de Controles'!$M38))</f>
        <v>0</v>
      </c>
      <c r="W38" s="50">
        <f>IF($H$36="","",
IF(OR($H$36="Corrupción",$H$36="Lavado de Activos",$H$36="Financiación del Terrorismo",$H$36="Trámites, OPAs y Consultas de Acceso a la Información Pública"),"No Aplica",'5. Valoración de Controles'!$N38))</f>
        <v>0</v>
      </c>
      <c r="X38" s="68">
        <f>IF($H$36="","",
IF(OR($H$36="Corrupción",$H$36="Lavado de Activos",$H$36="Financiación del Terrorismo",$H$36="Trámites, OPAs y Consultas de Acceso a la Información Pública"),"No Aplica",'5. Valoración de Controles'!$O38))</f>
        <v>0</v>
      </c>
      <c r="Y38" s="68">
        <f>IF($H$36="","",
IF(OR($H$36="Corrupción",$H$36="Lavado de Activos",$H$36="Financiación del Terrorismo",$H$36="Trámites, OPAs y Consultas de Acceso a la Información Pública"),"No Aplica",'5. Valoración de Controles'!$P38))</f>
        <v>0</v>
      </c>
      <c r="Z38" s="68">
        <f>IF($H$36="","",
IF(OR($H$36="Corrupción",$H$36="Lavado de Activos",$H$36="Financiación del Terrorismo",$H$36="Trámites, OPAs y Consultas de Acceso a la Información Pública"),"No Aplica",'5. Valoración de Controles'!$Q38))</f>
        <v>0</v>
      </c>
      <c r="AA38" s="52" t="str">
        <f>IF($H$36="","",
IF(OR($H$36="Corrupción",$H$36="Lavado de Activos",$H$36="Financiación del Terrorismo",$H$36="Trámites, OPAs y Consultas de Acceso a la Información Pública"),"No aplica",'5. Valoración de Controles'!$R38))</f>
        <v/>
      </c>
      <c r="AB38" s="145"/>
      <c r="AC38" s="212"/>
      <c r="AD38" s="145"/>
      <c r="AE38" s="212"/>
      <c r="AF38" s="143"/>
      <c r="AG38" s="147"/>
      <c r="AH38" s="210"/>
      <c r="AI38" s="214"/>
      <c r="AJ38" s="216"/>
      <c r="AK38" s="209"/>
      <c r="AL38" s="216"/>
    </row>
    <row r="39" spans="1:67" ht="31.5" customHeight="1" x14ac:dyDescent="0.3">
      <c r="A39" s="148">
        <v>11</v>
      </c>
      <c r="B39" s="149" t="str">
        <f>'2. Identificación del Riesgo'!B39:B41</f>
        <v>Conocimiento del Riesgo y Efectos del Cambio Climático</v>
      </c>
      <c r="C39" s="149" t="str">
        <f>IF('2. Identificación del Riesgo'!C39:C41="","",'2. Identificación del Riesgo'!C39:C41)</f>
        <v>Etapa precontractual - Formulación de los procesos de contratación de Monitoreo</v>
      </c>
      <c r="D39" s="149" t="str">
        <f>IF('2. Identificación del Riesgo'!D39:D41="","",'2. Identificación del Riesgo'!D39:D41)</f>
        <v>Afectación Económica (o presupuestal) y Reputacional</v>
      </c>
      <c r="E39" s="149" t="str">
        <f>IF('2. Identificación del Riesgo'!E39:E41="","",'2. Identificación del Riesgo'!E39:E41)</f>
        <v>Formular estudios previos a la medida, sin que cumplan con los requisitos técnicos de contratación requeridos o sin que satisfagan las necesidades de la entidad, a cambio de beneficios o dádivas.</v>
      </c>
      <c r="F39" s="149" t="str">
        <f>IF('2. Identificación del Riesgo'!F39:F41="","",'2. Identificación del Riesgo'!F39:F41)</f>
        <v>Comportamientos que tiendan hacia el favorecimiento económico y/o político a terceros en los procesos de contratación.</v>
      </c>
      <c r="G39" s="149" t="str">
        <f>IF('2. Identificación del Riesgo'!G39:G41="","",'2. Identificación del Riesgo'!G39:G41)</f>
        <v>Posibilidad de afectación económica o reputacional por la formulación de estudios previos a la medida, sin que cumplan con los requisitos técnicos requeridos o sin que satisfagan las necesidades de la entidad, a cambio de beneficios o dádivas debido a comportamientos que tiendan hacia el favorecimiento económico y/o político a terceros.</v>
      </c>
      <c r="H39" s="149" t="str">
        <f>IF('2. Identificación del Riesgo'!H39:H41="","",'2. Identificación del Riesgo'!H39:H41)</f>
        <v>Corrupción</v>
      </c>
      <c r="I39" s="149" t="str">
        <f>IF('2. Identificación del Riesgo'!I39:I41="","",'2. Identificación del Riesgo'!I39:I41)</f>
        <v>Fraude Interno</v>
      </c>
      <c r="J39" s="149" t="str">
        <f>IF('2. Identificación del Riesgo'!J39:J41="","",'2. Identificación del Riesgo'!J39:J41)</f>
        <v>Rara vez: No se ha presentado en los últimos cinco años.</v>
      </c>
      <c r="K39" s="145" t="str">
        <f>'2. Identificación del Riesgo'!K39:K41</f>
        <v>Rara vez</v>
      </c>
      <c r="L39" s="146">
        <f>'2. Identificación del Riesgo'!L39:L41</f>
        <v>0.2</v>
      </c>
      <c r="M39" s="149" t="str">
        <f>IF(OR('2. Identificación del Riesgo'!H39:H41="Corrupción",'2. Identificación del Riesgo'!H39:H41="Lavado de Activos",'2. Identificación del Riesgo'!H39:H41="Financiación del Terrorismo",'2. Identificación del Riesgo'!H39:H41="Trámites, OPAs y Consultas de Acceso a la Información Pública"),"No Aplica",
IF('2. Identificación del Riesgo'!M39:M41="","",'2. Identificación del Riesgo'!M39:M41))</f>
        <v>No Aplica</v>
      </c>
      <c r="N39" s="145" t="str">
        <f>'2. Identificación del Riesgo'!N39:N41</f>
        <v>Catastrófico</v>
      </c>
      <c r="O39" s="146">
        <f>'2. Identificación del Riesgo'!O39:O41</f>
        <v>1</v>
      </c>
      <c r="P39" s="143" t="str">
        <f>'2. Identificación del Riesgo'!P39:P41</f>
        <v>Extremo</v>
      </c>
      <c r="Q39" s="51" t="str">
        <f>IF($H$39="","",
IF(OR($H$39="Corrupción",$H$39="Lavado de Activos",$H$39="Financiación del Terrorismo",$H$39="Trámites, OPAs y Consultas de Acceso a la Información Pública"),'6.Valoración Control Corrupción'!$E39,'5. Valoración de Controles'!$E39))</f>
        <v>El equipo técnico del área de monitoreo de riesgos, elabora la necesidad de la contratación, y articula con los componentes de las áreas funcionales externas asociadas a la contratación. Los estudios previos construidos, son revisados por el líder del grupo, quien en caso de detectar inconsistencias, los regresa a los técnicos del área para su ajuste o justificación. Una vez subsanadas las observaciones y verificados los requisitos técnicos, los estudios previos son remitidos hacia las dependencias encargadas de complementar, revisar y aprobar el proceso en su totalidad. De las diferentes versiones de los estudios previos generadas a partir de las revisiones y ajustes, tanto al interior del equipo como por las demás dependencias, el área de monitoreo guarda registro como evidencia de la trazabilidad. Dichas versiones y registros se manejan al interior del área con criterios de confidencialidad y seguridad, evitando el acceso a la información por personas que puedan generar favorecimiento económico y/o político a terceros.</v>
      </c>
      <c r="R39" s="50" t="str">
        <f>IF($H$39="","",
IF(OR($H$39="Corrupción",$H$39="Lavado de Activos",$H$39="Financiación del Terrorismo",$H$39="Trámites, OPAs y Consultas de Acceso a la Información Pública"),"No Aplica",'5. Valoración de Controles'!$I39))</f>
        <v>No Aplica</v>
      </c>
      <c r="S39" s="50" t="str">
        <f>IF($H$39="","",
IF(OR($H$39="Corrupción",$H$39="Lavado de Activos",$H$39="Financiación del Terrorismo",$H$39="Trámites, OPAs y Consultas de Acceso a la Información Pública"),"No Aplica",'5. Valoración de Controles'!$J39))</f>
        <v>No Aplica</v>
      </c>
      <c r="T39" s="50" t="str">
        <f>IF($H$39="","",
IF(OR($H$39="Corrupción",$H$39="Lavado de Activos",$H$39="Financiación del Terrorismo",$H$39="Trámites, OPAs y Consultas de Acceso a la Información Pública"),"No Aplica",'5. Valoración de Controles'!$K39))</f>
        <v>No Aplica</v>
      </c>
      <c r="U39" s="50" t="str">
        <f>IF($H$39="","",
IF(OR($H$39="Corrupción",$H$39="Lavado de Activos",$H$39="Financiación del Terrorismo",$H$39="Trámites, OPAs y Consultas de Acceso a la Información Pública"),"No Aplica",'5. Valoración de Controles'!$L39))</f>
        <v>No Aplica</v>
      </c>
      <c r="V39" s="50" t="str">
        <f>IF($H$39="","",
IF(OR($H$39="Corrupción",$H$39="Lavado de Activos",$H$39="Financiación del Terrorismo",$H$39="Trámites, OPAs y Consultas de Acceso a la Información Pública"),"No Aplica",'5. Valoración de Controles'!$M39))</f>
        <v>No Aplica</v>
      </c>
      <c r="W39" s="50" t="str">
        <f>IF($H$39="","",
IF(OR($H$39="Corrupción",$H$39="Lavado de Activos",$H$39="Financiación del Terrorismo",$H$39="Trámites, OPAs y Consultas de Acceso a la Información Pública"),"No Aplica",'5. Valoración de Controles'!$N39))</f>
        <v>No Aplica</v>
      </c>
      <c r="X39" s="68" t="str">
        <f>IF($H$39="","",
IF(OR($H$39="Corrupción",$H$39="Lavado de Activos",$H$39="Financiación del Terrorismo",$H$39="Trámites, OPAs y Consultas de Acceso a la Información Pública"),"No Aplica",'5. Valoración de Controles'!$O39))</f>
        <v>No Aplica</v>
      </c>
      <c r="Y39" s="68" t="str">
        <f>IF($H$39="","",
IF(OR($H$39="Corrupción",$H$39="Lavado de Activos",$H$39="Financiación del Terrorismo",$H$39="Trámites, OPAs y Consultas de Acceso a la Información Pública"),"No Aplica",'5. Valoración de Controles'!$P39))</f>
        <v>No Aplica</v>
      </c>
      <c r="Z39" s="68" t="str">
        <f>IF($H$39="","",
IF(OR($H$39="Corrupción",$H$39="Lavado de Activos",$H$39="Financiación del Terrorismo",$H$39="Trámites, OPAs y Consultas de Acceso a la Información Pública"),"No Aplica",'5. Valoración de Controles'!$Q39))</f>
        <v>No Aplica</v>
      </c>
      <c r="AA39" s="52" t="str">
        <f>IF($H$39="","",
IF(OR($H$39="Corrupción",$H$39="Lavado de Activos",$H$39="Financiación del Terrorismo",$H$39="Trámites, OPAs y Consultas de Acceso a la Información Pública"),"No aplica",'5. Valoración de Controles'!$R39))</f>
        <v>No aplica</v>
      </c>
      <c r="AB39" s="145" t="str">
        <f>IF(H39="","",
IF(OR(H39="Corrupción",H39="Lavado de Activos",H39="Financiación del Terrorismo",H39="Trámites, OPAs y Consultas de Acceso a la Información Pública"),'6.Valoración Control Corrupción'!W39:W41,
IF(OR(H39&lt;&gt;"Corrupción",H39&lt;&gt;"Lavado de Activos",H39&lt;&gt;"Financiación del Terrorismo",H39&lt;&gt;"Trámites, OPAs y Consultas de Acceso a la Información Pública"),IF(AC39="","",
IF(AND(AC39&gt;0,AC39&lt;0.4),"Muy Baja",
IF(AND(AC39&gt;=0.4,AC39&lt;0.6),"Baja",
IF(AND(AC39&gt;=0.6,AC39&lt;0.8),"Media",
IF(AND(AC39&gt;=0.8,AC39&lt;1),"Alta",
IF(AC39&gt;=1,"Muy Alta","")))))))))</f>
        <v>Rara vez</v>
      </c>
      <c r="AC39" s="211" t="str">
        <f>IF(H39="","",
IF(OR(H39="Corrupción",H39="Lavado de Activos",H39="Financiación del Terrorismo",H39="Trámites, OPAs y Consultas de Acceso a la Información Pública"),"No aplica",
IF(OR(H39&lt;&gt;"Corrupción",H39&lt;&gt;"Lavado de Activos",H39&lt;&gt;"Financiación del Terrorismo",H39&lt;&gt;"Trámites, OPAs y Consultas de Acceso a la Información Pública"),
IF('5. Valoración de Controles'!U41&gt;0,'5. Valoración de Controles'!U41,
IF('5. Valoración de Controles'!U40&gt;0,'5. Valoración de Controles'!U40,
IF('5. Valoración de Controles'!U39&gt;0,'5. Valoración de Controles'!U39,L39))))))</f>
        <v>No aplica</v>
      </c>
      <c r="AD39" s="145" t="str">
        <f>IF(H39="","",
IF(OR(H39="Corrupción",H39="Lavado de Activos",H39="Financiación del Terrorismo",H39="Trámites, OPAs y Consultas de Acceso a la Información Pública"),'3. Impacto Riesgo de Corrupción'!Z39:Z41,
IF(OR(H39&lt;&gt;"Corrupción",H39&lt;&gt;"Lavado de Activos",H39&lt;&gt;"Financiación del Terrorismo",H39&lt;&gt;"Trámites, OPAs y Consultas de Acceso a la Información Pública"),
IF(AE39="","",
IF(AND(AE39&gt;0,AE39&lt;0.4),"Leve",
IF(AND(AE39&gt;=0.4,AE39&lt;0.6),"Menor",
IF(AND(AE39&gt;=0.6,AE39&lt;0.8),"Moderado",
IF(AND(AE39&gt;=0.8,AE39&lt;1),"Mayor",
IF(AE39&gt;=1,"Catastrófico","")))))))))</f>
        <v>Catastrófico</v>
      </c>
      <c r="AE39" s="211" t="str">
        <f>IF(H39="","",
IF(OR(H39="Corrupción",H39="Lavado de Activos",H39="Financiación del Terrorismo",H39="Trámites, OPAs y Consultas de Acceso a la Información Pública"),"No aplica",
IF(OR(H39&lt;&gt;"Corrupción",H39&lt;&gt;"Lavado de Activos",H39&lt;&gt;"Financiación del Terrorismo",H39&lt;&gt;"Trámites, OPAs y Consultas de Acceso a la Información Pública"),
IF('5. Valoración de Controles'!V41&gt;0,'5. Valoración de Controles'!V41,
IF('5. Valoración de Controles'!V40&gt;0,'5. Valoración de Controles'!V40,
IF('5. Valoración de Controles'!V39&gt;0,'5. Valoración de Controles'!V39,O39))))))</f>
        <v>No aplica</v>
      </c>
      <c r="AF39" s="143" t="str">
        <f t="shared" ref="AF39" si="27">IF(AND(AB39="Muy Alta",OR(AD39="Leve",AD39="Menor",AD39="Moderado",AD39="Mayor")),"Alto",
IF(AND(AB39="Alta",OR(AD39="Leve",AD39="Menor")),"Moderado",
IF(AND(AB39="Alta",OR(AD39="Moderado",AD39="Mayor")),"Alto",
IF(AND(AB39="Media",OR(AD39="Leve",AD39="Menor",AD39="Moderado")),"Moderado",
IF(AND(AB39="Media",OR(AD39="Mayor")),"Alto",
IF(AND(AB39="Baja",OR(AD39="Leve")),"Bajo",
IF(AND(OR(AB39="Baja",AB39="Improbable"),OR(AD39="Menor",AD39="Moderado")),"Moderado",
IF(AND(OR(AB39="Baja",AB39="Improbable"),AD39="Mayor"),"Alto",
IF(AND(AB39="Muy Baja",OR(AD39="Leve",AD39="Menor")),"Bajo",
IF(AND(OR(AB39="Muy Baja",AB39="Rara vez"),OR(AD39="Moderado")),"Moderado",
IF(AND(OR(AB39="Muy Baja",AB39="Rara vez"),AD39="Mayor"),"Alto",
IF(AND(OR(AB39="Casi seguro",AB39="Probable",AB39="Posible"),AD39="Mayor"),"Extremo",
IF(AND(AB39="Casi seguro",AD39="Moderado"),"Extremo",
IF(AND(OR(AB39="Probable",AB39="Posible"),OR(AD39="Moderado")),"Alto",
IF(AD39="Catastrófico","Extremo","")))))))))))))))</f>
        <v>Extremo</v>
      </c>
      <c r="AG39" s="147" t="s">
        <v>221</v>
      </c>
      <c r="AH39" s="181" t="str">
        <f t="shared" ref="AH39" si="28">IF(AG39="Reducir (Mitigar)","Debe establecer el plan de acción a implementar para mitigar el nivel del riesgo",
IF(AG39="Reducir (Transferir)","No amerita plan de acción. Debe tercerizar la actividad que genera este riesgo o adquirir polizas para evitar responsabilidad economica, sin embargo mantiene la responsabilidad reputacional",
IF(AG39="Aceptar","No amerita plan de acción. Asuma las consecuencias de la materialización del riesgo",
IF(AG39="Evitar","No amerita plan de acción. No ejecute la actividad que genera el riesgo",
IF(AG39="Reducir","Debe establecer el plan de acción a implementar para mitigar el nivel del riesgo",
IF(AG39="Compartir","No amerita plan de acción. Comparta el riesgo con una parte interesada que pueda gestionarlo con mas eficacia",""))))))</f>
        <v>Debe establecer el plan de acción a implementar para mitigar el nivel del riesgo</v>
      </c>
      <c r="AI39" s="213" t="s">
        <v>583</v>
      </c>
      <c r="AJ39" s="215" t="s">
        <v>584</v>
      </c>
      <c r="AK39" s="208" t="str">
        <f t="shared" ref="AK39" si="29">IF(AI39="","","∑ Peso porcentual de cada acción definida")</f>
        <v>∑ Peso porcentual de cada acción definida</v>
      </c>
      <c r="AL39" s="144" t="s">
        <v>585</v>
      </c>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row>
    <row r="40" spans="1:67" ht="31.5" customHeight="1" x14ac:dyDescent="0.3">
      <c r="A40" s="148"/>
      <c r="B40" s="149"/>
      <c r="C40" s="149"/>
      <c r="D40" s="149"/>
      <c r="E40" s="149"/>
      <c r="F40" s="149"/>
      <c r="G40" s="149"/>
      <c r="H40" s="149"/>
      <c r="I40" s="149"/>
      <c r="J40" s="149"/>
      <c r="K40" s="145"/>
      <c r="L40" s="146"/>
      <c r="M40" s="149"/>
      <c r="N40" s="145"/>
      <c r="O40" s="146"/>
      <c r="P40" s="143"/>
      <c r="Q40" s="51">
        <f>IF($H$39="","",
IF(OR($H$39="Corrupción",$H$39="Lavado de Activos",$H$39="Financiación del Terrorismo",$H$39="Trámites, OPAs y Consultas de Acceso a la Información Pública"),'6.Valoración Control Corrupción'!$E40,'5. Valoración de Controles'!$E40))</f>
        <v>0</v>
      </c>
      <c r="R40" s="50" t="str">
        <f>IF($H$39="","",
IF(OR($H$39="Corrupción",$H$39="Lavado de Activos",$H$39="Financiación del Terrorismo",$H$39="Trámites, OPAs y Consultas de Acceso a la Información Pública"),"No Aplica",'5. Valoración de Controles'!$I40))</f>
        <v>No Aplica</v>
      </c>
      <c r="S40" s="50" t="str">
        <f>IF($H$39="","",
IF(OR($H$39="Corrupción",$H$39="Lavado de Activos",$H$39="Financiación del Terrorismo",$H$39="Trámites, OPAs y Consultas de Acceso a la Información Pública"),"No Aplica",'5. Valoración de Controles'!$J40))</f>
        <v>No Aplica</v>
      </c>
      <c r="T40" s="50" t="str">
        <f>IF($H$39="","",
IF(OR($H$39="Corrupción",$H$39="Lavado de Activos",$H$39="Financiación del Terrorismo",$H$39="Trámites, OPAs y Consultas de Acceso a la Información Pública"),"No Aplica",'5. Valoración de Controles'!$K40))</f>
        <v>No Aplica</v>
      </c>
      <c r="U40" s="50" t="str">
        <f>IF($H$39="","",
IF(OR($H$39="Corrupción",$H$39="Lavado de Activos",$H$39="Financiación del Terrorismo",$H$39="Trámites, OPAs y Consultas de Acceso a la Información Pública"),"No Aplica",'5. Valoración de Controles'!$L40))</f>
        <v>No Aplica</v>
      </c>
      <c r="V40" s="50" t="str">
        <f>IF($H$39="","",
IF(OR($H$39="Corrupción",$H$39="Lavado de Activos",$H$39="Financiación del Terrorismo",$H$39="Trámites, OPAs y Consultas de Acceso a la Información Pública"),"No Aplica",'5. Valoración de Controles'!$M40))</f>
        <v>No Aplica</v>
      </c>
      <c r="W40" s="50" t="str">
        <f>IF($H$39="","",
IF(OR($H$39="Corrupción",$H$39="Lavado de Activos",$H$39="Financiación del Terrorismo",$H$39="Trámites, OPAs y Consultas de Acceso a la Información Pública"),"No Aplica",'5. Valoración de Controles'!$N40))</f>
        <v>No Aplica</v>
      </c>
      <c r="X40" s="68" t="str">
        <f>IF($H$39="","",
IF(OR($H$39="Corrupción",$H$39="Lavado de Activos",$H$39="Financiación del Terrorismo",$H$39="Trámites, OPAs y Consultas de Acceso a la Información Pública"),"No Aplica",'5. Valoración de Controles'!$O40))</f>
        <v>No Aplica</v>
      </c>
      <c r="Y40" s="68" t="str">
        <f>IF($H$39="","",
IF(OR($H$39="Corrupción",$H$39="Lavado de Activos",$H$39="Financiación del Terrorismo",$H$39="Trámites, OPAs y Consultas de Acceso a la Información Pública"),"No Aplica",'5. Valoración de Controles'!$P40))</f>
        <v>No Aplica</v>
      </c>
      <c r="Z40" s="68" t="str">
        <f>IF($H$39="","",
IF(OR($H$39="Corrupción",$H$39="Lavado de Activos",$H$39="Financiación del Terrorismo",$H$39="Trámites, OPAs y Consultas de Acceso a la Información Pública"),"No Aplica",'5. Valoración de Controles'!$Q40))</f>
        <v>No Aplica</v>
      </c>
      <c r="AA40" s="52" t="str">
        <f>IF($H$39="","",
IF(OR($H$39="Corrupción",$H$39="Lavado de Activos",$H$39="Financiación del Terrorismo",$H$39="Trámites, OPAs y Consultas de Acceso a la Información Pública"),"No aplica",'5. Valoración de Controles'!$R40))</f>
        <v>No aplica</v>
      </c>
      <c r="AB40" s="145"/>
      <c r="AC40" s="212"/>
      <c r="AD40" s="145"/>
      <c r="AE40" s="212"/>
      <c r="AF40" s="143"/>
      <c r="AG40" s="147"/>
      <c r="AH40" s="210"/>
      <c r="AI40" s="214"/>
      <c r="AJ40" s="216"/>
      <c r="AK40" s="209"/>
      <c r="AL40" s="216"/>
    </row>
    <row r="41" spans="1:67" ht="31.5" customHeight="1" x14ac:dyDescent="0.3">
      <c r="A41" s="148"/>
      <c r="B41" s="149"/>
      <c r="C41" s="149"/>
      <c r="D41" s="149"/>
      <c r="E41" s="149"/>
      <c r="F41" s="149"/>
      <c r="G41" s="149"/>
      <c r="H41" s="149"/>
      <c r="I41" s="149"/>
      <c r="J41" s="149"/>
      <c r="K41" s="145"/>
      <c r="L41" s="146"/>
      <c r="M41" s="149"/>
      <c r="N41" s="145"/>
      <c r="O41" s="146"/>
      <c r="P41" s="143"/>
      <c r="Q41" s="51">
        <f>IF($H$39="","",
IF(OR($H$39="Corrupción",$H$39="Lavado de Activos",$H$39="Financiación del Terrorismo",$H$39="Trámites, OPAs y Consultas de Acceso a la Información Pública"),'6.Valoración Control Corrupción'!$E41,'5. Valoración de Controles'!$E41))</f>
        <v>0</v>
      </c>
      <c r="R41" s="50" t="str">
        <f>IF($H$39="","",
IF(OR($H$39="Corrupción",$H$39="Lavado de Activos",$H$39="Financiación del Terrorismo",$H$39="Trámites, OPAs y Consultas de Acceso a la Información Pública"),"No Aplica",'5. Valoración de Controles'!$I41))</f>
        <v>No Aplica</v>
      </c>
      <c r="S41" s="50" t="str">
        <f>IF($H$39="","",
IF(OR($H$39="Corrupción",$H$39="Lavado de Activos",$H$39="Financiación del Terrorismo",$H$39="Trámites, OPAs y Consultas de Acceso a la Información Pública"),"No Aplica",'5. Valoración de Controles'!$J41))</f>
        <v>No Aplica</v>
      </c>
      <c r="T41" s="50" t="str">
        <f>IF($H$39="","",
IF(OR($H$39="Corrupción",$H$39="Lavado de Activos",$H$39="Financiación del Terrorismo",$H$39="Trámites, OPAs y Consultas de Acceso a la Información Pública"),"No Aplica",'5. Valoración de Controles'!$K41))</f>
        <v>No Aplica</v>
      </c>
      <c r="U41" s="50" t="str">
        <f>IF($H$39="","",
IF(OR($H$39="Corrupción",$H$39="Lavado de Activos",$H$39="Financiación del Terrorismo",$H$39="Trámites, OPAs y Consultas de Acceso a la Información Pública"),"No Aplica",'5. Valoración de Controles'!$L41))</f>
        <v>No Aplica</v>
      </c>
      <c r="V41" s="50" t="str">
        <f>IF($H$39="","",
IF(OR($H$39="Corrupción",$H$39="Lavado de Activos",$H$39="Financiación del Terrorismo",$H$39="Trámites, OPAs y Consultas de Acceso a la Información Pública"),"No Aplica",'5. Valoración de Controles'!$M41))</f>
        <v>No Aplica</v>
      </c>
      <c r="W41" s="50" t="str">
        <f>IF($H$39="","",
IF(OR($H$39="Corrupción",$H$39="Lavado de Activos",$H$39="Financiación del Terrorismo",$H$39="Trámites, OPAs y Consultas de Acceso a la Información Pública"),"No Aplica",'5. Valoración de Controles'!$N41))</f>
        <v>No Aplica</v>
      </c>
      <c r="X41" s="68" t="str">
        <f>IF($H$39="","",
IF(OR($H$39="Corrupción",$H$39="Lavado de Activos",$H$39="Financiación del Terrorismo",$H$39="Trámites, OPAs y Consultas de Acceso a la Información Pública"),"No Aplica",'5. Valoración de Controles'!$O41))</f>
        <v>No Aplica</v>
      </c>
      <c r="Y41" s="68" t="str">
        <f>IF($H$39="","",
IF(OR($H$39="Corrupción",$H$39="Lavado de Activos",$H$39="Financiación del Terrorismo",$H$39="Trámites, OPAs y Consultas de Acceso a la Información Pública"),"No Aplica",'5. Valoración de Controles'!$P41))</f>
        <v>No Aplica</v>
      </c>
      <c r="Z41" s="68" t="str">
        <f>IF($H$39="","",
IF(OR($H$39="Corrupción",$H$39="Lavado de Activos",$H$39="Financiación del Terrorismo",$H$39="Trámites, OPAs y Consultas de Acceso a la Información Pública"),"No Aplica",'5. Valoración de Controles'!$Q41))</f>
        <v>No Aplica</v>
      </c>
      <c r="AA41" s="52" t="str">
        <f>IF($H$39="","",
IF(OR($H$39="Corrupción",$H$39="Lavado de Activos",$H$39="Financiación del Terrorismo",$H$39="Trámites, OPAs y Consultas de Acceso a la Información Pública"),"No aplica",'5. Valoración de Controles'!$R41))</f>
        <v>No aplica</v>
      </c>
      <c r="AB41" s="145"/>
      <c r="AC41" s="212"/>
      <c r="AD41" s="145"/>
      <c r="AE41" s="212"/>
      <c r="AF41" s="143"/>
      <c r="AG41" s="147"/>
      <c r="AH41" s="210"/>
      <c r="AI41" s="214"/>
      <c r="AJ41" s="216"/>
      <c r="AK41" s="209"/>
      <c r="AL41" s="216"/>
    </row>
    <row r="42" spans="1:67" ht="31.5" customHeight="1" x14ac:dyDescent="0.3">
      <c r="A42" s="148">
        <v>12</v>
      </c>
      <c r="B42" s="149" t="str">
        <f>'2. Identificación del Riesgo'!B42:B44</f>
        <v>Conocimiento del Riesgo y Efectos del Cambio Climático</v>
      </c>
      <c r="C42" s="149" t="str">
        <f>IF('2. Identificación del Riesgo'!C42:C44="","",'2. Identificación del Riesgo'!C42:C44)</f>
        <v>Etapa contractual - Seguimiento y supervisión de los procesos de contratación del Grupo Monitoreo</v>
      </c>
      <c r="D42" s="149" t="str">
        <f>IF('2. Identificación del Riesgo'!D42:D44="","",'2. Identificación del Riesgo'!D42:D44)</f>
        <v>Afectación Económica o Presupuestal</v>
      </c>
      <c r="E42" s="149" t="str">
        <f>IF('2. Identificación del Riesgo'!E42:E44="","",'2. Identificación del Riesgo'!E42:E44)</f>
        <v xml:space="preserve">Ausencia o inadecuado seguimiento a la ejecución de los contratos de bienes y/o servicios, supervisados por el equipo. </v>
      </c>
      <c r="F42" s="149" t="str">
        <f>IF('2. Identificación del Riesgo'!F42:F44="","",'2. Identificación del Riesgo'!F42:F44)</f>
        <v xml:space="preserve">Malas prácticas de supervisión a la ejecución de contratos, que puedan ocasionar pérdidas o gastos innecesarios a la entidad. </v>
      </c>
      <c r="G42" s="149" t="str">
        <f>IF('2. Identificación del Riesgo'!G42:G44="","",'2. Identificación del Riesgo'!G42:G44)</f>
        <v>Posibilidad de afectación económica o presupuestal y reputacional por la ausencia o inadecuado seguimiento a la ejecución de los contratos de bienes y/o servicios supervisados por el equipo, debido a malas prácticas de supervisión de contratos en su fase de ejecución.</v>
      </c>
      <c r="H42" s="149" t="str">
        <f>IF('2. Identificación del Riesgo'!H42:H44="","",'2. Identificación del Riesgo'!H42:H44)</f>
        <v>Gestión</v>
      </c>
      <c r="I42" s="149" t="str">
        <f>IF('2. Identificación del Riesgo'!I42:I44="","",'2. Identificación del Riesgo'!I42:I44)</f>
        <v>Ejecución y Administración de procesos</v>
      </c>
      <c r="J42" s="149" t="str">
        <f>IF('2. Identificación del Riesgo'!J42:J44="","",'2. Identificación del Riesgo'!J42:J44)</f>
        <v>Baja: La actividad que conlleva el riesgo se ejecuta de 3 a 24 veces por año</v>
      </c>
      <c r="K42" s="145" t="str">
        <f>'2. Identificación del Riesgo'!K42:K44</f>
        <v>Baja</v>
      </c>
      <c r="L42" s="146">
        <f>'2. Identificación del Riesgo'!L42:L44</f>
        <v>0.4</v>
      </c>
      <c r="M42" s="149" t="str">
        <f>IF(OR('2. Identificación del Riesgo'!H42:H44="Corrupción",'2. Identificación del Riesgo'!H42:H44="Lavado de Activos",'2. Identificación del Riesgo'!H42:H44="Financiación del Terrorismo",'2. Identificación del Riesgo'!H42:H44="Trámites, OPAs y Consultas de Acceso a la Información Pública"),"No Aplica",
IF('2. Identificación del Riesgo'!M42:M44="","",'2. Identificación del Riesgo'!M42:M44))</f>
        <v>Reputacional: El riesgo afecta la imagen de la entidad internamente, de conocimiento general, nivel interno, de junta directiva y accionistas y/o de proveedores</v>
      </c>
      <c r="N42" s="145" t="str">
        <f>'2. Identificación del Riesgo'!N42:N44</f>
        <v>Menor</v>
      </c>
      <c r="O42" s="146">
        <f>'2. Identificación del Riesgo'!O42:O44</f>
        <v>0.4</v>
      </c>
      <c r="P42" s="143" t="str">
        <f>'2. Identificación del Riesgo'!P42:P44</f>
        <v>Moderado</v>
      </c>
      <c r="Q42" s="51" t="str">
        <f>IF($H$42="","",
IF(OR($H$42="Corrupción",$H$42="Lavado de Activos",$H$42="Financiación del Terrorismo",$H$42="Trámites, OPAs y Consultas de Acceso a la Información Pública"),'6.Valoración Control Corrupción'!$E42,'5. Valoración de Controles'!$E42))</f>
        <v>Supervisor del contrato / apoyo a la supervisión</v>
      </c>
      <c r="R42" s="50" t="str">
        <f>IF($H$42="","",
IF(OR($H$42="Corrupción",$H$42="Lavado de Activos",$H$42="Financiación del Terrorismo",$H$42="Trámites, OPAs y Consultas de Acceso a la Información Pública"),"No Aplica",'5. Valoración de Controles'!$I42))</f>
        <v>Detectivo</v>
      </c>
      <c r="S42" s="50" t="str">
        <f>IF($H$42="","",
IF(OR($H$42="Corrupción",$H$42="Lavado de Activos",$H$42="Financiación del Terrorismo",$H$42="Trámites, OPAs y Consultas de Acceso a la Información Pública"),"No Aplica",'5. Valoración de Controles'!$J42))</f>
        <v>Afecta probabilidad</v>
      </c>
      <c r="T42" s="50" t="str">
        <f>IF($H$42="","",
IF(OR($H$42="Corrupción",$H$42="Lavado de Activos",$H$42="Financiación del Terrorismo",$H$42="Trámites, OPAs y Consultas de Acceso a la Información Pública"),"No Aplica",'5. Valoración de Controles'!$K42))</f>
        <v>Manual</v>
      </c>
      <c r="U42" s="50" t="str">
        <f>IF($H$42="","",
IF(OR($H$42="Corrupción",$H$42="Lavado de Activos",$H$42="Financiación del Terrorismo",$H$42="Trámites, OPAs y Consultas de Acceso a la Información Pública"),"No Aplica",'5. Valoración de Controles'!$L42))</f>
        <v>Documentado</v>
      </c>
      <c r="V42" s="50" t="str">
        <f>IF($H$42="","",
IF(OR($H$42="Corrupción",$H$42="Lavado de Activos",$H$42="Financiación del Terrorismo",$H$42="Trámites, OPAs y Consultas de Acceso a la Información Pública"),"No Aplica",'5. Valoración de Controles'!$M42))</f>
        <v>Continua</v>
      </c>
      <c r="W42" s="50" t="str">
        <f>IF($H$42="","",
IF(OR($H$42="Corrupción",$H$42="Lavado de Activos",$H$42="Financiación del Terrorismo",$H$42="Trámites, OPAs y Consultas de Acceso a la Información Pública"),"No Aplica",'5. Valoración de Controles'!$N42))</f>
        <v>Con registro</v>
      </c>
      <c r="X42" s="68" t="str">
        <f>IF($H$42="","",
IF(OR($H$42="Corrupción",$H$42="Lavado de Activos",$H$42="Financiación del Terrorismo",$H$42="Trámites, OPAs y Consultas de Acceso a la Información Pública"),"No Aplica",'5. Valoración de Controles'!$O42))</f>
        <v>Carpetas contractuales</v>
      </c>
      <c r="Y42" s="68" t="str">
        <f>IF($H$42="","",
IF(OR($H$42="Corrupción",$H$42="Lavado de Activos",$H$42="Financiación del Terrorismo",$H$42="Trámites, OPAs y Consultas de Acceso a la Información Pública"),"No Aplica",'5. Valoración de Controles'!$P42))</f>
        <v>Comunicaciones continuas en la ejecución  del contrato.
Informes de ejecución contractual.</v>
      </c>
      <c r="Z42" s="68" t="str">
        <f>IF($H$42="","",
IF(OR($H$42="Corrupción",$H$42="Lavado de Activos",$H$42="Financiación del Terrorismo",$H$42="Trámites, OPAs y Consultas de Acceso a la Información Pública"),"No Aplica",'5. Valoración de Controles'!$Q42))</f>
        <v xml:space="preserve">Si se encuentran incumplimientos o deficiencias en la ejecución de los contratos, se requiere de manera documentada al contratista </v>
      </c>
      <c r="AA42" s="52">
        <f>IF($H$42="","",
IF(OR($H$42="Corrupción",$H$42="Lavado de Activos",$H$42="Financiación del Terrorismo",$H$42="Trámites, OPAs y Consultas de Acceso a la Información Pública"),"No aplica",'5. Valoración de Controles'!$R42))</f>
        <v>0.3</v>
      </c>
      <c r="AB42" s="145" t="str">
        <f>IF(H42="","",
IF(OR(H42="Corrupción",H42="Lavado de Activos",H42="Financiación del Terrorismo",H42="Trámites, OPAs y Consultas de Acceso a la Información Pública"),'6.Valoración Control Corrupción'!W42:W44,
IF(OR(H42&lt;&gt;"Corrupción",H42&lt;&gt;"Lavado de Activos",H42&lt;&gt;"Financiación del Terrorismo",H42&lt;&gt;"Trámites, OPAs y Consultas de Acceso a la Información Pública"),IF(AC42="","",
IF(AND(AC42&gt;0,AC42&lt;0.4),"Muy Baja",
IF(AND(AC42&gt;=0.4,AC42&lt;0.6),"Baja",
IF(AND(AC42&gt;=0.6,AC42&lt;0.8),"Media",
IF(AND(AC42&gt;=0.8,AC42&lt;1),"Alta",
IF(AC42&gt;=1,"Muy Alta","")))))))))</f>
        <v>Muy Baja</v>
      </c>
      <c r="AC42" s="211">
        <f>IF(H42="","",
IF(OR(H42="Corrupción",H42="Lavado de Activos",H42="Financiación del Terrorismo",H42="Trámites, OPAs y Consultas de Acceso a la Información Pública"),"No aplica",
IF(OR(H42&lt;&gt;"Corrupción",H42&lt;&gt;"Lavado de Activos",H42&lt;&gt;"Financiación del Terrorismo",H42&lt;&gt;"Trámites, OPAs y Consultas de Acceso a la Información Pública"),
IF('5. Valoración de Controles'!U44&gt;0,'5. Valoración de Controles'!U44,
IF('5. Valoración de Controles'!U43&gt;0,'5. Valoración de Controles'!U43,
IF('5. Valoración de Controles'!U42&gt;0,'5. Valoración de Controles'!U42,L42))))))</f>
        <v>0.28000000000000003</v>
      </c>
      <c r="AD42" s="145" t="str">
        <f>IF(H42="","",
IF(OR(H42="Corrupción",H42="Lavado de Activos",H42="Financiación del Terrorismo",H42="Trámites, OPAs y Consultas de Acceso a la Información Pública"),'3. Impacto Riesgo de Corrupción'!Z42:Z44,
IF(OR(H42&lt;&gt;"Corrupción",H42&lt;&gt;"Lavado de Activos",H42&lt;&gt;"Financiación del Terrorismo",H42&lt;&gt;"Trámites, OPAs y Consultas de Acceso a la Información Pública"),
IF(AE42="","",
IF(AND(AE42&gt;0,AE42&lt;0.4),"Leve",
IF(AND(AE42&gt;=0.4,AE42&lt;0.6),"Menor",
IF(AND(AE42&gt;=0.6,AE42&lt;0.8),"Moderado",
IF(AND(AE42&gt;=0.8,AE42&lt;1),"Mayor",
IF(AE42&gt;=1,"Catastrófico","")))))))))</f>
        <v>Menor</v>
      </c>
      <c r="AE42" s="211">
        <f>IF(H42="","",
IF(OR(H42="Corrupción",H42="Lavado de Activos",H42="Financiación del Terrorismo",H42="Trámites, OPAs y Consultas de Acceso a la Información Pública"),"No aplica",
IF(OR(H42&lt;&gt;"Corrupción",H42&lt;&gt;"Lavado de Activos",H42&lt;&gt;"Financiación del Terrorismo",H42&lt;&gt;"Trámites, OPAs y Consultas de Acceso a la Información Pública"),
IF('5. Valoración de Controles'!V44&gt;0,'5. Valoración de Controles'!V44,
IF('5. Valoración de Controles'!V43&gt;0,'5. Valoración de Controles'!V43,
IF('5. Valoración de Controles'!V42&gt;0,'5. Valoración de Controles'!V42,O42))))))</f>
        <v>0.4</v>
      </c>
      <c r="AF42" s="143" t="str">
        <f t="shared" ref="AF42" si="30">IF(AND(AB42="Muy Alta",OR(AD42="Leve",AD42="Menor",AD42="Moderado",AD42="Mayor")),"Alto",
IF(AND(AB42="Alta",OR(AD42="Leve",AD42="Menor")),"Moderado",
IF(AND(AB42="Alta",OR(AD42="Moderado",AD42="Mayor")),"Alto",
IF(AND(AB42="Media",OR(AD42="Leve",AD42="Menor",AD42="Moderado")),"Moderado",
IF(AND(AB42="Media",OR(AD42="Mayor")),"Alto",
IF(AND(AB42="Baja",OR(AD42="Leve")),"Bajo",
IF(AND(OR(AB42="Baja",AB42="Improbable"),OR(AD42="Menor",AD42="Moderado")),"Moderado",
IF(AND(OR(AB42="Baja",AB42="Improbable"),AD42="Mayor"),"Alto",
IF(AND(AB42="Muy Baja",OR(AD42="Leve",AD42="Menor")),"Bajo",
IF(AND(OR(AB42="Muy Baja",AB42="Rara vez"),OR(AD42="Moderado")),"Moderado",
IF(AND(OR(AB42="Muy Baja",AB42="Rara vez"),AD42="Mayor"),"Alto",
IF(AND(OR(AB42="Casi seguro",AB42="Probable",AB42="Posible"),AD42="Mayor"),"Extremo",
IF(AND(AB42="Casi seguro",AD42="Moderado"),"Extremo",
IF(AND(OR(AB42="Probable",AB42="Posible"),OR(AD42="Moderado")),"Alto",
IF(AD42="Catastrófico","Extremo","")))))))))))))))</f>
        <v>Bajo</v>
      </c>
      <c r="AG42" s="147"/>
      <c r="AH42" s="181" t="str">
        <f t="shared" ref="AH42" si="31">IF(AG42="Reducir (Mitigar)","Debe establecer el plan de acción a implementar para mitigar el nivel del riesgo",
IF(AG42="Reducir (Transferir)","No amerita plan de acción. Debe tercerizar la actividad que genera este riesgo o adquirir polizas para evitar responsabilidad economica, sin embargo mantiene la responsabilidad reputacional",
IF(AG42="Aceptar","No amerita plan de acción. Asuma las consecuencias de la materialización del riesgo",
IF(AG42="Evitar","No amerita plan de acción. No ejecute la actividad que genera el riesgo",
IF(AG42="Reducir","Debe establecer el plan de acción a implementar para mitigar el nivel del riesgo",
IF(AG42="Compartir","No amerita plan de acción. Comparta el riesgo con una parte interesada que pueda gestionarlo con mas eficacia",""))))))</f>
        <v/>
      </c>
      <c r="AI42" s="213"/>
      <c r="AJ42" s="215"/>
      <c r="AK42" s="208" t="str">
        <f t="shared" ref="AK42" si="32">IF(AI42="","","∑ Peso porcentual de cada acción definida")</f>
        <v/>
      </c>
      <c r="AL42" s="144"/>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row>
    <row r="43" spans="1:67" ht="31.5" customHeight="1" x14ac:dyDescent="0.3">
      <c r="A43" s="148"/>
      <c r="B43" s="149"/>
      <c r="C43" s="149"/>
      <c r="D43" s="149"/>
      <c r="E43" s="149"/>
      <c r="F43" s="149"/>
      <c r="G43" s="149"/>
      <c r="H43" s="149"/>
      <c r="I43" s="149"/>
      <c r="J43" s="149"/>
      <c r="K43" s="145"/>
      <c r="L43" s="146"/>
      <c r="M43" s="149"/>
      <c r="N43" s="145"/>
      <c r="O43" s="146"/>
      <c r="P43" s="143"/>
      <c r="Q43" s="51">
        <f>IF($H$42="","",
IF(OR($H$42="Corrupción",$H$42="Lavado de Activos",$H$42="Financiación del Terrorismo",$H$42="Trámites, OPAs y Consultas de Acceso a la Información Pública"),'6.Valoración Control Corrupción'!$E43,'5. Valoración de Controles'!$E43))</f>
        <v>0</v>
      </c>
      <c r="R43" s="50">
        <f>IF($H$42="","",
IF(OR($H$42="Corrupción",$H$42="Lavado de Activos",$H$42="Financiación del Terrorismo",$H$42="Trámites, OPAs y Consultas de Acceso a la Información Pública"),"No Aplica",'5. Valoración de Controles'!$I43))</f>
        <v>0</v>
      </c>
      <c r="S43" s="50" t="str">
        <f>IF($H$42="","",
IF(OR($H$42="Corrupción",$H$42="Lavado de Activos",$H$42="Financiación del Terrorismo",$H$42="Trámites, OPAs y Consultas de Acceso a la Información Pública"),"No Aplica",'5. Valoración de Controles'!$J43))</f>
        <v/>
      </c>
      <c r="T43" s="50">
        <f>IF($H$42="","",
IF(OR($H$42="Corrupción",$H$42="Lavado de Activos",$H$42="Financiación del Terrorismo",$H$42="Trámites, OPAs y Consultas de Acceso a la Información Pública"),"No Aplica",'5. Valoración de Controles'!$K43))</f>
        <v>0</v>
      </c>
      <c r="U43" s="50">
        <f>IF($H$42="","",
IF(OR($H$42="Corrupción",$H$42="Lavado de Activos",$H$42="Financiación del Terrorismo",$H$42="Trámites, OPAs y Consultas de Acceso a la Información Pública"),"No Aplica",'5. Valoración de Controles'!$L43))</f>
        <v>0</v>
      </c>
      <c r="V43" s="50">
        <f>IF($H$42="","",
IF(OR($H$42="Corrupción",$H$42="Lavado de Activos",$H$42="Financiación del Terrorismo",$H$42="Trámites, OPAs y Consultas de Acceso a la Información Pública"),"No Aplica",'5. Valoración de Controles'!$M43))</f>
        <v>0</v>
      </c>
      <c r="W43" s="50">
        <f>IF($H$42="","",
IF(OR($H$42="Corrupción",$H$42="Lavado de Activos",$H$42="Financiación del Terrorismo",$H$42="Trámites, OPAs y Consultas de Acceso a la Información Pública"),"No Aplica",'5. Valoración de Controles'!$N43))</f>
        <v>0</v>
      </c>
      <c r="X43" s="68">
        <f>IF($H$42="","",
IF(OR($H$42="Corrupción",$H$42="Lavado de Activos",$H$42="Financiación del Terrorismo",$H$42="Trámites, OPAs y Consultas de Acceso a la Información Pública"),"No Aplica",'5. Valoración de Controles'!$O43))</f>
        <v>0</v>
      </c>
      <c r="Y43" s="68">
        <f>IF($H$42="","",
IF(OR($H$42="Corrupción",$H$42="Lavado de Activos",$H$42="Financiación del Terrorismo",$H$42="Trámites, OPAs y Consultas de Acceso a la Información Pública"),"No Aplica",'5. Valoración de Controles'!$P43))</f>
        <v>0</v>
      </c>
      <c r="Z43" s="68">
        <f>IF($H$42="","",
IF(OR($H$42="Corrupción",$H$42="Lavado de Activos",$H$42="Financiación del Terrorismo",$H$42="Trámites, OPAs y Consultas de Acceso a la Información Pública"),"No Aplica",'5. Valoración de Controles'!$Q43))</f>
        <v>0</v>
      </c>
      <c r="AA43" s="52" t="str">
        <f>IF($H$42="","",
IF(OR($H$42="Corrupción",$H$42="Lavado de Activos",$H$42="Financiación del Terrorismo",$H$42="Trámites, OPAs y Consultas de Acceso a la Información Pública"),"No aplica",'5. Valoración de Controles'!$R43))</f>
        <v/>
      </c>
      <c r="AB43" s="145"/>
      <c r="AC43" s="212"/>
      <c r="AD43" s="145"/>
      <c r="AE43" s="212"/>
      <c r="AF43" s="143"/>
      <c r="AG43" s="147"/>
      <c r="AH43" s="210"/>
      <c r="AI43" s="214"/>
      <c r="AJ43" s="216"/>
      <c r="AK43" s="209"/>
      <c r="AL43" s="216"/>
    </row>
    <row r="44" spans="1:67" ht="31.5" customHeight="1" x14ac:dyDescent="0.3">
      <c r="A44" s="148"/>
      <c r="B44" s="149"/>
      <c r="C44" s="149"/>
      <c r="D44" s="149"/>
      <c r="E44" s="149"/>
      <c r="F44" s="149"/>
      <c r="G44" s="149"/>
      <c r="H44" s="149"/>
      <c r="I44" s="149"/>
      <c r="J44" s="149"/>
      <c r="K44" s="145"/>
      <c r="L44" s="146"/>
      <c r="M44" s="149"/>
      <c r="N44" s="145"/>
      <c r="O44" s="146"/>
      <c r="P44" s="143"/>
      <c r="Q44" s="51">
        <f>IF($H$42="","",
IF(OR($H$42="Corrupción",$H$42="Lavado de Activos",$H$42="Financiación del Terrorismo",$H$42="Trámites, OPAs y Consultas de Acceso a la Información Pública"),'6.Valoración Control Corrupción'!$E44,'5. Valoración de Controles'!$E44))</f>
        <v>0</v>
      </c>
      <c r="R44" s="50">
        <f>IF($H$42="","",
IF(OR($H$42="Corrupción",$H$42="Lavado de Activos",$H$42="Financiación del Terrorismo",$H$42="Trámites, OPAs y Consultas de Acceso a la Información Pública"),"No Aplica",'5. Valoración de Controles'!$I44))</f>
        <v>0</v>
      </c>
      <c r="S44" s="50" t="str">
        <f>IF($H$42="","",
IF(OR($H$42="Corrupción",$H$42="Lavado de Activos",$H$42="Financiación del Terrorismo",$H$42="Trámites, OPAs y Consultas de Acceso a la Información Pública"),"No Aplica",'5. Valoración de Controles'!$J44))</f>
        <v/>
      </c>
      <c r="T44" s="50">
        <f>IF($H$42="","",
IF(OR($H$42="Corrupción",$H$42="Lavado de Activos",$H$42="Financiación del Terrorismo",$H$42="Trámites, OPAs y Consultas de Acceso a la Información Pública"),"No Aplica",'5. Valoración de Controles'!$K44))</f>
        <v>0</v>
      </c>
      <c r="U44" s="50">
        <f>IF($H$42="","",
IF(OR($H$42="Corrupción",$H$42="Lavado de Activos",$H$42="Financiación del Terrorismo",$H$42="Trámites, OPAs y Consultas de Acceso a la Información Pública"),"No Aplica",'5. Valoración de Controles'!$L44))</f>
        <v>0</v>
      </c>
      <c r="V44" s="50">
        <f>IF($H$42="","",
IF(OR($H$42="Corrupción",$H$42="Lavado de Activos",$H$42="Financiación del Terrorismo",$H$42="Trámites, OPAs y Consultas de Acceso a la Información Pública"),"No Aplica",'5. Valoración de Controles'!$M44))</f>
        <v>0</v>
      </c>
      <c r="W44" s="50">
        <f>IF($H$42="","",
IF(OR($H$42="Corrupción",$H$42="Lavado de Activos",$H$42="Financiación del Terrorismo",$H$42="Trámites, OPAs y Consultas de Acceso a la Información Pública"),"No Aplica",'5. Valoración de Controles'!$N44))</f>
        <v>0</v>
      </c>
      <c r="X44" s="68">
        <f>IF($H$42="","",
IF(OR($H$42="Corrupción",$H$42="Lavado de Activos",$H$42="Financiación del Terrorismo",$H$42="Trámites, OPAs y Consultas de Acceso a la Información Pública"),"No Aplica",'5. Valoración de Controles'!$O44))</f>
        <v>0</v>
      </c>
      <c r="Y44" s="68">
        <f>IF($H$42="","",
IF(OR($H$42="Corrupción",$H$42="Lavado de Activos",$H$42="Financiación del Terrorismo",$H$42="Trámites, OPAs y Consultas de Acceso a la Información Pública"),"No Aplica",'5. Valoración de Controles'!$P44))</f>
        <v>0</v>
      </c>
      <c r="Z44" s="68">
        <f>IF($H$42="","",
IF(OR($H$42="Corrupción",$H$42="Lavado de Activos",$H$42="Financiación del Terrorismo",$H$42="Trámites, OPAs y Consultas de Acceso a la Información Pública"),"No Aplica",'5. Valoración de Controles'!$Q44))</f>
        <v>0</v>
      </c>
      <c r="AA44" s="52" t="str">
        <f>IF($H$42="","",
IF(OR($H$42="Corrupción",$H$42="Lavado de Activos",$H$42="Financiación del Terrorismo",$H$42="Trámites, OPAs y Consultas de Acceso a la Información Pública"),"No aplica",'5. Valoración de Controles'!$R44))</f>
        <v/>
      </c>
      <c r="AB44" s="145"/>
      <c r="AC44" s="212"/>
      <c r="AD44" s="145"/>
      <c r="AE44" s="212"/>
      <c r="AF44" s="143"/>
      <c r="AG44" s="147"/>
      <c r="AH44" s="210"/>
      <c r="AI44" s="214"/>
      <c r="AJ44" s="216"/>
      <c r="AK44" s="209"/>
      <c r="AL44" s="216"/>
    </row>
    <row r="45" spans="1:67" ht="31.5" customHeight="1" x14ac:dyDescent="0.3">
      <c r="A45" s="148">
        <v>13</v>
      </c>
      <c r="B45" s="149" t="str">
        <f>'2. Identificación del Riesgo'!B45:B47</f>
        <v>Conocimiento del Riesgo y Efectos del Cambio Climático</v>
      </c>
      <c r="C45" s="149" t="str">
        <f>IF('2. Identificación del Riesgo'!C45:C47="","",'2. Identificación del Riesgo'!C45:C47)</f>
        <v>Cargar Sistemas de Información SIG Predial</v>
      </c>
      <c r="D45" s="149" t="str">
        <f>IF('2. Identificación del Riesgo'!D45:D47="","",'2. Identificación del Riesgo'!D45:D47)</f>
        <v>Afectación Reputacional</v>
      </c>
      <c r="E45" s="149" t="str">
        <f>IF('2. Identificación del Riesgo'!E45:E47="","",'2. Identificación del Riesgo'!E45:E47)</f>
        <v>El profesional encargado de emitir el concepto técnico, no ha informado de manera oportuna al SIG sobre la emisión del Concepto Técnico, ocasionando ventanas de desactualización en la información sobre Conceptos Tecnicos en la Base de Datos Geográfica Coporativa del IDIGER.</v>
      </c>
      <c r="F45" s="149" t="str">
        <f>IF('2. Identificación del Riesgo'!F45:F47="","",'2. Identificación del Riesgo'!F45:F47)</f>
        <v>El encargado de emitir el Concepto Técnico, no informa al SIG sobre la emisión del Concepto Técnico para que este pueda ser cargado en la Base de Datos Geográfica Corporativa del IDIGER.</v>
      </c>
      <c r="G45" s="149" t="str">
        <f>IF('2. Identificación del Riesgo'!G45:G47="","",'2. Identificación del Riesgo'!G45:G47)</f>
        <v>Grupo SIG - Posibilidad de Afectación Reputacional  porque la información sobre Conceptos Técnicos emitidos en la Base de Datos Corporativa del IDIGER, se encuentre desactualizada, afectando la consulta de antecedentes y ocasionando respuestas oficiales incompletas o con información desactualizada.</v>
      </c>
      <c r="H45" s="149" t="str">
        <f>IF('2. Identificación del Riesgo'!H45:H47="","",'2. Identificación del Riesgo'!H45:H47)</f>
        <v>Gestión</v>
      </c>
      <c r="I45" s="149" t="str">
        <f>IF('2. Identificación del Riesgo'!I45:I47="","",'2. Identificación del Riesgo'!I45:I47)</f>
        <v>Usuarios, productos y practicas, organizacionales</v>
      </c>
      <c r="J45" s="149" t="str">
        <f>IF('2. Identificación del Riesgo'!J45:J47="","",'2. Identificación del Riesgo'!J45:J47)</f>
        <v>Media: La actividad que conlleva el riesgo se ejecuta de 24 a 500 veces por año</v>
      </c>
      <c r="K45" s="145" t="str">
        <f>'2. Identificación del Riesgo'!K45:K47</f>
        <v>Media</v>
      </c>
      <c r="L45" s="146">
        <f>'2. Identificación del Riesgo'!L45:L47</f>
        <v>0.6</v>
      </c>
      <c r="M45" s="149" t="str">
        <f>IF(OR('2. Identificación del Riesgo'!H45:H47="Corrupción",'2. Identificación del Riesgo'!H45:H47="Lavado de Activos",'2. Identificación del Riesgo'!H45:H47="Financiación del Terrorismo",'2. Identificación del Riesgo'!H45:H47="Trámites, OPAs y Consultas de Acceso a la Información Pública"),"No Aplica",
IF('2. Identificación del Riesgo'!M45:M47="","",'2. Identificación del Riesgo'!M45:M47))</f>
        <v>Reputacional: El riesgo afecta la imagen de la entidad internamente, de conocimiento general, nivel interno, de junta directiva y accionistas y/o de proveedores</v>
      </c>
      <c r="N45" s="145" t="str">
        <f>'2. Identificación del Riesgo'!N45:N47</f>
        <v>Menor</v>
      </c>
      <c r="O45" s="146">
        <f>'2. Identificación del Riesgo'!O45:O47</f>
        <v>0.4</v>
      </c>
      <c r="P45" s="143" t="str">
        <f>'2. Identificación del Riesgo'!P45:P47</f>
        <v>Moderado</v>
      </c>
      <c r="Q45" s="51" t="str">
        <f>IF($H$45="","",
IF(OR($H$45="Corrupción",$H$45="Lavado de Activos",$H$45="Financiación del Terrorismo",$H$45="Trámites, OPAs y Consultas de Acceso a la Información Pública"),'6.Valoración Control Corrupción'!$E45,'5. Valoración de Controles'!$E45))</f>
        <v>Profesional  SIG y Profesional CPT</v>
      </c>
      <c r="R45" s="50" t="str">
        <f>IF($H$45="","",
IF(OR($H$45="Corrupción",$H$45="Lavado de Activos",$H$45="Financiación del Terrorismo",$H$45="Trámites, OPAs y Consultas de Acceso a la Información Pública"),"No Aplica",'5. Valoración de Controles'!$I45))</f>
        <v>Preventivo</v>
      </c>
      <c r="S45" s="50" t="str">
        <f>IF($H$45="","",
IF(OR($H$45="Corrupción",$H$45="Lavado de Activos",$H$45="Financiación del Terrorismo",$H$45="Trámites, OPAs y Consultas de Acceso a la Información Pública"),"No Aplica",'5. Valoración de Controles'!$J45))</f>
        <v>Afecta probabilidad</v>
      </c>
      <c r="T45" s="50" t="str">
        <f>IF($H$45="","",
IF(OR($H$45="Corrupción",$H$45="Lavado de Activos",$H$45="Financiación del Terrorismo",$H$45="Trámites, OPAs y Consultas de Acceso a la Información Pública"),"No Aplica",'5. Valoración de Controles'!$K45))</f>
        <v>Manual</v>
      </c>
      <c r="U45" s="50" t="str">
        <f>IF($H$45="","",
IF(OR($H$45="Corrupción",$H$45="Lavado de Activos",$H$45="Financiación del Terrorismo",$H$45="Trámites, OPAs y Consultas de Acceso a la Información Pública"),"No Aplica",'5. Valoración de Controles'!$L45))</f>
        <v>Documentado</v>
      </c>
      <c r="V45" s="50" t="str">
        <f>IF($H$45="","",
IF(OR($H$45="Corrupción",$H$45="Lavado de Activos",$H$45="Financiación del Terrorismo",$H$45="Trámites, OPAs y Consultas de Acceso a la Información Pública"),"No Aplica",'5. Valoración de Controles'!$M45))</f>
        <v>Continua</v>
      </c>
      <c r="W45" s="50" t="str">
        <f>IF($H$45="","",
IF(OR($H$45="Corrupción",$H$45="Lavado de Activos",$H$45="Financiación del Terrorismo",$H$45="Trámites, OPAs y Consultas de Acceso a la Información Pública"),"No Aplica",'5. Valoración de Controles'!$N45))</f>
        <v>Con registro</v>
      </c>
      <c r="X45" s="68" t="str">
        <f>IF($H$45="","",
IF(OR($H$45="Corrupción",$H$45="Lavado de Activos",$H$45="Financiación del Terrorismo",$H$45="Trámites, OPAs y Consultas de Acceso a la Información Pública"),"No Aplica",'5. Valoración de Controles'!$O45))</f>
        <v>Correo electrónico</v>
      </c>
      <c r="Y45" s="68" t="str">
        <f>IF($H$45="","",
IF(OR($H$45="Corrupción",$H$45="Lavado de Activos",$H$45="Financiación del Terrorismo",$H$45="Trámites, OPAs y Consultas de Acceso a la Información Pública"),"No Aplica",'5. Valoración de Controles'!$P45))</f>
        <v>Correos electrónico</v>
      </c>
      <c r="Z45" s="68" t="str">
        <f>IF($H$45="","",
IF(OR($H$45="Corrupción",$H$45="Lavado de Activos",$H$45="Financiación del Terrorismo",$H$45="Trámites, OPAs y Consultas de Acceso a la Información Pública"),"No Aplica",'5. Valoración de Controles'!$Q45))</f>
        <v>De acuerdo a lo reportado se hace el ajuste directamente en la base de datos.</v>
      </c>
      <c r="AA45" s="52">
        <f>IF($H$45="","",
IF(OR($H$45="Corrupción",$H$45="Lavado de Activos",$H$45="Financiación del Terrorismo",$H$45="Trámites, OPAs y Consultas de Acceso a la Información Pública"),"No aplica",'5. Valoración de Controles'!$R45))</f>
        <v>0.4</v>
      </c>
      <c r="AB45" s="145" t="str">
        <f>IF(H45="","",
IF(OR(H45="Corrupción",H45="Lavado de Activos",H45="Financiación del Terrorismo",H45="Trámites, OPAs y Consultas de Acceso a la Información Pública"),'6.Valoración Control Corrupción'!W45:W47,
IF(OR(H45&lt;&gt;"Corrupción",H45&lt;&gt;"Lavado de Activos",H45&lt;&gt;"Financiación del Terrorismo",H45&lt;&gt;"Trámites, OPAs y Consultas de Acceso a la Información Pública"),IF(AC45="","",
IF(AND(AC45&gt;0,AC45&lt;0.4),"Muy Baja",
IF(AND(AC45&gt;=0.4,AC45&lt;0.6),"Baja",
IF(AND(AC45&gt;=0.6,AC45&lt;0.8),"Media",
IF(AND(AC45&gt;=0.8,AC45&lt;1),"Alta",
IF(AC45&gt;=1,"Muy Alta","")))))))))</f>
        <v>Muy Baja</v>
      </c>
      <c r="AC45" s="211">
        <f>IF(H45="","",
IF(OR(H45="Corrupción",H45="Lavado de Activos",H45="Financiación del Terrorismo",H45="Trámites, OPAs y Consultas de Acceso a la Información Pública"),"No aplica",
IF(OR(H45&lt;&gt;"Corrupción",H45&lt;&gt;"Lavado de Activos",H45&lt;&gt;"Financiación del Terrorismo",H45&lt;&gt;"Trámites, OPAs y Consultas de Acceso a la Información Pública"),
IF('5. Valoración de Controles'!U47&gt;0,'5. Valoración de Controles'!U47,
IF('5. Valoración de Controles'!U46&gt;0,'5. Valoración de Controles'!U46,
IF('5. Valoración de Controles'!U45&gt;0,'5. Valoración de Controles'!U45,L45))))))</f>
        <v>0.36</v>
      </c>
      <c r="AD45" s="145" t="str">
        <f>IF(H45="","",
IF(OR(H45="Corrupción",H45="Lavado de Activos",H45="Financiación del Terrorismo",H45="Trámites, OPAs y Consultas de Acceso a la Información Pública"),'3. Impacto Riesgo de Corrupción'!Z45:Z47,
IF(OR(H45&lt;&gt;"Corrupción",H45&lt;&gt;"Lavado de Activos",H45&lt;&gt;"Financiación del Terrorismo",H45&lt;&gt;"Trámites, OPAs y Consultas de Acceso a la Información Pública"),
IF(AE45="","",
IF(AND(AE45&gt;0,AE45&lt;0.4),"Leve",
IF(AND(AE45&gt;=0.4,AE45&lt;0.6),"Menor",
IF(AND(AE45&gt;=0.6,AE45&lt;0.8),"Moderado",
IF(AND(AE45&gt;=0.8,AE45&lt;1),"Mayor",
IF(AE45&gt;=1,"Catastrófico","")))))))))</f>
        <v>Menor</v>
      </c>
      <c r="AE45" s="211">
        <f>IF(H45="","",
IF(OR(H45="Corrupción",H45="Lavado de Activos",H45="Financiación del Terrorismo",H45="Trámites, OPAs y Consultas de Acceso a la Información Pública"),"No aplica",
IF(OR(H45&lt;&gt;"Corrupción",H45&lt;&gt;"Lavado de Activos",H45&lt;&gt;"Financiación del Terrorismo",H45&lt;&gt;"Trámites, OPAs y Consultas de Acceso a la Información Pública"),
IF('5. Valoración de Controles'!V47&gt;0,'5. Valoración de Controles'!V47,
IF('5. Valoración de Controles'!V46&gt;0,'5. Valoración de Controles'!V46,
IF('5. Valoración de Controles'!V45&gt;0,'5. Valoración de Controles'!V45,O45))))))</f>
        <v>0.4</v>
      </c>
      <c r="AF45" s="143" t="str">
        <f t="shared" ref="AF45" si="33">IF(AND(AB45="Muy Alta",OR(AD45="Leve",AD45="Menor",AD45="Moderado",AD45="Mayor")),"Alto",
IF(AND(AB45="Alta",OR(AD45="Leve",AD45="Menor")),"Moderado",
IF(AND(AB45="Alta",OR(AD45="Moderado",AD45="Mayor")),"Alto",
IF(AND(AB45="Media",OR(AD45="Leve",AD45="Menor",AD45="Moderado")),"Moderado",
IF(AND(AB45="Media",OR(AD45="Mayor")),"Alto",
IF(AND(AB45="Baja",OR(AD45="Leve")),"Bajo",
IF(AND(OR(AB45="Baja",AB45="Improbable"),OR(AD45="Menor",AD45="Moderado")),"Moderado",
IF(AND(OR(AB45="Baja",AB45="Improbable"),AD45="Mayor"),"Alto",
IF(AND(AB45="Muy Baja",OR(AD45="Leve",AD45="Menor")),"Bajo",
IF(AND(OR(AB45="Muy Baja",AB45="Rara vez"),OR(AD45="Moderado")),"Moderado",
IF(AND(OR(AB45="Muy Baja",AB45="Rara vez"),AD45="Mayor"),"Alto",
IF(AND(OR(AB45="Casi seguro",AB45="Probable",AB45="Posible"),AD45="Mayor"),"Extremo",
IF(AND(AB45="Casi seguro",AD45="Moderado"),"Extremo",
IF(AND(OR(AB45="Probable",AB45="Posible"),OR(AD45="Moderado")),"Alto",
IF(AD45="Catastrófico","Extremo","")))))))))))))))</f>
        <v>Bajo</v>
      </c>
      <c r="AG45" s="147"/>
      <c r="AH45" s="181" t="str">
        <f t="shared" ref="AH45" si="34">IF(AG45="Reducir (Mitigar)","Debe establecer el plan de acción a implementar para mitigar el nivel del riesgo",
IF(AG45="Reducir (Transferir)","No amerita plan de acción. Debe tercerizar la actividad que genera este riesgo o adquirir polizas para evitar responsabilidad economica, sin embargo mantiene la responsabilidad reputacional",
IF(AG45="Aceptar","No amerita plan de acción. Asuma las consecuencias de la materialización del riesgo",
IF(AG45="Evitar","No amerita plan de acción. No ejecute la actividad que genera el riesgo",
IF(AG45="Reducir","Debe establecer el plan de acción a implementar para mitigar el nivel del riesgo",
IF(AG45="Compartir","No amerita plan de acción. Comparta el riesgo con una parte interesada que pueda gestionarlo con mas eficacia",""))))))</f>
        <v/>
      </c>
      <c r="AI45" s="213"/>
      <c r="AJ45" s="215"/>
      <c r="AK45" s="208" t="str">
        <f t="shared" ref="AK45" si="35">IF(AI45="","","∑ Peso porcentual de cada acción definida")</f>
        <v/>
      </c>
      <c r="AL45" s="144"/>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row>
    <row r="46" spans="1:67" ht="31.5" customHeight="1" x14ac:dyDescent="0.3">
      <c r="A46" s="148"/>
      <c r="B46" s="149"/>
      <c r="C46" s="149"/>
      <c r="D46" s="149"/>
      <c r="E46" s="149"/>
      <c r="F46" s="149"/>
      <c r="G46" s="149"/>
      <c r="H46" s="149"/>
      <c r="I46" s="149"/>
      <c r="J46" s="149"/>
      <c r="K46" s="145"/>
      <c r="L46" s="146"/>
      <c r="M46" s="149"/>
      <c r="N46" s="145"/>
      <c r="O46" s="146"/>
      <c r="P46" s="143"/>
      <c r="Q46" s="51">
        <f>IF($H$45="","",
IF(OR($H$45="Corrupción",$H$45="Lavado de Activos",$H$45="Financiación del Terrorismo",$H$45="Trámites, OPAs y Consultas de Acceso a la Información Pública"),'6.Valoración Control Corrupción'!$E46,'5. Valoración de Controles'!$E46))</f>
        <v>0</v>
      </c>
      <c r="R46" s="50">
        <f>IF($H$45="","",
IF(OR($H$45="Corrupción",$H$45="Lavado de Activos",$H$45="Financiación del Terrorismo",$H$45="Trámites, OPAs y Consultas de Acceso a la Información Pública"),"No Aplica",'5. Valoración de Controles'!$I46))</f>
        <v>0</v>
      </c>
      <c r="S46" s="50" t="str">
        <f>IF($H$45="","",
IF(OR($H$45="Corrupción",$H$45="Lavado de Activos",$H$45="Financiación del Terrorismo",$H$45="Trámites, OPAs y Consultas de Acceso a la Información Pública"),"No Aplica",'5. Valoración de Controles'!$J46))</f>
        <v/>
      </c>
      <c r="T46" s="50">
        <f>IF($H$45="","",
IF(OR($H$45="Corrupción",$H$45="Lavado de Activos",$H$45="Financiación del Terrorismo",$H$45="Trámites, OPAs y Consultas de Acceso a la Información Pública"),"No Aplica",'5. Valoración de Controles'!$K46))</f>
        <v>0</v>
      </c>
      <c r="U46" s="50">
        <f>IF($H$45="","",
IF(OR($H$45="Corrupción",$H$45="Lavado de Activos",$H$45="Financiación del Terrorismo",$H$45="Trámites, OPAs y Consultas de Acceso a la Información Pública"),"No Aplica",'5. Valoración de Controles'!$L46))</f>
        <v>0</v>
      </c>
      <c r="V46" s="50">
        <f>IF($H$45="","",
IF(OR($H$45="Corrupción",$H$45="Lavado de Activos",$H$45="Financiación del Terrorismo",$H$45="Trámites, OPAs y Consultas de Acceso a la Información Pública"),"No Aplica",'5. Valoración de Controles'!$M46))</f>
        <v>0</v>
      </c>
      <c r="W46" s="50">
        <f>IF($H$45="","",
IF(OR($H$45="Corrupción",$H$45="Lavado de Activos",$H$45="Financiación del Terrorismo",$H$45="Trámites, OPAs y Consultas de Acceso a la Información Pública"),"No Aplica",'5. Valoración de Controles'!$N46))</f>
        <v>0</v>
      </c>
      <c r="X46" s="68">
        <f>IF($H$45="","",
IF(OR($H$45="Corrupción",$H$45="Lavado de Activos",$H$45="Financiación del Terrorismo",$H$45="Trámites, OPAs y Consultas de Acceso a la Información Pública"),"No Aplica",'5. Valoración de Controles'!$O46))</f>
        <v>0</v>
      </c>
      <c r="Y46" s="68">
        <f>IF($H$45="","",
IF(OR($H$45="Corrupción",$H$45="Lavado de Activos",$H$45="Financiación del Terrorismo",$H$45="Trámites, OPAs y Consultas de Acceso a la Información Pública"),"No Aplica",'5. Valoración de Controles'!$P46))</f>
        <v>0</v>
      </c>
      <c r="Z46" s="68">
        <f>IF($H$45="","",
IF(OR($H$45="Corrupción",$H$45="Lavado de Activos",$H$45="Financiación del Terrorismo",$H$45="Trámites, OPAs y Consultas de Acceso a la Información Pública"),"No Aplica",'5. Valoración de Controles'!$Q46))</f>
        <v>0</v>
      </c>
      <c r="AA46" s="52" t="str">
        <f>IF($H$45="","",
IF(OR($H$45="Corrupción",$H$45="Lavado de Activos",$H$45="Financiación del Terrorismo",$H$45="Trámites, OPAs y Consultas de Acceso a la Información Pública"),"No aplica",'5. Valoración de Controles'!$R46))</f>
        <v/>
      </c>
      <c r="AB46" s="145"/>
      <c r="AC46" s="212"/>
      <c r="AD46" s="145"/>
      <c r="AE46" s="212"/>
      <c r="AF46" s="143"/>
      <c r="AG46" s="147"/>
      <c r="AH46" s="210"/>
      <c r="AI46" s="214"/>
      <c r="AJ46" s="216"/>
      <c r="AK46" s="209"/>
      <c r="AL46" s="216"/>
    </row>
    <row r="47" spans="1:67" ht="31.5" customHeight="1" x14ac:dyDescent="0.3">
      <c r="A47" s="148"/>
      <c r="B47" s="149"/>
      <c r="C47" s="149"/>
      <c r="D47" s="149"/>
      <c r="E47" s="149"/>
      <c r="F47" s="149"/>
      <c r="G47" s="149"/>
      <c r="H47" s="149"/>
      <c r="I47" s="149"/>
      <c r="J47" s="149"/>
      <c r="K47" s="145"/>
      <c r="L47" s="146"/>
      <c r="M47" s="149"/>
      <c r="N47" s="145"/>
      <c r="O47" s="146"/>
      <c r="P47" s="143"/>
      <c r="Q47" s="51">
        <f>IF($H$45="","",
IF(OR($H$45="Corrupción",$H$45="Lavado de Activos",$H$45="Financiación del Terrorismo",$H$45="Trámites, OPAs y Consultas de Acceso a la Información Pública"),'6.Valoración Control Corrupción'!$E47,'5. Valoración de Controles'!$E47))</f>
        <v>0</v>
      </c>
      <c r="R47" s="50">
        <f>IF($H$45="","",
IF(OR($H$45="Corrupción",$H$45="Lavado de Activos",$H$45="Financiación del Terrorismo",$H$45="Trámites, OPAs y Consultas de Acceso a la Información Pública"),"No Aplica",'5. Valoración de Controles'!$I47))</f>
        <v>0</v>
      </c>
      <c r="S47" s="50" t="str">
        <f>IF($H$45="","",
IF(OR($H$45="Corrupción",$H$45="Lavado de Activos",$H$45="Financiación del Terrorismo",$H$45="Trámites, OPAs y Consultas de Acceso a la Información Pública"),"No Aplica",'5. Valoración de Controles'!$J47))</f>
        <v/>
      </c>
      <c r="T47" s="50">
        <f>IF($H$45="","",
IF(OR($H$45="Corrupción",$H$45="Lavado de Activos",$H$45="Financiación del Terrorismo",$H$45="Trámites, OPAs y Consultas de Acceso a la Información Pública"),"No Aplica",'5. Valoración de Controles'!$K47))</f>
        <v>0</v>
      </c>
      <c r="U47" s="50">
        <f>IF($H$45="","",
IF(OR($H$45="Corrupción",$H$45="Lavado de Activos",$H$45="Financiación del Terrorismo",$H$45="Trámites, OPAs y Consultas de Acceso a la Información Pública"),"No Aplica",'5. Valoración de Controles'!$L47))</f>
        <v>0</v>
      </c>
      <c r="V47" s="50">
        <f>IF($H$45="","",
IF(OR($H$45="Corrupción",$H$45="Lavado de Activos",$H$45="Financiación del Terrorismo",$H$45="Trámites, OPAs y Consultas de Acceso a la Información Pública"),"No Aplica",'5. Valoración de Controles'!$M47))</f>
        <v>0</v>
      </c>
      <c r="W47" s="50">
        <f>IF($H$45="","",
IF(OR($H$45="Corrupción",$H$45="Lavado de Activos",$H$45="Financiación del Terrorismo",$H$45="Trámites, OPAs y Consultas de Acceso a la Información Pública"),"No Aplica",'5. Valoración de Controles'!$N47))</f>
        <v>0</v>
      </c>
      <c r="X47" s="68">
        <f>IF($H$45="","",
IF(OR($H$45="Corrupción",$H$45="Lavado de Activos",$H$45="Financiación del Terrorismo",$H$45="Trámites, OPAs y Consultas de Acceso a la Información Pública"),"No Aplica",'5. Valoración de Controles'!$O47))</f>
        <v>0</v>
      </c>
      <c r="Y47" s="68">
        <f>IF($H$45="","",
IF(OR($H$45="Corrupción",$H$45="Lavado de Activos",$H$45="Financiación del Terrorismo",$H$45="Trámites, OPAs y Consultas de Acceso a la Información Pública"),"No Aplica",'5. Valoración de Controles'!$P47))</f>
        <v>0</v>
      </c>
      <c r="Z47" s="68">
        <f>IF($H$45="","",
IF(OR($H$45="Corrupción",$H$45="Lavado de Activos",$H$45="Financiación del Terrorismo",$H$45="Trámites, OPAs y Consultas de Acceso a la Información Pública"),"No Aplica",'5. Valoración de Controles'!$Q47))</f>
        <v>0</v>
      </c>
      <c r="AA47" s="52" t="str">
        <f>IF($H$45="","",
IF(OR($H$45="Corrupción",$H$45="Lavado de Activos",$H$45="Financiación del Terrorismo",$H$45="Trámites, OPAs y Consultas de Acceso a la Información Pública"),"No aplica",'5. Valoración de Controles'!$R47))</f>
        <v/>
      </c>
      <c r="AB47" s="145"/>
      <c r="AC47" s="212"/>
      <c r="AD47" s="145"/>
      <c r="AE47" s="212"/>
      <c r="AF47" s="143"/>
      <c r="AG47" s="147"/>
      <c r="AH47" s="210"/>
      <c r="AI47" s="214"/>
      <c r="AJ47" s="216"/>
      <c r="AK47" s="209"/>
      <c r="AL47" s="216"/>
    </row>
    <row r="48" spans="1:67" ht="31.5" customHeight="1" x14ac:dyDescent="0.3">
      <c r="A48" s="148">
        <v>14</v>
      </c>
      <c r="B48" s="149" t="str">
        <f>'2. Identificación del Riesgo'!B48:B50</f>
        <v>Conocimiento del Riesgo y Efectos del Cambio Climático</v>
      </c>
      <c r="C48" s="149" t="str">
        <f>IF('2. Identificación del Riesgo'!C48:C50="","",'2. Identificación del Riesgo'!C48:C50)</f>
        <v>Elaborar documentos de respuesta asistencia técnica</v>
      </c>
      <c r="D48" s="149" t="str">
        <f>IF('2. Identificación del Riesgo'!D48:D50="","",'2. Identificación del Riesgo'!D48:D50)</f>
        <v>Afectación Reputacional</v>
      </c>
      <c r="E48" s="149" t="str">
        <f>IF('2. Identificación del Riesgo'!E48:E50="","",'2. Identificación del Riesgo'!E48:E50)</f>
        <v>El profesional encargado de emitir el Diagnóstico Técnico, no ha pedido al SIG ingresar el Diagnóstico en la Base de Datos Geográfica Corporativa del IDIGER, ocasionando que la información de Diagnósticos Técnicos en la Base de Datos Geográfica, se encuentre incompleta.</v>
      </c>
      <c r="F48" s="149" t="str">
        <f>IF('2. Identificación del Riesgo'!F48:F50="","",'2. Identificación del Riesgo'!F48:F50)</f>
        <v>El encargado de emitir el Diagnóstico Técnico, no solicita al SIG la creación del registro del Diagnóstico Técnico en la Base de Datos Geográfica Corporativa del IDIGER.</v>
      </c>
      <c r="G48" s="149" t="str">
        <f>IF('2. Identificación del Riesgo'!G48:G50="","",'2. Identificación del Riesgo'!G48:G50)</f>
        <v>Grupo SIG - Posibilidad de Afectación Reputacional porque la información sobre Diagnósticos Técnicos Emitidos en la Base de Datos Geográfica Corporativa del IDIGER, se encuentra desactualizada, afectando la consulta de antecedentes y ocasionando respuestas oficiales incompletas o con información desactualizada.</v>
      </c>
      <c r="H48" s="149" t="str">
        <f>IF('2. Identificación del Riesgo'!H48:H50="","",'2. Identificación del Riesgo'!H48:H50)</f>
        <v>Gestión</v>
      </c>
      <c r="I48" s="149" t="str">
        <f>IF('2. Identificación del Riesgo'!I48:I50="","",'2. Identificación del Riesgo'!I48:I50)</f>
        <v>Usuarios, productos y practicas, organizacionales</v>
      </c>
      <c r="J48" s="149" t="str">
        <f>IF('2. Identificación del Riesgo'!J48:J50="","",'2. Identificación del Riesgo'!J48:J50)</f>
        <v>Alta: La actividad que conlleva el riesgo se ejecuta mínimo 500 veces al año y máximo 5000 veces por año</v>
      </c>
      <c r="K48" s="145" t="str">
        <f>'2. Identificación del Riesgo'!K48:K50</f>
        <v>Alta</v>
      </c>
      <c r="L48" s="146">
        <f>'2. Identificación del Riesgo'!L48:L50</f>
        <v>0.8</v>
      </c>
      <c r="M48" s="149" t="str">
        <f>IF(OR('2. Identificación del Riesgo'!H48:H50="Corrupción",'2. Identificación del Riesgo'!H48:H50="Lavado de Activos",'2. Identificación del Riesgo'!H48:H50="Financiación del Terrorismo",'2. Identificación del Riesgo'!H48:H50="Trámites, OPAs y Consultas de Acceso a la Información Pública"),"No Aplica",
IF('2. Identificación del Riesgo'!M48:M50="","",'2. Identificación del Riesgo'!M48:M50))</f>
        <v>Reputacional: El riesgo afecta la imagen de la entidad internamente, de conocimiento general, nivel interno, de junta directiva y accionistas y/o de proveedores</v>
      </c>
      <c r="N48" s="145" t="str">
        <f>'2. Identificación del Riesgo'!N48:N50</f>
        <v>Menor</v>
      </c>
      <c r="O48" s="146">
        <f>'2. Identificación del Riesgo'!O48:O50</f>
        <v>0.4</v>
      </c>
      <c r="P48" s="143" t="str">
        <f>'2. Identificación del Riesgo'!P48:P50</f>
        <v>Moderado</v>
      </c>
      <c r="Q48" s="51" t="str">
        <f>IF($H$48="","",
IF(OR($H$48="Corrupción",$H$48="Lavado de Activos",$H$48="Financiación del Terrorismo",$H$48="Trámites, OPAs y Consultas de Acceso a la Información Pública"),'6.Valoración Control Corrupción'!$E48,'5. Valoración de Controles'!$E48))</f>
        <v>Profesional SIG y Profesional Asistencia Técnica</v>
      </c>
      <c r="R48" s="50" t="str">
        <f>IF($H$48="","",
IF(OR($H$48="Corrupción",$H$48="Lavado de Activos",$H$48="Financiación del Terrorismo",$H$48="Trámites, OPAs y Consultas de Acceso a la Información Pública"),"No Aplica",'5. Valoración de Controles'!$I48))</f>
        <v>Preventivo</v>
      </c>
      <c r="S48" s="50" t="str">
        <f>IF($H$48="","",
IF(OR($H$48="Corrupción",$H$48="Lavado de Activos",$H$48="Financiación del Terrorismo",$H$48="Trámites, OPAs y Consultas de Acceso a la Información Pública"),"No Aplica",'5. Valoración de Controles'!$J48))</f>
        <v>Afecta probabilidad</v>
      </c>
      <c r="T48" s="50" t="str">
        <f>IF($H$48="","",
IF(OR($H$48="Corrupción",$H$48="Lavado de Activos",$H$48="Financiación del Terrorismo",$H$48="Trámites, OPAs y Consultas de Acceso a la Información Pública"),"No Aplica",'5. Valoración de Controles'!$K48))</f>
        <v>Manual</v>
      </c>
      <c r="U48" s="50" t="str">
        <f>IF($H$48="","",
IF(OR($H$48="Corrupción",$H$48="Lavado de Activos",$H$48="Financiación del Terrorismo",$H$48="Trámites, OPAs y Consultas de Acceso a la Información Pública"),"No Aplica",'5. Valoración de Controles'!$L48))</f>
        <v>Documentado</v>
      </c>
      <c r="V48" s="50" t="str">
        <f>IF($H$48="","",
IF(OR($H$48="Corrupción",$H$48="Lavado de Activos",$H$48="Financiación del Terrorismo",$H$48="Trámites, OPAs y Consultas de Acceso a la Información Pública"),"No Aplica",'5. Valoración de Controles'!$M48))</f>
        <v>Continua</v>
      </c>
      <c r="W48" s="50" t="str">
        <f>IF($H$48="","",
IF(OR($H$48="Corrupción",$H$48="Lavado de Activos",$H$48="Financiación del Terrorismo",$H$48="Trámites, OPAs y Consultas de Acceso a la Información Pública"),"No Aplica",'5. Valoración de Controles'!$N48))</f>
        <v>Con registro</v>
      </c>
      <c r="X48" s="68" t="str">
        <f>IF($H$48="","",
IF(OR($H$48="Corrupción",$H$48="Lavado de Activos",$H$48="Financiación del Terrorismo",$H$48="Trámites, OPAs y Consultas de Acceso a la Información Pública"),"No Aplica",'5. Valoración de Controles'!$O48))</f>
        <v>Correo electrónico</v>
      </c>
      <c r="Y48" s="68" t="str">
        <f>IF($H$48="","",
IF(OR($H$48="Corrupción",$H$48="Lavado de Activos",$H$48="Financiación del Terrorismo",$H$48="Trámites, OPAs y Consultas de Acceso a la Información Pública"),"No Aplica",'5. Valoración de Controles'!$P48))</f>
        <v>Correos electrónico</v>
      </c>
      <c r="Z48" s="68" t="str">
        <f>IF($H$48="","",
IF(OR($H$48="Corrupción",$H$48="Lavado de Activos",$H$48="Financiación del Terrorismo",$H$48="Trámites, OPAs y Consultas de Acceso a la Información Pública"),"No Aplica",'5. Valoración de Controles'!$Q48))</f>
        <v>De acuerdo a lo reportado se hace el ajuste directamente en la base de datos.</v>
      </c>
      <c r="AA48" s="52">
        <f>IF($H$48="","",
IF(OR($H$48="Corrupción",$H$48="Lavado de Activos",$H$48="Financiación del Terrorismo",$H$48="Trámites, OPAs y Consultas de Acceso a la Información Pública"),"No aplica",'5. Valoración de Controles'!$R48))</f>
        <v>0.4</v>
      </c>
      <c r="AB48" s="145" t="str">
        <f>IF(H48="","",
IF(OR(H48="Corrupción",H48="Lavado de Activos",H48="Financiación del Terrorismo",H48="Trámites, OPAs y Consultas de Acceso a la Información Pública"),'6.Valoración Control Corrupción'!W48:W50,
IF(OR(H48&lt;&gt;"Corrupción",H48&lt;&gt;"Lavado de Activos",H48&lt;&gt;"Financiación del Terrorismo",H48&lt;&gt;"Trámites, OPAs y Consultas de Acceso a la Información Pública"),IF(AC48="","",
IF(AND(AC48&gt;0,AC48&lt;0.4),"Muy Baja",
IF(AND(AC48&gt;=0.4,AC48&lt;0.6),"Baja",
IF(AND(AC48&gt;=0.6,AC48&lt;0.8),"Media",
IF(AND(AC48&gt;=0.8,AC48&lt;1),"Alta",
IF(AC48&gt;=1,"Muy Alta","")))))))))</f>
        <v>Baja</v>
      </c>
      <c r="AC48" s="211">
        <f>IF(H48="","",
IF(OR(H48="Corrupción",H48="Lavado de Activos",H48="Financiación del Terrorismo",H48="Trámites, OPAs y Consultas de Acceso a la Información Pública"),"No aplica",
IF(OR(H48&lt;&gt;"Corrupción",H48&lt;&gt;"Lavado de Activos",H48&lt;&gt;"Financiación del Terrorismo",H48&lt;&gt;"Trámites, OPAs y Consultas de Acceso a la Información Pública"),
IF('5. Valoración de Controles'!U50&gt;0,'5. Valoración de Controles'!U50,
IF('5. Valoración de Controles'!U49&gt;0,'5. Valoración de Controles'!U49,
IF('5. Valoración de Controles'!U48&gt;0,'5. Valoración de Controles'!U48,L48))))))</f>
        <v>0.48</v>
      </c>
      <c r="AD48" s="145" t="str">
        <f>IF(H48="","",
IF(OR(H48="Corrupción",H48="Lavado de Activos",H48="Financiación del Terrorismo",H48="Trámites, OPAs y Consultas de Acceso a la Información Pública"),'3. Impacto Riesgo de Corrupción'!Z48:Z50,
IF(OR(H48&lt;&gt;"Corrupción",H48&lt;&gt;"Lavado de Activos",H48&lt;&gt;"Financiación del Terrorismo",H48&lt;&gt;"Trámites, OPAs y Consultas de Acceso a la Información Pública"),
IF(AE48="","",
IF(AND(AE48&gt;0,AE48&lt;0.4),"Leve",
IF(AND(AE48&gt;=0.4,AE48&lt;0.6),"Menor",
IF(AND(AE48&gt;=0.6,AE48&lt;0.8),"Moderado",
IF(AND(AE48&gt;=0.8,AE48&lt;1),"Mayor",
IF(AE48&gt;=1,"Catastrófico","")))))))))</f>
        <v>Menor</v>
      </c>
      <c r="AE48" s="211">
        <f>IF(H48="","",
IF(OR(H48="Corrupción",H48="Lavado de Activos",H48="Financiación del Terrorismo",H48="Trámites, OPAs y Consultas de Acceso a la Información Pública"),"No aplica",
IF(OR(H48&lt;&gt;"Corrupción",H48&lt;&gt;"Lavado de Activos",H48&lt;&gt;"Financiación del Terrorismo",H48&lt;&gt;"Trámites, OPAs y Consultas de Acceso a la Información Pública"),
IF('5. Valoración de Controles'!V50&gt;0,'5. Valoración de Controles'!V50,
IF('5. Valoración de Controles'!V49&gt;0,'5. Valoración de Controles'!V49,
IF('5. Valoración de Controles'!V48&gt;0,'5. Valoración de Controles'!V48,O48))))))</f>
        <v>0.4</v>
      </c>
      <c r="AF48" s="143" t="str">
        <f t="shared" ref="AF48" si="36">IF(AND(AB48="Muy Alta",OR(AD48="Leve",AD48="Menor",AD48="Moderado",AD48="Mayor")),"Alto",
IF(AND(AB48="Alta",OR(AD48="Leve",AD48="Menor")),"Moderado",
IF(AND(AB48="Alta",OR(AD48="Moderado",AD48="Mayor")),"Alto",
IF(AND(AB48="Media",OR(AD48="Leve",AD48="Menor",AD48="Moderado")),"Moderado",
IF(AND(AB48="Media",OR(AD48="Mayor")),"Alto",
IF(AND(AB48="Baja",OR(AD48="Leve")),"Bajo",
IF(AND(OR(AB48="Baja",AB48="Improbable"),OR(AD48="Menor",AD48="Moderado")),"Moderado",
IF(AND(OR(AB48="Baja",AB48="Improbable"),AD48="Mayor"),"Alto",
IF(AND(AB48="Muy Baja",OR(AD48="Leve",AD48="Menor")),"Bajo",
IF(AND(OR(AB48="Muy Baja",AB48="Rara vez"),OR(AD48="Moderado")),"Moderado",
IF(AND(OR(AB48="Muy Baja",AB48="Rara vez"),AD48="Mayor"),"Alto",
IF(AND(OR(AB48="Casi seguro",AB48="Probable",AB48="Posible"),AD48="Mayor"),"Extremo",
IF(AND(AB48="Casi seguro",AD48="Moderado"),"Extremo",
IF(AND(OR(AB48="Probable",AB48="Posible"),OR(AD48="Moderado")),"Alto",
IF(AD48="Catastrófico","Extremo","")))))))))))))))</f>
        <v>Moderado</v>
      </c>
      <c r="AG48" s="147"/>
      <c r="AH48" s="181" t="str">
        <f t="shared" ref="AH48" si="37">IF(AG48="Reducir (Mitigar)","Debe establecer el plan de acción a implementar para mitigar el nivel del riesgo",
IF(AG48="Reducir (Transferir)","No amerita plan de acción. Debe tercerizar la actividad que genera este riesgo o adquirir polizas para evitar responsabilidad economica, sin embargo mantiene la responsabilidad reputacional",
IF(AG48="Aceptar","No amerita plan de acción. Asuma las consecuencias de la materialización del riesgo",
IF(AG48="Evitar","No amerita plan de acción. No ejecute la actividad que genera el riesgo",
IF(AG48="Reducir","Debe establecer el plan de acción a implementar para mitigar el nivel del riesgo",
IF(AG48="Compartir","No amerita plan de acción. Comparta el riesgo con una parte interesada que pueda gestionarlo con mas eficacia",""))))))</f>
        <v/>
      </c>
      <c r="AI48" s="213"/>
      <c r="AJ48" s="215"/>
      <c r="AK48" s="208" t="str">
        <f t="shared" ref="AK48" si="38">IF(AI48="","","∑ Peso porcentual de cada acción definida")</f>
        <v/>
      </c>
      <c r="AL48" s="144"/>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row>
    <row r="49" spans="1:67" ht="31.5" customHeight="1" x14ac:dyDescent="0.3">
      <c r="A49" s="148"/>
      <c r="B49" s="149"/>
      <c r="C49" s="149"/>
      <c r="D49" s="149"/>
      <c r="E49" s="149"/>
      <c r="F49" s="149"/>
      <c r="G49" s="149"/>
      <c r="H49" s="149"/>
      <c r="I49" s="149"/>
      <c r="J49" s="149"/>
      <c r="K49" s="145"/>
      <c r="L49" s="146"/>
      <c r="M49" s="149"/>
      <c r="N49" s="145"/>
      <c r="O49" s="146"/>
      <c r="P49" s="143"/>
      <c r="Q49" s="51">
        <f>IF($H$48="","",
IF(OR($H$48="Corrupción",$H$48="Lavado de Activos",$H$48="Financiación del Terrorismo",$H$48="Trámites, OPAs y Consultas de Acceso a la Información Pública"),'6.Valoración Control Corrupción'!$E49,'5. Valoración de Controles'!$E49))</f>
        <v>0</v>
      </c>
      <c r="R49" s="50">
        <f>IF($H$48="","",
IF(OR($H$48="Corrupción",$H$48="Lavado de Activos",$H$48="Financiación del Terrorismo",$H$48="Trámites, OPAs y Consultas de Acceso a la Información Pública"),"No Aplica",'5. Valoración de Controles'!$I49))</f>
        <v>0</v>
      </c>
      <c r="S49" s="50" t="str">
        <f>IF($H$48="","",
IF(OR($H$48="Corrupción",$H$48="Lavado de Activos",$H$48="Financiación del Terrorismo",$H$48="Trámites, OPAs y Consultas de Acceso a la Información Pública"),"No Aplica",'5. Valoración de Controles'!$J49))</f>
        <v/>
      </c>
      <c r="T49" s="50">
        <f>IF($H$48="","",
IF(OR($H$48="Corrupción",$H$48="Lavado de Activos",$H$48="Financiación del Terrorismo",$H$48="Trámites, OPAs y Consultas de Acceso a la Información Pública"),"No Aplica",'5. Valoración de Controles'!$K49))</f>
        <v>0</v>
      </c>
      <c r="U49" s="50">
        <f>IF($H$48="","",
IF(OR($H$48="Corrupción",$H$48="Lavado de Activos",$H$48="Financiación del Terrorismo",$H$48="Trámites, OPAs y Consultas de Acceso a la Información Pública"),"No Aplica",'5. Valoración de Controles'!$L49))</f>
        <v>0</v>
      </c>
      <c r="V49" s="50">
        <f>IF($H$48="","",
IF(OR($H$48="Corrupción",$H$48="Lavado de Activos",$H$48="Financiación del Terrorismo",$H$48="Trámites, OPAs y Consultas de Acceso a la Información Pública"),"No Aplica",'5. Valoración de Controles'!$M49))</f>
        <v>0</v>
      </c>
      <c r="W49" s="50">
        <f>IF($H$48="","",
IF(OR($H$48="Corrupción",$H$48="Lavado de Activos",$H$48="Financiación del Terrorismo",$H$48="Trámites, OPAs y Consultas de Acceso a la Información Pública"),"No Aplica",'5. Valoración de Controles'!$N49))</f>
        <v>0</v>
      </c>
      <c r="X49" s="68">
        <f>IF($H$48="","",
IF(OR($H$48="Corrupción",$H$48="Lavado de Activos",$H$48="Financiación del Terrorismo",$H$48="Trámites, OPAs y Consultas de Acceso a la Información Pública"),"No Aplica",'5. Valoración de Controles'!$O49))</f>
        <v>0</v>
      </c>
      <c r="Y49" s="68">
        <f>IF($H$48="","",
IF(OR($H$48="Corrupción",$H$48="Lavado de Activos",$H$48="Financiación del Terrorismo",$H$48="Trámites, OPAs y Consultas de Acceso a la Información Pública"),"No Aplica",'5. Valoración de Controles'!$P49))</f>
        <v>0</v>
      </c>
      <c r="Z49" s="68">
        <f>IF($H$48="","",
IF(OR($H$48="Corrupción",$H$48="Lavado de Activos",$H$48="Financiación del Terrorismo",$H$48="Trámites, OPAs y Consultas de Acceso a la Información Pública"),"No Aplica",'5. Valoración de Controles'!$Q49))</f>
        <v>0</v>
      </c>
      <c r="AA49" s="52" t="str">
        <f>IF($H$48="","",
IF(OR($H$48="Corrupción",$H$48="Lavado de Activos",$H$48="Financiación del Terrorismo",$H$48="Trámites, OPAs y Consultas de Acceso a la Información Pública"),"No aplica",'5. Valoración de Controles'!$R49))</f>
        <v/>
      </c>
      <c r="AB49" s="145"/>
      <c r="AC49" s="212"/>
      <c r="AD49" s="145"/>
      <c r="AE49" s="212"/>
      <c r="AF49" s="143"/>
      <c r="AG49" s="147"/>
      <c r="AH49" s="210"/>
      <c r="AI49" s="214"/>
      <c r="AJ49" s="216"/>
      <c r="AK49" s="209"/>
      <c r="AL49" s="216"/>
    </row>
    <row r="50" spans="1:67" ht="31.5" customHeight="1" x14ac:dyDescent="0.3">
      <c r="A50" s="148"/>
      <c r="B50" s="149"/>
      <c r="C50" s="149"/>
      <c r="D50" s="149"/>
      <c r="E50" s="149"/>
      <c r="F50" s="149"/>
      <c r="G50" s="149"/>
      <c r="H50" s="149"/>
      <c r="I50" s="149"/>
      <c r="J50" s="149"/>
      <c r="K50" s="145"/>
      <c r="L50" s="146"/>
      <c r="M50" s="149"/>
      <c r="N50" s="145"/>
      <c r="O50" s="146"/>
      <c r="P50" s="143"/>
      <c r="Q50" s="51">
        <f>IF($H$48="","",
IF(OR($H$48="Corrupción",$H$48="Lavado de Activos",$H$48="Financiación del Terrorismo",$H$48="Trámites, OPAs y Consultas de Acceso a la Información Pública"),'6.Valoración Control Corrupción'!$E50,'5. Valoración de Controles'!$E50))</f>
        <v>0</v>
      </c>
      <c r="R50" s="50">
        <f>IF($H$48="","",
IF(OR($H$48="Corrupción",$H$48="Lavado de Activos",$H$48="Financiación del Terrorismo",$H$48="Trámites, OPAs y Consultas de Acceso a la Información Pública"),"No Aplica",'5. Valoración de Controles'!$I50))</f>
        <v>0</v>
      </c>
      <c r="S50" s="50" t="str">
        <f>IF($H$48="","",
IF(OR($H$48="Corrupción",$H$48="Lavado de Activos",$H$48="Financiación del Terrorismo",$H$48="Trámites, OPAs y Consultas de Acceso a la Información Pública"),"No Aplica",'5. Valoración de Controles'!$J50))</f>
        <v/>
      </c>
      <c r="T50" s="50">
        <f>IF($H$48="","",
IF(OR($H$48="Corrupción",$H$48="Lavado de Activos",$H$48="Financiación del Terrorismo",$H$48="Trámites, OPAs y Consultas de Acceso a la Información Pública"),"No Aplica",'5. Valoración de Controles'!$K50))</f>
        <v>0</v>
      </c>
      <c r="U50" s="50">
        <f>IF($H$48="","",
IF(OR($H$48="Corrupción",$H$48="Lavado de Activos",$H$48="Financiación del Terrorismo",$H$48="Trámites, OPAs y Consultas de Acceso a la Información Pública"),"No Aplica",'5. Valoración de Controles'!$L50))</f>
        <v>0</v>
      </c>
      <c r="V50" s="50">
        <f>IF($H$48="","",
IF(OR($H$48="Corrupción",$H$48="Lavado de Activos",$H$48="Financiación del Terrorismo",$H$48="Trámites, OPAs y Consultas de Acceso a la Información Pública"),"No Aplica",'5. Valoración de Controles'!$M50))</f>
        <v>0</v>
      </c>
      <c r="W50" s="50">
        <f>IF($H$48="","",
IF(OR($H$48="Corrupción",$H$48="Lavado de Activos",$H$48="Financiación del Terrorismo",$H$48="Trámites, OPAs y Consultas de Acceso a la Información Pública"),"No Aplica",'5. Valoración de Controles'!$N50))</f>
        <v>0</v>
      </c>
      <c r="X50" s="68">
        <f>IF($H$48="","",
IF(OR($H$48="Corrupción",$H$48="Lavado de Activos",$H$48="Financiación del Terrorismo",$H$48="Trámites, OPAs y Consultas de Acceso a la Información Pública"),"No Aplica",'5. Valoración de Controles'!$O50))</f>
        <v>0</v>
      </c>
      <c r="Y50" s="68">
        <f>IF($H$48="","",
IF(OR($H$48="Corrupción",$H$48="Lavado de Activos",$H$48="Financiación del Terrorismo",$H$48="Trámites, OPAs y Consultas de Acceso a la Información Pública"),"No Aplica",'5. Valoración de Controles'!$P50))</f>
        <v>0</v>
      </c>
      <c r="Z50" s="68">
        <f>IF($H$48="","",
IF(OR($H$48="Corrupción",$H$48="Lavado de Activos",$H$48="Financiación del Terrorismo",$H$48="Trámites, OPAs y Consultas de Acceso a la Información Pública"),"No Aplica",'5. Valoración de Controles'!$Q50))</f>
        <v>0</v>
      </c>
      <c r="AA50" s="52" t="str">
        <f>IF($H$48="","",
IF(OR($H$48="Corrupción",$H$48="Lavado de Activos",$H$48="Financiación del Terrorismo",$H$48="Trámites, OPAs y Consultas de Acceso a la Información Pública"),"No aplica",'5. Valoración de Controles'!$R50))</f>
        <v/>
      </c>
      <c r="AB50" s="145"/>
      <c r="AC50" s="212"/>
      <c r="AD50" s="145"/>
      <c r="AE50" s="212"/>
      <c r="AF50" s="143"/>
      <c r="AG50" s="147"/>
      <c r="AH50" s="210"/>
      <c r="AI50" s="214"/>
      <c r="AJ50" s="216"/>
      <c r="AK50" s="209"/>
      <c r="AL50" s="216"/>
    </row>
    <row r="51" spans="1:67" ht="31.5" customHeight="1" x14ac:dyDescent="0.3">
      <c r="A51" s="148">
        <v>15</v>
      </c>
      <c r="B51" s="149" t="str">
        <f>'2. Identificación del Riesgo'!B51:B53</f>
        <v>Conocimiento del Riesgo y Efectos del Cambio Climático</v>
      </c>
      <c r="C51" s="149" t="str">
        <f>IF('2. Identificación del Riesgo'!C51:C53="","",'2. Identificación del Riesgo'!C51:C53)</f>
        <v>Actividades de desvinculación y traslado (funcionarios).</v>
      </c>
      <c r="D51" s="149" t="str">
        <f>IF('2. Identificación del Riesgo'!D51:D53="","",'2. Identificación del Riesgo'!D51:D53)</f>
        <v>Afectación Económica (o presupuestal) y Reputacional</v>
      </c>
      <c r="E51" s="149" t="str">
        <f>IF('2. Identificación del Riesgo'!E51:E53="","",'2. Identificación del Riesgo'!E51:E53)</f>
        <v>por la alta rotación de personal de planta (carrera administrativa y provisional)</v>
      </c>
      <c r="F51" s="149" t="str">
        <f>IF('2. Identificación del Riesgo'!F51:F53="","",'2. Identificación del Riesgo'!F51:F53)</f>
        <v>Debido a la falta de lineamientos y herramientas institucionalizados para una adecuada transferencia de conocimiento.</v>
      </c>
      <c r="G51" s="149" t="str">
        <f>IF('2. Identificación del Riesgo'!G51:G53="","",'2. Identificación del Riesgo'!G51:G53)</f>
        <v>Posibilidad de afectación economica o presupuestal, por la alta rotación de personal de planta, debido a la falta de lineamientos y herramientas institucionalizados para una adecuada trasferencia de conocimiento.</v>
      </c>
      <c r="H51" s="149" t="str">
        <f>IF('2. Identificación del Riesgo'!H51:H53="","",'2. Identificación del Riesgo'!H51:H53)</f>
        <v>Fuga de Capital Intelectual</v>
      </c>
      <c r="I51" s="149" t="str">
        <f>IF('2. Identificación del Riesgo'!I51:I53="","",'2. Identificación del Riesgo'!I51:I53)</f>
        <v>Usuarios, productos y practicas, organizacionales</v>
      </c>
      <c r="J51" s="149" t="str">
        <f>IF('2. Identificación del Riesgo'!J51:J53="","",'2. Identificación del Riesgo'!J51:J53)</f>
        <v>Media: La actividad que conlleva el riesgo se ejecuta de 24 a 500 veces por año</v>
      </c>
      <c r="K51" s="145" t="str">
        <f>'2. Identificación del Riesgo'!K51:K53</f>
        <v>Media</v>
      </c>
      <c r="L51" s="146">
        <f>'2. Identificación del Riesgo'!L51:L53</f>
        <v>0.6</v>
      </c>
      <c r="M51" s="149" t="str">
        <f>IF(OR('2. Identificación del Riesgo'!H51:H53="Corrupción",'2. Identificación del Riesgo'!H51:H53="Lavado de Activos",'2. Identificación del Riesgo'!H51:H53="Financiación del Terrorismo",'2. Identificación del Riesgo'!H51:H53="Trámites, OPAs y Consultas de Acceso a la Información Pública"),"No Aplica",
IF('2. Identificación del Riesgo'!M51:M53="","",'2. Identificación del Riesgo'!M51:M53))</f>
        <v>Reputacional: El riesgo afecta la imagen de de la entidad con efecto publicitario sostenido a nivel de sector administrativo, nivel departamental o municipal</v>
      </c>
      <c r="N51" s="145" t="str">
        <f>'2. Identificación del Riesgo'!N51:N53</f>
        <v>Mayor</v>
      </c>
      <c r="O51" s="146">
        <f>'2. Identificación del Riesgo'!O51:O53</f>
        <v>0.8</v>
      </c>
      <c r="P51" s="143" t="str">
        <f>'2. Identificación del Riesgo'!P51:P53</f>
        <v>Alto</v>
      </c>
      <c r="Q51" s="51" t="str">
        <f>IF($H$51="","",
IF(OR($H$51="Corrupción",$H$51="Lavado de Activos",$H$51="Financiación del Terrorismo",$H$51="Trámites, OPAs y Consultas de Acceso a la Información Pública"),'6.Valoración Control Corrupción'!$E51,'5. Valoración de Controles'!$E51))</f>
        <v>El Jefe Inmediato</v>
      </c>
      <c r="R51" s="50" t="str">
        <f>IF($H$51="","",
IF(OR($H$51="Corrupción",$H$51="Lavado de Activos",$H$51="Financiación del Terrorismo",$H$51="Trámites, OPAs y Consultas de Acceso a la Información Pública"),"No Aplica",'5. Valoración de Controles'!$I51))</f>
        <v>Detectivo</v>
      </c>
      <c r="S51" s="50" t="str">
        <f>IF($H$51="","",
IF(OR($H$51="Corrupción",$H$51="Lavado de Activos",$H$51="Financiación del Terrorismo",$H$51="Trámites, OPAs y Consultas de Acceso a la Información Pública"),"No Aplica",'5. Valoración de Controles'!$J51))</f>
        <v>Afecta probabilidad</v>
      </c>
      <c r="T51" s="50" t="str">
        <f>IF($H$51="","",
IF(OR($H$51="Corrupción",$H$51="Lavado de Activos",$H$51="Financiación del Terrorismo",$H$51="Trámites, OPAs y Consultas de Acceso a la Información Pública"),"No Aplica",'5. Valoración de Controles'!$K51))</f>
        <v>Manual</v>
      </c>
      <c r="U51" s="50" t="str">
        <f>IF($H$51="","",
IF(OR($H$51="Corrupción",$H$51="Lavado de Activos",$H$51="Financiación del Terrorismo",$H$51="Trámites, OPAs y Consultas de Acceso a la Información Pública"),"No Aplica",'5. Valoración de Controles'!$L51))</f>
        <v>Documentado</v>
      </c>
      <c r="V51" s="50" t="str">
        <f>IF($H$51="","",
IF(OR($H$51="Corrupción",$H$51="Lavado de Activos",$H$51="Financiación del Terrorismo",$H$51="Trámites, OPAs y Consultas de Acceso a la Información Pública"),"No Aplica",'5. Valoración de Controles'!$M51))</f>
        <v>Continua</v>
      </c>
      <c r="W51" s="50" t="str">
        <f>IF($H$51="","",
IF(OR($H$51="Corrupción",$H$51="Lavado de Activos",$H$51="Financiación del Terrorismo",$H$51="Trámites, OPAs y Consultas de Acceso a la Información Pública"),"No Aplica",'5. Valoración de Controles'!$N51))</f>
        <v>Con registro</v>
      </c>
      <c r="X51" s="68" t="str">
        <f>IF($H$51="","",
IF(OR($H$51="Corrupción",$H$51="Lavado de Activos",$H$51="Financiación del Terrorismo",$H$51="Trámites, OPAs y Consultas de Acceso a la Información Pública"),"No Aplica",'5. Valoración de Controles'!$O51))</f>
        <v>Historias Laborales</v>
      </c>
      <c r="Y51" s="68" t="str">
        <f>IF($H$51="","",
IF(OR($H$51="Corrupción",$H$51="Lavado de Activos",$H$51="Financiación del Terrorismo",$H$51="Trámites, OPAs y Consultas de Acceso a la Información Pública"),"No Aplica",'5. Valoración de Controles'!$P51))</f>
        <v>Acta de entrega firmada por el funcionario que recibe el puesto de trabajo, quien garantiza al jefe inmediato la entrega idonea del mismo.</v>
      </c>
      <c r="Z51" s="68" t="str">
        <f>IF($H$51="","",
IF(OR($H$51="Corrupción",$H$51="Lavado de Activos",$H$51="Financiación del Terrorismo",$H$51="Trámites, OPAs y Consultas de Acceso a la Información Pública"),"No Aplica",'5. Valoración de Controles'!$Q51))</f>
        <v xml:space="preserve">Si el funcionario que recibe el puesto de trabajo no esta conforme con la entrega, el jefe inmediato solicita fortalecer dicha entrega y se condiciona el pago de nomina. </v>
      </c>
      <c r="AA51" s="52">
        <f>IF($H$51="","",
IF(OR($H$51="Corrupción",$H$51="Lavado de Activos",$H$51="Financiación del Terrorismo",$H$51="Trámites, OPAs y Consultas de Acceso a la Información Pública"),"No aplica",'5. Valoración de Controles'!$R51))</f>
        <v>0.3</v>
      </c>
      <c r="AB51" s="145" t="str">
        <f>IF(H51="","",
IF(OR(H51="Corrupción",H51="Lavado de Activos",H51="Financiación del Terrorismo",H51="Trámites, OPAs y Consultas de Acceso a la Información Pública"),'6.Valoración Control Corrupción'!W51:W53,
IF(OR(H51&lt;&gt;"Corrupción",H51&lt;&gt;"Lavado de Activos",H51&lt;&gt;"Financiación del Terrorismo",H51&lt;&gt;"Trámites, OPAs y Consultas de Acceso a la Información Pública"),IF(AC51="","",
IF(AND(AC51&gt;0,AC51&lt;0.4),"Muy Baja",
IF(AND(AC51&gt;=0.4,AC51&lt;0.6),"Baja",
IF(AND(AC51&gt;=0.6,AC51&lt;0.8),"Media",
IF(AND(AC51&gt;=0.8,AC51&lt;1),"Alta",
IF(AC51&gt;=1,"Muy Alta","")))))))))</f>
        <v>Muy Baja</v>
      </c>
      <c r="AC51" s="211">
        <f>IF(H51="","",
IF(OR(H51="Corrupción",H51="Lavado de Activos",H51="Financiación del Terrorismo",H51="Trámites, OPAs y Consultas de Acceso a la Información Pública"),"No aplica",
IF(OR(H51&lt;&gt;"Corrupción",H51&lt;&gt;"Lavado de Activos",H51&lt;&gt;"Financiación del Terrorismo",H51&lt;&gt;"Trámites, OPAs y Consultas de Acceso a la Información Pública"),
IF('5. Valoración de Controles'!U53&gt;0,'5. Valoración de Controles'!U53,
IF('5. Valoración de Controles'!U52&gt;0,'5. Valoración de Controles'!U52,
IF('5. Valoración de Controles'!U51&gt;0,'5. Valoración de Controles'!U51,L51))))))</f>
        <v>0.29399999999999998</v>
      </c>
      <c r="AD51" s="145" t="str">
        <f>IF(H51="","",
IF(OR(H51="Corrupción",H51="Lavado de Activos",H51="Financiación del Terrorismo",H51="Trámites, OPAs y Consultas de Acceso a la Información Pública"),'3. Impacto Riesgo de Corrupción'!Z51:Z53,
IF(OR(H51&lt;&gt;"Corrupción",H51&lt;&gt;"Lavado de Activos",H51&lt;&gt;"Financiación del Terrorismo",H51&lt;&gt;"Trámites, OPAs y Consultas de Acceso a la Información Pública"),
IF(AE51="","",
IF(AND(AE51&gt;0,AE51&lt;0.4),"Leve",
IF(AND(AE51&gt;=0.4,AE51&lt;0.6),"Menor",
IF(AND(AE51&gt;=0.6,AE51&lt;0.8),"Moderado",
IF(AND(AE51&gt;=0.8,AE51&lt;1),"Mayor",
IF(AE51&gt;=1,"Catastrófico","")))))))))</f>
        <v>Mayor</v>
      </c>
      <c r="AE51" s="211">
        <f>IF(H51="","",
IF(OR(H51="Corrupción",H51="Lavado de Activos",H51="Financiación del Terrorismo",H51="Trámites, OPAs y Consultas de Acceso a la Información Pública"),"No aplica",
IF(OR(H51&lt;&gt;"Corrupción",H51&lt;&gt;"Lavado de Activos",H51&lt;&gt;"Financiación del Terrorismo",H51&lt;&gt;"Trámites, OPAs y Consultas de Acceso a la Información Pública"),
IF('5. Valoración de Controles'!V53&gt;0,'5. Valoración de Controles'!V53,
IF('5. Valoración de Controles'!V52&gt;0,'5. Valoración de Controles'!V52,
IF('5. Valoración de Controles'!V51&gt;0,'5. Valoración de Controles'!V51,O51))))))</f>
        <v>0.8</v>
      </c>
      <c r="AF51" s="143" t="str">
        <f t="shared" ref="AF51" si="39">IF(AND(AB51="Muy Alta",OR(AD51="Leve",AD51="Menor",AD51="Moderado",AD51="Mayor")),"Alto",
IF(AND(AB51="Alta",OR(AD51="Leve",AD51="Menor")),"Moderado",
IF(AND(AB51="Alta",OR(AD51="Moderado",AD51="Mayor")),"Alto",
IF(AND(AB51="Media",OR(AD51="Leve",AD51="Menor",AD51="Moderado")),"Moderado",
IF(AND(AB51="Media",OR(AD51="Mayor")),"Alto",
IF(AND(AB51="Baja",OR(AD51="Leve")),"Bajo",
IF(AND(OR(AB51="Baja",AB51="Improbable"),OR(AD51="Menor",AD51="Moderado")),"Moderado",
IF(AND(OR(AB51="Baja",AB51="Improbable"),AD51="Mayor"),"Alto",
IF(AND(AB51="Muy Baja",OR(AD51="Leve",AD51="Menor")),"Bajo",
IF(AND(OR(AB51="Muy Baja",AB51="Rara vez"),OR(AD51="Moderado")),"Moderado",
IF(AND(OR(AB51="Muy Baja",AB51="Rara vez"),AD51="Mayor"),"Alto",
IF(AND(OR(AB51="Casi seguro",AB51="Probable",AB51="Posible"),AD51="Mayor"),"Extremo",
IF(AND(AB51="Casi seguro",AD51="Moderado"),"Extremo",
IF(AND(OR(AB51="Probable",AB51="Posible"),OR(AD51="Moderado")),"Alto",
IF(AD51="Catastrófico","Extremo","")))))))))))))))</f>
        <v>Alto</v>
      </c>
      <c r="AG51" s="147" t="s">
        <v>69</v>
      </c>
      <c r="AH51" s="181" t="str">
        <f t="shared" ref="AH51" si="40">IF(AG51="Reducir (Mitigar)","Debe establecer el plan de acción a implementar para mitigar el nivel del riesgo",
IF(AG51="Reducir (Transferir)","No amerita plan de acción. Debe tercerizar la actividad que genera este riesgo o adquirir polizas para evitar responsabilidad economica, sin embargo mantiene la responsabilidad reputacional",
IF(AG51="Aceptar","No amerita plan de acción. Asuma las consecuencias de la materialización del riesgo",
IF(AG51="Evitar","No amerita plan de acción. No ejecute la actividad que genera el riesgo",
IF(AG51="Reducir","Debe establecer el plan de acción a implementar para mitigar el nivel del riesgo",
IF(AG51="Compartir","No amerita plan de acción. Comparta el riesgo con una parte interesada que pueda gestionarlo con mas eficacia",""))))))</f>
        <v>Debe establecer el plan de acción a implementar para mitigar el nivel del riesgo</v>
      </c>
      <c r="AI51" s="213" t="s">
        <v>659</v>
      </c>
      <c r="AJ51" s="215" t="s">
        <v>660</v>
      </c>
      <c r="AK51" s="208" t="str">
        <f t="shared" ref="AK51" si="41">IF(AI51="","","∑ Peso porcentual de cada acción definida")</f>
        <v>∑ Peso porcentual de cada acción definida</v>
      </c>
      <c r="AL51" s="144" t="s">
        <v>661</v>
      </c>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row>
    <row r="52" spans="1:67" ht="31.5" customHeight="1" x14ac:dyDescent="0.3">
      <c r="A52" s="148"/>
      <c r="B52" s="149"/>
      <c r="C52" s="149"/>
      <c r="D52" s="149"/>
      <c r="E52" s="149"/>
      <c r="F52" s="149"/>
      <c r="G52" s="149"/>
      <c r="H52" s="149"/>
      <c r="I52" s="149"/>
      <c r="J52" s="149"/>
      <c r="K52" s="145"/>
      <c r="L52" s="146"/>
      <c r="M52" s="149"/>
      <c r="N52" s="145"/>
      <c r="O52" s="146"/>
      <c r="P52" s="143"/>
      <c r="Q52" s="51" t="str">
        <f>IF($H$51="","",
IF(OR($H$51="Corrupción",$H$51="Lavado de Activos",$H$51="Financiación del Terrorismo",$H$51="Trámites, OPAs y Consultas de Acceso a la Información Pública"),'6.Valoración Control Corrupción'!$E52,'5. Valoración de Controles'!$E52))</f>
        <v>El funcionario</v>
      </c>
      <c r="R52" s="50" t="str">
        <f>IF($H$51="","",
IF(OR($H$51="Corrupción",$H$51="Lavado de Activos",$H$51="Financiación del Terrorismo",$H$51="Trámites, OPAs y Consultas de Acceso a la Información Pública"),"No Aplica",'5. Valoración de Controles'!$I52))</f>
        <v>Detectivo</v>
      </c>
      <c r="S52" s="50" t="str">
        <f>IF($H$51="","",
IF(OR($H$51="Corrupción",$H$51="Lavado de Activos",$H$51="Financiación del Terrorismo",$H$51="Trámites, OPAs y Consultas de Acceso a la Información Pública"),"No Aplica",'5. Valoración de Controles'!$J52))</f>
        <v>Afecta probabilidad</v>
      </c>
      <c r="T52" s="50" t="str">
        <f>IF($H$51="","",
IF(OR($H$51="Corrupción",$H$51="Lavado de Activos",$H$51="Financiación del Terrorismo",$H$51="Trámites, OPAs y Consultas de Acceso a la Información Pública"),"No Aplica",'5. Valoración de Controles'!$K52))</f>
        <v>Manual</v>
      </c>
      <c r="U52" s="50" t="str">
        <f>IF($H$51="","",
IF(OR($H$51="Corrupción",$H$51="Lavado de Activos",$H$51="Financiación del Terrorismo",$H$51="Trámites, OPAs y Consultas de Acceso a la Información Pública"),"No Aplica",'5. Valoración de Controles'!$L52))</f>
        <v>Documentado</v>
      </c>
      <c r="V52" s="50" t="str">
        <f>IF($H$51="","",
IF(OR($H$51="Corrupción",$H$51="Lavado de Activos",$H$51="Financiación del Terrorismo",$H$51="Trámites, OPAs y Consultas de Acceso a la Información Pública"),"No Aplica",'5. Valoración de Controles'!$M52))</f>
        <v>Continua</v>
      </c>
      <c r="W52" s="50" t="str">
        <f>IF($H$51="","",
IF(OR($H$51="Corrupción",$H$51="Lavado de Activos",$H$51="Financiación del Terrorismo",$H$51="Trámites, OPAs y Consultas de Acceso a la Información Pública"),"No Aplica",'5. Valoración de Controles'!$N52))</f>
        <v>Con registro</v>
      </c>
      <c r="X52" s="68" t="str">
        <f>IF($H$51="","",
IF(OR($H$51="Corrupción",$H$51="Lavado de Activos",$H$51="Financiación del Terrorismo",$H$51="Trámites, OPAs y Consultas de Acceso a la Información Pública"),"No Aplica",'5. Valoración de Controles'!$O52))</f>
        <v>Historias Laborales</v>
      </c>
      <c r="Y52" s="68" t="str">
        <f>IF($H$51="","",
IF(OR($H$51="Corrupción",$H$51="Lavado de Activos",$H$51="Financiación del Terrorismo",$H$51="Trámites, OPAs y Consultas de Acceso a la Información Pública"),"No Aplica",'5. Valoración de Controles'!$P52))</f>
        <v>Capacitación presencial o virtual para transferir el conocimiento a los funcionarios de la Entidad, o Elaboración de informe de los conocimientos adquiridos en la capacitación recibida.</v>
      </c>
      <c r="Z52" s="68" t="str">
        <f>IF($H$51="","",
IF(OR($H$51="Corrupción",$H$51="Lavado de Activos",$H$51="Financiación del Terrorismo",$H$51="Trámites, OPAs y Consultas de Acceso a la Información Pública"),"No Aplica",'5. Valoración de Controles'!$Q52))</f>
        <v>El control no permite identificar desviaciones o diferencias.</v>
      </c>
      <c r="AA52" s="52">
        <f>IF($H$51="","",
IF(OR($H$51="Corrupción",$H$51="Lavado de Activos",$H$51="Financiación del Terrorismo",$H$51="Trámites, OPAs y Consultas de Acceso a la Información Pública"),"No aplica",'5. Valoración de Controles'!$R52))</f>
        <v>0.3</v>
      </c>
      <c r="AB52" s="145"/>
      <c r="AC52" s="212"/>
      <c r="AD52" s="145"/>
      <c r="AE52" s="212"/>
      <c r="AF52" s="143"/>
      <c r="AG52" s="147"/>
      <c r="AH52" s="210"/>
      <c r="AI52" s="214"/>
      <c r="AJ52" s="216"/>
      <c r="AK52" s="209"/>
      <c r="AL52" s="216"/>
    </row>
    <row r="53" spans="1:67" ht="31.5" customHeight="1" x14ac:dyDescent="0.3">
      <c r="A53" s="148"/>
      <c r="B53" s="149"/>
      <c r="C53" s="149"/>
      <c r="D53" s="149"/>
      <c r="E53" s="149"/>
      <c r="F53" s="149"/>
      <c r="G53" s="149"/>
      <c r="H53" s="149"/>
      <c r="I53" s="149"/>
      <c r="J53" s="149"/>
      <c r="K53" s="145"/>
      <c r="L53" s="146"/>
      <c r="M53" s="149"/>
      <c r="N53" s="145"/>
      <c r="O53" s="146"/>
      <c r="P53" s="143"/>
      <c r="Q53" s="51">
        <f>IF($H$51="","",
IF(OR($H$51="Corrupción",$H$51="Lavado de Activos",$H$51="Financiación del Terrorismo",$H$51="Trámites, OPAs y Consultas de Acceso a la Información Pública"),'6.Valoración Control Corrupción'!$E53,'5. Valoración de Controles'!$E53))</f>
        <v>0</v>
      </c>
      <c r="R53" s="50">
        <f>IF($H$51="","",
IF(OR($H$51="Corrupción",$H$51="Lavado de Activos",$H$51="Financiación del Terrorismo",$H$51="Trámites, OPAs y Consultas de Acceso a la Información Pública"),"No Aplica",'5. Valoración de Controles'!$I53))</f>
        <v>0</v>
      </c>
      <c r="S53" s="50" t="str">
        <f>IF($H$51="","",
IF(OR($H$51="Corrupción",$H$51="Lavado de Activos",$H$51="Financiación del Terrorismo",$H$51="Trámites, OPAs y Consultas de Acceso a la Información Pública"),"No Aplica",'5. Valoración de Controles'!$J53))</f>
        <v/>
      </c>
      <c r="T53" s="50">
        <f>IF($H$51="","",
IF(OR($H$51="Corrupción",$H$51="Lavado de Activos",$H$51="Financiación del Terrorismo",$H$51="Trámites, OPAs y Consultas de Acceso a la Información Pública"),"No Aplica",'5. Valoración de Controles'!$K53))</f>
        <v>0</v>
      </c>
      <c r="U53" s="50">
        <f>IF($H$51="","",
IF(OR($H$51="Corrupción",$H$51="Lavado de Activos",$H$51="Financiación del Terrorismo",$H$51="Trámites, OPAs y Consultas de Acceso a la Información Pública"),"No Aplica",'5. Valoración de Controles'!$L53))</f>
        <v>0</v>
      </c>
      <c r="V53" s="50">
        <f>IF($H$51="","",
IF(OR($H$51="Corrupción",$H$51="Lavado de Activos",$H$51="Financiación del Terrorismo",$H$51="Trámites, OPAs y Consultas de Acceso a la Información Pública"),"No Aplica",'5. Valoración de Controles'!$M53))</f>
        <v>0</v>
      </c>
      <c r="W53" s="50">
        <f>IF($H$51="","",
IF(OR($H$51="Corrupción",$H$51="Lavado de Activos",$H$51="Financiación del Terrorismo",$H$51="Trámites, OPAs y Consultas de Acceso a la Información Pública"),"No Aplica",'5. Valoración de Controles'!$N53))</f>
        <v>0</v>
      </c>
      <c r="X53" s="68">
        <f>IF($H$51="","",
IF(OR($H$51="Corrupción",$H$51="Lavado de Activos",$H$51="Financiación del Terrorismo",$H$51="Trámites, OPAs y Consultas de Acceso a la Información Pública"),"No Aplica",'5. Valoración de Controles'!$O53))</f>
        <v>0</v>
      </c>
      <c r="Y53" s="68">
        <f>IF($H$51="","",
IF(OR($H$51="Corrupción",$H$51="Lavado de Activos",$H$51="Financiación del Terrorismo",$H$51="Trámites, OPAs y Consultas de Acceso a la Información Pública"),"No Aplica",'5. Valoración de Controles'!$P53))</f>
        <v>0</v>
      </c>
      <c r="Z53" s="68">
        <f>IF($H$51="","",
IF(OR($H$51="Corrupción",$H$51="Lavado de Activos",$H$51="Financiación del Terrorismo",$H$51="Trámites, OPAs y Consultas de Acceso a la Información Pública"),"No Aplica",'5. Valoración de Controles'!$Q53))</f>
        <v>0</v>
      </c>
      <c r="AA53" s="52" t="str">
        <f>IF($H$51="","",
IF(OR($H$51="Corrupción",$H$51="Lavado de Activos",$H$51="Financiación del Terrorismo",$H$51="Trámites, OPAs y Consultas de Acceso a la Información Pública"),"No aplica",'5. Valoración de Controles'!$R53))</f>
        <v/>
      </c>
      <c r="AB53" s="145"/>
      <c r="AC53" s="212"/>
      <c r="AD53" s="145"/>
      <c r="AE53" s="212"/>
      <c r="AF53" s="143"/>
      <c r="AG53" s="147"/>
      <c r="AH53" s="210"/>
      <c r="AI53" s="214"/>
      <c r="AJ53" s="216"/>
      <c r="AK53" s="209"/>
      <c r="AL53" s="216"/>
    </row>
    <row r="54" spans="1:67" ht="31.5" customHeight="1" x14ac:dyDescent="0.3">
      <c r="A54" s="148">
        <v>16</v>
      </c>
      <c r="B54" s="149" t="str">
        <f>'2. Identificación del Riesgo'!B54:B56</f>
        <v>Conocimiento del Riesgo y Efectos del Cambio Climático</v>
      </c>
      <c r="C54" s="149" t="str">
        <f>IF('2. Identificación del Riesgo'!C54:C56="","",'2. Identificación del Riesgo'!C54:C56)</f>
        <v>Entrega de informes de actividades y/o terminación o cesión de contratos de prestación de servicios (contratistas).</v>
      </c>
      <c r="D54" s="149" t="str">
        <f>IF('2. Identificación del Riesgo'!D54:D56="","",'2. Identificación del Riesgo'!D54:D56)</f>
        <v>Afectación Económica (o presupuestal) y Reputacional</v>
      </c>
      <c r="E54" s="149" t="str">
        <f>IF('2. Identificación del Riesgo'!E54:E56="","",'2. Identificación del Riesgo'!E54:E56)</f>
        <v>por debilidades en la revisión de los productos entregados por los contratistas de prestación de servicios</v>
      </c>
      <c r="F54" s="149" t="str">
        <f>IF('2. Identificación del Riesgo'!F54:F56="","",'2. Identificación del Riesgo'!F54:F56)</f>
        <v>Debido a la falta de lineamientos y herramientas institucionalizados para una adecuada transferencia de conocimiento.</v>
      </c>
      <c r="G54" s="149" t="str">
        <f>IF('2. Identificación del Riesgo'!G54:G56="","",'2. Identificación del Riesgo'!G54:G56)</f>
        <v>Posibilidad de afectación economica o presupuestal, por debilidades en la revisión de los productos entregados por los contratistas de prestación de servicios, debido a la falta de lineamientos y herramientas institucionalizados para una adecuada trasferencia de conocimiento.</v>
      </c>
      <c r="H54" s="149" t="str">
        <f>IF('2. Identificación del Riesgo'!H54:H56="","",'2. Identificación del Riesgo'!H54:H56)</f>
        <v>Fuga de Capital Intelectual</v>
      </c>
      <c r="I54" s="149" t="str">
        <f>IF('2. Identificación del Riesgo'!I54:I56="","",'2. Identificación del Riesgo'!I54:I56)</f>
        <v>Usuarios, productos y practicas, organizacionales</v>
      </c>
      <c r="J54" s="149" t="str">
        <f>IF('2. Identificación del Riesgo'!J54:J56="","",'2. Identificación del Riesgo'!J54:J56)</f>
        <v>Alta: La actividad que conlleva el riesgo se ejecuta mínimo 500 veces al año y máximo 5000 veces por año</v>
      </c>
      <c r="K54" s="145" t="str">
        <f>'2. Identificación del Riesgo'!K54:K56</f>
        <v>Alta</v>
      </c>
      <c r="L54" s="146">
        <f>'2. Identificación del Riesgo'!L54:L56</f>
        <v>0.8</v>
      </c>
      <c r="M54" s="149" t="str">
        <f>IF(OR('2. Identificación del Riesgo'!H54:H56="Corrupción",'2. Identificación del Riesgo'!H54:H56="Lavado de Activos",'2. Identificación del Riesgo'!H54:H56="Financiación del Terrorismo",'2. Identificación del Riesgo'!H54:H56="Trámites, OPAs y Consultas de Acceso a la Información Pública"),"No Aplica",
IF('2. Identificación del Riesgo'!M54:M56="","",'2. Identificación del Riesgo'!M54:M56))</f>
        <v>Reputacional: El riesgo afecta la imagen de la entidad internamente, de conocimiento general, nivel interno, de junta directiva y accionistas y/o de proveedores</v>
      </c>
      <c r="N54" s="145" t="str">
        <f>'2. Identificación del Riesgo'!N54:N56</f>
        <v>Menor</v>
      </c>
      <c r="O54" s="146">
        <f>'2. Identificación del Riesgo'!O54:O56</f>
        <v>0.4</v>
      </c>
      <c r="P54" s="143" t="str">
        <f>'2. Identificación del Riesgo'!P54:P56</f>
        <v>Moderado</v>
      </c>
      <c r="Q54" s="51" t="str">
        <f>IF($H$54="","",
IF(OR($H$54="Corrupción",$H$54="Lavado de Activos",$H$54="Financiación del Terrorismo",$H$54="Trámites, OPAs y Consultas de Acceso a la Información Pública"),'6.Valoración Control Corrupción'!$E54,'5. Valoración de Controles'!$E54))</f>
        <v>El Supervisor del contrato</v>
      </c>
      <c r="R54" s="50" t="str">
        <f>IF($H$54="","",
IF(OR($H$54="Corrupción",$H$54="Lavado de Activos",$H$54="Financiación del Terrorismo",$H$54="Trámites, OPAs y Consultas de Acceso a la Información Pública"),"No Aplica",'5. Valoración de Controles'!$I54))</f>
        <v>Detectivo</v>
      </c>
      <c r="S54" s="50" t="str">
        <f>IF($H$54="","",
IF(OR($H$54="Corrupción",$H$54="Lavado de Activos",$H$54="Financiación del Terrorismo",$H$54="Trámites, OPAs y Consultas de Acceso a la Información Pública"),"No Aplica",'5. Valoración de Controles'!$J54))</f>
        <v>Afecta probabilidad</v>
      </c>
      <c r="T54" s="50" t="str">
        <f>IF($H$54="","",
IF(OR($H$54="Corrupción",$H$54="Lavado de Activos",$H$54="Financiación del Terrorismo",$H$54="Trámites, OPAs y Consultas de Acceso a la Información Pública"),"No Aplica",'5. Valoración de Controles'!$K54))</f>
        <v>Manual</v>
      </c>
      <c r="U54" s="50" t="str">
        <f>IF($H$54="","",
IF(OR($H$54="Corrupción",$H$54="Lavado de Activos",$H$54="Financiación del Terrorismo",$H$54="Trámites, OPAs y Consultas de Acceso a la Información Pública"),"No Aplica",'5. Valoración de Controles'!$L54))</f>
        <v>Documentado</v>
      </c>
      <c r="V54" s="50" t="str">
        <f>IF($H$54="","",
IF(OR($H$54="Corrupción",$H$54="Lavado de Activos",$H$54="Financiación del Terrorismo",$H$54="Trámites, OPAs y Consultas de Acceso a la Información Pública"),"No Aplica",'5. Valoración de Controles'!$M54))</f>
        <v>Continua</v>
      </c>
      <c r="W54" s="50" t="str">
        <f>IF($H$54="","",
IF(OR($H$54="Corrupción",$H$54="Lavado de Activos",$H$54="Financiación del Terrorismo",$H$54="Trámites, OPAs y Consultas de Acceso a la Información Pública"),"No Aplica",'5. Valoración de Controles'!$N54))</f>
        <v>Con registro</v>
      </c>
      <c r="X54" s="68" t="str">
        <f>IF($H$54="","",
IF(OR($H$54="Corrupción",$H$54="Lavado de Activos",$H$54="Financiación del Terrorismo",$H$54="Trámites, OPAs y Consultas de Acceso a la Información Pública"),"No Aplica",'5. Valoración de Controles'!$O54))</f>
        <v>Carpeta fisica de cada contrato de prestación de servicios. A nivel digital en el NAS administrado por la Dirección TIC.</v>
      </c>
      <c r="Y54" s="68" t="str">
        <f>IF($H$54="","",
IF(OR($H$54="Corrupción",$H$54="Lavado de Activos",$H$54="Financiación del Terrorismo",$H$54="Trámites, OPAs y Consultas de Acceso a la Información Pública"),"No Aplica",'5. Valoración de Controles'!$P54))</f>
        <v>Informe de actividades mensuales de los contratistas de prestación de servicios.</v>
      </c>
      <c r="Z54" s="68" t="str">
        <f>IF($H$54="","",
IF(OR($H$54="Corrupción",$H$54="Lavado de Activos",$H$54="Financiación del Terrorismo",$H$54="Trámites, OPAs y Consultas de Acceso a la Información Pública"),"No Aplica",'5. Valoración de Controles'!$Q54))</f>
        <v>En caso de que el supervisor identifique diferencias en las evidencias con respecto a las actividades reportadas, devuelve el informe para que el contratista realice los ajustes pertinentes.</v>
      </c>
      <c r="AA54" s="52">
        <f>IF($H$54="","",
IF(OR($H$54="Corrupción",$H$54="Lavado de Activos",$H$54="Financiación del Terrorismo",$H$54="Trámites, OPAs y Consultas de Acceso a la Información Pública"),"No aplica",'5. Valoración de Controles'!$R54))</f>
        <v>0.3</v>
      </c>
      <c r="AB54" s="145" t="str">
        <f>IF(H54="","",
IF(OR(H54="Corrupción",H54="Lavado de Activos",H54="Financiación del Terrorismo",H54="Trámites, OPAs y Consultas de Acceso a la Información Pública"),'6.Valoración Control Corrupción'!W54:W56,
IF(OR(H54&lt;&gt;"Corrupción",H54&lt;&gt;"Lavado de Activos",H54&lt;&gt;"Financiación del Terrorismo",H54&lt;&gt;"Trámites, OPAs y Consultas de Acceso a la Información Pública"),IF(AC54="","",
IF(AND(AC54&gt;0,AC54&lt;0.4),"Muy Baja",
IF(AND(AC54&gt;=0.4,AC54&lt;0.6),"Baja",
IF(AND(AC54&gt;=0.6,AC54&lt;0.8),"Media",
IF(AND(AC54&gt;=0.8,AC54&lt;1),"Alta",
IF(AC54&gt;=1,"Muy Alta","")))))))))</f>
        <v>Baja</v>
      </c>
      <c r="AC54" s="211">
        <f>IF(H54="","",
IF(OR(H54="Corrupción",H54="Lavado de Activos",H54="Financiación del Terrorismo",H54="Trámites, OPAs y Consultas de Acceso a la Información Pública"),"No aplica",
IF(OR(H54&lt;&gt;"Corrupción",H54&lt;&gt;"Lavado de Activos",H54&lt;&gt;"Financiación del Terrorismo",H54&lt;&gt;"Trámites, OPAs y Consultas de Acceso a la Información Pública"),
IF('5. Valoración de Controles'!U56&gt;0,'5. Valoración de Controles'!U56,
IF('5. Valoración de Controles'!U55&gt;0,'5. Valoración de Controles'!U55,
IF('5. Valoración de Controles'!U54&gt;0,'5. Valoración de Controles'!U54,L54))))))</f>
        <v>0.56000000000000005</v>
      </c>
      <c r="AD54" s="145" t="str">
        <f>IF(H54="","",
IF(OR(H54="Corrupción",H54="Lavado de Activos",H54="Financiación del Terrorismo",H54="Trámites, OPAs y Consultas de Acceso a la Información Pública"),'3. Impacto Riesgo de Corrupción'!Z54:Z56,
IF(OR(H54&lt;&gt;"Corrupción",H54&lt;&gt;"Lavado de Activos",H54&lt;&gt;"Financiación del Terrorismo",H54&lt;&gt;"Trámites, OPAs y Consultas de Acceso a la Información Pública"),
IF(AE54="","",
IF(AND(AE54&gt;0,AE54&lt;0.4),"Leve",
IF(AND(AE54&gt;=0.4,AE54&lt;0.6),"Menor",
IF(AND(AE54&gt;=0.6,AE54&lt;0.8),"Moderado",
IF(AND(AE54&gt;=0.8,AE54&lt;1),"Mayor",
IF(AE54&gt;=1,"Catastrófico","")))))))))</f>
        <v>Menor</v>
      </c>
      <c r="AE54" s="211">
        <f>IF(H54="","",
IF(OR(H54="Corrupción",H54="Lavado de Activos",H54="Financiación del Terrorismo",H54="Trámites, OPAs y Consultas de Acceso a la Información Pública"),"No aplica",
IF(OR(H54&lt;&gt;"Corrupción",H54&lt;&gt;"Lavado de Activos",H54&lt;&gt;"Financiación del Terrorismo",H54&lt;&gt;"Trámites, OPAs y Consultas de Acceso a la Información Pública"),
IF('5. Valoración de Controles'!V56&gt;0,'5. Valoración de Controles'!V56,
IF('5. Valoración de Controles'!V55&gt;0,'5. Valoración de Controles'!V55,
IF('5. Valoración de Controles'!V54&gt;0,'5. Valoración de Controles'!V54,O54))))))</f>
        <v>0.4</v>
      </c>
      <c r="AF54" s="143" t="str">
        <f t="shared" ref="AF54" si="42">IF(AND(AB54="Muy Alta",OR(AD54="Leve",AD54="Menor",AD54="Moderado",AD54="Mayor")),"Alto",
IF(AND(AB54="Alta",OR(AD54="Leve",AD54="Menor")),"Moderado",
IF(AND(AB54="Alta",OR(AD54="Moderado",AD54="Mayor")),"Alto",
IF(AND(AB54="Media",OR(AD54="Leve",AD54="Menor",AD54="Moderado")),"Moderado",
IF(AND(AB54="Media",OR(AD54="Mayor")),"Alto",
IF(AND(AB54="Baja",OR(AD54="Leve")),"Bajo",
IF(AND(OR(AB54="Baja",AB54="Improbable"),OR(AD54="Menor",AD54="Moderado")),"Moderado",
IF(AND(OR(AB54="Baja",AB54="Improbable"),AD54="Mayor"),"Alto",
IF(AND(AB54="Muy Baja",OR(AD54="Leve",AD54="Menor")),"Bajo",
IF(AND(OR(AB54="Muy Baja",AB54="Rara vez"),OR(AD54="Moderado")),"Moderado",
IF(AND(OR(AB54="Muy Baja",AB54="Rara vez"),AD54="Mayor"),"Alto",
IF(AND(OR(AB54="Casi seguro",AB54="Probable",AB54="Posible"),AD54="Mayor"),"Extremo",
IF(AND(AB54="Casi seguro",AD54="Moderado"),"Extremo",
IF(AND(OR(AB54="Probable",AB54="Posible"),OR(AD54="Moderado")),"Alto",
IF(AD54="Catastrófico","Extremo","")))))))))))))))</f>
        <v>Moderado</v>
      </c>
      <c r="AG54" s="147" t="s">
        <v>67</v>
      </c>
      <c r="AH54" s="181" t="str">
        <f t="shared" ref="AH54" si="43">IF(AG54="Reducir (Mitigar)","Debe establecer el plan de acción a implementar para mitigar el nivel del riesgo",
IF(AG54="Reducir (Transferir)","No amerita plan de acción. Debe tercerizar la actividad que genera este riesgo o adquirir polizas para evitar responsabilidad economica, sin embargo mantiene la responsabilidad reputacional",
IF(AG54="Aceptar","No amerita plan de acción. Asuma las consecuencias de la materialización del riesgo",
IF(AG54="Evitar","No amerita plan de acción. No ejecute la actividad que genera el riesgo",
IF(AG54="Reducir","Debe establecer el plan de acción a implementar para mitigar el nivel del riesgo",
IF(AG54="Compartir","No amerita plan de acción. Comparta el riesgo con una parte interesada que pueda gestionarlo con mas eficacia",""))))))</f>
        <v>No amerita plan de acción. Asuma las consecuencias de la materialización del riesgo</v>
      </c>
      <c r="AI54" s="213"/>
      <c r="AJ54" s="215"/>
      <c r="AK54" s="208" t="str">
        <f t="shared" ref="AK54" si="44">IF(AI54="","","∑ Peso porcentual de cada acción definida")</f>
        <v/>
      </c>
      <c r="AL54" s="144"/>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row>
    <row r="55" spans="1:67" ht="31.5" customHeight="1" x14ac:dyDescent="0.3">
      <c r="A55" s="148"/>
      <c r="B55" s="149"/>
      <c r="C55" s="149"/>
      <c r="D55" s="149"/>
      <c r="E55" s="149"/>
      <c r="F55" s="149"/>
      <c r="G55" s="149"/>
      <c r="H55" s="149"/>
      <c r="I55" s="149"/>
      <c r="J55" s="149"/>
      <c r="K55" s="145"/>
      <c r="L55" s="146"/>
      <c r="M55" s="149"/>
      <c r="N55" s="145"/>
      <c r="O55" s="146"/>
      <c r="P55" s="143"/>
      <c r="Q55" s="51">
        <f>IF($H$54="","",
IF(OR($H$54="Corrupción",$H$54="Lavado de Activos",$H$54="Financiación del Terrorismo",$H$54="Trámites, OPAs y Consultas de Acceso a la Información Pública"),'6.Valoración Control Corrupción'!$E55,'5. Valoración de Controles'!$E55))</f>
        <v>0</v>
      </c>
      <c r="R55" s="50">
        <f>IF($H$54="","",
IF(OR($H$54="Corrupción",$H$54="Lavado de Activos",$H$54="Financiación del Terrorismo",$H$54="Trámites, OPAs y Consultas de Acceso a la Información Pública"),"No Aplica",'5. Valoración de Controles'!$I55))</f>
        <v>0</v>
      </c>
      <c r="S55" s="50" t="str">
        <f>IF($H$54="","",
IF(OR($H$54="Corrupción",$H$54="Lavado de Activos",$H$54="Financiación del Terrorismo",$H$54="Trámites, OPAs y Consultas de Acceso a la Información Pública"),"No Aplica",'5. Valoración de Controles'!$J55))</f>
        <v/>
      </c>
      <c r="T55" s="50">
        <f>IF($H$54="","",
IF(OR($H$54="Corrupción",$H$54="Lavado de Activos",$H$54="Financiación del Terrorismo",$H$54="Trámites, OPAs y Consultas de Acceso a la Información Pública"),"No Aplica",'5. Valoración de Controles'!$K55))</f>
        <v>0</v>
      </c>
      <c r="U55" s="50">
        <f>IF($H$54="","",
IF(OR($H$54="Corrupción",$H$54="Lavado de Activos",$H$54="Financiación del Terrorismo",$H$54="Trámites, OPAs y Consultas de Acceso a la Información Pública"),"No Aplica",'5. Valoración de Controles'!$L55))</f>
        <v>0</v>
      </c>
      <c r="V55" s="50">
        <f>IF($H$54="","",
IF(OR($H$54="Corrupción",$H$54="Lavado de Activos",$H$54="Financiación del Terrorismo",$H$54="Trámites, OPAs y Consultas de Acceso a la Información Pública"),"No Aplica",'5. Valoración de Controles'!$M55))</f>
        <v>0</v>
      </c>
      <c r="W55" s="50">
        <f>IF($H$54="","",
IF(OR($H$54="Corrupción",$H$54="Lavado de Activos",$H$54="Financiación del Terrorismo",$H$54="Trámites, OPAs y Consultas de Acceso a la Información Pública"),"No Aplica",'5. Valoración de Controles'!$N55))</f>
        <v>0</v>
      </c>
      <c r="X55" s="68">
        <f>IF($H$54="","",
IF(OR($H$54="Corrupción",$H$54="Lavado de Activos",$H$54="Financiación del Terrorismo",$H$54="Trámites, OPAs y Consultas de Acceso a la Información Pública"),"No Aplica",'5. Valoración de Controles'!$O55))</f>
        <v>0</v>
      </c>
      <c r="Y55" s="68">
        <f>IF($H$54="","",
IF(OR($H$54="Corrupción",$H$54="Lavado de Activos",$H$54="Financiación del Terrorismo",$H$54="Trámites, OPAs y Consultas de Acceso a la Información Pública"),"No Aplica",'5. Valoración de Controles'!$P55))</f>
        <v>0</v>
      </c>
      <c r="Z55" s="68">
        <f>IF($H$54="","",
IF(OR($H$54="Corrupción",$H$54="Lavado de Activos",$H$54="Financiación del Terrorismo",$H$54="Trámites, OPAs y Consultas de Acceso a la Información Pública"),"No Aplica",'5. Valoración de Controles'!$Q55))</f>
        <v>0</v>
      </c>
      <c r="AA55" s="52" t="str">
        <f>IF($H$54="","",
IF(OR($H$54="Corrupción",$H$54="Lavado de Activos",$H$54="Financiación del Terrorismo",$H$54="Trámites, OPAs y Consultas de Acceso a la Información Pública"),"No aplica",'5. Valoración de Controles'!$R55))</f>
        <v/>
      </c>
      <c r="AB55" s="145"/>
      <c r="AC55" s="212"/>
      <c r="AD55" s="145"/>
      <c r="AE55" s="212"/>
      <c r="AF55" s="143"/>
      <c r="AG55" s="147"/>
      <c r="AH55" s="210"/>
      <c r="AI55" s="214"/>
      <c r="AJ55" s="216"/>
      <c r="AK55" s="209"/>
      <c r="AL55" s="216"/>
    </row>
    <row r="56" spans="1:67" ht="31.5" customHeight="1" x14ac:dyDescent="0.3">
      <c r="A56" s="148"/>
      <c r="B56" s="149"/>
      <c r="C56" s="149"/>
      <c r="D56" s="149"/>
      <c r="E56" s="149"/>
      <c r="F56" s="149"/>
      <c r="G56" s="149"/>
      <c r="H56" s="149"/>
      <c r="I56" s="149"/>
      <c r="J56" s="149"/>
      <c r="K56" s="145"/>
      <c r="L56" s="146"/>
      <c r="M56" s="149"/>
      <c r="N56" s="145"/>
      <c r="O56" s="146"/>
      <c r="P56" s="143"/>
      <c r="Q56" s="51">
        <f>IF($H$54="","",
IF(OR($H$54="Corrupción",$H$54="Lavado de Activos",$H$54="Financiación del Terrorismo",$H$54="Trámites, OPAs y Consultas de Acceso a la Información Pública"),'6.Valoración Control Corrupción'!$E56,'5. Valoración de Controles'!$E56))</f>
        <v>0</v>
      </c>
      <c r="R56" s="50">
        <f>IF($H$54="","",
IF(OR($H$54="Corrupción",$H$54="Lavado de Activos",$H$54="Financiación del Terrorismo",$H$54="Trámites, OPAs y Consultas de Acceso a la Información Pública"),"No Aplica",'5. Valoración de Controles'!$I56))</f>
        <v>0</v>
      </c>
      <c r="S56" s="50" t="str">
        <f>IF($H$54="","",
IF(OR($H$54="Corrupción",$H$54="Lavado de Activos",$H$54="Financiación del Terrorismo",$H$54="Trámites, OPAs y Consultas de Acceso a la Información Pública"),"No Aplica",'5. Valoración de Controles'!$J56))</f>
        <v/>
      </c>
      <c r="T56" s="50">
        <f>IF($H$54="","",
IF(OR($H$54="Corrupción",$H$54="Lavado de Activos",$H$54="Financiación del Terrorismo",$H$54="Trámites, OPAs y Consultas de Acceso a la Información Pública"),"No Aplica",'5. Valoración de Controles'!$K56))</f>
        <v>0</v>
      </c>
      <c r="U56" s="50">
        <f>IF($H$54="","",
IF(OR($H$54="Corrupción",$H$54="Lavado de Activos",$H$54="Financiación del Terrorismo",$H$54="Trámites, OPAs y Consultas de Acceso a la Información Pública"),"No Aplica",'5. Valoración de Controles'!$L56))</f>
        <v>0</v>
      </c>
      <c r="V56" s="50">
        <f>IF($H$54="","",
IF(OR($H$54="Corrupción",$H$54="Lavado de Activos",$H$54="Financiación del Terrorismo",$H$54="Trámites, OPAs y Consultas de Acceso a la Información Pública"),"No Aplica",'5. Valoración de Controles'!$M56))</f>
        <v>0</v>
      </c>
      <c r="W56" s="50">
        <f>IF($H$54="","",
IF(OR($H$54="Corrupción",$H$54="Lavado de Activos",$H$54="Financiación del Terrorismo",$H$54="Trámites, OPAs y Consultas de Acceso a la Información Pública"),"No Aplica",'5. Valoración de Controles'!$N56))</f>
        <v>0</v>
      </c>
      <c r="X56" s="68">
        <f>IF($H$54="","",
IF(OR($H$54="Corrupción",$H$54="Lavado de Activos",$H$54="Financiación del Terrorismo",$H$54="Trámites, OPAs y Consultas de Acceso a la Información Pública"),"No Aplica",'5. Valoración de Controles'!$O56))</f>
        <v>0</v>
      </c>
      <c r="Y56" s="68">
        <f>IF($H$54="","",
IF(OR($H$54="Corrupción",$H$54="Lavado de Activos",$H$54="Financiación del Terrorismo",$H$54="Trámites, OPAs y Consultas de Acceso a la Información Pública"),"No Aplica",'5. Valoración de Controles'!$P56))</f>
        <v>0</v>
      </c>
      <c r="Z56" s="68">
        <f>IF($H$54="","",
IF(OR($H$54="Corrupción",$H$54="Lavado de Activos",$H$54="Financiación del Terrorismo",$H$54="Trámites, OPAs y Consultas de Acceso a la Información Pública"),"No Aplica",'5. Valoración de Controles'!$Q56))</f>
        <v>0</v>
      </c>
      <c r="AA56" s="52" t="str">
        <f>IF($H$54="","",
IF(OR($H$54="Corrupción",$H$54="Lavado de Activos",$H$54="Financiación del Terrorismo",$H$54="Trámites, OPAs y Consultas de Acceso a la Información Pública"),"No aplica",'5. Valoración de Controles'!$R56))</f>
        <v/>
      </c>
      <c r="AB56" s="145"/>
      <c r="AC56" s="212"/>
      <c r="AD56" s="145"/>
      <c r="AE56" s="212"/>
      <c r="AF56" s="143"/>
      <c r="AG56" s="147"/>
      <c r="AH56" s="210"/>
      <c r="AI56" s="214"/>
      <c r="AJ56" s="216"/>
      <c r="AK56" s="209"/>
      <c r="AL56" s="216"/>
    </row>
    <row r="57" spans="1:67" ht="31.5" customHeight="1" x14ac:dyDescent="0.3">
      <c r="A57" s="148">
        <v>17</v>
      </c>
      <c r="B57" s="149" t="str">
        <f>'2. Identificación del Riesgo'!B57:B59</f>
        <v>Conocimiento del Riesgo y Efectos del Cambio Climático</v>
      </c>
      <c r="C57" s="149" t="str">
        <f>IF('2. Identificación del Riesgo'!C57:C59="","",'2. Identificación del Riesgo'!C57:C59)</f>
        <v>Administración de carpetas compartidas y gestión de usuarios</v>
      </c>
      <c r="D57" s="149" t="str">
        <f>IF('2. Identificación del Riesgo'!D57:D59="","",'2. Identificación del Riesgo'!D57:D59)</f>
        <v>Afectación Económica o Presupuestal</v>
      </c>
      <c r="E57" s="149" t="str">
        <f>IF('2. Identificación del Riesgo'!E57:E59="","",'2. Identificación del Riesgo'!E57:E59)</f>
        <v>Accesos no autorizados</v>
      </c>
      <c r="F57" s="149" t="str">
        <f>IF('2. Identificación del Riesgo'!F57:F59="","",'2. Identificación del Riesgo'!F57:F59)</f>
        <v>Debilidad en la solicitud oportuna para la actualizacion de los permisos de la carpetas compartidas.</v>
      </c>
      <c r="G57" s="149" t="str">
        <f>IF('2. Identificación del Riesgo'!G57:G59="","",'2. Identificación del Riesgo'!G57:G59)</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H57" s="149" t="str">
        <f>IF('2. Identificación del Riesgo'!H57:H59="","",'2. Identificación del Riesgo'!H57:H59)</f>
        <v>Seguridad de la Información (Pérdida de Confidencialidad)</v>
      </c>
      <c r="I57" s="149" t="str">
        <f>IF('2. Identificación del Riesgo'!I57:I59="","",'2. Identificación del Riesgo'!I57:I59)</f>
        <v>Usuarios, productos y practicas, organizacionales</v>
      </c>
      <c r="J57" s="149" t="str">
        <f>IF('2. Identificación del Riesgo'!J57:J59="","",'2. Identificación del Riesgo'!J57:J59)</f>
        <v>Muy Alta: La actividad que conlleva el riesgo se ejecuta más de 5000 veces por año</v>
      </c>
      <c r="K57" s="145" t="str">
        <f>'2. Identificación del Riesgo'!K57:K59</f>
        <v>Muy Alta</v>
      </c>
      <c r="L57" s="146">
        <f>'2. Identificación del Riesgo'!L57:L59</f>
        <v>1</v>
      </c>
      <c r="M57" s="149" t="str">
        <f>IF(OR('2. Identificación del Riesgo'!H57:H59="Corrupción",'2. Identificación del Riesgo'!H57:H59="Lavado de Activos",'2. Identificación del Riesgo'!H57:H59="Financiación del Terrorismo",'2. Identificación del Riesgo'!H57:H59="Trámites, OPAs y Consultas de Acceso a la Información Pública"),"No Aplica",
IF('2. Identificación del Riesgo'!M57:M59="","",'2. Identificación del Riesgo'!M57:M59))</f>
        <v>Reputacional: El riesgo afecta la imagen de de la entidad con efecto publicitario sostenido a nivel de sector administrativo, nivel departamental o municipal</v>
      </c>
      <c r="N57" s="145" t="str">
        <f>'2. Identificación del Riesgo'!N57:N59</f>
        <v>Mayor</v>
      </c>
      <c r="O57" s="146">
        <f>'2. Identificación del Riesgo'!O57:O59</f>
        <v>0.8</v>
      </c>
      <c r="P57" s="143" t="str">
        <f>'2. Identificación del Riesgo'!P57:P59</f>
        <v>Alto</v>
      </c>
      <c r="Q57" s="51" t="str">
        <f>IF($H$57="","",
IF(OR($H$57="Corrupción",$H$57="Lavado de Activos",$H$57="Financiación del Terrorismo",$H$57="Trámites, OPAs y Consultas de Acceso a la Información Pública"),'6.Valoración Control Corrupción'!$E57,'5. Valoración de Controles'!$E57))</f>
        <v>El subdirector, Jefe o personal delegado</v>
      </c>
      <c r="R57" s="50" t="str">
        <f>IF($H$57="","",
IF(OR($H$57="Corrupción",$H$57="Lavado de Activos",$H$57="Financiación del Terrorismo",$H$57="Trámites, OPAs y Consultas de Acceso a la Información Pública"),"No Aplica",'5. Valoración de Controles'!$I57))</f>
        <v>Preventivo</v>
      </c>
      <c r="S57" s="50" t="str">
        <f>IF($H$57="","",
IF(OR($H$57="Corrupción",$H$57="Lavado de Activos",$H$57="Financiación del Terrorismo",$H$57="Trámites, OPAs y Consultas de Acceso a la Información Pública"),"No Aplica",'5. Valoración de Controles'!$J57))</f>
        <v>Afecta probabilidad</v>
      </c>
      <c r="T57" s="50" t="str">
        <f>IF($H$57="","",
IF(OR($H$57="Corrupción",$H$57="Lavado de Activos",$H$57="Financiación del Terrorismo",$H$57="Trámites, OPAs y Consultas de Acceso a la Información Pública"),"No Aplica",'5. Valoración de Controles'!$K57))</f>
        <v>Manual</v>
      </c>
      <c r="U57" s="50" t="str">
        <f>IF($H$57="","",
IF(OR($H$57="Corrupción",$H$57="Lavado de Activos",$H$57="Financiación del Terrorismo",$H$57="Trámites, OPAs y Consultas de Acceso a la Información Pública"),"No Aplica",'5. Valoración de Controles'!$L57))</f>
        <v>Sin Documentar</v>
      </c>
      <c r="V57" s="50" t="str">
        <f>IF($H$57="","",
IF(OR($H$57="Corrupción",$H$57="Lavado de Activos",$H$57="Financiación del Terrorismo",$H$57="Trámites, OPAs y Consultas de Acceso a la Información Pública"),"No Aplica",'5. Valoración de Controles'!$M57))</f>
        <v>Aleatoria</v>
      </c>
      <c r="W57" s="50" t="str">
        <f>IF($H$57="","",
IF(OR($H$57="Corrupción",$H$57="Lavado de Activos",$H$57="Financiación del Terrorismo",$H$57="Trámites, OPAs y Consultas de Acceso a la Información Pública"),"No Aplica",'5. Valoración de Controles'!$N57))</f>
        <v>Con registro</v>
      </c>
      <c r="X57" s="68" t="str">
        <f>IF($H$57="","",
IF(OR($H$57="Corrupción",$H$57="Lavado de Activos",$H$57="Financiación del Terrorismo",$H$57="Trámites, OPAs y Consultas de Acceso a la Información Pública"),"No Aplica",'5. Valoración de Controles'!$O57))</f>
        <v>Aplicativo o herramienta de mesa de servicio</v>
      </c>
      <c r="Y57" s="68" t="str">
        <f>IF($H$57="","",
IF(OR($H$57="Corrupción",$H$57="Lavado de Activos",$H$57="Financiación del Terrorismo",$H$57="Trámites, OPAs y Consultas de Acceso a la Información Pública"),"No Aplica",'5. Valoración de Controles'!$P57))</f>
        <v>Propiedades de la carpeta donde se visualicen los usuarios con los permisos o reporte solicitado a la Oficina TICS.</v>
      </c>
      <c r="Z57" s="68" t="str">
        <f>IF($H$57="","",
IF(OR($H$57="Corrupción",$H$57="Lavado de Activos",$H$57="Financiación del Terrorismo",$H$57="Trámites, OPAs y Consultas de Acceso a la Información Pública"),"No Aplica",'5. Valoración de Controles'!$Q57))</f>
        <v>Se corrigen y se resuelven inmediatamente si se detecta alguna inconsistencia.</v>
      </c>
      <c r="AA57" s="52">
        <f>IF($H$57="","",
IF(OR($H$57="Corrupción",$H$57="Lavado de Activos",$H$57="Financiación del Terrorismo",$H$57="Trámites, OPAs y Consultas de Acceso a la Información Pública"),"No aplica",'5. Valoración de Controles'!$R57))</f>
        <v>0.4</v>
      </c>
      <c r="AB57" s="145" t="str">
        <f>IF(H57="","",
IF(OR(H57="Corrupción",H57="Lavado de Activos",H57="Financiación del Terrorismo",H57="Trámites, OPAs y Consultas de Acceso a la Información Pública"),'6.Valoración Control Corrupción'!W57:W59,
IF(OR(H57&lt;&gt;"Corrupción",H57&lt;&gt;"Lavado de Activos",H57&lt;&gt;"Financiación del Terrorismo",H57&lt;&gt;"Trámites, OPAs y Consultas de Acceso a la Información Pública"),IF(AC57="","",
IF(AND(AC57&gt;0,AC57&lt;0.4),"Muy Baja",
IF(AND(AC57&gt;=0.4,AC57&lt;0.6),"Baja",
IF(AND(AC57&gt;=0.6,AC57&lt;0.8),"Media",
IF(AND(AC57&gt;=0.8,AC57&lt;1),"Alta",
IF(AC57&gt;=1,"Muy Alta","")))))))))</f>
        <v>Media</v>
      </c>
      <c r="AC57" s="211">
        <f>IF(H57="","",
IF(OR(H57="Corrupción",H57="Lavado de Activos",H57="Financiación del Terrorismo",H57="Trámites, OPAs y Consultas de Acceso a la Información Pública"),"No aplica",
IF(OR(H57&lt;&gt;"Corrupción",H57&lt;&gt;"Lavado de Activos",H57&lt;&gt;"Financiación del Terrorismo",H57&lt;&gt;"Trámites, OPAs y Consultas de Acceso a la Información Pública"),
IF('5. Valoración de Controles'!U59&gt;0,'5. Valoración de Controles'!U59,
IF('5. Valoración de Controles'!U58&gt;0,'5. Valoración de Controles'!U58,
IF('5. Valoración de Controles'!U57&gt;0,'5. Valoración de Controles'!U57,L57))))))</f>
        <v>0.6</v>
      </c>
      <c r="AD57" s="145" t="str">
        <f>IF(H57="","",
IF(OR(H57="Corrupción",H57="Lavado de Activos",H57="Financiación del Terrorismo",H57="Trámites, OPAs y Consultas de Acceso a la Información Pública"),'3. Impacto Riesgo de Corrupción'!Z57:Z59,
IF(OR(H57&lt;&gt;"Corrupción",H57&lt;&gt;"Lavado de Activos",H57&lt;&gt;"Financiación del Terrorismo",H57&lt;&gt;"Trámites, OPAs y Consultas de Acceso a la Información Pública"),
IF(AE57="","",
IF(AND(AE57&gt;0,AE57&lt;0.4),"Leve",
IF(AND(AE57&gt;=0.4,AE57&lt;0.6),"Menor",
IF(AND(AE57&gt;=0.6,AE57&lt;0.8),"Moderado",
IF(AND(AE57&gt;=0.8,AE57&lt;1),"Mayor",
IF(AE57&gt;=1,"Catastrófico","")))))))))</f>
        <v>Mayor</v>
      </c>
      <c r="AE57" s="211">
        <f>IF(H57="","",
IF(OR(H57="Corrupción",H57="Lavado de Activos",H57="Financiación del Terrorismo",H57="Trámites, OPAs y Consultas de Acceso a la Información Pública"),"No aplica",
IF(OR(H57&lt;&gt;"Corrupción",H57&lt;&gt;"Lavado de Activos",H57&lt;&gt;"Financiación del Terrorismo",H57&lt;&gt;"Trámites, OPAs y Consultas de Acceso a la Información Pública"),
IF('5. Valoración de Controles'!V59&gt;0,'5. Valoración de Controles'!V59,
IF('5. Valoración de Controles'!V58&gt;0,'5. Valoración de Controles'!V58,
IF('5. Valoración de Controles'!V57&gt;0,'5. Valoración de Controles'!V57,O57))))))</f>
        <v>0.8</v>
      </c>
      <c r="AF57" s="143" t="str">
        <f t="shared" ref="AF57" si="45">IF(AND(AB57="Muy Alta",OR(AD57="Leve",AD57="Menor",AD57="Moderado",AD57="Mayor")),"Alto",
IF(AND(AB57="Alta",OR(AD57="Leve",AD57="Menor")),"Moderado",
IF(AND(AB57="Alta",OR(AD57="Moderado",AD57="Mayor")),"Alto",
IF(AND(AB57="Media",OR(AD57="Leve",AD57="Menor",AD57="Moderado")),"Moderado",
IF(AND(AB57="Media",OR(AD57="Mayor")),"Alto",
IF(AND(AB57="Baja",OR(AD57="Leve")),"Bajo",
IF(AND(OR(AB57="Baja",AB57="Improbable"),OR(AD57="Menor",AD57="Moderado")),"Moderado",
IF(AND(OR(AB57="Baja",AB57="Improbable"),AD57="Mayor"),"Alto",
IF(AND(AB57="Muy Baja",OR(AD57="Leve",AD57="Menor")),"Bajo",
IF(AND(OR(AB57="Muy Baja",AB57="Rara vez"),OR(AD57="Moderado")),"Moderado",
IF(AND(OR(AB57="Muy Baja",AB57="Rara vez"),AD57="Mayor"),"Alto",
IF(AND(OR(AB57="Casi seguro",AB57="Probable",AB57="Posible"),AD57="Mayor"),"Extremo",
IF(AND(AB57="Casi seguro",AD57="Moderado"),"Extremo",
IF(AND(OR(AB57="Probable",AB57="Posible"),OR(AD57="Moderado")),"Alto",
IF(AD57="Catastrófico","Extremo","")))))))))))))))</f>
        <v>Alto</v>
      </c>
      <c r="AG57" s="147" t="s">
        <v>69</v>
      </c>
      <c r="AH57" s="181" t="str">
        <f t="shared" ref="AH57" si="46">IF(AG57="Reducir (Mitigar)","Debe establecer el plan de acción a implementar para mitigar el nivel del riesgo",
IF(AG57="Reducir (Transferir)","No amerita plan de acción. Debe tercerizar la actividad que genera este riesgo o adquirir polizas para evitar responsabilidad economica, sin embargo mantiene la responsabilidad reputacional",
IF(AG57="Aceptar","No amerita plan de acción. Asuma las consecuencias de la materialización del riesgo",
IF(AG57="Evitar","No amerita plan de acción. No ejecute la actividad que genera el riesgo",
IF(AG57="Reducir","Debe establecer el plan de acción a implementar para mitigar el nivel del riesgo",
IF(AG57="Compartir","No amerita plan de acción. Comparta el riesgo con una parte interesada que pueda gestionarlo con mas eficacia",""))))))</f>
        <v>Debe establecer el plan de acción a implementar para mitigar el nivel del riesgo</v>
      </c>
      <c r="AI57" s="213" t="s">
        <v>685</v>
      </c>
      <c r="AJ57" s="215" t="s">
        <v>660</v>
      </c>
      <c r="AK57" s="208" t="str">
        <f t="shared" ref="AK57" si="47">IF(AI57="","","∑ Peso porcentual de cada acción definida")</f>
        <v>∑ Peso porcentual de cada acción definida</v>
      </c>
      <c r="AL57" s="144" t="s">
        <v>661</v>
      </c>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row>
    <row r="58" spans="1:67" ht="31.5" customHeight="1" x14ac:dyDescent="0.3">
      <c r="A58" s="148"/>
      <c r="B58" s="149"/>
      <c r="C58" s="149"/>
      <c r="D58" s="149"/>
      <c r="E58" s="149"/>
      <c r="F58" s="149"/>
      <c r="G58" s="149"/>
      <c r="H58" s="149"/>
      <c r="I58" s="149"/>
      <c r="J58" s="149"/>
      <c r="K58" s="145"/>
      <c r="L58" s="146"/>
      <c r="M58" s="149"/>
      <c r="N58" s="145"/>
      <c r="O58" s="146"/>
      <c r="P58" s="143"/>
      <c r="Q58" s="51">
        <f>IF($H$57="","",
IF(OR($H$57="Corrupción",$H$57="Lavado de Activos",$H$57="Financiación del Terrorismo",$H$57="Trámites, OPAs y Consultas de Acceso a la Información Pública"),'6.Valoración Control Corrupción'!$E58,'5. Valoración de Controles'!$E58))</f>
        <v>0</v>
      </c>
      <c r="R58" s="50">
        <f>IF($H$57="","",
IF(OR($H$57="Corrupción",$H$57="Lavado de Activos",$H$57="Financiación del Terrorismo",$H$57="Trámites, OPAs y Consultas de Acceso a la Información Pública"),"No Aplica",'5. Valoración de Controles'!$I58))</f>
        <v>0</v>
      </c>
      <c r="S58" s="50" t="str">
        <f>IF($H$57="","",
IF(OR($H$57="Corrupción",$H$57="Lavado de Activos",$H$57="Financiación del Terrorismo",$H$57="Trámites, OPAs y Consultas de Acceso a la Información Pública"),"No Aplica",'5. Valoración de Controles'!$J58))</f>
        <v/>
      </c>
      <c r="T58" s="50">
        <f>IF($H$57="","",
IF(OR($H$57="Corrupción",$H$57="Lavado de Activos",$H$57="Financiación del Terrorismo",$H$57="Trámites, OPAs y Consultas de Acceso a la Información Pública"),"No Aplica",'5. Valoración de Controles'!$K58))</f>
        <v>0</v>
      </c>
      <c r="U58" s="50">
        <f>IF($H$57="","",
IF(OR($H$57="Corrupción",$H$57="Lavado de Activos",$H$57="Financiación del Terrorismo",$H$57="Trámites, OPAs y Consultas de Acceso a la Información Pública"),"No Aplica",'5. Valoración de Controles'!$L58))</f>
        <v>0</v>
      </c>
      <c r="V58" s="50">
        <f>IF($H$57="","",
IF(OR($H$57="Corrupción",$H$57="Lavado de Activos",$H$57="Financiación del Terrorismo",$H$57="Trámites, OPAs y Consultas de Acceso a la Información Pública"),"No Aplica",'5. Valoración de Controles'!$M58))</f>
        <v>0</v>
      </c>
      <c r="W58" s="50">
        <f>IF($H$57="","",
IF(OR($H$57="Corrupción",$H$57="Lavado de Activos",$H$57="Financiación del Terrorismo",$H$57="Trámites, OPAs y Consultas de Acceso a la Información Pública"),"No Aplica",'5. Valoración de Controles'!$N58))</f>
        <v>0</v>
      </c>
      <c r="X58" s="68">
        <f>IF($H$57="","",
IF(OR($H$57="Corrupción",$H$57="Lavado de Activos",$H$57="Financiación del Terrorismo",$H$57="Trámites, OPAs y Consultas de Acceso a la Información Pública"),"No Aplica",'5. Valoración de Controles'!$O58))</f>
        <v>0</v>
      </c>
      <c r="Y58" s="68">
        <f>IF($H$57="","",
IF(OR($H$57="Corrupción",$H$57="Lavado de Activos",$H$57="Financiación del Terrorismo",$H$57="Trámites, OPAs y Consultas de Acceso a la Información Pública"),"No Aplica",'5. Valoración de Controles'!$P58))</f>
        <v>0</v>
      </c>
      <c r="Z58" s="68">
        <f>IF($H$57="","",
IF(OR($H$57="Corrupción",$H$57="Lavado de Activos",$H$57="Financiación del Terrorismo",$H$57="Trámites, OPAs y Consultas de Acceso a la Información Pública"),"No Aplica",'5. Valoración de Controles'!$Q58))</f>
        <v>0</v>
      </c>
      <c r="AA58" s="52" t="str">
        <f>IF($H$57="","",
IF(OR($H$57="Corrupción",$H$57="Lavado de Activos",$H$57="Financiación del Terrorismo",$H$57="Trámites, OPAs y Consultas de Acceso a la Información Pública"),"No aplica",'5. Valoración de Controles'!$R58))</f>
        <v/>
      </c>
      <c r="AB58" s="145"/>
      <c r="AC58" s="212"/>
      <c r="AD58" s="145"/>
      <c r="AE58" s="212"/>
      <c r="AF58" s="143"/>
      <c r="AG58" s="147"/>
      <c r="AH58" s="210"/>
      <c r="AI58" s="214"/>
      <c r="AJ58" s="216"/>
      <c r="AK58" s="209"/>
      <c r="AL58" s="216"/>
    </row>
    <row r="59" spans="1:67" ht="31.5" customHeight="1" x14ac:dyDescent="0.3">
      <c r="A59" s="148"/>
      <c r="B59" s="149"/>
      <c r="C59" s="149"/>
      <c r="D59" s="149"/>
      <c r="E59" s="149"/>
      <c r="F59" s="149"/>
      <c r="G59" s="149"/>
      <c r="H59" s="149"/>
      <c r="I59" s="149"/>
      <c r="J59" s="149"/>
      <c r="K59" s="145"/>
      <c r="L59" s="146"/>
      <c r="M59" s="149"/>
      <c r="N59" s="145"/>
      <c r="O59" s="146"/>
      <c r="P59" s="143"/>
      <c r="Q59" s="51">
        <f>IF($H$57="","",
IF(OR($H$57="Corrupción",$H$57="Lavado de Activos",$H$57="Financiación del Terrorismo",$H$57="Trámites, OPAs y Consultas de Acceso a la Información Pública"),'6.Valoración Control Corrupción'!$E59,'5. Valoración de Controles'!$E59))</f>
        <v>0</v>
      </c>
      <c r="R59" s="50">
        <f>IF($H$57="","",
IF(OR($H$57="Corrupción",$H$57="Lavado de Activos",$H$57="Financiación del Terrorismo",$H$57="Trámites, OPAs y Consultas de Acceso a la Información Pública"),"No Aplica",'5. Valoración de Controles'!$I59))</f>
        <v>0</v>
      </c>
      <c r="S59" s="50" t="str">
        <f>IF($H$57="","",
IF(OR($H$57="Corrupción",$H$57="Lavado de Activos",$H$57="Financiación del Terrorismo",$H$57="Trámites, OPAs y Consultas de Acceso a la Información Pública"),"No Aplica",'5. Valoración de Controles'!$J59))</f>
        <v/>
      </c>
      <c r="T59" s="50">
        <f>IF($H$57="","",
IF(OR($H$57="Corrupción",$H$57="Lavado de Activos",$H$57="Financiación del Terrorismo",$H$57="Trámites, OPAs y Consultas de Acceso a la Información Pública"),"No Aplica",'5. Valoración de Controles'!$K59))</f>
        <v>0</v>
      </c>
      <c r="U59" s="50">
        <f>IF($H$57="","",
IF(OR($H$57="Corrupción",$H$57="Lavado de Activos",$H$57="Financiación del Terrorismo",$H$57="Trámites, OPAs y Consultas de Acceso a la Información Pública"),"No Aplica",'5. Valoración de Controles'!$L59))</f>
        <v>0</v>
      </c>
      <c r="V59" s="50">
        <f>IF($H$57="","",
IF(OR($H$57="Corrupción",$H$57="Lavado de Activos",$H$57="Financiación del Terrorismo",$H$57="Trámites, OPAs y Consultas de Acceso a la Información Pública"),"No Aplica",'5. Valoración de Controles'!$M59))</f>
        <v>0</v>
      </c>
      <c r="W59" s="50">
        <f>IF($H$57="","",
IF(OR($H$57="Corrupción",$H$57="Lavado de Activos",$H$57="Financiación del Terrorismo",$H$57="Trámites, OPAs y Consultas de Acceso a la Información Pública"),"No Aplica",'5. Valoración de Controles'!$N59))</f>
        <v>0</v>
      </c>
      <c r="X59" s="68">
        <f>IF($H$57="","",
IF(OR($H$57="Corrupción",$H$57="Lavado de Activos",$H$57="Financiación del Terrorismo",$H$57="Trámites, OPAs y Consultas de Acceso a la Información Pública"),"No Aplica",'5. Valoración de Controles'!$O59))</f>
        <v>0</v>
      </c>
      <c r="Y59" s="68">
        <f>IF($H$57="","",
IF(OR($H$57="Corrupción",$H$57="Lavado de Activos",$H$57="Financiación del Terrorismo",$H$57="Trámites, OPAs y Consultas de Acceso a la Información Pública"),"No Aplica",'5. Valoración de Controles'!$P59))</f>
        <v>0</v>
      </c>
      <c r="Z59" s="68">
        <f>IF($H$57="","",
IF(OR($H$57="Corrupción",$H$57="Lavado de Activos",$H$57="Financiación del Terrorismo",$H$57="Trámites, OPAs y Consultas de Acceso a la Información Pública"),"No Aplica",'5. Valoración de Controles'!$Q59))</f>
        <v>0</v>
      </c>
      <c r="AA59" s="52" t="str">
        <f>IF($H$57="","",
IF(OR($H$57="Corrupción",$H$57="Lavado de Activos",$H$57="Financiación del Terrorismo",$H$57="Trámites, OPAs y Consultas de Acceso a la Información Pública"),"No aplica",'5. Valoración de Controles'!$R59))</f>
        <v/>
      </c>
      <c r="AB59" s="145"/>
      <c r="AC59" s="212"/>
      <c r="AD59" s="145"/>
      <c r="AE59" s="212"/>
      <c r="AF59" s="143"/>
      <c r="AG59" s="147"/>
      <c r="AH59" s="210"/>
      <c r="AI59" s="214"/>
      <c r="AJ59" s="216"/>
      <c r="AK59" s="209"/>
      <c r="AL59" s="216"/>
    </row>
    <row r="60" spans="1:67" ht="31.5" customHeight="1" x14ac:dyDescent="0.3">
      <c r="A60" s="148">
        <v>18</v>
      </c>
      <c r="B60" s="149" t="str">
        <f>'2. Identificación del Riesgo'!B60:B62</f>
        <v>Conocimiento del Riesgo y Efectos del Cambio Climático</v>
      </c>
      <c r="C60" s="149" t="str">
        <f>IF('2. Identificación del Riesgo'!C60:C62="","",'2. Identificación del Riesgo'!C60:C62)</f>
        <v>Trabajo en Casa y Teletrabajo</v>
      </c>
      <c r="D60" s="149" t="str">
        <f>IF('2. Identificación del Riesgo'!D60:D62="","",'2. Identificación del Riesgo'!D60:D62)</f>
        <v>Afectación Económica (o presupuestal) y Reputacional</v>
      </c>
      <c r="E60" s="149" t="str">
        <f>IF('2. Identificación del Riesgo'!E60:E62="","",'2. Identificación del Riesgo'!E60:E62)</f>
        <v>Instalación de software malicioso en los equipos de computo personales, cuando se realiza trabajo en casa o teletrabajo.</v>
      </c>
      <c r="F60" s="149" t="str">
        <f>IF('2. Identificación del Riesgo'!F60:F62="","",'2. Identificación del Riesgo'!F60:F62)</f>
        <v>Desconocimiento por parte de los procesos, de los riesgos de ciber seguridad.</v>
      </c>
      <c r="G60" s="149" t="str">
        <f>IF('2. Identificación del Riesgo'!G60:G62="","",'2. Identificación del Riesgo'!G60:G62)</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H60" s="149" t="str">
        <f>IF('2. Identificación del Riesgo'!H60:H62="","",'2. Identificación del Riesgo'!H60:H62)</f>
        <v>Seguridad de la Información (Pérdida de la Integridad)</v>
      </c>
      <c r="I60" s="149" t="str">
        <f>IF('2. Identificación del Riesgo'!I60:I62="","",'2. Identificación del Riesgo'!I60:I62)</f>
        <v>Usuarios, productos y practicas, organizacionales</v>
      </c>
      <c r="J60" s="149" t="str">
        <f>IF('2. Identificación del Riesgo'!J60:J62="","",'2. Identificación del Riesgo'!J60:J62)</f>
        <v>Muy Alta: La actividad que conlleva el riesgo se ejecuta más de 5000 veces por año</v>
      </c>
      <c r="K60" s="145" t="str">
        <f>'2. Identificación del Riesgo'!K60:K62</f>
        <v>Muy Alta</v>
      </c>
      <c r="L60" s="146">
        <f>'2. Identificación del Riesgo'!L60:L62</f>
        <v>1</v>
      </c>
      <c r="M60" s="149" t="str">
        <f>IF(OR('2. Identificación del Riesgo'!H60:H62="Corrupción",'2. Identificación del Riesgo'!H60:H62="Lavado de Activos",'2. Identificación del Riesgo'!H60:H62="Financiación del Terrorismo",'2. Identificación del Riesgo'!H60:H62="Trámites, OPAs y Consultas de Acceso a la Información Pública"),"No Aplica",
IF('2. Identificación del Riesgo'!M60:M62="","",'2. Identificación del Riesgo'!M60:M62))</f>
        <v>Reputacional: El riesgo afecta la imagen de de la entidad con efecto publicitario sostenido a nivel de sector administrativo, nivel departamental o municipal</v>
      </c>
      <c r="N60" s="145" t="str">
        <f>'2. Identificación del Riesgo'!N60:N62</f>
        <v>Mayor</v>
      </c>
      <c r="O60" s="146">
        <f>'2. Identificación del Riesgo'!O60:O62</f>
        <v>0.8</v>
      </c>
      <c r="P60" s="143" t="str">
        <f>'2. Identificación del Riesgo'!P60:P62</f>
        <v>Alto</v>
      </c>
      <c r="Q60" s="51">
        <f>IF($H$60="","",
IF(OR($H$60="Corrupción",$H$60="Lavado de Activos",$H$60="Financiación del Terrorismo",$H$60="Trámites, OPAs y Consultas de Acceso a la Información Pública"),'6.Valoración Control Corrupción'!$E60,'5. Valoración de Controles'!$E60))</f>
        <v>0</v>
      </c>
      <c r="R60" s="50" t="str">
        <f>IF($H$60="","",
IF(OR($H$60="Corrupción",$H$60="Lavado de Activos",$H$60="Financiación del Terrorismo",$H$60="Trámites, OPAs y Consultas de Acceso a la Información Pública"),"No Aplica",'5. Valoración de Controles'!$I60))</f>
        <v>Sin Control</v>
      </c>
      <c r="S60" s="50" t="str">
        <f>IF($H$60="","",
IF(OR($H$60="Corrupción",$H$60="Lavado de Activos",$H$60="Financiación del Terrorismo",$H$60="Trámites, OPAs y Consultas de Acceso a la Información Pública"),"No Aplica",'5. Valoración de Controles'!$J60))</f>
        <v/>
      </c>
      <c r="T60" s="50">
        <f>IF($H$60="","",
IF(OR($H$60="Corrupción",$H$60="Lavado de Activos",$H$60="Financiación del Terrorismo",$H$60="Trámites, OPAs y Consultas de Acceso a la Información Pública"),"No Aplica",'5. Valoración de Controles'!$K60))</f>
        <v>0</v>
      </c>
      <c r="U60" s="50">
        <f>IF($H$60="","",
IF(OR($H$60="Corrupción",$H$60="Lavado de Activos",$H$60="Financiación del Terrorismo",$H$60="Trámites, OPAs y Consultas de Acceso a la Información Pública"),"No Aplica",'5. Valoración de Controles'!$L60))</f>
        <v>0</v>
      </c>
      <c r="V60" s="50">
        <f>IF($H$60="","",
IF(OR($H$60="Corrupción",$H$60="Lavado de Activos",$H$60="Financiación del Terrorismo",$H$60="Trámites, OPAs y Consultas de Acceso a la Información Pública"),"No Aplica",'5. Valoración de Controles'!$M60))</f>
        <v>0</v>
      </c>
      <c r="W60" s="50">
        <f>IF($H$60="","",
IF(OR($H$60="Corrupción",$H$60="Lavado de Activos",$H$60="Financiación del Terrorismo",$H$60="Trámites, OPAs y Consultas de Acceso a la Información Pública"),"No Aplica",'5. Valoración de Controles'!$N60))</f>
        <v>0</v>
      </c>
      <c r="X60" s="68">
        <f>IF($H$60="","",
IF(OR($H$60="Corrupción",$H$60="Lavado de Activos",$H$60="Financiación del Terrorismo",$H$60="Trámites, OPAs y Consultas de Acceso a la Información Pública"),"No Aplica",'5. Valoración de Controles'!$O60))</f>
        <v>0</v>
      </c>
      <c r="Y60" s="68">
        <f>IF($H$60="","",
IF(OR($H$60="Corrupción",$H$60="Lavado de Activos",$H$60="Financiación del Terrorismo",$H$60="Trámites, OPAs y Consultas de Acceso a la Información Pública"),"No Aplica",'5. Valoración de Controles'!$P60))</f>
        <v>0</v>
      </c>
      <c r="Z60" s="68">
        <f>IF($H$60="","",
IF(OR($H$60="Corrupción",$H$60="Lavado de Activos",$H$60="Financiación del Terrorismo",$H$60="Trámites, OPAs y Consultas de Acceso a la Información Pública"),"No Aplica",'5. Valoración de Controles'!$Q60))</f>
        <v>0</v>
      </c>
      <c r="AA60" s="52" t="str">
        <f>IF($H$60="","",
IF(OR($H$60="Corrupción",$H$60="Lavado de Activos",$H$60="Financiación del Terrorismo",$H$60="Trámites, OPAs y Consultas de Acceso a la Información Pública"),"No aplica",'5. Valoración de Controles'!$R60))</f>
        <v/>
      </c>
      <c r="AB60" s="145" t="str">
        <f>IF(H60="","",
IF(OR(H60="Corrupción",H60="Lavado de Activos",H60="Financiación del Terrorismo",H60="Trámites, OPAs y Consultas de Acceso a la Información Pública"),'6.Valoración Control Corrupción'!W60:W62,
IF(OR(H60&lt;&gt;"Corrupción",H60&lt;&gt;"Lavado de Activos",H60&lt;&gt;"Financiación del Terrorismo",H60&lt;&gt;"Trámites, OPAs y Consultas de Acceso a la Información Pública"),IF(AC60="","",
IF(AND(AC60&gt;0,AC60&lt;0.4),"Muy Baja",
IF(AND(AC60&gt;=0.4,AC60&lt;0.6),"Baja",
IF(AND(AC60&gt;=0.6,AC60&lt;0.8),"Media",
IF(AND(AC60&gt;=0.8,AC60&lt;1),"Alta",
IF(AC60&gt;=1,"Muy Alta","")))))))))</f>
        <v>Muy Alta</v>
      </c>
      <c r="AC60" s="211">
        <f>IF(H60="","",
IF(OR(H60="Corrupción",H60="Lavado de Activos",H60="Financiación del Terrorismo",H60="Trámites, OPAs y Consultas de Acceso a la Información Pública"),"No aplica",
IF(OR(H60&lt;&gt;"Corrupción",H60&lt;&gt;"Lavado de Activos",H60&lt;&gt;"Financiación del Terrorismo",H60&lt;&gt;"Trámites, OPAs y Consultas de Acceso a la Información Pública"),
IF('5. Valoración de Controles'!U62&gt;0,'5. Valoración de Controles'!U62,
IF('5. Valoración de Controles'!U61&gt;0,'5. Valoración de Controles'!U61,
IF('5. Valoración de Controles'!U60&gt;0,'5. Valoración de Controles'!U60,L60))))))</f>
        <v>1</v>
      </c>
      <c r="AD60" s="145" t="str">
        <f>IF(H60="","",
IF(OR(H60="Corrupción",H60="Lavado de Activos",H60="Financiación del Terrorismo",H60="Trámites, OPAs y Consultas de Acceso a la Información Pública"),'3. Impacto Riesgo de Corrupción'!Z60:Z62,
IF(OR(H60&lt;&gt;"Corrupción",H60&lt;&gt;"Lavado de Activos",H60&lt;&gt;"Financiación del Terrorismo",H60&lt;&gt;"Trámites, OPAs y Consultas de Acceso a la Información Pública"),
IF(AE60="","",
IF(AND(AE60&gt;0,AE60&lt;0.4),"Leve",
IF(AND(AE60&gt;=0.4,AE60&lt;0.6),"Menor",
IF(AND(AE60&gt;=0.6,AE60&lt;0.8),"Moderado",
IF(AND(AE60&gt;=0.8,AE60&lt;1),"Mayor",
IF(AE60&gt;=1,"Catastrófico","")))))))))</f>
        <v>Mayor</v>
      </c>
      <c r="AE60" s="211">
        <f>IF(H60="","",
IF(OR(H60="Corrupción",H60="Lavado de Activos",H60="Financiación del Terrorismo",H60="Trámites, OPAs y Consultas de Acceso a la Información Pública"),"No aplica",
IF(OR(H60&lt;&gt;"Corrupción",H60&lt;&gt;"Lavado de Activos",H60&lt;&gt;"Financiación del Terrorismo",H60&lt;&gt;"Trámites, OPAs y Consultas de Acceso a la Información Pública"),
IF('5. Valoración de Controles'!V62&gt;0,'5. Valoración de Controles'!V62,
IF('5. Valoración de Controles'!V61&gt;0,'5. Valoración de Controles'!V61,
IF('5. Valoración de Controles'!V60&gt;0,'5. Valoración de Controles'!V60,O60))))))</f>
        <v>0.8</v>
      </c>
      <c r="AF60" s="143" t="str">
        <f t="shared" ref="AF60" si="48">IF(AND(AB60="Muy Alta",OR(AD60="Leve",AD60="Menor",AD60="Moderado",AD60="Mayor")),"Alto",
IF(AND(AB60="Alta",OR(AD60="Leve",AD60="Menor")),"Moderado",
IF(AND(AB60="Alta",OR(AD60="Moderado",AD60="Mayor")),"Alto",
IF(AND(AB60="Media",OR(AD60="Leve",AD60="Menor",AD60="Moderado")),"Moderado",
IF(AND(AB60="Media",OR(AD60="Mayor")),"Alto",
IF(AND(AB60="Baja",OR(AD60="Leve")),"Bajo",
IF(AND(OR(AB60="Baja",AB60="Improbable"),OR(AD60="Menor",AD60="Moderado")),"Moderado",
IF(AND(OR(AB60="Baja",AB60="Improbable"),AD60="Mayor"),"Alto",
IF(AND(AB60="Muy Baja",OR(AD60="Leve",AD60="Menor")),"Bajo",
IF(AND(OR(AB60="Muy Baja",AB60="Rara vez"),OR(AD60="Moderado")),"Moderado",
IF(AND(OR(AB60="Muy Baja",AB60="Rara vez"),AD60="Mayor"),"Alto",
IF(AND(OR(AB60="Casi seguro",AB60="Probable",AB60="Posible"),AD60="Mayor"),"Extremo",
IF(AND(AB60="Casi seguro",AD60="Moderado"),"Extremo",
IF(AND(OR(AB60="Probable",AB60="Posible"),OR(AD60="Moderado")),"Alto",
IF(AD60="Catastrófico","Extremo","")))))))))))))))</f>
        <v>Alto</v>
      </c>
      <c r="AG60" s="147" t="s">
        <v>69</v>
      </c>
      <c r="AH60" s="181" t="str">
        <f t="shared" ref="AH60" si="49">IF(AG60="Reducir (Mitigar)","Debe establecer el plan de acción a implementar para mitigar el nivel del riesgo",
IF(AG60="Reducir (Transferir)","No amerita plan de acción. Debe tercerizar la actividad que genera este riesgo o adquirir polizas para evitar responsabilidad economica, sin embargo mantiene la responsabilidad reputacional",
IF(AG60="Aceptar","No amerita plan de acción. Asuma las consecuencias de la materialización del riesgo",
IF(AG60="Evitar","No amerita plan de acción. No ejecute la actividad que genera el riesgo",
IF(AG60="Reducir","Debe establecer el plan de acción a implementar para mitigar el nivel del riesgo",
IF(AG60="Compartir","No amerita plan de acción. Comparta el riesgo con una parte interesada que pueda gestionarlo con mas eficacia",""))))))</f>
        <v>Debe establecer el plan de acción a implementar para mitigar el nivel del riesgo</v>
      </c>
      <c r="AI60" s="213" t="s">
        <v>686</v>
      </c>
      <c r="AJ60" s="215" t="s">
        <v>687</v>
      </c>
      <c r="AK60" s="208" t="str">
        <f t="shared" ref="AK60" si="50">IF(AI60="","","∑ Peso porcentual de cada acción definida")</f>
        <v>∑ Peso porcentual de cada acción definida</v>
      </c>
      <c r="AL60" s="144" t="s">
        <v>661</v>
      </c>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row>
    <row r="61" spans="1:67" ht="31.5" customHeight="1" x14ac:dyDescent="0.3">
      <c r="A61" s="148"/>
      <c r="B61" s="149"/>
      <c r="C61" s="149"/>
      <c r="D61" s="149"/>
      <c r="E61" s="149"/>
      <c r="F61" s="149"/>
      <c r="G61" s="149"/>
      <c r="H61" s="149"/>
      <c r="I61" s="149"/>
      <c r="J61" s="149"/>
      <c r="K61" s="145"/>
      <c r="L61" s="146"/>
      <c r="M61" s="149"/>
      <c r="N61" s="145"/>
      <c r="O61" s="146"/>
      <c r="P61" s="143"/>
      <c r="Q61" s="51">
        <f>IF($H$60="","",
IF(OR($H$60="Corrupción",$H$60="Lavado de Activos",$H$60="Financiación del Terrorismo",$H$60="Trámites, OPAs y Consultas de Acceso a la Información Pública"),'6.Valoración Control Corrupción'!$E61,'5. Valoración de Controles'!$E61))</f>
        <v>0</v>
      </c>
      <c r="R61" s="50">
        <f>IF($H$60="","",
IF(OR($H$60="Corrupción",$H$60="Lavado de Activos",$H$60="Financiación del Terrorismo",$H$60="Trámites, OPAs y Consultas de Acceso a la Información Pública"),"No Aplica",'5. Valoración de Controles'!$I61))</f>
        <v>0</v>
      </c>
      <c r="S61" s="50" t="str">
        <f>IF($H$60="","",
IF(OR($H$60="Corrupción",$H$60="Lavado de Activos",$H$60="Financiación del Terrorismo",$H$60="Trámites, OPAs y Consultas de Acceso a la Información Pública"),"No Aplica",'5. Valoración de Controles'!$J61))</f>
        <v/>
      </c>
      <c r="T61" s="50">
        <f>IF($H$60="","",
IF(OR($H$60="Corrupción",$H$60="Lavado de Activos",$H$60="Financiación del Terrorismo",$H$60="Trámites, OPAs y Consultas de Acceso a la Información Pública"),"No Aplica",'5. Valoración de Controles'!$K61))</f>
        <v>0</v>
      </c>
      <c r="U61" s="50">
        <f>IF($H$60="","",
IF(OR($H$60="Corrupción",$H$60="Lavado de Activos",$H$60="Financiación del Terrorismo",$H$60="Trámites, OPAs y Consultas de Acceso a la Información Pública"),"No Aplica",'5. Valoración de Controles'!$L61))</f>
        <v>0</v>
      </c>
      <c r="V61" s="50">
        <f>IF($H$60="","",
IF(OR($H$60="Corrupción",$H$60="Lavado de Activos",$H$60="Financiación del Terrorismo",$H$60="Trámites, OPAs y Consultas de Acceso a la Información Pública"),"No Aplica",'5. Valoración de Controles'!$M61))</f>
        <v>0</v>
      </c>
      <c r="W61" s="50">
        <f>IF($H$60="","",
IF(OR($H$60="Corrupción",$H$60="Lavado de Activos",$H$60="Financiación del Terrorismo",$H$60="Trámites, OPAs y Consultas de Acceso a la Información Pública"),"No Aplica",'5. Valoración de Controles'!$N61))</f>
        <v>0</v>
      </c>
      <c r="X61" s="68">
        <f>IF($H$60="","",
IF(OR($H$60="Corrupción",$H$60="Lavado de Activos",$H$60="Financiación del Terrorismo",$H$60="Trámites, OPAs y Consultas de Acceso a la Información Pública"),"No Aplica",'5. Valoración de Controles'!$O61))</f>
        <v>0</v>
      </c>
      <c r="Y61" s="68">
        <f>IF($H$60="","",
IF(OR($H$60="Corrupción",$H$60="Lavado de Activos",$H$60="Financiación del Terrorismo",$H$60="Trámites, OPAs y Consultas de Acceso a la Información Pública"),"No Aplica",'5. Valoración de Controles'!$P61))</f>
        <v>0</v>
      </c>
      <c r="Z61" s="68">
        <f>IF($H$60="","",
IF(OR($H$60="Corrupción",$H$60="Lavado de Activos",$H$60="Financiación del Terrorismo",$H$60="Trámites, OPAs y Consultas de Acceso a la Información Pública"),"No Aplica",'5. Valoración de Controles'!$Q61))</f>
        <v>0</v>
      </c>
      <c r="AA61" s="52" t="str">
        <f>IF($H$60="","",
IF(OR($H$60="Corrupción",$H$60="Lavado de Activos",$H$60="Financiación del Terrorismo",$H$60="Trámites, OPAs y Consultas de Acceso a la Información Pública"),"No aplica",'5. Valoración de Controles'!$R61))</f>
        <v/>
      </c>
      <c r="AB61" s="145"/>
      <c r="AC61" s="212"/>
      <c r="AD61" s="145"/>
      <c r="AE61" s="212"/>
      <c r="AF61" s="143"/>
      <c r="AG61" s="147"/>
      <c r="AH61" s="210"/>
      <c r="AI61" s="214"/>
      <c r="AJ61" s="216"/>
      <c r="AK61" s="209"/>
      <c r="AL61" s="216"/>
    </row>
    <row r="62" spans="1:67" ht="31.5" customHeight="1" x14ac:dyDescent="0.3">
      <c r="A62" s="148"/>
      <c r="B62" s="149"/>
      <c r="C62" s="149"/>
      <c r="D62" s="149"/>
      <c r="E62" s="149"/>
      <c r="F62" s="149"/>
      <c r="G62" s="149"/>
      <c r="H62" s="149"/>
      <c r="I62" s="149"/>
      <c r="J62" s="149"/>
      <c r="K62" s="145"/>
      <c r="L62" s="146"/>
      <c r="M62" s="149"/>
      <c r="N62" s="145"/>
      <c r="O62" s="146"/>
      <c r="P62" s="143"/>
      <c r="Q62" s="51">
        <f>IF($H$60="","",
IF(OR($H$60="Corrupción",$H$60="Lavado de Activos",$H$60="Financiación del Terrorismo",$H$60="Trámites, OPAs y Consultas de Acceso a la Información Pública"),'6.Valoración Control Corrupción'!$E62,'5. Valoración de Controles'!$E62))</f>
        <v>0</v>
      </c>
      <c r="R62" s="50">
        <f>IF($H$60="","",
IF(OR($H$60="Corrupción",$H$60="Lavado de Activos",$H$60="Financiación del Terrorismo",$H$60="Trámites, OPAs y Consultas de Acceso a la Información Pública"),"No Aplica",'5. Valoración de Controles'!$I62))</f>
        <v>0</v>
      </c>
      <c r="S62" s="50" t="str">
        <f>IF($H$60="","",
IF(OR($H$60="Corrupción",$H$60="Lavado de Activos",$H$60="Financiación del Terrorismo",$H$60="Trámites, OPAs y Consultas de Acceso a la Información Pública"),"No Aplica",'5. Valoración de Controles'!$J62))</f>
        <v/>
      </c>
      <c r="T62" s="50">
        <f>IF($H$60="","",
IF(OR($H$60="Corrupción",$H$60="Lavado de Activos",$H$60="Financiación del Terrorismo",$H$60="Trámites, OPAs y Consultas de Acceso a la Información Pública"),"No Aplica",'5. Valoración de Controles'!$K62))</f>
        <v>0</v>
      </c>
      <c r="U62" s="50">
        <f>IF($H$60="","",
IF(OR($H$60="Corrupción",$H$60="Lavado de Activos",$H$60="Financiación del Terrorismo",$H$60="Trámites, OPAs y Consultas de Acceso a la Información Pública"),"No Aplica",'5. Valoración de Controles'!$L62))</f>
        <v>0</v>
      </c>
      <c r="V62" s="50">
        <f>IF($H$60="","",
IF(OR($H$60="Corrupción",$H$60="Lavado de Activos",$H$60="Financiación del Terrorismo",$H$60="Trámites, OPAs y Consultas de Acceso a la Información Pública"),"No Aplica",'5. Valoración de Controles'!$M62))</f>
        <v>0</v>
      </c>
      <c r="W62" s="50">
        <f>IF($H$60="","",
IF(OR($H$60="Corrupción",$H$60="Lavado de Activos",$H$60="Financiación del Terrorismo",$H$60="Trámites, OPAs y Consultas de Acceso a la Información Pública"),"No Aplica",'5. Valoración de Controles'!$N62))</f>
        <v>0</v>
      </c>
      <c r="X62" s="68">
        <f>IF($H$60="","",
IF(OR($H$60="Corrupción",$H$60="Lavado de Activos",$H$60="Financiación del Terrorismo",$H$60="Trámites, OPAs y Consultas de Acceso a la Información Pública"),"No Aplica",'5. Valoración de Controles'!$O62))</f>
        <v>0</v>
      </c>
      <c r="Y62" s="68">
        <f>IF($H$60="","",
IF(OR($H$60="Corrupción",$H$60="Lavado de Activos",$H$60="Financiación del Terrorismo",$H$60="Trámites, OPAs y Consultas de Acceso a la Información Pública"),"No Aplica",'5. Valoración de Controles'!$P62))</f>
        <v>0</v>
      </c>
      <c r="Z62" s="68">
        <f>IF($H$60="","",
IF(OR($H$60="Corrupción",$H$60="Lavado de Activos",$H$60="Financiación del Terrorismo",$H$60="Trámites, OPAs y Consultas de Acceso a la Información Pública"),"No Aplica",'5. Valoración de Controles'!$Q62))</f>
        <v>0</v>
      </c>
      <c r="AA62" s="52" t="str">
        <f>IF($H$60="","",
IF(OR($H$60="Corrupción",$H$60="Lavado de Activos",$H$60="Financiación del Terrorismo",$H$60="Trámites, OPAs y Consultas de Acceso a la Información Pública"),"No aplica",'5. Valoración de Controles'!$R62))</f>
        <v/>
      </c>
      <c r="AB62" s="145"/>
      <c r="AC62" s="212"/>
      <c r="AD62" s="145"/>
      <c r="AE62" s="212"/>
      <c r="AF62" s="143"/>
      <c r="AG62" s="147"/>
      <c r="AH62" s="210"/>
      <c r="AI62" s="214"/>
      <c r="AJ62" s="216"/>
      <c r="AK62" s="209"/>
      <c r="AL62" s="216"/>
    </row>
    <row r="63" spans="1:67" ht="31.5" customHeight="1" x14ac:dyDescent="0.3">
      <c r="A63" s="148">
        <v>19</v>
      </c>
      <c r="B63" s="149" t="str">
        <f>'2. Identificación del Riesgo'!B63:B65</f>
        <v/>
      </c>
      <c r="C63" s="149" t="str">
        <f>IF('2. Identificación del Riesgo'!C63:C65="","",'2. Identificación del Riesgo'!C63:C65)</f>
        <v/>
      </c>
      <c r="D63" s="149" t="str">
        <f>IF('2. Identificación del Riesgo'!D63:D65="","",'2. Identificación del Riesgo'!D63:D65)</f>
        <v/>
      </c>
      <c r="E63" s="149" t="str">
        <f>IF('2. Identificación del Riesgo'!E63:E65="","",'2. Identificación del Riesgo'!E63:E65)</f>
        <v/>
      </c>
      <c r="F63" s="149" t="str">
        <f>IF('2. Identificación del Riesgo'!F63:F65="","",'2. Identificación del Riesgo'!F63:F65)</f>
        <v/>
      </c>
      <c r="G63" s="149" t="str">
        <f>IF('2. Identificación del Riesgo'!G63:G65="","",'2. Identificación del Riesgo'!G63:G65)</f>
        <v/>
      </c>
      <c r="H63" s="149" t="str">
        <f>IF('2. Identificación del Riesgo'!H63:H65="","",'2. Identificación del Riesgo'!H63:H65)</f>
        <v/>
      </c>
      <c r="I63" s="149" t="str">
        <f>IF('2. Identificación del Riesgo'!I63:I65="","",'2. Identificación del Riesgo'!I63:I65)</f>
        <v/>
      </c>
      <c r="J63" s="149" t="str">
        <f>IF('2. Identificación del Riesgo'!J63:J65="","",'2. Identificación del Riesgo'!J63:J65)</f>
        <v/>
      </c>
      <c r="K63" s="145" t="str">
        <f>'2. Identificación del Riesgo'!K63:K65</f>
        <v/>
      </c>
      <c r="L63" s="146" t="str">
        <f>'2. Identificación del Riesgo'!L63:L65</f>
        <v/>
      </c>
      <c r="M63" s="149" t="str">
        <f>IF(OR('2. Identificación del Riesgo'!H63:H65="Corrupción",'2. Identificación del Riesgo'!H63:H65="Lavado de Activos",'2. Identificación del Riesgo'!H63:H65="Financiación del Terrorismo",'2. Identificación del Riesgo'!H63:H65="Trámites, OPAs y Consultas de Acceso a la Información Pública"),"No Aplica",
IF('2. Identificación del Riesgo'!M63:M65="","",'2. Identificación del Riesgo'!M63:M65))</f>
        <v/>
      </c>
      <c r="N63" s="145" t="str">
        <f>'2. Identificación del Riesgo'!N63:N65</f>
        <v/>
      </c>
      <c r="O63" s="146" t="str">
        <f>'2. Identificación del Riesgo'!O63:O65</f>
        <v/>
      </c>
      <c r="P63" s="143" t="str">
        <f>'2. Identificación del Riesgo'!P63:P65</f>
        <v/>
      </c>
      <c r="Q63" s="51" t="str">
        <f>IF($H$63="","",
IF(OR($H$63="Corrupción",$H$63="Lavado de Activos",$H$63="Financiación del Terrorismo",$H$63="Trámites, OPAs y Consultas de Acceso a la Información Pública"),'6.Valoración Control Corrupción'!$E63,'5. Valoración de Controles'!$E63))</f>
        <v/>
      </c>
      <c r="R63" s="50" t="str">
        <f>IF($H$63="","",
IF(OR($H$63="Corrupción",$H$63="Lavado de Activos",$H$63="Financiación del Terrorismo",$H$63="Trámites, OPAs y Consultas de Acceso a la Información Pública"),"No Aplica",'5. Valoración de Controles'!$I63))</f>
        <v/>
      </c>
      <c r="S63" s="50" t="str">
        <f>IF($H$63="","",
IF(OR($H$63="Corrupción",$H$63="Lavado de Activos",$H$63="Financiación del Terrorismo",$H$63="Trámites, OPAs y Consultas de Acceso a la Información Pública"),"No Aplica",'5. Valoración de Controles'!$J63))</f>
        <v/>
      </c>
      <c r="T63" s="50" t="str">
        <f>IF($H$63="","",
IF(OR($H$63="Corrupción",$H$63="Lavado de Activos",$H$63="Financiación del Terrorismo",$H$63="Trámites, OPAs y Consultas de Acceso a la Información Pública"),"No Aplica",'5. Valoración de Controles'!$K63))</f>
        <v/>
      </c>
      <c r="U63" s="50" t="str">
        <f>IF($H$63="","",
IF(OR($H$63="Corrupción",$H$63="Lavado de Activos",$H$63="Financiación del Terrorismo",$H$63="Trámites, OPAs y Consultas de Acceso a la Información Pública"),"No Aplica",'5. Valoración de Controles'!$L63))</f>
        <v/>
      </c>
      <c r="V63" s="50" t="str">
        <f>IF($H$63="","",
IF(OR($H$63="Corrupción",$H$63="Lavado de Activos",$H$63="Financiación del Terrorismo",$H$63="Trámites, OPAs y Consultas de Acceso a la Información Pública"),"No Aplica",'5. Valoración de Controles'!$M63))</f>
        <v/>
      </c>
      <c r="W63" s="50" t="str">
        <f>IF($H$63="","",
IF(OR($H$63="Corrupción",$H$63="Lavado de Activos",$H$63="Financiación del Terrorismo",$H$63="Trámites, OPAs y Consultas de Acceso a la Información Pública"),"No Aplica",'5. Valoración de Controles'!$N63))</f>
        <v/>
      </c>
      <c r="X63" s="68" t="str">
        <f>IF($H$63="","",
IF(OR($H$63="Corrupción",$H$63="Lavado de Activos",$H$63="Financiación del Terrorismo",$H$63="Trámites, OPAs y Consultas de Acceso a la Información Pública"),"No Aplica",'5. Valoración de Controles'!$O63))</f>
        <v/>
      </c>
      <c r="Y63" s="68" t="str">
        <f>IF($H$63="","",
IF(OR($H$63="Corrupción",$H$63="Lavado de Activos",$H$63="Financiación del Terrorismo",$H$63="Trámites, OPAs y Consultas de Acceso a la Información Pública"),"No Aplica",'5. Valoración de Controles'!$P63))</f>
        <v/>
      </c>
      <c r="Z63" s="68" t="str">
        <f>IF($H$63="","",
IF(OR($H$63="Corrupción",$H$63="Lavado de Activos",$H$63="Financiación del Terrorismo",$H$63="Trámites, OPAs y Consultas de Acceso a la Información Pública"),"No Aplica",'5. Valoración de Controles'!$Q63))</f>
        <v/>
      </c>
      <c r="AA63" s="52" t="str">
        <f>IF($H$63="","",
IF(OR($H$63="Corrupción",$H$63="Lavado de Activos",$H$63="Financiación del Terrorismo",$H$63="Trámites, OPAs y Consultas de Acceso a la Información Pública"),"No aplica",'5. Valoración de Controles'!$R63))</f>
        <v/>
      </c>
      <c r="AB63" s="145" t="str">
        <f>IF(H63="","",
IF(OR(H63="Corrupción",H63="Lavado de Activos",H63="Financiación del Terrorismo",H63="Trámites, OPAs y Consultas de Acceso a la Información Pública"),'6.Valoración Control Corrupción'!W63:W65,
IF(OR(H63&lt;&gt;"Corrupción",H63&lt;&gt;"Lavado de Activos",H63&lt;&gt;"Financiación del Terrorismo",H63&lt;&gt;"Trámites, OPAs y Consultas de Acceso a la Información Pública"),IF(AC63="","",
IF(AND(AC63&gt;0,AC63&lt;0.4),"Muy Baja",
IF(AND(AC63&gt;=0.4,AC63&lt;0.6),"Baja",
IF(AND(AC63&gt;=0.6,AC63&lt;0.8),"Media",
IF(AND(AC63&gt;=0.8,AC63&lt;1),"Alta",
IF(AC63&gt;=1,"Muy Alta","")))))))))</f>
        <v/>
      </c>
      <c r="AC63" s="211" t="str">
        <f>IF(H63="","",
IF(OR(H63="Corrupción",H63="Lavado de Activos",H63="Financiación del Terrorismo",H63="Trámites, OPAs y Consultas de Acceso a la Información Pública"),"No aplica",
IF(OR(H63&lt;&gt;"Corrupción",H63&lt;&gt;"Lavado de Activos",H63&lt;&gt;"Financiación del Terrorismo",H63&lt;&gt;"Trámites, OPAs y Consultas de Acceso a la Información Pública"),
IF('5. Valoración de Controles'!U65&gt;0,'5. Valoración de Controles'!U65,
IF('5. Valoración de Controles'!U64&gt;0,'5. Valoración de Controles'!U64,
IF('5. Valoración de Controles'!U63&gt;0,'5. Valoración de Controles'!U63,L63))))))</f>
        <v/>
      </c>
      <c r="AD63" s="145" t="str">
        <f>IF(H63="","",
IF(OR(H63="Corrupción",H63="Lavado de Activos",H63="Financiación del Terrorismo",H63="Trámites, OPAs y Consultas de Acceso a la Información Pública"),'3. Impacto Riesgo de Corrupción'!Z63:Z65,
IF(OR(H63&lt;&gt;"Corrupción",H63&lt;&gt;"Lavado de Activos",H63&lt;&gt;"Financiación del Terrorismo",H63&lt;&gt;"Trámites, OPAs y Consultas de Acceso a la Información Pública"),
IF(AE63="","",
IF(AND(AE63&gt;0,AE63&lt;0.4),"Leve",
IF(AND(AE63&gt;=0.4,AE63&lt;0.6),"Menor",
IF(AND(AE63&gt;=0.6,AE63&lt;0.8),"Moderado",
IF(AND(AE63&gt;=0.8,AE63&lt;1),"Mayor",
IF(AE63&gt;=1,"Catastrófico","")))))))))</f>
        <v/>
      </c>
      <c r="AE63" s="211" t="str">
        <f>IF(H63="","",
IF(OR(H63="Corrupción",H63="Lavado de Activos",H63="Financiación del Terrorismo",H63="Trámites, OPAs y Consultas de Acceso a la Información Pública"),"No aplica",
IF(OR(H63&lt;&gt;"Corrupción",H63&lt;&gt;"Lavado de Activos",H63&lt;&gt;"Financiación del Terrorismo",H63&lt;&gt;"Trámites, OPAs y Consultas de Acceso a la Información Pública"),
IF('5. Valoración de Controles'!V65&gt;0,'5. Valoración de Controles'!V65,
IF('5. Valoración de Controles'!V64&gt;0,'5. Valoración de Controles'!V64,
IF('5. Valoración de Controles'!V63&gt;0,'5. Valoración de Controles'!V63,O63))))))</f>
        <v/>
      </c>
      <c r="AF63" s="143" t="str">
        <f t="shared" ref="AF63" si="51">IF(AND(AB63="Muy Alta",OR(AD63="Leve",AD63="Menor",AD63="Moderado",AD63="Mayor")),"Alto",
IF(AND(AB63="Alta",OR(AD63="Leve",AD63="Menor")),"Moderado",
IF(AND(AB63="Alta",OR(AD63="Moderado",AD63="Mayor")),"Alto",
IF(AND(AB63="Media",OR(AD63="Leve",AD63="Menor",AD63="Moderado")),"Moderado",
IF(AND(AB63="Media",OR(AD63="Mayor")),"Alto",
IF(AND(AB63="Baja",OR(AD63="Leve")),"Bajo",
IF(AND(OR(AB63="Baja",AB63="Improbable"),OR(AD63="Menor",AD63="Moderado")),"Moderado",
IF(AND(OR(AB63="Baja",AB63="Improbable"),AD63="Mayor"),"Alto",
IF(AND(AB63="Muy Baja",OR(AD63="Leve",AD63="Menor")),"Bajo",
IF(AND(OR(AB63="Muy Baja",AB63="Rara vez"),OR(AD63="Moderado")),"Moderado",
IF(AND(OR(AB63="Muy Baja",AB63="Rara vez"),AD63="Mayor"),"Alto",
IF(AND(OR(AB63="Casi seguro",AB63="Probable",AB63="Posible"),AD63="Mayor"),"Extremo",
IF(AND(AB63="Casi seguro",AD63="Moderado"),"Extremo",
IF(AND(OR(AB63="Probable",AB63="Posible"),OR(AD63="Moderado")),"Alto",
IF(AD63="Catastrófico","Extremo","")))))))))))))))</f>
        <v/>
      </c>
      <c r="AG63" s="147"/>
      <c r="AH63" s="181" t="str">
        <f t="shared" ref="AH63" si="52">IF(AG63="Reducir (Mitigar)","Debe establecer el plan de acción a implementar para mitigar el nivel del riesgo",
IF(AG63="Reducir (Transferir)","No amerita plan de acción. Debe tercerizar la actividad que genera este riesgo o adquirir polizas para evitar responsabilidad economica, sin embargo mantiene la responsabilidad reputacional",
IF(AG63="Aceptar","No amerita plan de acción. Asuma las consecuencias de la materialización del riesgo",
IF(AG63="Evitar","No amerita plan de acción. No ejecute la actividad que genera el riesgo",
IF(AG63="Reducir","Debe establecer el plan de acción a implementar para mitigar el nivel del riesgo",
IF(AG63="Compartir","No amerita plan de acción. Comparta el riesgo con una parte interesada que pueda gestionarlo con mas eficacia",""))))))</f>
        <v/>
      </c>
      <c r="AI63" s="213"/>
      <c r="AJ63" s="215"/>
      <c r="AK63" s="208" t="str">
        <f t="shared" ref="AK63" si="53">IF(AI63="","","∑ Peso porcentual de cada acción definida")</f>
        <v/>
      </c>
      <c r="AL63" s="144"/>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row>
    <row r="64" spans="1:67" ht="31.5" customHeight="1" x14ac:dyDescent="0.3">
      <c r="A64" s="148"/>
      <c r="B64" s="149"/>
      <c r="C64" s="149"/>
      <c r="D64" s="149"/>
      <c r="E64" s="149"/>
      <c r="F64" s="149"/>
      <c r="G64" s="149"/>
      <c r="H64" s="149"/>
      <c r="I64" s="149"/>
      <c r="J64" s="149"/>
      <c r="K64" s="145"/>
      <c r="L64" s="146"/>
      <c r="M64" s="149"/>
      <c r="N64" s="145"/>
      <c r="O64" s="146"/>
      <c r="P64" s="143"/>
      <c r="Q64" s="51" t="str">
        <f>IF($H$63="","",
IF(OR($H$63="Corrupción",$H$63="Lavado de Activos",$H$63="Financiación del Terrorismo",$H$63="Trámites, OPAs y Consultas de Acceso a la Información Pública"),'6.Valoración Control Corrupción'!$E64,'5. Valoración de Controles'!$E64))</f>
        <v/>
      </c>
      <c r="R64" s="50" t="str">
        <f>IF($H$63="","",
IF(OR($H$63="Corrupción",$H$63="Lavado de Activos",$H$63="Financiación del Terrorismo",$H$63="Trámites, OPAs y Consultas de Acceso a la Información Pública"),"No Aplica",'5. Valoración de Controles'!$I64))</f>
        <v/>
      </c>
      <c r="S64" s="50" t="str">
        <f>IF($H$63="","",
IF(OR($H$63="Corrupción",$H$63="Lavado de Activos",$H$63="Financiación del Terrorismo",$H$63="Trámites, OPAs y Consultas de Acceso a la Información Pública"),"No Aplica",'5. Valoración de Controles'!$J64))</f>
        <v/>
      </c>
      <c r="T64" s="50" t="str">
        <f>IF($H$63="","",
IF(OR($H$63="Corrupción",$H$63="Lavado de Activos",$H$63="Financiación del Terrorismo",$H$63="Trámites, OPAs y Consultas de Acceso a la Información Pública"),"No Aplica",'5. Valoración de Controles'!$K64))</f>
        <v/>
      </c>
      <c r="U64" s="50" t="str">
        <f>IF($H$63="","",
IF(OR($H$63="Corrupción",$H$63="Lavado de Activos",$H$63="Financiación del Terrorismo",$H$63="Trámites, OPAs y Consultas de Acceso a la Información Pública"),"No Aplica",'5. Valoración de Controles'!$L64))</f>
        <v/>
      </c>
      <c r="V64" s="50" t="str">
        <f>IF($H$63="","",
IF(OR($H$63="Corrupción",$H$63="Lavado de Activos",$H$63="Financiación del Terrorismo",$H$63="Trámites, OPAs y Consultas de Acceso a la Información Pública"),"No Aplica",'5. Valoración de Controles'!$M64))</f>
        <v/>
      </c>
      <c r="W64" s="50" t="str">
        <f>IF($H$63="","",
IF(OR($H$63="Corrupción",$H$63="Lavado de Activos",$H$63="Financiación del Terrorismo",$H$63="Trámites, OPAs y Consultas de Acceso a la Información Pública"),"No Aplica",'5. Valoración de Controles'!$N64))</f>
        <v/>
      </c>
      <c r="X64" s="68" t="str">
        <f>IF($H$63="","",
IF(OR($H$63="Corrupción",$H$63="Lavado de Activos",$H$63="Financiación del Terrorismo",$H$63="Trámites, OPAs y Consultas de Acceso a la Información Pública"),"No Aplica",'5. Valoración de Controles'!$O64))</f>
        <v/>
      </c>
      <c r="Y64" s="68" t="str">
        <f>IF($H$63="","",
IF(OR($H$63="Corrupción",$H$63="Lavado de Activos",$H$63="Financiación del Terrorismo",$H$63="Trámites, OPAs y Consultas de Acceso a la Información Pública"),"No Aplica",'5. Valoración de Controles'!$P64))</f>
        <v/>
      </c>
      <c r="Z64" s="68" t="str">
        <f>IF($H$63="","",
IF(OR($H$63="Corrupción",$H$63="Lavado de Activos",$H$63="Financiación del Terrorismo",$H$63="Trámites, OPAs y Consultas de Acceso a la Información Pública"),"No Aplica",'5. Valoración de Controles'!$Q64))</f>
        <v/>
      </c>
      <c r="AA64" s="52" t="str">
        <f>IF($H$63="","",
IF(OR($H$63="Corrupción",$H$63="Lavado de Activos",$H$63="Financiación del Terrorismo",$H$63="Trámites, OPAs y Consultas de Acceso a la Información Pública"),"No aplica",'5. Valoración de Controles'!$R64))</f>
        <v/>
      </c>
      <c r="AB64" s="145"/>
      <c r="AC64" s="212"/>
      <c r="AD64" s="145"/>
      <c r="AE64" s="212"/>
      <c r="AF64" s="143"/>
      <c r="AG64" s="147"/>
      <c r="AH64" s="210"/>
      <c r="AI64" s="214"/>
      <c r="AJ64" s="216"/>
      <c r="AK64" s="209"/>
      <c r="AL64" s="216"/>
    </row>
    <row r="65" spans="1:67" ht="31.5" customHeight="1" x14ac:dyDescent="0.3">
      <c r="A65" s="148"/>
      <c r="B65" s="149"/>
      <c r="C65" s="149"/>
      <c r="D65" s="149"/>
      <c r="E65" s="149"/>
      <c r="F65" s="149"/>
      <c r="G65" s="149"/>
      <c r="H65" s="149"/>
      <c r="I65" s="149"/>
      <c r="J65" s="149"/>
      <c r="K65" s="145"/>
      <c r="L65" s="146"/>
      <c r="M65" s="149"/>
      <c r="N65" s="145"/>
      <c r="O65" s="146"/>
      <c r="P65" s="143"/>
      <c r="Q65" s="51" t="str">
        <f>IF($H$63="","",
IF(OR($H$63="Corrupción",$H$63="Lavado de Activos",$H$63="Financiación del Terrorismo",$H$63="Trámites, OPAs y Consultas de Acceso a la Información Pública"),'6.Valoración Control Corrupción'!$E65,'5. Valoración de Controles'!$E65))</f>
        <v/>
      </c>
      <c r="R65" s="50" t="str">
        <f>IF($H$63="","",
IF(OR($H$63="Corrupción",$H$63="Lavado de Activos",$H$63="Financiación del Terrorismo",$H$63="Trámites, OPAs y Consultas de Acceso a la Información Pública"),"No Aplica",'5. Valoración de Controles'!$I65))</f>
        <v/>
      </c>
      <c r="S65" s="50" t="str">
        <f>IF($H$63="","",
IF(OR($H$63="Corrupción",$H$63="Lavado de Activos",$H$63="Financiación del Terrorismo",$H$63="Trámites, OPAs y Consultas de Acceso a la Información Pública"),"No Aplica",'5. Valoración de Controles'!$J65))</f>
        <v/>
      </c>
      <c r="T65" s="50" t="str">
        <f>IF($H$63="","",
IF(OR($H$63="Corrupción",$H$63="Lavado de Activos",$H$63="Financiación del Terrorismo",$H$63="Trámites, OPAs y Consultas de Acceso a la Información Pública"),"No Aplica",'5. Valoración de Controles'!$K65))</f>
        <v/>
      </c>
      <c r="U65" s="50" t="str">
        <f>IF($H$63="","",
IF(OR($H$63="Corrupción",$H$63="Lavado de Activos",$H$63="Financiación del Terrorismo",$H$63="Trámites, OPAs y Consultas de Acceso a la Información Pública"),"No Aplica",'5. Valoración de Controles'!$L65))</f>
        <v/>
      </c>
      <c r="V65" s="50" t="str">
        <f>IF($H$63="","",
IF(OR($H$63="Corrupción",$H$63="Lavado de Activos",$H$63="Financiación del Terrorismo",$H$63="Trámites, OPAs y Consultas de Acceso a la Información Pública"),"No Aplica",'5. Valoración de Controles'!$M65))</f>
        <v/>
      </c>
      <c r="W65" s="50" t="str">
        <f>IF($H$63="","",
IF(OR($H$63="Corrupción",$H$63="Lavado de Activos",$H$63="Financiación del Terrorismo",$H$63="Trámites, OPAs y Consultas de Acceso a la Información Pública"),"No Aplica",'5. Valoración de Controles'!$N65))</f>
        <v/>
      </c>
      <c r="X65" s="68" t="str">
        <f>IF($H$63="","",
IF(OR($H$63="Corrupción",$H$63="Lavado de Activos",$H$63="Financiación del Terrorismo",$H$63="Trámites, OPAs y Consultas de Acceso a la Información Pública"),"No Aplica",'5. Valoración de Controles'!$O65))</f>
        <v/>
      </c>
      <c r="Y65" s="68" t="str">
        <f>IF($H$63="","",
IF(OR($H$63="Corrupción",$H$63="Lavado de Activos",$H$63="Financiación del Terrorismo",$H$63="Trámites, OPAs y Consultas de Acceso a la Información Pública"),"No Aplica",'5. Valoración de Controles'!$P65))</f>
        <v/>
      </c>
      <c r="Z65" s="68" t="str">
        <f>IF($H$63="","",
IF(OR($H$63="Corrupción",$H$63="Lavado de Activos",$H$63="Financiación del Terrorismo",$H$63="Trámites, OPAs y Consultas de Acceso a la Información Pública"),"No Aplica",'5. Valoración de Controles'!$Q65))</f>
        <v/>
      </c>
      <c r="AA65" s="52" t="str">
        <f>IF($H$63="","",
IF(OR($H$63="Corrupción",$H$63="Lavado de Activos",$H$63="Financiación del Terrorismo",$H$63="Trámites, OPAs y Consultas de Acceso a la Información Pública"),"No aplica",'5. Valoración de Controles'!$R65))</f>
        <v/>
      </c>
      <c r="AB65" s="145"/>
      <c r="AC65" s="212"/>
      <c r="AD65" s="145"/>
      <c r="AE65" s="212"/>
      <c r="AF65" s="143"/>
      <c r="AG65" s="147"/>
      <c r="AH65" s="210"/>
      <c r="AI65" s="214"/>
      <c r="AJ65" s="216"/>
      <c r="AK65" s="209"/>
      <c r="AL65" s="216"/>
    </row>
    <row r="66" spans="1:67" ht="31.5" customHeight="1" x14ac:dyDescent="0.3">
      <c r="A66" s="148">
        <v>20</v>
      </c>
      <c r="B66" s="149" t="str">
        <f>'2. Identificación del Riesgo'!B66:B68</f>
        <v/>
      </c>
      <c r="C66" s="149" t="str">
        <f>IF('2. Identificación del Riesgo'!C66:C68="","",'2. Identificación del Riesgo'!C66:C68)</f>
        <v/>
      </c>
      <c r="D66" s="149" t="str">
        <f>IF('2. Identificación del Riesgo'!D66:D68="","",'2. Identificación del Riesgo'!D66:D68)</f>
        <v/>
      </c>
      <c r="E66" s="149" t="str">
        <f>IF('2. Identificación del Riesgo'!E66:E68="","",'2. Identificación del Riesgo'!E66:E68)</f>
        <v/>
      </c>
      <c r="F66" s="149" t="str">
        <f>IF('2. Identificación del Riesgo'!F66:F68="","",'2. Identificación del Riesgo'!F66:F68)</f>
        <v/>
      </c>
      <c r="G66" s="149" t="str">
        <f>IF('2. Identificación del Riesgo'!G66:G68="","",'2. Identificación del Riesgo'!G66:G68)</f>
        <v/>
      </c>
      <c r="H66" s="149" t="str">
        <f>IF('2. Identificación del Riesgo'!H66:H68="","",'2. Identificación del Riesgo'!H66:H68)</f>
        <v/>
      </c>
      <c r="I66" s="149" t="str">
        <f>IF('2. Identificación del Riesgo'!I66:I68="","",'2. Identificación del Riesgo'!I66:I68)</f>
        <v/>
      </c>
      <c r="J66" s="149" t="str">
        <f>IF('2. Identificación del Riesgo'!J66:J68="","",'2. Identificación del Riesgo'!J66:J68)</f>
        <v/>
      </c>
      <c r="K66" s="145" t="str">
        <f>'2. Identificación del Riesgo'!K66:K68</f>
        <v/>
      </c>
      <c r="L66" s="146" t="str">
        <f>'2. Identificación del Riesgo'!L66:L68</f>
        <v/>
      </c>
      <c r="M66" s="149" t="str">
        <f>IF(OR('2. Identificación del Riesgo'!H66:H68="Corrupción",'2. Identificación del Riesgo'!H66:H68="Lavado de Activos",'2. Identificación del Riesgo'!H66:H68="Financiación del Terrorismo",'2. Identificación del Riesgo'!H66:H68="Trámites, OPAs y Consultas de Acceso a la Información Pública"),"No Aplica",
IF('2. Identificación del Riesgo'!M66:M68="","",'2. Identificación del Riesgo'!M66:M68))</f>
        <v/>
      </c>
      <c r="N66" s="145" t="str">
        <f>'2. Identificación del Riesgo'!N66:N68</f>
        <v/>
      </c>
      <c r="O66" s="146" t="str">
        <f>'2. Identificación del Riesgo'!O66:O68</f>
        <v/>
      </c>
      <c r="P66" s="143" t="str">
        <f>'2. Identificación del Riesgo'!P66:P68</f>
        <v/>
      </c>
      <c r="Q66" s="51" t="str">
        <f>IF($H$66="","",
IF(OR($H$66="Corrupción",$H$66="Lavado de Activos",$H$66="Financiación del Terrorismo",$H$66="Trámites, OPAs y Consultas de Acceso a la Información Pública"),'6.Valoración Control Corrupción'!$E66,'5. Valoración de Controles'!$E66))</f>
        <v/>
      </c>
      <c r="R66" s="50" t="str">
        <f>IF($H$66="","",
IF(OR($H$66="Corrupción",$H$66="Lavado de Activos",$H$66="Financiación del Terrorismo",$H$66="Trámites, OPAs y Consultas de Acceso a la Información Pública"),"No Aplica",'5. Valoración de Controles'!$I66))</f>
        <v/>
      </c>
      <c r="S66" s="50" t="str">
        <f>IF($H$66="","",
IF(OR($H$66="Corrupción",$H$66="Lavado de Activos",$H$66="Financiación del Terrorismo",$H$66="Trámites, OPAs y Consultas de Acceso a la Información Pública"),"No Aplica",'5. Valoración de Controles'!$J66))</f>
        <v/>
      </c>
      <c r="T66" s="50" t="str">
        <f>IF($H$66="","",
IF(OR($H$66="Corrupción",$H$66="Lavado de Activos",$H$66="Financiación del Terrorismo",$H$66="Trámites, OPAs y Consultas de Acceso a la Información Pública"),"No Aplica",'5. Valoración de Controles'!$K66))</f>
        <v/>
      </c>
      <c r="U66" s="50" t="str">
        <f>IF($H$66="","",
IF(OR($H$66="Corrupción",$H$66="Lavado de Activos",$H$66="Financiación del Terrorismo",$H$66="Trámites, OPAs y Consultas de Acceso a la Información Pública"),"No Aplica",'5. Valoración de Controles'!$L66))</f>
        <v/>
      </c>
      <c r="V66" s="50" t="str">
        <f>IF($H$66="","",
IF(OR($H$66="Corrupción",$H$66="Lavado de Activos",$H$66="Financiación del Terrorismo",$H$66="Trámites, OPAs y Consultas de Acceso a la Información Pública"),"No Aplica",'5. Valoración de Controles'!$M66))</f>
        <v/>
      </c>
      <c r="W66" s="50" t="str">
        <f>IF($H$66="","",
IF(OR($H$66="Corrupción",$H$66="Lavado de Activos",$H$66="Financiación del Terrorismo",$H$66="Trámites, OPAs y Consultas de Acceso a la Información Pública"),"No Aplica",'5. Valoración de Controles'!$N66))</f>
        <v/>
      </c>
      <c r="X66" s="68" t="str">
        <f>IF($H$66="","",
IF(OR($H$66="Corrupción",$H$66="Lavado de Activos",$H$66="Financiación del Terrorismo",$H$66="Trámites, OPAs y Consultas de Acceso a la Información Pública"),"No Aplica",'5. Valoración de Controles'!$O66))</f>
        <v/>
      </c>
      <c r="Y66" s="68" t="str">
        <f>IF($H$66="","",
IF(OR($H$66="Corrupción",$H$66="Lavado de Activos",$H$66="Financiación del Terrorismo",$H$66="Trámites, OPAs y Consultas de Acceso a la Información Pública"),"No Aplica",'5. Valoración de Controles'!$P66))</f>
        <v/>
      </c>
      <c r="Z66" s="68" t="str">
        <f>IF($H$66="","",
IF(OR($H$66="Corrupción",$H$66="Lavado de Activos",$H$66="Financiación del Terrorismo",$H$66="Trámites, OPAs y Consultas de Acceso a la Información Pública"),"No Aplica",'5. Valoración de Controles'!$Q66))</f>
        <v/>
      </c>
      <c r="AA66" s="52" t="str">
        <f>IF($H$66="","",
IF(OR($H$66="Corrupción",$H$66="Lavado de Activos",$H$66="Financiación del Terrorismo",$H$66="Trámites, OPAs y Consultas de Acceso a la Información Pública"),"No aplica",'5. Valoración de Controles'!$R66))</f>
        <v/>
      </c>
      <c r="AB66" s="145" t="str">
        <f>IF(H66="","",
IF(OR(H66="Corrupción",H66="Lavado de Activos",H66="Financiación del Terrorismo",H66="Trámites, OPAs y Consultas de Acceso a la Información Pública"),'6.Valoración Control Corrupción'!W66:W68,
IF(OR(H66&lt;&gt;"Corrupción",H66&lt;&gt;"Lavado de Activos",H66&lt;&gt;"Financiación del Terrorismo",H66&lt;&gt;"Trámites, OPAs y Consultas de Acceso a la Información Pública"),IF(AC66="","",
IF(AND(AC66&gt;0,AC66&lt;0.4),"Muy Baja",
IF(AND(AC66&gt;=0.4,AC66&lt;0.6),"Baja",
IF(AND(AC66&gt;=0.6,AC66&lt;0.8),"Media",
IF(AND(AC66&gt;=0.8,AC66&lt;1),"Alta",
IF(AC66&gt;=1,"Muy Alta","")))))))))</f>
        <v/>
      </c>
      <c r="AC66" s="211" t="str">
        <f>IF(H66="","",
IF(OR(H66="Corrupción",H66="Lavado de Activos",H66="Financiación del Terrorismo",H66="Trámites, OPAs y Consultas de Acceso a la Información Pública"),"No aplica",
IF(OR(H66&lt;&gt;"Corrupción",H66&lt;&gt;"Lavado de Activos",H66&lt;&gt;"Financiación del Terrorismo",H66&lt;&gt;"Trámites, OPAs y Consultas de Acceso a la Información Pública"),
IF('5. Valoración de Controles'!U68&gt;0,'5. Valoración de Controles'!U68,
IF('5. Valoración de Controles'!U67&gt;0,'5. Valoración de Controles'!U67,
IF('5. Valoración de Controles'!U66&gt;0,'5. Valoración de Controles'!U66,L66))))))</f>
        <v/>
      </c>
      <c r="AD66" s="145" t="str">
        <f>IF(H66="","",
IF(OR(H66="Corrupción",H66="Lavado de Activos",H66="Financiación del Terrorismo",H66="Trámites, OPAs y Consultas de Acceso a la Información Pública"),'3. Impacto Riesgo de Corrupción'!Z66:Z68,
IF(OR(H66&lt;&gt;"Corrupción",H66&lt;&gt;"Lavado de Activos",H66&lt;&gt;"Financiación del Terrorismo",H66&lt;&gt;"Trámites, OPAs y Consultas de Acceso a la Información Pública"),
IF(AE66="","",
IF(AND(AE66&gt;0,AE66&lt;0.4),"Leve",
IF(AND(AE66&gt;=0.4,AE66&lt;0.6),"Menor",
IF(AND(AE66&gt;=0.6,AE66&lt;0.8),"Moderado",
IF(AND(AE66&gt;=0.8,AE66&lt;1),"Mayor",
IF(AE66&gt;=1,"Catastrófico","")))))))))</f>
        <v/>
      </c>
      <c r="AE66" s="211" t="str">
        <f>IF(H66="","",
IF(OR(H66="Corrupción",H66="Lavado de Activos",H66="Financiación del Terrorismo",H66="Trámites, OPAs y Consultas de Acceso a la Información Pública"),"No aplica",
IF(OR(H66&lt;&gt;"Corrupción",H66&lt;&gt;"Lavado de Activos",H66&lt;&gt;"Financiación del Terrorismo",H66&lt;&gt;"Trámites, OPAs y Consultas de Acceso a la Información Pública"),
IF('5. Valoración de Controles'!V68&gt;0,'5. Valoración de Controles'!V68,
IF('5. Valoración de Controles'!V67&gt;0,'5. Valoración de Controles'!V67,
IF('5. Valoración de Controles'!V66&gt;0,'5. Valoración de Controles'!V66,O66))))))</f>
        <v/>
      </c>
      <c r="AF66" s="143" t="str">
        <f t="shared" ref="AF66" si="54">IF(AND(AB66="Muy Alta",OR(AD66="Leve",AD66="Menor",AD66="Moderado",AD66="Mayor")),"Alto",
IF(AND(AB66="Alta",OR(AD66="Leve",AD66="Menor")),"Moderado",
IF(AND(AB66="Alta",OR(AD66="Moderado",AD66="Mayor")),"Alto",
IF(AND(AB66="Media",OR(AD66="Leve",AD66="Menor",AD66="Moderado")),"Moderado",
IF(AND(AB66="Media",OR(AD66="Mayor")),"Alto",
IF(AND(AB66="Baja",OR(AD66="Leve")),"Bajo",
IF(AND(OR(AB66="Baja",AB66="Improbable"),OR(AD66="Menor",AD66="Moderado")),"Moderado",
IF(AND(OR(AB66="Baja",AB66="Improbable"),AD66="Mayor"),"Alto",
IF(AND(AB66="Muy Baja",OR(AD66="Leve",AD66="Menor")),"Bajo",
IF(AND(OR(AB66="Muy Baja",AB66="Rara vez"),OR(AD66="Moderado")),"Moderado",
IF(AND(OR(AB66="Muy Baja",AB66="Rara vez"),AD66="Mayor"),"Alto",
IF(AND(OR(AB66="Casi seguro",AB66="Probable",AB66="Posible"),AD66="Mayor"),"Extremo",
IF(AND(AB66="Casi seguro",AD66="Moderado"),"Extremo",
IF(AND(OR(AB66="Probable",AB66="Posible"),OR(AD66="Moderado")),"Alto",
IF(AD66="Catastrófico","Extremo","")))))))))))))))</f>
        <v/>
      </c>
      <c r="AG66" s="147"/>
      <c r="AH66" s="181" t="str">
        <f t="shared" ref="AH66" si="55">IF(AG66="Reducir (Mitigar)","Debe establecer el plan de acción a implementar para mitigar el nivel del riesgo",
IF(AG66="Reducir (Transferir)","No amerita plan de acción. Debe tercerizar la actividad que genera este riesgo o adquirir polizas para evitar responsabilidad economica, sin embargo mantiene la responsabilidad reputacional",
IF(AG66="Aceptar","No amerita plan de acción. Asuma las consecuencias de la materialización del riesgo",
IF(AG66="Evitar","No amerita plan de acción. No ejecute la actividad que genera el riesgo",
IF(AG66="Reducir","Debe establecer el plan de acción a implementar para mitigar el nivel del riesgo",
IF(AG66="Compartir","No amerita plan de acción. Comparta el riesgo con una parte interesada que pueda gestionarlo con mas eficacia",""))))))</f>
        <v/>
      </c>
      <c r="AI66" s="213"/>
      <c r="AJ66" s="215"/>
      <c r="AK66" s="208" t="str">
        <f t="shared" ref="AK66" si="56">IF(AI66="","","∑ Peso porcentual de cada acción definida")</f>
        <v/>
      </c>
      <c r="AL66" s="144"/>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row>
    <row r="67" spans="1:67" ht="31.5" customHeight="1" x14ac:dyDescent="0.3">
      <c r="A67" s="148"/>
      <c r="B67" s="149"/>
      <c r="C67" s="149"/>
      <c r="D67" s="149"/>
      <c r="E67" s="149"/>
      <c r="F67" s="149"/>
      <c r="G67" s="149"/>
      <c r="H67" s="149"/>
      <c r="I67" s="149"/>
      <c r="J67" s="149"/>
      <c r="K67" s="145"/>
      <c r="L67" s="146"/>
      <c r="M67" s="149"/>
      <c r="N67" s="145"/>
      <c r="O67" s="146"/>
      <c r="P67" s="143"/>
      <c r="Q67" s="51" t="str">
        <f>IF($H$66="","",
IF(OR($H$66="Corrupción",$H$66="Lavado de Activos",$H$66="Financiación del Terrorismo",$H$66="Trámites, OPAs y Consultas de Acceso a la Información Pública"),'6.Valoración Control Corrupción'!$E67,'5. Valoración de Controles'!$E67))</f>
        <v/>
      </c>
      <c r="R67" s="50" t="str">
        <f>IF($H$66="","",
IF(OR($H$66="Corrupción",$H$66="Lavado de Activos",$H$66="Financiación del Terrorismo",$H$66="Trámites, OPAs y Consultas de Acceso a la Información Pública"),"No Aplica",'5. Valoración de Controles'!$I67))</f>
        <v/>
      </c>
      <c r="S67" s="50" t="str">
        <f>IF($H$66="","",
IF(OR($H$66="Corrupción",$H$66="Lavado de Activos",$H$66="Financiación del Terrorismo",$H$66="Trámites, OPAs y Consultas de Acceso a la Información Pública"),"No Aplica",'5. Valoración de Controles'!$J67))</f>
        <v/>
      </c>
      <c r="T67" s="50" t="str">
        <f>IF($H$66="","",
IF(OR($H$66="Corrupción",$H$66="Lavado de Activos",$H$66="Financiación del Terrorismo",$H$66="Trámites, OPAs y Consultas de Acceso a la Información Pública"),"No Aplica",'5. Valoración de Controles'!$K67))</f>
        <v/>
      </c>
      <c r="U67" s="50" t="str">
        <f>IF($H$66="","",
IF(OR($H$66="Corrupción",$H$66="Lavado de Activos",$H$66="Financiación del Terrorismo",$H$66="Trámites, OPAs y Consultas de Acceso a la Información Pública"),"No Aplica",'5. Valoración de Controles'!$L67))</f>
        <v/>
      </c>
      <c r="V67" s="50" t="str">
        <f>IF($H$66="","",
IF(OR($H$66="Corrupción",$H$66="Lavado de Activos",$H$66="Financiación del Terrorismo",$H$66="Trámites, OPAs y Consultas de Acceso a la Información Pública"),"No Aplica",'5. Valoración de Controles'!$M67))</f>
        <v/>
      </c>
      <c r="W67" s="50" t="str">
        <f>IF($H$66="","",
IF(OR($H$66="Corrupción",$H$66="Lavado de Activos",$H$66="Financiación del Terrorismo",$H$66="Trámites, OPAs y Consultas de Acceso a la Información Pública"),"No Aplica",'5. Valoración de Controles'!$N67))</f>
        <v/>
      </c>
      <c r="X67" s="68" t="str">
        <f>IF($H$66="","",
IF(OR($H$66="Corrupción",$H$66="Lavado de Activos",$H$66="Financiación del Terrorismo",$H$66="Trámites, OPAs y Consultas de Acceso a la Información Pública"),"No Aplica",'5. Valoración de Controles'!$O67))</f>
        <v/>
      </c>
      <c r="Y67" s="68" t="str">
        <f>IF($H$66="","",
IF(OR($H$66="Corrupción",$H$66="Lavado de Activos",$H$66="Financiación del Terrorismo",$H$66="Trámites, OPAs y Consultas de Acceso a la Información Pública"),"No Aplica",'5. Valoración de Controles'!$P67))</f>
        <v/>
      </c>
      <c r="Z67" s="68" t="str">
        <f>IF($H$66="","",
IF(OR($H$66="Corrupción",$H$66="Lavado de Activos",$H$66="Financiación del Terrorismo",$H$66="Trámites, OPAs y Consultas de Acceso a la Información Pública"),"No Aplica",'5. Valoración de Controles'!$Q67))</f>
        <v/>
      </c>
      <c r="AA67" s="52" t="str">
        <f>IF($H$66="","",
IF(OR($H$66="Corrupción",$H$66="Lavado de Activos",$H$66="Financiación del Terrorismo",$H$66="Trámites, OPAs y Consultas de Acceso a la Información Pública"),"No aplica",'5. Valoración de Controles'!$R67))</f>
        <v/>
      </c>
      <c r="AB67" s="145"/>
      <c r="AC67" s="212"/>
      <c r="AD67" s="145"/>
      <c r="AE67" s="212"/>
      <c r="AF67" s="143"/>
      <c r="AG67" s="147"/>
      <c r="AH67" s="210"/>
      <c r="AI67" s="214"/>
      <c r="AJ67" s="216"/>
      <c r="AK67" s="209"/>
      <c r="AL67" s="216"/>
    </row>
    <row r="68" spans="1:67" ht="31.5" customHeight="1" x14ac:dyDescent="0.3">
      <c r="A68" s="148"/>
      <c r="B68" s="149"/>
      <c r="C68" s="149"/>
      <c r="D68" s="149"/>
      <c r="E68" s="149"/>
      <c r="F68" s="149"/>
      <c r="G68" s="149"/>
      <c r="H68" s="149"/>
      <c r="I68" s="149"/>
      <c r="J68" s="149"/>
      <c r="K68" s="145"/>
      <c r="L68" s="146"/>
      <c r="M68" s="149"/>
      <c r="N68" s="145"/>
      <c r="O68" s="146"/>
      <c r="P68" s="143"/>
      <c r="Q68" s="51" t="str">
        <f>IF($H$66="","",
IF(OR($H$66="Corrupción",$H$66="Lavado de Activos",$H$66="Financiación del Terrorismo",$H$66="Trámites, OPAs y Consultas de Acceso a la Información Pública"),'6.Valoración Control Corrupción'!$E68,'5. Valoración de Controles'!$E68))</f>
        <v/>
      </c>
      <c r="R68" s="50" t="str">
        <f>IF($H$66="","",
IF(OR($H$66="Corrupción",$H$66="Lavado de Activos",$H$66="Financiación del Terrorismo",$H$66="Trámites, OPAs y Consultas de Acceso a la Información Pública"),"No Aplica",'5. Valoración de Controles'!$I68))</f>
        <v/>
      </c>
      <c r="S68" s="50" t="str">
        <f>IF($H$66="","",
IF(OR($H$66="Corrupción",$H$66="Lavado de Activos",$H$66="Financiación del Terrorismo",$H$66="Trámites, OPAs y Consultas de Acceso a la Información Pública"),"No Aplica",'5. Valoración de Controles'!$J68))</f>
        <v/>
      </c>
      <c r="T68" s="50" t="str">
        <f>IF($H$66="","",
IF(OR($H$66="Corrupción",$H$66="Lavado de Activos",$H$66="Financiación del Terrorismo",$H$66="Trámites, OPAs y Consultas de Acceso a la Información Pública"),"No Aplica",'5. Valoración de Controles'!$K68))</f>
        <v/>
      </c>
      <c r="U68" s="50" t="str">
        <f>IF($H$66="","",
IF(OR($H$66="Corrupción",$H$66="Lavado de Activos",$H$66="Financiación del Terrorismo",$H$66="Trámites, OPAs y Consultas de Acceso a la Información Pública"),"No Aplica",'5. Valoración de Controles'!$L68))</f>
        <v/>
      </c>
      <c r="V68" s="50" t="str">
        <f>IF($H$66="","",
IF(OR($H$66="Corrupción",$H$66="Lavado de Activos",$H$66="Financiación del Terrorismo",$H$66="Trámites, OPAs y Consultas de Acceso a la Información Pública"),"No Aplica",'5. Valoración de Controles'!$M68))</f>
        <v/>
      </c>
      <c r="W68" s="50" t="str">
        <f>IF($H$66="","",
IF(OR($H$66="Corrupción",$H$66="Lavado de Activos",$H$66="Financiación del Terrorismo",$H$66="Trámites, OPAs y Consultas de Acceso a la Información Pública"),"No Aplica",'5. Valoración de Controles'!$N68))</f>
        <v/>
      </c>
      <c r="X68" s="68" t="str">
        <f>IF($H$66="","",
IF(OR($H$66="Corrupción",$H$66="Lavado de Activos",$H$66="Financiación del Terrorismo",$H$66="Trámites, OPAs y Consultas de Acceso a la Información Pública"),"No Aplica",'5. Valoración de Controles'!$O68))</f>
        <v/>
      </c>
      <c r="Y68" s="68" t="str">
        <f>IF($H$66="","",
IF(OR($H$66="Corrupción",$H$66="Lavado de Activos",$H$66="Financiación del Terrorismo",$H$66="Trámites, OPAs y Consultas de Acceso a la Información Pública"),"No Aplica",'5. Valoración de Controles'!$P68))</f>
        <v/>
      </c>
      <c r="Z68" s="68" t="str">
        <f>IF($H$66="","",
IF(OR($H$66="Corrupción",$H$66="Lavado de Activos",$H$66="Financiación del Terrorismo",$H$66="Trámites, OPAs y Consultas de Acceso a la Información Pública"),"No Aplica",'5. Valoración de Controles'!$Q68))</f>
        <v/>
      </c>
      <c r="AA68" s="52" t="str">
        <f>IF($H$66="","",
IF(OR($H$66="Corrupción",$H$66="Lavado de Activos",$H$66="Financiación del Terrorismo",$H$66="Trámites, OPAs y Consultas de Acceso a la Información Pública"),"No aplica",'5. Valoración de Controles'!$R68))</f>
        <v/>
      </c>
      <c r="AB68" s="145"/>
      <c r="AC68" s="212"/>
      <c r="AD68" s="145"/>
      <c r="AE68" s="212"/>
      <c r="AF68" s="143"/>
      <c r="AG68" s="147"/>
      <c r="AH68" s="210"/>
      <c r="AI68" s="214"/>
      <c r="AJ68" s="216"/>
      <c r="AK68" s="209"/>
      <c r="AL68" s="216"/>
    </row>
    <row r="69" spans="1:67" x14ac:dyDescent="0.3"/>
    <row r="70" spans="1:67" hidden="1" x14ac:dyDescent="0.3"/>
  </sheetData>
  <sheetProtection algorithmName="SHA-512" hashValue="/2kShCTnXDOVTUWETYlzMKRbxPxwwA71tMMyaXQrJZg0RC10b+Cyi7qpKs57BhB9i3zWGmkVxra5LZleJjKVrw==" saltValue="qYX3dII40bT0D8O2pkOOXw==" spinCount="100000" sheet="1" objects="1" scenarios="1" formatColumns="0" formatRows="0"/>
  <mergeCells count="582">
    <mergeCell ref="AL66:AL68"/>
    <mergeCell ref="AC66:AC68"/>
    <mergeCell ref="AD66:AD68"/>
    <mergeCell ref="AE66:AE68"/>
    <mergeCell ref="AF66:AF68"/>
    <mergeCell ref="AG66:AG68"/>
    <mergeCell ref="AH66:AH68"/>
    <mergeCell ref="AI66:AI68"/>
    <mergeCell ref="AJ66:AJ68"/>
    <mergeCell ref="AK66:AK68"/>
    <mergeCell ref="AE63:AE65"/>
    <mergeCell ref="AF63:AF65"/>
    <mergeCell ref="AG63:AG65"/>
    <mergeCell ref="AH63:AH65"/>
    <mergeCell ref="AI63:AI65"/>
    <mergeCell ref="AJ63:AJ65"/>
    <mergeCell ref="AK63:AK65"/>
    <mergeCell ref="AL63:AL65"/>
    <mergeCell ref="A66:A68"/>
    <mergeCell ref="B66:B68"/>
    <mergeCell ref="D66:D68"/>
    <mergeCell ref="E66:E68"/>
    <mergeCell ref="F66:F68"/>
    <mergeCell ref="G66:G68"/>
    <mergeCell ref="H66:H68"/>
    <mergeCell ref="I66:I68"/>
    <mergeCell ref="J66:J68"/>
    <mergeCell ref="K66:K68"/>
    <mergeCell ref="L66:L68"/>
    <mergeCell ref="M66:M68"/>
    <mergeCell ref="N66:N68"/>
    <mergeCell ref="O66:O68"/>
    <mergeCell ref="P66:P68"/>
    <mergeCell ref="AB66:AB68"/>
    <mergeCell ref="K63:K65"/>
    <mergeCell ref="L63:L65"/>
    <mergeCell ref="M63:M65"/>
    <mergeCell ref="N63:N65"/>
    <mergeCell ref="O63:O65"/>
    <mergeCell ref="P63:P65"/>
    <mergeCell ref="AB63:AB65"/>
    <mergeCell ref="AC63:AC65"/>
    <mergeCell ref="AD63:AD65"/>
    <mergeCell ref="A63:A65"/>
    <mergeCell ref="B63:B65"/>
    <mergeCell ref="D63:D65"/>
    <mergeCell ref="E63:E65"/>
    <mergeCell ref="F63:F65"/>
    <mergeCell ref="G63:G65"/>
    <mergeCell ref="H63:H65"/>
    <mergeCell ref="I63:I65"/>
    <mergeCell ref="J63:J65"/>
    <mergeCell ref="C63:C65"/>
    <mergeCell ref="AD60:AD62"/>
    <mergeCell ref="AE60:AE62"/>
    <mergeCell ref="AF60:AF62"/>
    <mergeCell ref="AG60:AG62"/>
    <mergeCell ref="AH60:AH62"/>
    <mergeCell ref="AI60:AI62"/>
    <mergeCell ref="AJ60:AJ62"/>
    <mergeCell ref="AK60:AK62"/>
    <mergeCell ref="AL60:AL62"/>
    <mergeCell ref="AF57:AF59"/>
    <mergeCell ref="AG57:AG59"/>
    <mergeCell ref="AH57:AH59"/>
    <mergeCell ref="AI57:AI59"/>
    <mergeCell ref="AJ57:AJ59"/>
    <mergeCell ref="AK57:AK59"/>
    <mergeCell ref="AL57:AL59"/>
    <mergeCell ref="A60:A62"/>
    <mergeCell ref="B60:B62"/>
    <mergeCell ref="D60:D62"/>
    <mergeCell ref="E60:E62"/>
    <mergeCell ref="F60:F62"/>
    <mergeCell ref="G60:G62"/>
    <mergeCell ref="H60:H62"/>
    <mergeCell ref="I60:I62"/>
    <mergeCell ref="J60:J62"/>
    <mergeCell ref="K60:K62"/>
    <mergeCell ref="L60:L62"/>
    <mergeCell ref="M60:M62"/>
    <mergeCell ref="N60:N62"/>
    <mergeCell ref="O60:O62"/>
    <mergeCell ref="P60:P62"/>
    <mergeCell ref="AB60:AB62"/>
    <mergeCell ref="AC60:AC62"/>
    <mergeCell ref="AH54:AH56"/>
    <mergeCell ref="AI54:AI56"/>
    <mergeCell ref="AJ54:AJ56"/>
    <mergeCell ref="AK54:AK56"/>
    <mergeCell ref="AL54:AL56"/>
    <mergeCell ref="A57:A59"/>
    <mergeCell ref="B57:B59"/>
    <mergeCell ref="D57:D59"/>
    <mergeCell ref="E57:E59"/>
    <mergeCell ref="F57:F59"/>
    <mergeCell ref="G57:G59"/>
    <mergeCell ref="H57:H59"/>
    <mergeCell ref="I57:I59"/>
    <mergeCell ref="J57:J59"/>
    <mergeCell ref="K57:K59"/>
    <mergeCell ref="L57:L59"/>
    <mergeCell ref="M57:M59"/>
    <mergeCell ref="N57:N59"/>
    <mergeCell ref="O57:O59"/>
    <mergeCell ref="P57:P59"/>
    <mergeCell ref="AB57:AB59"/>
    <mergeCell ref="AC57:AC59"/>
    <mergeCell ref="AD57:AD59"/>
    <mergeCell ref="AE57:AE59"/>
    <mergeCell ref="AK2:AL2"/>
    <mergeCell ref="AK3:AL3"/>
    <mergeCell ref="AK4:AL4"/>
    <mergeCell ref="A54:A56"/>
    <mergeCell ref="B54:B56"/>
    <mergeCell ref="D54:D56"/>
    <mergeCell ref="E54:E56"/>
    <mergeCell ref="F54:F56"/>
    <mergeCell ref="G54:G56"/>
    <mergeCell ref="H54:H56"/>
    <mergeCell ref="I54:I56"/>
    <mergeCell ref="J54:J56"/>
    <mergeCell ref="K54:K56"/>
    <mergeCell ref="L54:L56"/>
    <mergeCell ref="M54:M56"/>
    <mergeCell ref="N54:N56"/>
    <mergeCell ref="O54:O56"/>
    <mergeCell ref="P54:P56"/>
    <mergeCell ref="AB54:AB56"/>
    <mergeCell ref="AC54:AC56"/>
    <mergeCell ref="AD54:AD56"/>
    <mergeCell ref="AE54:AE56"/>
    <mergeCell ref="AF54:AF56"/>
    <mergeCell ref="AG54:AG56"/>
    <mergeCell ref="D1:AJ4"/>
    <mergeCell ref="AE51:AE53"/>
    <mergeCell ref="AF51:AF53"/>
    <mergeCell ref="AG51:AG53"/>
    <mergeCell ref="AH51:AH53"/>
    <mergeCell ref="AI51:AI53"/>
    <mergeCell ref="AJ51:AJ53"/>
    <mergeCell ref="AK51:AK53"/>
    <mergeCell ref="AF48:AF50"/>
    <mergeCell ref="AG48:AG50"/>
    <mergeCell ref="AH48:AH50"/>
    <mergeCell ref="AI48:AI50"/>
    <mergeCell ref="AJ48:AJ50"/>
    <mergeCell ref="AK48:AK50"/>
    <mergeCell ref="AC48:AC50"/>
    <mergeCell ref="AD48:AD50"/>
    <mergeCell ref="AE48:AE50"/>
    <mergeCell ref="K48:K50"/>
    <mergeCell ref="L48:L50"/>
    <mergeCell ref="M48:M50"/>
    <mergeCell ref="N48:N50"/>
    <mergeCell ref="O48:O50"/>
    <mergeCell ref="P48:P50"/>
    <mergeCell ref="AK1:AL1"/>
    <mergeCell ref="M51:M53"/>
    <mergeCell ref="N51:N53"/>
    <mergeCell ref="O51:O53"/>
    <mergeCell ref="P51:P53"/>
    <mergeCell ref="AB48:AB50"/>
    <mergeCell ref="AL51:AL53"/>
    <mergeCell ref="AB51:AB53"/>
    <mergeCell ref="AC51:AC53"/>
    <mergeCell ref="AD51:AD53"/>
    <mergeCell ref="D51:D53"/>
    <mergeCell ref="E51:E53"/>
    <mergeCell ref="F51:F53"/>
    <mergeCell ref="G51:G53"/>
    <mergeCell ref="H51:H53"/>
    <mergeCell ref="I51:I53"/>
    <mergeCell ref="J51:J53"/>
    <mergeCell ref="K51:K53"/>
    <mergeCell ref="L51:L53"/>
    <mergeCell ref="AL45:AL47"/>
    <mergeCell ref="A48:A50"/>
    <mergeCell ref="B48:B50"/>
    <mergeCell ref="D48:D50"/>
    <mergeCell ref="E48:E50"/>
    <mergeCell ref="F48:F50"/>
    <mergeCell ref="G48:G50"/>
    <mergeCell ref="H48:H50"/>
    <mergeCell ref="I48:I50"/>
    <mergeCell ref="J48:J50"/>
    <mergeCell ref="AL48:AL50"/>
    <mergeCell ref="AC45:AC47"/>
    <mergeCell ref="AD45:AD47"/>
    <mergeCell ref="AE45:AE47"/>
    <mergeCell ref="AF45:AF47"/>
    <mergeCell ref="AG45:AG47"/>
    <mergeCell ref="AH45:AH47"/>
    <mergeCell ref="AI45:AI47"/>
    <mergeCell ref="AJ45:AJ47"/>
    <mergeCell ref="AK45:AK47"/>
    <mergeCell ref="AE42:AE44"/>
    <mergeCell ref="AF42:AF44"/>
    <mergeCell ref="AG42:AG44"/>
    <mergeCell ref="AH42:AH44"/>
    <mergeCell ref="AI42:AI44"/>
    <mergeCell ref="AJ42:AJ44"/>
    <mergeCell ref="AK42:AK44"/>
    <mergeCell ref="AL42:AL44"/>
    <mergeCell ref="A45:A47"/>
    <mergeCell ref="B45:B47"/>
    <mergeCell ref="D45:D47"/>
    <mergeCell ref="E45:E47"/>
    <mergeCell ref="F45:F47"/>
    <mergeCell ref="G45:G47"/>
    <mergeCell ref="H45:H47"/>
    <mergeCell ref="I45:I47"/>
    <mergeCell ref="J45:J47"/>
    <mergeCell ref="K45:K47"/>
    <mergeCell ref="L45:L47"/>
    <mergeCell ref="M45:M47"/>
    <mergeCell ref="N45:N47"/>
    <mergeCell ref="O45:O47"/>
    <mergeCell ref="P45:P47"/>
    <mergeCell ref="AB45:AB47"/>
    <mergeCell ref="AG39:AG41"/>
    <mergeCell ref="AH39:AH41"/>
    <mergeCell ref="AI39:AI41"/>
    <mergeCell ref="AJ39:AJ41"/>
    <mergeCell ref="AK39:AK41"/>
    <mergeCell ref="AL39:AL41"/>
    <mergeCell ref="A42:A44"/>
    <mergeCell ref="B42:B44"/>
    <mergeCell ref="D42:D44"/>
    <mergeCell ref="E42:E44"/>
    <mergeCell ref="F42:F44"/>
    <mergeCell ref="G42:G44"/>
    <mergeCell ref="H42:H44"/>
    <mergeCell ref="I42:I44"/>
    <mergeCell ref="J42:J44"/>
    <mergeCell ref="K42:K44"/>
    <mergeCell ref="L42:L44"/>
    <mergeCell ref="M42:M44"/>
    <mergeCell ref="N42:N44"/>
    <mergeCell ref="O42:O44"/>
    <mergeCell ref="P42:P44"/>
    <mergeCell ref="AB42:AB44"/>
    <mergeCell ref="AC42:AC44"/>
    <mergeCell ref="AD42:AD44"/>
    <mergeCell ref="M39:M41"/>
    <mergeCell ref="N39:N41"/>
    <mergeCell ref="O39:O41"/>
    <mergeCell ref="P39:P41"/>
    <mergeCell ref="AB39:AB41"/>
    <mergeCell ref="AC39:AC41"/>
    <mergeCell ref="AD39:AD41"/>
    <mergeCell ref="AE39:AE41"/>
    <mergeCell ref="AF39:AF41"/>
    <mergeCell ref="D39:D41"/>
    <mergeCell ref="E39:E41"/>
    <mergeCell ref="F39:F41"/>
    <mergeCell ref="G39:G41"/>
    <mergeCell ref="H39:H41"/>
    <mergeCell ref="I39:I41"/>
    <mergeCell ref="J39:J41"/>
    <mergeCell ref="K39:K41"/>
    <mergeCell ref="L39:L41"/>
    <mergeCell ref="AI6:AL6"/>
    <mergeCell ref="A7:A8"/>
    <mergeCell ref="H7:H8"/>
    <mergeCell ref="I7:I8"/>
    <mergeCell ref="J7:J8"/>
    <mergeCell ref="A6:J6"/>
    <mergeCell ref="K6:P6"/>
    <mergeCell ref="G7:G8"/>
    <mergeCell ref="D7:D8"/>
    <mergeCell ref="E7:E8"/>
    <mergeCell ref="F7:F8"/>
    <mergeCell ref="AH7:AH8"/>
    <mergeCell ref="R7:T7"/>
    <mergeCell ref="AA7:AA8"/>
    <mergeCell ref="Q6:AA6"/>
    <mergeCell ref="AB6:AH6"/>
    <mergeCell ref="Q7:Q8"/>
    <mergeCell ref="P7:P8"/>
    <mergeCell ref="K7:K8"/>
    <mergeCell ref="L7:L8"/>
    <mergeCell ref="M7:M8"/>
    <mergeCell ref="N7:N8"/>
    <mergeCell ref="O7:O8"/>
    <mergeCell ref="AB9:AB11"/>
    <mergeCell ref="AC9:AC11"/>
    <mergeCell ref="AD9:AD11"/>
    <mergeCell ref="AI7:AI8"/>
    <mergeCell ref="AJ7:AJ8"/>
    <mergeCell ref="AK7:AK8"/>
    <mergeCell ref="AL7:AL8"/>
    <mergeCell ref="AB7:AB8"/>
    <mergeCell ref="AC7:AC8"/>
    <mergeCell ref="AD7:AD8"/>
    <mergeCell ref="AE7:AE8"/>
    <mergeCell ref="AF7:AF8"/>
    <mergeCell ref="AG7:AG8"/>
    <mergeCell ref="AF9:AF11"/>
    <mergeCell ref="AH9:AH11"/>
    <mergeCell ref="D12:D14"/>
    <mergeCell ref="E12:E14"/>
    <mergeCell ref="F12:F14"/>
    <mergeCell ref="H12:H14"/>
    <mergeCell ref="AK9:AK11"/>
    <mergeCell ref="AL9:AL11"/>
    <mergeCell ref="O9:O11"/>
    <mergeCell ref="P9:P11"/>
    <mergeCell ref="AG9:AG11"/>
    <mergeCell ref="AI9:AI11"/>
    <mergeCell ref="AJ9:AJ11"/>
    <mergeCell ref="J9:J11"/>
    <mergeCell ref="K9:K11"/>
    <mergeCell ref="L9:L11"/>
    <mergeCell ref="M9:M11"/>
    <mergeCell ref="N9:N11"/>
    <mergeCell ref="D9:D11"/>
    <mergeCell ref="E9:E11"/>
    <mergeCell ref="F9:F11"/>
    <mergeCell ref="H9:H11"/>
    <mergeCell ref="I12:I14"/>
    <mergeCell ref="J12:J14"/>
    <mergeCell ref="I9:I11"/>
    <mergeCell ref="AE9:AE11"/>
    <mergeCell ref="K12:K14"/>
    <mergeCell ref="L12:L14"/>
    <mergeCell ref="M12:M14"/>
    <mergeCell ref="AL15:AL17"/>
    <mergeCell ref="AK15:AK17"/>
    <mergeCell ref="AE15:AE17"/>
    <mergeCell ref="AF15:AF17"/>
    <mergeCell ref="AB15:AB17"/>
    <mergeCell ref="AC15:AC17"/>
    <mergeCell ref="AD15:AD17"/>
    <mergeCell ref="AK12:AK14"/>
    <mergeCell ref="AL12:AL14"/>
    <mergeCell ref="N12:N14"/>
    <mergeCell ref="O12:O14"/>
    <mergeCell ref="P12:P14"/>
    <mergeCell ref="AG12:AG14"/>
    <mergeCell ref="AI12:AI14"/>
    <mergeCell ref="AJ12:AJ14"/>
    <mergeCell ref="AB12:AB14"/>
    <mergeCell ref="AC12:AC14"/>
    <mergeCell ref="AD12:AD14"/>
    <mergeCell ref="AE12:AE14"/>
    <mergeCell ref="AF12:AF14"/>
    <mergeCell ref="AH12:AH14"/>
    <mergeCell ref="D18:D20"/>
    <mergeCell ref="E18:E20"/>
    <mergeCell ref="F18:F20"/>
    <mergeCell ref="H18:H20"/>
    <mergeCell ref="AG15:AG17"/>
    <mergeCell ref="AI15:AI17"/>
    <mergeCell ref="AJ15:AJ17"/>
    <mergeCell ref="L15:L17"/>
    <mergeCell ref="M15:M17"/>
    <mergeCell ref="N15:N17"/>
    <mergeCell ref="O15:O17"/>
    <mergeCell ref="P15:P17"/>
    <mergeCell ref="D15:D17"/>
    <mergeCell ref="E15:E17"/>
    <mergeCell ref="F15:F17"/>
    <mergeCell ref="H15:H17"/>
    <mergeCell ref="I15:I17"/>
    <mergeCell ref="J15:J17"/>
    <mergeCell ref="K15:K17"/>
    <mergeCell ref="AB18:AB20"/>
    <mergeCell ref="AC18:AC20"/>
    <mergeCell ref="AH15:AH17"/>
    <mergeCell ref="AH18:AH20"/>
    <mergeCell ref="I18:I20"/>
    <mergeCell ref="J18:J20"/>
    <mergeCell ref="K18:K20"/>
    <mergeCell ref="L18:L20"/>
    <mergeCell ref="M18:M20"/>
    <mergeCell ref="AL21:AL23"/>
    <mergeCell ref="AK21:AK23"/>
    <mergeCell ref="AE21:AE23"/>
    <mergeCell ref="AF21:AF23"/>
    <mergeCell ref="AD18:AD20"/>
    <mergeCell ref="AE18:AE20"/>
    <mergeCell ref="AF18:AF20"/>
    <mergeCell ref="AB21:AB23"/>
    <mergeCell ref="AC21:AC23"/>
    <mergeCell ref="AD21:AD23"/>
    <mergeCell ref="AK18:AK20"/>
    <mergeCell ref="AL18:AL20"/>
    <mergeCell ref="AH21:AH23"/>
    <mergeCell ref="N18:N20"/>
    <mergeCell ref="O18:O20"/>
    <mergeCell ref="P18:P20"/>
    <mergeCell ref="AG18:AG20"/>
    <mergeCell ref="AI18:AI20"/>
    <mergeCell ref="AJ18:AJ20"/>
    <mergeCell ref="D24:D26"/>
    <mergeCell ref="E24:E26"/>
    <mergeCell ref="F24:F26"/>
    <mergeCell ref="H24:H26"/>
    <mergeCell ref="AG21:AG23"/>
    <mergeCell ref="AI21:AI23"/>
    <mergeCell ref="AJ21:AJ23"/>
    <mergeCell ref="L21:L23"/>
    <mergeCell ref="M21:M23"/>
    <mergeCell ref="N21:N23"/>
    <mergeCell ref="O21:O23"/>
    <mergeCell ref="P21:P23"/>
    <mergeCell ref="D21:D23"/>
    <mergeCell ref="E21:E23"/>
    <mergeCell ref="F21:F23"/>
    <mergeCell ref="H21:H23"/>
    <mergeCell ref="I21:I23"/>
    <mergeCell ref="J21:J23"/>
    <mergeCell ref="K21:K23"/>
    <mergeCell ref="AB24:AB26"/>
    <mergeCell ref="AC24:AC26"/>
    <mergeCell ref="I24:I26"/>
    <mergeCell ref="J24:J26"/>
    <mergeCell ref="K24:K26"/>
    <mergeCell ref="M24:M26"/>
    <mergeCell ref="N24:N26"/>
    <mergeCell ref="O24:O26"/>
    <mergeCell ref="P24:P26"/>
    <mergeCell ref="AL27:AL29"/>
    <mergeCell ref="AK27:AK29"/>
    <mergeCell ref="AE27:AE29"/>
    <mergeCell ref="AF27:AF29"/>
    <mergeCell ref="AD24:AD26"/>
    <mergeCell ref="AE24:AE26"/>
    <mergeCell ref="AF24:AF26"/>
    <mergeCell ref="AB27:AB29"/>
    <mergeCell ref="AC27:AC29"/>
    <mergeCell ref="AD27:AD29"/>
    <mergeCell ref="AK24:AK26"/>
    <mergeCell ref="AL24:AL26"/>
    <mergeCell ref="AG24:AG26"/>
    <mergeCell ref="AI24:AI26"/>
    <mergeCell ref="AJ24:AJ26"/>
    <mergeCell ref="AJ27:AJ29"/>
    <mergeCell ref="AH24:AH26"/>
    <mergeCell ref="AI27:AI29"/>
    <mergeCell ref="AH27:AH29"/>
    <mergeCell ref="AL30:AL32"/>
    <mergeCell ref="N30:N32"/>
    <mergeCell ref="O30:O32"/>
    <mergeCell ref="P30:P32"/>
    <mergeCell ref="AG30:AG32"/>
    <mergeCell ref="AI30:AI32"/>
    <mergeCell ref="AJ30:AJ32"/>
    <mergeCell ref="AD30:AD32"/>
    <mergeCell ref="AB30:AB32"/>
    <mergeCell ref="AC30:AC32"/>
    <mergeCell ref="AH30:AH32"/>
    <mergeCell ref="AL33:AL35"/>
    <mergeCell ref="A36:A38"/>
    <mergeCell ref="D36:D38"/>
    <mergeCell ref="E36:E38"/>
    <mergeCell ref="F36:F38"/>
    <mergeCell ref="H36:H38"/>
    <mergeCell ref="AG33:AG35"/>
    <mergeCell ref="AI33:AI35"/>
    <mergeCell ref="AJ33:AJ35"/>
    <mergeCell ref="AK33:AK35"/>
    <mergeCell ref="L33:L35"/>
    <mergeCell ref="M33:M35"/>
    <mergeCell ref="N33:N35"/>
    <mergeCell ref="O33:O35"/>
    <mergeCell ref="P33:P35"/>
    <mergeCell ref="A33:A35"/>
    <mergeCell ref="D33:D35"/>
    <mergeCell ref="E33:E35"/>
    <mergeCell ref="F33:F35"/>
    <mergeCell ref="B33:B35"/>
    <mergeCell ref="B36:B38"/>
    <mergeCell ref="H33:H35"/>
    <mergeCell ref="I33:I35"/>
    <mergeCell ref="AL36:AL38"/>
    <mergeCell ref="D30:D32"/>
    <mergeCell ref="E30:E32"/>
    <mergeCell ref="F30:F32"/>
    <mergeCell ref="H30:H32"/>
    <mergeCell ref="AG27:AG29"/>
    <mergeCell ref="K33:K35"/>
    <mergeCell ref="K30:K32"/>
    <mergeCell ref="L30:L32"/>
    <mergeCell ref="M30:M32"/>
    <mergeCell ref="AB33:AB35"/>
    <mergeCell ref="AC33:AC35"/>
    <mergeCell ref="AD33:AD35"/>
    <mergeCell ref="AE33:AE35"/>
    <mergeCell ref="AF33:AF35"/>
    <mergeCell ref="L27:L29"/>
    <mergeCell ref="M27:M29"/>
    <mergeCell ref="N27:N29"/>
    <mergeCell ref="O27:O29"/>
    <mergeCell ref="P27:P29"/>
    <mergeCell ref="D27:D29"/>
    <mergeCell ref="E27:E29"/>
    <mergeCell ref="F27:F29"/>
    <mergeCell ref="H27:H29"/>
    <mergeCell ref="AK36:AK38"/>
    <mergeCell ref="G36:G38"/>
    <mergeCell ref="AH33:AH35"/>
    <mergeCell ref="AK30:AK32"/>
    <mergeCell ref="AE30:AE32"/>
    <mergeCell ref="AF30:AF32"/>
    <mergeCell ref="N36:N38"/>
    <mergeCell ref="O36:O38"/>
    <mergeCell ref="P36:P38"/>
    <mergeCell ref="AG36:AG38"/>
    <mergeCell ref="AI36:AI38"/>
    <mergeCell ref="AJ36:AJ38"/>
    <mergeCell ref="I36:I38"/>
    <mergeCell ref="J36:J38"/>
    <mergeCell ref="K36:K38"/>
    <mergeCell ref="L36:L38"/>
    <mergeCell ref="M36:M38"/>
    <mergeCell ref="AB36:AB38"/>
    <mergeCell ref="AC36:AC38"/>
    <mergeCell ref="AD36:AD38"/>
    <mergeCell ref="AE36:AE38"/>
    <mergeCell ref="AF36:AF38"/>
    <mergeCell ref="AH36:AH38"/>
    <mergeCell ref="A1:C4"/>
    <mergeCell ref="C7:C8"/>
    <mergeCell ref="C9:C11"/>
    <mergeCell ref="C12:C14"/>
    <mergeCell ref="C15:C17"/>
    <mergeCell ref="C18:C20"/>
    <mergeCell ref="C21:C23"/>
    <mergeCell ref="C24:C26"/>
    <mergeCell ref="C27:C29"/>
    <mergeCell ref="B15:B17"/>
    <mergeCell ref="B18:B20"/>
    <mergeCell ref="B21:B23"/>
    <mergeCell ref="B24:B26"/>
    <mergeCell ref="B7:B8"/>
    <mergeCell ref="B9:B11"/>
    <mergeCell ref="B12:B14"/>
    <mergeCell ref="A18:A20"/>
    <mergeCell ref="A15:A17"/>
    <mergeCell ref="A12:A14"/>
    <mergeCell ref="A9:A11"/>
    <mergeCell ref="A24:A26"/>
    <mergeCell ref="A21:A23"/>
    <mergeCell ref="A27:A29"/>
    <mergeCell ref="B27:B29"/>
    <mergeCell ref="A30:A32"/>
    <mergeCell ref="A39:A41"/>
    <mergeCell ref="B39:B41"/>
    <mergeCell ref="A51:A53"/>
    <mergeCell ref="B51:B53"/>
    <mergeCell ref="B30:B32"/>
    <mergeCell ref="U7:Z7"/>
    <mergeCell ref="C60:C62"/>
    <mergeCell ref="I27:I29"/>
    <mergeCell ref="J27:J29"/>
    <mergeCell ref="K27:K29"/>
    <mergeCell ref="J33:J35"/>
    <mergeCell ref="I30:I32"/>
    <mergeCell ref="J30:J32"/>
    <mergeCell ref="L24:L26"/>
    <mergeCell ref="G9:G11"/>
    <mergeCell ref="G12:G14"/>
    <mergeCell ref="G15:G17"/>
    <mergeCell ref="G18:G20"/>
    <mergeCell ref="G21:G23"/>
    <mergeCell ref="G24:G26"/>
    <mergeCell ref="G27:G29"/>
    <mergeCell ref="G30:G32"/>
    <mergeCell ref="G33:G35"/>
    <mergeCell ref="C66:C68"/>
    <mergeCell ref="C30:C32"/>
    <mergeCell ref="C33:C35"/>
    <mergeCell ref="C36:C38"/>
    <mergeCell ref="C39:C41"/>
    <mergeCell ref="C42:C44"/>
    <mergeCell ref="C45:C47"/>
    <mergeCell ref="C48:C50"/>
    <mergeCell ref="C51:C53"/>
    <mergeCell ref="C54:C56"/>
    <mergeCell ref="C57:C59"/>
  </mergeCells>
  <conditionalFormatting sqref="N9">
    <cfRule type="cellIs" dxfId="108" priority="730" operator="equal">
      <formula>"Catastrófico"</formula>
    </cfRule>
    <cfRule type="cellIs" dxfId="107" priority="731" operator="equal">
      <formula>"Mayor"</formula>
    </cfRule>
    <cfRule type="cellIs" dxfId="106" priority="732" operator="equal">
      <formula>"Moderado"</formula>
    </cfRule>
    <cfRule type="cellIs" dxfId="105" priority="733" operator="equal">
      <formula>"Menor"</formula>
    </cfRule>
    <cfRule type="cellIs" dxfId="104" priority="734" operator="equal">
      <formula>"Leve"</formula>
    </cfRule>
  </conditionalFormatting>
  <conditionalFormatting sqref="P9">
    <cfRule type="cellIs" dxfId="103" priority="726" operator="equal">
      <formula>"Extremo"</formula>
    </cfRule>
    <cfRule type="cellIs" dxfId="102" priority="727" operator="equal">
      <formula>"Alto"</formula>
    </cfRule>
    <cfRule type="cellIs" dxfId="101" priority="728" operator="equal">
      <formula>"Moderado"</formula>
    </cfRule>
    <cfRule type="cellIs" dxfId="100" priority="729" operator="equal">
      <formula>"Bajo"</formula>
    </cfRule>
  </conditionalFormatting>
  <conditionalFormatting sqref="AD9">
    <cfRule type="cellIs" dxfId="99" priority="563" operator="equal">
      <formula>"Catastrófico"</formula>
    </cfRule>
    <cfRule type="cellIs" dxfId="98" priority="564" operator="equal">
      <formula>"Mayor"</formula>
    </cfRule>
    <cfRule type="cellIs" dxfId="97" priority="565" operator="equal">
      <formula>"Moderado"</formula>
    </cfRule>
    <cfRule type="cellIs" dxfId="96" priority="566" operator="equal">
      <formula>"Menor"</formula>
    </cfRule>
    <cfRule type="cellIs" dxfId="95" priority="567" operator="equal">
      <formula>"Leve"</formula>
    </cfRule>
  </conditionalFormatting>
  <conditionalFormatting sqref="AF9">
    <cfRule type="cellIs" dxfId="94" priority="549" operator="equal">
      <formula>"Extremo"</formula>
    </cfRule>
    <cfRule type="cellIs" dxfId="93" priority="550" operator="equal">
      <formula>"Alto"</formula>
    </cfRule>
    <cfRule type="cellIs" dxfId="92" priority="551" operator="equal">
      <formula>"Moderado"</formula>
    </cfRule>
    <cfRule type="cellIs" dxfId="91" priority="552" operator="equal">
      <formula>"Bajo"</formula>
    </cfRule>
  </conditionalFormatting>
  <conditionalFormatting sqref="K9">
    <cfRule type="cellIs" dxfId="90" priority="442" operator="equal">
      <formula>"Muy Alta"</formula>
    </cfRule>
    <cfRule type="cellIs" dxfId="89" priority="443" operator="equal">
      <formula>"Alta"</formula>
    </cfRule>
    <cfRule type="cellIs" dxfId="88" priority="444" operator="equal">
      <formula>"Media"</formula>
    </cfRule>
    <cfRule type="cellIs" dxfId="87" priority="445" operator="equal">
      <formula>"Baja"</formula>
    </cfRule>
    <cfRule type="cellIs" dxfId="86" priority="446" operator="equal">
      <formula>"Muy Baja"</formula>
    </cfRule>
  </conditionalFormatting>
  <conditionalFormatting sqref="K9:K11">
    <cfRule type="expression" dxfId="85" priority="427">
      <formula>IF($K9="Casi seguro",1,0)</formula>
    </cfRule>
    <cfRule type="expression" dxfId="84" priority="428">
      <formula>IF($K9="Probable",1,0)</formula>
    </cfRule>
    <cfRule type="expression" dxfId="83" priority="429">
      <formula>IF($K9="Posible",1,0)</formula>
    </cfRule>
    <cfRule type="expression" dxfId="82" priority="430">
      <formula>IF($K9="Improbable",1,0)</formula>
    </cfRule>
    <cfRule type="expression" dxfId="81" priority="431">
      <formula>IF($K9="Rara vez",1,0)</formula>
    </cfRule>
  </conditionalFormatting>
  <conditionalFormatting sqref="AB9">
    <cfRule type="cellIs" dxfId="80" priority="402" operator="equal">
      <formula>"Muy Alta"</formula>
    </cfRule>
    <cfRule type="cellIs" dxfId="79" priority="403" operator="equal">
      <formula>"Alta"</formula>
    </cfRule>
    <cfRule type="cellIs" dxfId="78" priority="404" operator="equal">
      <formula>"Media"</formula>
    </cfRule>
    <cfRule type="cellIs" dxfId="77" priority="405" operator="equal">
      <formula>"Baja"</formula>
    </cfRule>
    <cfRule type="cellIs" dxfId="76" priority="406" operator="equal">
      <formula>"Muy Baja"</formula>
    </cfRule>
  </conditionalFormatting>
  <conditionalFormatting sqref="AB9:AB11">
    <cfRule type="expression" dxfId="75" priority="387">
      <formula>IF($AB9="Casi seguro",1,0)</formula>
    </cfRule>
    <cfRule type="expression" dxfId="74" priority="388">
      <formula>IF($AB9="Probable",1,0)</formula>
    </cfRule>
    <cfRule type="expression" dxfId="73" priority="389">
      <formula>IF($AB9="Posible",1,0)</formula>
    </cfRule>
    <cfRule type="expression" dxfId="72" priority="390">
      <formula>IF($AB9="Improbable",1,0)</formula>
    </cfRule>
    <cfRule type="expression" dxfId="71" priority="391">
      <formula>IF($AB9="Rara vez",1,0)</formula>
    </cfRule>
  </conditionalFormatting>
  <conditionalFormatting sqref="N12 N15 N18 N21 N24 N27 N30 N33 N36 N39 N42 N45 N48 N51 N54 N57 N60 N63 N66">
    <cfRule type="cellIs" dxfId="70" priority="77" operator="equal">
      <formula>"Catastrófico"</formula>
    </cfRule>
    <cfRule type="cellIs" dxfId="69" priority="78" operator="equal">
      <formula>"Mayor"</formula>
    </cfRule>
    <cfRule type="cellIs" dxfId="68" priority="79" operator="equal">
      <formula>"Moderado"</formula>
    </cfRule>
    <cfRule type="cellIs" dxfId="67" priority="80" operator="equal">
      <formula>"Menor"</formula>
    </cfRule>
    <cfRule type="cellIs" dxfId="66" priority="81" operator="equal">
      <formula>"Leve"</formula>
    </cfRule>
  </conditionalFormatting>
  <conditionalFormatting sqref="P12 P15 P18 P21 P24 P27 P30 P33 P36 P39 P42 P45 P48 P51 P54 P57 P60 P63 P66">
    <cfRule type="cellIs" dxfId="65" priority="73" operator="equal">
      <formula>"Extremo"</formula>
    </cfRule>
    <cfRule type="cellIs" dxfId="64" priority="74" operator="equal">
      <formula>"Alto"</formula>
    </cfRule>
    <cfRule type="cellIs" dxfId="63" priority="75" operator="equal">
      <formula>"Moderado"</formula>
    </cfRule>
    <cfRule type="cellIs" dxfId="62" priority="76" operator="equal">
      <formula>"Bajo"</formula>
    </cfRule>
  </conditionalFormatting>
  <conditionalFormatting sqref="AD12 AD15 AD18 AD21 AD24 AD27 AD30 AD33 AD36 AD39 AD42 AD45 AD48 AD51 AD54 AD57 AD60 AD63 AD66">
    <cfRule type="cellIs" dxfId="61" priority="68" operator="equal">
      <formula>"Catastrófico"</formula>
    </cfRule>
    <cfRule type="cellIs" dxfId="60" priority="69" operator="equal">
      <formula>"Mayor"</formula>
    </cfRule>
    <cfRule type="cellIs" dxfId="59" priority="70" operator="equal">
      <formula>"Moderado"</formula>
    </cfRule>
    <cfRule type="cellIs" dxfId="58" priority="71" operator="equal">
      <formula>"Menor"</formula>
    </cfRule>
    <cfRule type="cellIs" dxfId="57" priority="72" operator="equal">
      <formula>"Leve"</formula>
    </cfRule>
  </conditionalFormatting>
  <conditionalFormatting sqref="AF12 AF15 AF18 AF21 AF24 AF27 AF30 AF33 AF36 AF39 AF42 AF45 AF48 AF51 AF54 AF57 AF60 AF63 AF66">
    <cfRule type="cellIs" dxfId="56" priority="64" operator="equal">
      <formula>"Extremo"</formula>
    </cfRule>
    <cfRule type="cellIs" dxfId="55" priority="65" operator="equal">
      <formula>"Alto"</formula>
    </cfRule>
    <cfRule type="cellIs" dxfId="54" priority="66" operator="equal">
      <formula>"Moderado"</formula>
    </cfRule>
    <cfRule type="cellIs" dxfId="53" priority="67" operator="equal">
      <formula>"Bajo"</formula>
    </cfRule>
  </conditionalFormatting>
  <conditionalFormatting sqref="K12 K15 K18 K21 K24 K27 K30 K33 K36 K39 K42 K45 K48 K51 K54 K57 K60 K63 K66">
    <cfRule type="cellIs" dxfId="52" priority="59" operator="equal">
      <formula>"Muy Alta"</formula>
    </cfRule>
    <cfRule type="cellIs" dxfId="51" priority="60" operator="equal">
      <formula>"Alta"</formula>
    </cfRule>
    <cfRule type="cellIs" dxfId="50" priority="61" operator="equal">
      <formula>"Media"</formula>
    </cfRule>
    <cfRule type="cellIs" dxfId="49" priority="62" operator="equal">
      <formula>"Baja"</formula>
    </cfRule>
    <cfRule type="cellIs" dxfId="48" priority="63" operator="equal">
      <formula>"Muy Baja"</formula>
    </cfRule>
  </conditionalFormatting>
  <conditionalFormatting sqref="K12:K68">
    <cfRule type="expression" dxfId="47" priority="54">
      <formula>IF($K12="Casi seguro",1,0)</formula>
    </cfRule>
    <cfRule type="expression" dxfId="46" priority="55">
      <formula>IF($K12="Probable",1,0)</formula>
    </cfRule>
    <cfRule type="expression" dxfId="45" priority="56">
      <formula>IF($K12="Posible",1,0)</formula>
    </cfRule>
    <cfRule type="expression" dxfId="44" priority="57">
      <formula>IF($K12="Improbable",1,0)</formula>
    </cfRule>
    <cfRule type="expression" dxfId="43" priority="58">
      <formula>IF($K12="Rara vez",1,0)</formula>
    </cfRule>
  </conditionalFormatting>
  <conditionalFormatting sqref="AB12 AB15 AB18 AB21 AB24 AB27 AB30 AB33 AB36 AB39 AB42 AB45 AB48 AB51 AB54 AB57 AB60 AB63 AB66">
    <cfRule type="cellIs" dxfId="42" priority="49" operator="equal">
      <formula>"Muy Alta"</formula>
    </cfRule>
    <cfRule type="cellIs" dxfId="41" priority="50" operator="equal">
      <formula>"Alta"</formula>
    </cfRule>
    <cfRule type="cellIs" dxfId="40" priority="51" operator="equal">
      <formula>"Media"</formula>
    </cfRule>
    <cfRule type="cellIs" dxfId="39" priority="52" operator="equal">
      <formula>"Baja"</formula>
    </cfRule>
    <cfRule type="cellIs" dxfId="38" priority="53" operator="equal">
      <formula>"Muy Baja"</formula>
    </cfRule>
  </conditionalFormatting>
  <conditionalFormatting sqref="AB12:AB68">
    <cfRule type="expression" dxfId="37" priority="44">
      <formula>IF($AB12="Casi seguro",1,0)</formula>
    </cfRule>
    <cfRule type="expression" dxfId="36" priority="45">
      <formula>IF($AB12="Probable",1,0)</formula>
    </cfRule>
    <cfRule type="expression" dxfId="35" priority="46">
      <formula>IF($AB12="Posible",1,0)</formula>
    </cfRule>
    <cfRule type="expression" dxfId="34" priority="47">
      <formula>IF($AB12="Improbable",1,0)</formula>
    </cfRule>
    <cfRule type="expression" dxfId="33" priority="48">
      <formula>IF($AB12="Rara vez",1,0)</formula>
    </cfRule>
  </conditionalFormatting>
  <conditionalFormatting sqref="AI9:AL11">
    <cfRule type="expression" dxfId="32" priority="34">
      <formula>IF(OR($AG9="Evitar",$AG9="Compartir",$AG9="Aceptar",$AG9="Reducir (Transferir)"),1,0)</formula>
    </cfRule>
    <cfRule type="expression" dxfId="31" priority="39">
      <formula>IF(AND($AF9="Moderado",OR($H9="Gestión",$H9="Seguridad de la Información (Pérdida de la Disponibilidad)",$H9="Seguridad de la Información (Pérdida de la Integridad)",$H9="Seguridad de la Información (Pérdida de Confidencialidad)",$H9="Fuga de Capital Intelectual",$H9="Estratégico")),1,0)</formula>
    </cfRule>
    <cfRule type="expression" dxfId="30" priority="43">
      <formula>IF($AF9="Bajo",1,0)</formula>
    </cfRule>
  </conditionalFormatting>
  <conditionalFormatting sqref="AI12:AL29 AK30:AK41 AI42:AL68">
    <cfRule type="expression" dxfId="29" priority="28">
      <formula>IF(OR($AG12="Evitar",$AG12="Compartir",$AG12="Aceptar",$AG12="Reducir (Transferir)"),1,0)</formula>
    </cfRule>
    <cfRule type="expression" dxfId="28" priority="29">
      <formula>IF(AND($AF12="Moderado",OR($H12="Gestión",$H12="Seguridad de la Información (Pérdida de la Disponibilidad)",$H12="Seguridad de la Información (Pérdida de la Integridad)",$H12="Seguridad de la Información (Pérdida de Confidencialidad)",$H12="Fuga de Capital Intelectual",$H12="Estratégico")),1,0)</formula>
    </cfRule>
    <cfRule type="expression" dxfId="27" priority="30">
      <formula>IF($AF12="Bajo",1,0)</formula>
    </cfRule>
  </conditionalFormatting>
  <conditionalFormatting sqref="AI30:AI32">
    <cfRule type="expression" dxfId="26" priority="25">
      <formula>IF(OR($AG30="Evitar",$AG30="Compartir",$AG30="Aceptar",$AG30="Reducir (Transferir)"),1,0)</formula>
    </cfRule>
    <cfRule type="expression" dxfId="25" priority="26">
      <formula>IF(AND($AF30="Moderado",OR($H30="Gestión",$H30="Seguridad de la Información (Pérdida de la Disponibilidad)",$H30="Seguridad de la Información (Pérdida de la Integridad)",$H30="Seguridad de la Información (Pérdida de Confidencialidad)",$H30="Fuga de Capital Intelectual",$H30="Estratégico")),1,0)</formula>
    </cfRule>
    <cfRule type="expression" dxfId="24" priority="27">
      <formula>IF($AF30="Bajo",1,0)</formula>
    </cfRule>
  </conditionalFormatting>
  <conditionalFormatting sqref="AJ30:AJ32">
    <cfRule type="expression" dxfId="23" priority="22">
      <formula>IF(OR($AG30="Evitar",$AG30="Compartir",$AG30="Aceptar",$AG30="Reducir (Transferir)"),1,0)</formula>
    </cfRule>
    <cfRule type="expression" dxfId="22" priority="23">
      <formula>IF(AND($AF30="Moderado",OR($H30="Gestión",$H30="Seguridad de la Información (Pérdida de la Disponibilidad)",$H30="Seguridad de la Información (Pérdida de la Integridad)",$H30="Seguridad de la Información (Pérdida de Confidencialidad)",$H30="Fuga de Capital Intelectual",$H30="Estratégico")),1,0)</formula>
    </cfRule>
    <cfRule type="expression" dxfId="21" priority="24">
      <formula>IF($AF30="Bajo",1,0)</formula>
    </cfRule>
  </conditionalFormatting>
  <conditionalFormatting sqref="AL30:AL32">
    <cfRule type="expression" dxfId="20" priority="19">
      <formula>IF(OR($AG30="Evitar",$AG30="Compartir",$AG30="Aceptar",$AG30="Reducir (Transferir)"),1,0)</formula>
    </cfRule>
    <cfRule type="expression" dxfId="19" priority="20">
      <formula>IF(AND($AF30="Moderado",OR($H30="Gestión",$H30="Seguridad de la Información (Pérdida de la Disponibilidad)",$H30="Seguridad de la Información (Pérdida de la Integridad)",$H30="Seguridad de la Información (Pérdida de Confidencialidad)",$H30="Fuga de Capital Intelectual",$H30="Estratégico")),1,0)</formula>
    </cfRule>
    <cfRule type="expression" dxfId="18" priority="21">
      <formula>IF($AF30="Bajo",1,0)</formula>
    </cfRule>
  </conditionalFormatting>
  <conditionalFormatting sqref="AI33:AJ35">
    <cfRule type="expression" dxfId="17" priority="16">
      <formula>IF(OR($AG33="Evitar",$AG33="Compartir",$AG33="Aceptar",$AG33="Reducir (Transferir)"),1,0)</formula>
    </cfRule>
    <cfRule type="expression" dxfId="16" priority="17">
      <formula>IF(AND($AF33="Moderado",OR($H33="Gestión",$H33="Seguridad de la Información (Pérdida de la Disponibilidad)",$H33="Seguridad de la Información (Pérdida de la Integridad)",$H33="Seguridad de la Información (Pérdida de Confidencialidad)",$H33="Fuga de Capital Intelectual",$H33="Estratégico")),1,0)</formula>
    </cfRule>
    <cfRule type="expression" dxfId="15" priority="18">
      <formula>IF($AF33="Bajo",1,0)</formula>
    </cfRule>
  </conditionalFormatting>
  <conditionalFormatting sqref="AL33:AL35">
    <cfRule type="expression" dxfId="14" priority="13">
      <formula>IF(OR($AG33="Evitar",$AG33="Compartir",$AG33="Aceptar",$AG33="Reducir (Transferir)"),1,0)</formula>
    </cfRule>
    <cfRule type="expression" dxfId="13" priority="14">
      <formula>IF(AND($AF33="Moderado",OR($H33="Gestión",$H33="Seguridad de la Información (Pérdida de la Disponibilidad)",$H33="Seguridad de la Información (Pérdida de la Integridad)",$H33="Seguridad de la Información (Pérdida de Confidencialidad)",$H33="Fuga de Capital Intelectual",$H33="Estratégico")),1,0)</formula>
    </cfRule>
    <cfRule type="expression" dxfId="12" priority="15">
      <formula>IF($AF33="Bajo",1,0)</formula>
    </cfRule>
  </conditionalFormatting>
  <conditionalFormatting sqref="AI36:AJ38">
    <cfRule type="expression" dxfId="11" priority="10">
      <formula>IF(OR($AG36="Evitar",$AG36="Compartir",$AG36="Aceptar",$AG36="Reducir (Transferir)"),1,0)</formula>
    </cfRule>
    <cfRule type="expression" dxfId="10" priority="11">
      <formula>IF(AND($AF36="Moderado",OR($H36="Gestión",$H36="Seguridad de la Información (Pérdida de la Disponibilidad)",$H36="Seguridad de la Información (Pérdida de la Integridad)",$H36="Seguridad de la Información (Pérdida de Confidencialidad)",$H36="Fuga de Capital Intelectual",$H36="Estratégico")),1,0)</formula>
    </cfRule>
    <cfRule type="expression" dxfId="9" priority="12">
      <formula>IF($AF36="Bajo",1,0)</formula>
    </cfRule>
  </conditionalFormatting>
  <conditionalFormatting sqref="AL36:AL38">
    <cfRule type="expression" dxfId="8" priority="7">
      <formula>IF(OR($AG36="Evitar",$AG36="Compartir",$AG36="Aceptar",$AG36="Reducir (Transferir)"),1,0)</formula>
    </cfRule>
    <cfRule type="expression" dxfId="7" priority="8">
      <formula>IF(AND($AF36="Moderado",OR($H36="Gestión",$H36="Seguridad de la Información (Pérdida de la Disponibilidad)",$H36="Seguridad de la Información (Pérdida de la Integridad)",$H36="Seguridad de la Información (Pérdida de Confidencialidad)",$H36="Fuga de Capital Intelectual",$H36="Estratégico")),1,0)</formula>
    </cfRule>
    <cfRule type="expression" dxfId="6" priority="9">
      <formula>IF($AF36="Bajo",1,0)</formula>
    </cfRule>
  </conditionalFormatting>
  <conditionalFormatting sqref="AI39:AJ41">
    <cfRule type="expression" dxfId="5" priority="4">
      <formula>IF(OR($AG39="Evitar",$AG39="Compartir",$AG39="Aceptar",$AG39="Reducir (Transferir)"),1,0)</formula>
    </cfRule>
    <cfRule type="expression" dxfId="4" priority="5">
      <formula>IF(AND($AF39="Moderado",OR($H39="Gestión",$H39="Seguridad de la Información (Pérdida de la Disponibilidad)",$H39="Seguridad de la Información (Pérdida de la Integridad)",$H39="Seguridad de la Información (Pérdida de Confidencialidad)",$H39="Fuga de Capital Intelectual",$H39="Estratégico")),1,0)</formula>
    </cfRule>
    <cfRule type="expression" dxfId="3" priority="6">
      <formula>IF($AF39="Bajo",1,0)</formula>
    </cfRule>
  </conditionalFormatting>
  <conditionalFormatting sqref="AL39:AL41">
    <cfRule type="expression" dxfId="2" priority="1">
      <formula>IF(OR($AG39="Evitar",$AG39="Compartir",$AG39="Aceptar",$AG39="Reducir (Transferir)"),1,0)</formula>
    </cfRule>
    <cfRule type="expression" dxfId="1" priority="2">
      <formula>IF(AND($AF39="Moderado",OR($H39="Gestión",$H39="Seguridad de la Información (Pérdida de la Disponibilidad)",$H39="Seguridad de la Información (Pérdida de la Integridad)",$H39="Seguridad de la Información (Pérdida de Confidencialidad)",$H39="Fuga de Capital Intelectual",$H39="Estratégico")),1,0)</formula>
    </cfRule>
    <cfRule type="expression" dxfId="0" priority="3">
      <formula>IF($AF39="Bajo",1,0)</formula>
    </cfRule>
  </conditionalFormatting>
  <dataValidations count="1">
    <dataValidation type="list" allowBlank="1" showInputMessage="1" showErrorMessage="1" sqref="AG9:AG68">
      <formula1>IF(OR($H9="Corrupción",$H9="Trámites, OPAs y Consultas de Acceso a la Información Pública",$H9="Lavado de Activos",$H9="Financiación del Terrorismo"),TratamientoCorrupcion,TratamientoV5)</formula1>
    </dataValidation>
  </dataValidation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O79"/>
  <sheetViews>
    <sheetView topLeftCell="A7" zoomScale="70" zoomScaleNormal="70" zoomScaleSheetLayoutView="70" workbookViewId="0">
      <pane ySplit="2" topLeftCell="A9" activePane="bottomLeft" state="frozen"/>
      <selection activeCell="A7" sqref="A7"/>
      <selection pane="bottomLeft" activeCell="N48" sqref="N48:N50"/>
    </sheetView>
  </sheetViews>
  <sheetFormatPr baseColWidth="10" defaultColWidth="0" defaultRowHeight="16.5" zeroHeight="1" x14ac:dyDescent="0.3"/>
  <cols>
    <col min="1" max="1" width="4" style="8" bestFit="1" customWidth="1"/>
    <col min="2" max="2" width="19" style="8" customWidth="1"/>
    <col min="3" max="3" width="29.28515625" style="8" customWidth="1"/>
    <col min="4" max="4" width="21.28515625" style="2" customWidth="1"/>
    <col min="5" max="5" width="53.5703125" style="2" customWidth="1"/>
    <col min="6" max="6" width="8.5703125" style="2" hidden="1" customWidth="1"/>
    <col min="7" max="7" width="27.85546875" style="2" hidden="1" customWidth="1"/>
    <col min="8" max="8" width="23.7109375" style="2" hidden="1" customWidth="1"/>
    <col min="9" max="9" width="33.7109375" style="2" hidden="1" customWidth="1"/>
    <col min="10" max="10" width="9.5703125" style="2" hidden="1" customWidth="1"/>
    <col min="11" max="11" width="31.85546875" style="2" hidden="1" customWidth="1"/>
    <col min="12" max="12" width="23.7109375" style="2" hidden="1" customWidth="1"/>
    <col min="13" max="13" width="8.5703125" style="2" customWidth="1"/>
    <col min="14" max="14" width="27.85546875" style="2" customWidth="1"/>
    <col min="15" max="15" width="23.7109375" style="2" customWidth="1"/>
    <col min="16" max="16" width="33.7109375" style="2" customWidth="1"/>
    <col min="17" max="17" width="9.5703125" style="2" customWidth="1"/>
    <col min="18" max="18" width="31.85546875" style="2" customWidth="1"/>
    <col min="19" max="19" width="23.7109375" style="2" customWidth="1"/>
    <col min="20" max="20" width="8.5703125" style="2" hidden="1" customWidth="1"/>
    <col min="21" max="21" width="27.85546875" style="2" hidden="1" customWidth="1"/>
    <col min="22" max="22" width="23.7109375" style="2" hidden="1" customWidth="1"/>
    <col min="23" max="23" width="33.7109375" style="2" hidden="1" customWidth="1"/>
    <col min="24" max="24" width="9.5703125" style="2" hidden="1" customWidth="1"/>
    <col min="25" max="25" width="27.140625" style="2" hidden="1" customWidth="1"/>
    <col min="26" max="26" width="23.7109375" style="2" hidden="1" customWidth="1"/>
    <col min="27" max="41" width="11.42578125" style="2" hidden="1" customWidth="1"/>
    <col min="42" max="16384" width="11.42578125" style="4" hidden="1"/>
  </cols>
  <sheetData>
    <row r="1" spans="1:41" ht="16.5" customHeight="1" x14ac:dyDescent="0.3">
      <c r="A1" s="98"/>
      <c r="B1" s="100"/>
      <c r="C1" s="166" t="s">
        <v>162</v>
      </c>
      <c r="D1" s="166"/>
      <c r="E1" s="166"/>
      <c r="F1" s="166"/>
      <c r="G1" s="166"/>
      <c r="H1" s="166"/>
      <c r="I1" s="166"/>
      <c r="J1" s="166"/>
      <c r="K1" s="166"/>
      <c r="L1" s="166"/>
      <c r="M1" s="166"/>
      <c r="N1" s="166"/>
      <c r="O1" s="166"/>
      <c r="P1" s="166"/>
      <c r="Q1" s="166"/>
      <c r="R1" s="166"/>
      <c r="S1" s="166"/>
      <c r="T1" s="166"/>
      <c r="U1" s="166"/>
      <c r="V1" s="166"/>
      <c r="W1" s="166"/>
      <c r="X1" s="166"/>
      <c r="Y1" s="174" t="s">
        <v>264</v>
      </c>
      <c r="Z1" s="174"/>
      <c r="AA1" s="3"/>
      <c r="AB1" s="3"/>
      <c r="AC1" s="3"/>
      <c r="AD1" s="3"/>
      <c r="AE1" s="3"/>
      <c r="AF1" s="3"/>
      <c r="AG1" s="3"/>
      <c r="AH1" s="3"/>
      <c r="AI1" s="3"/>
      <c r="AJ1" s="3"/>
      <c r="AK1" s="3"/>
      <c r="AL1" s="3"/>
      <c r="AM1" s="3"/>
      <c r="AN1" s="3"/>
      <c r="AO1" s="3"/>
    </row>
    <row r="2" spans="1:41" ht="16.5" customHeight="1" x14ac:dyDescent="0.3">
      <c r="A2" s="101"/>
      <c r="B2" s="103"/>
      <c r="C2" s="166"/>
      <c r="D2" s="166"/>
      <c r="E2" s="166"/>
      <c r="F2" s="166"/>
      <c r="G2" s="166"/>
      <c r="H2" s="166"/>
      <c r="I2" s="166"/>
      <c r="J2" s="166"/>
      <c r="K2" s="166"/>
      <c r="L2" s="166"/>
      <c r="M2" s="166"/>
      <c r="N2" s="166"/>
      <c r="O2" s="166"/>
      <c r="P2" s="166"/>
      <c r="Q2" s="166"/>
      <c r="R2" s="166"/>
      <c r="S2" s="166"/>
      <c r="T2" s="166"/>
      <c r="U2" s="166"/>
      <c r="V2" s="166"/>
      <c r="W2" s="166"/>
      <c r="X2" s="166"/>
      <c r="Y2" s="174" t="s">
        <v>263</v>
      </c>
      <c r="Z2" s="174"/>
      <c r="AA2" s="3"/>
      <c r="AB2" s="3"/>
      <c r="AC2" s="3"/>
      <c r="AD2" s="3"/>
      <c r="AE2" s="3"/>
      <c r="AF2" s="3"/>
      <c r="AG2" s="3"/>
      <c r="AH2" s="3"/>
      <c r="AI2" s="3"/>
      <c r="AJ2" s="3"/>
      <c r="AK2" s="3"/>
      <c r="AL2" s="3"/>
      <c r="AM2" s="3"/>
      <c r="AN2" s="3"/>
      <c r="AO2" s="3"/>
    </row>
    <row r="3" spans="1:41" x14ac:dyDescent="0.3">
      <c r="A3" s="101"/>
      <c r="B3" s="103"/>
      <c r="C3" s="166"/>
      <c r="D3" s="166"/>
      <c r="E3" s="166"/>
      <c r="F3" s="166"/>
      <c r="G3" s="166"/>
      <c r="H3" s="166"/>
      <c r="I3" s="166"/>
      <c r="J3" s="166"/>
      <c r="K3" s="166"/>
      <c r="L3" s="166"/>
      <c r="M3" s="166"/>
      <c r="N3" s="166"/>
      <c r="O3" s="166"/>
      <c r="P3" s="166"/>
      <c r="Q3" s="166"/>
      <c r="R3" s="166"/>
      <c r="S3" s="166"/>
      <c r="T3" s="166"/>
      <c r="U3" s="166"/>
      <c r="V3" s="166"/>
      <c r="W3" s="166"/>
      <c r="X3" s="166"/>
      <c r="Y3" s="174" t="s">
        <v>311</v>
      </c>
      <c r="Z3" s="174"/>
      <c r="AA3" s="3"/>
      <c r="AB3" s="3"/>
      <c r="AC3" s="3"/>
      <c r="AD3" s="3"/>
      <c r="AE3" s="3"/>
      <c r="AF3" s="3"/>
      <c r="AG3" s="3"/>
      <c r="AH3" s="3"/>
      <c r="AI3" s="3"/>
      <c r="AJ3" s="3"/>
      <c r="AK3" s="3"/>
      <c r="AL3" s="3"/>
      <c r="AM3" s="3"/>
      <c r="AN3" s="3"/>
      <c r="AO3" s="3"/>
    </row>
    <row r="4" spans="1:41" x14ac:dyDescent="0.3">
      <c r="A4" s="104"/>
      <c r="B4" s="106"/>
      <c r="C4" s="166"/>
      <c r="D4" s="166"/>
      <c r="E4" s="166"/>
      <c r="F4" s="166"/>
      <c r="G4" s="166"/>
      <c r="H4" s="166"/>
      <c r="I4" s="166"/>
      <c r="J4" s="166"/>
      <c r="K4" s="166"/>
      <c r="L4" s="166"/>
      <c r="M4" s="166"/>
      <c r="N4" s="166"/>
      <c r="O4" s="166"/>
      <c r="P4" s="166"/>
      <c r="Q4" s="166"/>
      <c r="R4" s="166"/>
      <c r="S4" s="166"/>
      <c r="T4" s="166"/>
      <c r="U4" s="166"/>
      <c r="V4" s="166"/>
      <c r="W4" s="166"/>
      <c r="X4" s="166"/>
      <c r="Y4" s="174" t="s">
        <v>356</v>
      </c>
      <c r="Z4" s="174"/>
      <c r="AA4" s="3"/>
      <c r="AB4" s="3"/>
      <c r="AC4" s="3"/>
      <c r="AD4" s="3"/>
      <c r="AE4" s="3"/>
      <c r="AF4" s="3"/>
      <c r="AG4" s="3"/>
      <c r="AH4" s="3"/>
      <c r="AI4" s="3"/>
      <c r="AJ4" s="3"/>
      <c r="AK4" s="3"/>
      <c r="AL4" s="3"/>
      <c r="AM4" s="3"/>
      <c r="AN4" s="3"/>
      <c r="AO4" s="3"/>
    </row>
    <row r="5" spans="1:41" x14ac:dyDescent="0.3">
      <c r="A5" s="12"/>
      <c r="B5" s="15"/>
      <c r="C5" s="12"/>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row>
    <row r="6" spans="1:41" ht="15.75" customHeight="1" x14ac:dyDescent="0.3">
      <c r="A6" s="119" t="s">
        <v>109</v>
      </c>
      <c r="B6" s="119"/>
      <c r="C6" s="119"/>
      <c r="D6" s="178"/>
      <c r="E6" s="55" t="s">
        <v>0</v>
      </c>
      <c r="F6" s="230" t="s">
        <v>268</v>
      </c>
      <c r="G6" s="230"/>
      <c r="H6" s="230"/>
      <c r="I6" s="231"/>
      <c r="J6" s="231"/>
      <c r="K6" s="231"/>
      <c r="L6" s="231"/>
      <c r="M6" s="230" t="s">
        <v>269</v>
      </c>
      <c r="N6" s="230"/>
      <c r="O6" s="230"/>
      <c r="P6" s="231"/>
      <c r="Q6" s="231"/>
      <c r="R6" s="231"/>
      <c r="S6" s="231"/>
      <c r="T6" s="230" t="s">
        <v>270</v>
      </c>
      <c r="U6" s="230"/>
      <c r="V6" s="230"/>
      <c r="W6" s="231"/>
      <c r="X6" s="231"/>
      <c r="Y6" s="231"/>
      <c r="Z6" s="231"/>
      <c r="AA6" s="3"/>
      <c r="AB6" s="3"/>
      <c r="AC6" s="3"/>
      <c r="AD6" s="3"/>
      <c r="AE6" s="3"/>
      <c r="AF6" s="3"/>
      <c r="AG6" s="3"/>
      <c r="AH6" s="3"/>
      <c r="AI6" s="3"/>
      <c r="AJ6" s="3"/>
      <c r="AK6" s="3"/>
      <c r="AL6" s="3"/>
      <c r="AM6" s="3"/>
      <c r="AN6" s="3"/>
      <c r="AO6" s="3"/>
    </row>
    <row r="7" spans="1:41" ht="27.75" customHeight="1" x14ac:dyDescent="0.3">
      <c r="A7" s="234" t="s">
        <v>88</v>
      </c>
      <c r="B7" s="136" t="s">
        <v>39</v>
      </c>
      <c r="C7" s="119" t="s">
        <v>1</v>
      </c>
      <c r="D7" s="235" t="s">
        <v>86</v>
      </c>
      <c r="E7" s="178" t="s">
        <v>329</v>
      </c>
      <c r="F7" s="232" t="s">
        <v>33</v>
      </c>
      <c r="G7" s="232"/>
      <c r="H7" s="232"/>
      <c r="I7" s="19" t="s">
        <v>34</v>
      </c>
      <c r="J7" s="233" t="s">
        <v>35</v>
      </c>
      <c r="K7" s="233"/>
      <c r="L7" s="233"/>
      <c r="M7" s="232" t="s">
        <v>33</v>
      </c>
      <c r="N7" s="232"/>
      <c r="O7" s="232"/>
      <c r="P7" s="19" t="s">
        <v>34</v>
      </c>
      <c r="Q7" s="233" t="s">
        <v>35</v>
      </c>
      <c r="R7" s="233"/>
      <c r="S7" s="233"/>
      <c r="T7" s="232" t="s">
        <v>33</v>
      </c>
      <c r="U7" s="232"/>
      <c r="V7" s="232"/>
      <c r="W7" s="19" t="s">
        <v>34</v>
      </c>
      <c r="X7" s="233" t="s">
        <v>35</v>
      </c>
      <c r="Y7" s="233"/>
      <c r="Z7" s="233"/>
      <c r="AA7" s="3"/>
      <c r="AB7" s="3"/>
      <c r="AC7" s="3"/>
      <c r="AD7" s="3"/>
      <c r="AE7" s="3"/>
      <c r="AF7" s="3"/>
      <c r="AG7" s="3"/>
      <c r="AH7" s="3"/>
      <c r="AI7" s="3"/>
      <c r="AJ7" s="3"/>
      <c r="AK7" s="3"/>
      <c r="AL7" s="3"/>
      <c r="AM7" s="3"/>
      <c r="AN7" s="3"/>
      <c r="AO7" s="3"/>
    </row>
    <row r="8" spans="1:41" ht="30.75" customHeight="1" x14ac:dyDescent="0.25">
      <c r="A8" s="234"/>
      <c r="B8" s="136"/>
      <c r="C8" s="119"/>
      <c r="D8" s="235"/>
      <c r="E8" s="178"/>
      <c r="F8" s="41" t="s">
        <v>36</v>
      </c>
      <c r="G8" s="41" t="s">
        <v>30</v>
      </c>
      <c r="H8" s="41" t="s">
        <v>31</v>
      </c>
      <c r="I8" s="42" t="s">
        <v>32</v>
      </c>
      <c r="J8" s="43" t="s">
        <v>36</v>
      </c>
      <c r="K8" s="43" t="s">
        <v>37</v>
      </c>
      <c r="L8" s="43" t="s">
        <v>38</v>
      </c>
      <c r="M8" s="41" t="s">
        <v>36</v>
      </c>
      <c r="N8" s="41" t="s">
        <v>30</v>
      </c>
      <c r="O8" s="41" t="s">
        <v>31</v>
      </c>
      <c r="P8" s="42" t="s">
        <v>32</v>
      </c>
      <c r="Q8" s="43" t="s">
        <v>36</v>
      </c>
      <c r="R8" s="43" t="s">
        <v>37</v>
      </c>
      <c r="S8" s="43" t="s">
        <v>38</v>
      </c>
      <c r="T8" s="41" t="s">
        <v>36</v>
      </c>
      <c r="U8" s="41" t="s">
        <v>30</v>
      </c>
      <c r="V8" s="41" t="s">
        <v>31</v>
      </c>
      <c r="W8" s="42" t="s">
        <v>32</v>
      </c>
      <c r="X8" s="43" t="s">
        <v>36</v>
      </c>
      <c r="Y8" s="43" t="s">
        <v>37</v>
      </c>
      <c r="Z8" s="43" t="s">
        <v>38</v>
      </c>
      <c r="AA8" s="13"/>
      <c r="AB8" s="13"/>
      <c r="AC8" s="13"/>
      <c r="AD8" s="13"/>
      <c r="AE8" s="13"/>
      <c r="AF8" s="13"/>
      <c r="AG8" s="13"/>
      <c r="AH8" s="13"/>
      <c r="AI8" s="13"/>
      <c r="AJ8" s="13"/>
      <c r="AK8" s="13"/>
      <c r="AL8" s="13"/>
      <c r="AM8" s="13"/>
      <c r="AN8" s="13"/>
      <c r="AO8" s="13"/>
    </row>
    <row r="9" spans="1:41" ht="42.75" customHeight="1" x14ac:dyDescent="0.25">
      <c r="A9" s="148">
        <v>1</v>
      </c>
      <c r="B9" s="181" t="str">
        <f>IF('2. Identificación del Riesgo'!B9:B11="","",'2. Identificación del Riesgo'!B9:B11)</f>
        <v>Conocimiento del Riesgo y Efectos del Cambio Climático</v>
      </c>
      <c r="C9" s="149" t="str">
        <f>IF('2. Identificación del Riesgo'!G9:G11="","",'2. Identificación del Riesgo'!G9:G11)</f>
        <v xml:space="preserve">Grupo de Asistencia Técnica - Posibilidad de Afectación Reputacional por incumplimiento en los términos legales de entrega de los respuestas a las solicitudes recibidas, lo que podría generar investigaciones disciplinarias. </v>
      </c>
      <c r="D9" s="149" t="str">
        <f>IF('2. Identificación del Riesgo'!H9:H11="","",'2. Identificación del Riesgo'!H9:H11)</f>
        <v>Gestión</v>
      </c>
      <c r="E9" s="236" t="str">
        <f>IF('7. Mapa de Riesgos General'!AI9:AI11="","",'7. Mapa de Riesgos General'!AI9:AI11)</f>
        <v/>
      </c>
      <c r="F9" s="221"/>
      <c r="G9" s="223"/>
      <c r="H9" s="223"/>
      <c r="I9" s="229"/>
      <c r="J9" s="228"/>
      <c r="K9" s="229"/>
      <c r="L9" s="229"/>
      <c r="M9" s="228">
        <v>1</v>
      </c>
      <c r="N9" s="226" t="s">
        <v>609</v>
      </c>
      <c r="O9" s="226" t="s">
        <v>608</v>
      </c>
      <c r="P9" s="229" t="s">
        <v>610</v>
      </c>
      <c r="Q9" s="228"/>
      <c r="R9" s="229"/>
      <c r="S9" s="229"/>
      <c r="T9" s="228"/>
      <c r="U9" s="226"/>
      <c r="V9" s="226"/>
      <c r="W9" s="229"/>
      <c r="X9" s="228"/>
      <c r="Y9" s="229"/>
      <c r="Z9" s="229"/>
      <c r="AA9" s="14"/>
      <c r="AB9" s="14"/>
      <c r="AC9" s="14"/>
      <c r="AD9" s="14"/>
      <c r="AE9" s="14"/>
      <c r="AF9" s="14"/>
      <c r="AG9" s="14"/>
      <c r="AH9" s="14"/>
      <c r="AI9" s="14"/>
      <c r="AJ9" s="14"/>
      <c r="AK9" s="14"/>
      <c r="AL9" s="14"/>
      <c r="AM9" s="14"/>
      <c r="AN9" s="14"/>
      <c r="AO9" s="14"/>
    </row>
    <row r="10" spans="1:41" ht="42.75" customHeight="1" x14ac:dyDescent="0.3">
      <c r="A10" s="148"/>
      <c r="B10" s="181"/>
      <c r="C10" s="149"/>
      <c r="D10" s="149"/>
      <c r="E10" s="236"/>
      <c r="F10" s="222"/>
      <c r="G10" s="224"/>
      <c r="H10" s="224"/>
      <c r="I10" s="224"/>
      <c r="J10" s="222"/>
      <c r="K10" s="224"/>
      <c r="L10" s="224"/>
      <c r="M10" s="222"/>
      <c r="N10" s="224"/>
      <c r="O10" s="224"/>
      <c r="P10" s="224"/>
      <c r="Q10" s="222"/>
      <c r="R10" s="224"/>
      <c r="S10" s="224"/>
      <c r="T10" s="222"/>
      <c r="U10" s="224"/>
      <c r="V10" s="224"/>
      <c r="W10" s="224"/>
      <c r="X10" s="222"/>
      <c r="Y10" s="224"/>
      <c r="Z10" s="224"/>
      <c r="AA10" s="3"/>
      <c r="AB10" s="3"/>
      <c r="AC10" s="3"/>
      <c r="AD10" s="3"/>
      <c r="AE10" s="3"/>
      <c r="AF10" s="3"/>
      <c r="AG10" s="3"/>
      <c r="AH10" s="3"/>
      <c r="AI10" s="3"/>
      <c r="AJ10" s="3"/>
      <c r="AK10" s="3"/>
      <c r="AL10" s="3"/>
      <c r="AM10" s="3"/>
      <c r="AN10" s="3"/>
      <c r="AO10" s="3"/>
    </row>
    <row r="11" spans="1:41" ht="42.75" customHeight="1" x14ac:dyDescent="0.3">
      <c r="A11" s="148"/>
      <c r="B11" s="181"/>
      <c r="C11" s="149"/>
      <c r="D11" s="149"/>
      <c r="E11" s="236"/>
      <c r="F11" s="222"/>
      <c r="G11" s="224"/>
      <c r="H11" s="224"/>
      <c r="I11" s="224"/>
      <c r="J11" s="222"/>
      <c r="K11" s="224"/>
      <c r="L11" s="224"/>
      <c r="M11" s="222"/>
      <c r="N11" s="224"/>
      <c r="O11" s="224"/>
      <c r="P11" s="224"/>
      <c r="Q11" s="222"/>
      <c r="R11" s="224"/>
      <c r="S11" s="224"/>
      <c r="T11" s="222"/>
      <c r="U11" s="224"/>
      <c r="V11" s="224"/>
      <c r="W11" s="224"/>
      <c r="X11" s="222"/>
      <c r="Y11" s="224"/>
      <c r="Z11" s="224"/>
      <c r="AA11" s="3"/>
      <c r="AB11" s="3"/>
      <c r="AC11" s="3"/>
      <c r="AD11" s="3"/>
      <c r="AE11" s="3"/>
      <c r="AF11" s="3"/>
      <c r="AG11" s="3"/>
      <c r="AH11" s="3"/>
      <c r="AI11" s="3"/>
      <c r="AJ11" s="3"/>
      <c r="AK11" s="3"/>
      <c r="AL11" s="3"/>
      <c r="AM11" s="3"/>
      <c r="AN11" s="3"/>
      <c r="AO11" s="3"/>
    </row>
    <row r="12" spans="1:41" ht="62.25" customHeight="1" x14ac:dyDescent="0.3">
      <c r="A12" s="148">
        <v>2</v>
      </c>
      <c r="B12" s="181" t="str">
        <f>IF('2. Identificación del Riesgo'!B12:B14="","",'2. Identificación del Riesgo'!B12:B14)</f>
        <v>Conocimiento del Riesgo y Efectos del Cambio Climático</v>
      </c>
      <c r="C12" s="149" t="str">
        <f>IF('2. Identificación del Riesgo'!G12:G14="","",'2. Identificación del Riesgo'!G12:G14)</f>
        <v>Grupo de Conceptos para la Planificación territorial - Posibilidad de Afectación Reputacional por la asignación o exclusión de las categorias de amenaza alta no urbanizable o riesgo alto no mitigable en uno o varios predios de propiedad particular realizada por el servidor público a cargo sin que esto corresponda con la realidad, favoreciendo a particulares a cambio de beneficios recibidos.</v>
      </c>
      <c r="D12" s="149" t="str">
        <f>IF('2. Identificación del Riesgo'!H12:H14="","",'2. Identificación del Riesgo'!H12:H14)</f>
        <v>Corrupción</v>
      </c>
      <c r="E12" s="236" t="str">
        <f>IF('7. Mapa de Riesgos General'!AI12:AI14="","",'7. Mapa de Riesgos General'!AI12:AI14)</f>
        <v>Elaborar el acta de comité interno a todos los Conceptos Técnicos que asignen categoria de amenaza alta no urbanizable y recomienden predios al programa de reasentamientos del Distrito Capital. 100%</v>
      </c>
      <c r="F12" s="221"/>
      <c r="G12" s="223"/>
      <c r="H12" s="227"/>
      <c r="I12" s="225"/>
      <c r="J12" s="221"/>
      <c r="K12" s="225"/>
      <c r="L12" s="225"/>
      <c r="M12" s="221">
        <v>1</v>
      </c>
      <c r="N12" s="223" t="s">
        <v>566</v>
      </c>
      <c r="O12" s="223" t="s">
        <v>567</v>
      </c>
      <c r="P12" s="225" t="s">
        <v>611</v>
      </c>
      <c r="Q12" s="221"/>
      <c r="R12" s="225"/>
      <c r="S12" s="225"/>
      <c r="T12" s="221"/>
      <c r="U12" s="223"/>
      <c r="V12" s="223"/>
      <c r="W12" s="225"/>
      <c r="X12" s="221"/>
      <c r="Y12" s="225"/>
      <c r="Z12" s="225"/>
      <c r="AA12" s="3"/>
      <c r="AB12" s="3"/>
      <c r="AC12" s="3"/>
      <c r="AD12" s="3"/>
      <c r="AE12" s="3"/>
      <c r="AF12" s="3"/>
      <c r="AG12" s="3"/>
      <c r="AH12" s="3"/>
      <c r="AI12" s="3"/>
      <c r="AJ12" s="3"/>
      <c r="AK12" s="3"/>
      <c r="AL12" s="3"/>
      <c r="AM12" s="3"/>
      <c r="AN12" s="3"/>
      <c r="AO12" s="3"/>
    </row>
    <row r="13" spans="1:41" ht="62.25" customHeight="1" x14ac:dyDescent="0.3">
      <c r="A13" s="148"/>
      <c r="B13" s="181"/>
      <c r="C13" s="149"/>
      <c r="D13" s="149"/>
      <c r="E13" s="236"/>
      <c r="F13" s="222"/>
      <c r="G13" s="224"/>
      <c r="H13" s="224"/>
      <c r="I13" s="224"/>
      <c r="J13" s="222"/>
      <c r="K13" s="224"/>
      <c r="L13" s="224"/>
      <c r="M13" s="222"/>
      <c r="N13" s="224"/>
      <c r="O13" s="224"/>
      <c r="P13" s="224"/>
      <c r="Q13" s="222"/>
      <c r="R13" s="224"/>
      <c r="S13" s="224"/>
      <c r="T13" s="222"/>
      <c r="U13" s="224"/>
      <c r="V13" s="224"/>
      <c r="W13" s="224"/>
      <c r="X13" s="222"/>
      <c r="Y13" s="224"/>
      <c r="Z13" s="224"/>
      <c r="AA13" s="3"/>
      <c r="AB13" s="3"/>
      <c r="AC13" s="3"/>
      <c r="AD13" s="3"/>
      <c r="AE13" s="3"/>
      <c r="AF13" s="3"/>
      <c r="AG13" s="3"/>
      <c r="AH13" s="3"/>
      <c r="AI13" s="3"/>
      <c r="AJ13" s="3"/>
      <c r="AK13" s="3"/>
      <c r="AL13" s="3"/>
      <c r="AM13" s="3"/>
      <c r="AN13" s="3"/>
      <c r="AO13" s="3"/>
    </row>
    <row r="14" spans="1:41" ht="62.25" customHeight="1" x14ac:dyDescent="0.3">
      <c r="A14" s="148"/>
      <c r="B14" s="181"/>
      <c r="C14" s="149"/>
      <c r="D14" s="149"/>
      <c r="E14" s="236"/>
      <c r="F14" s="222"/>
      <c r="G14" s="224"/>
      <c r="H14" s="224"/>
      <c r="I14" s="224"/>
      <c r="J14" s="222"/>
      <c r="K14" s="224"/>
      <c r="L14" s="224"/>
      <c r="M14" s="222"/>
      <c r="N14" s="224"/>
      <c r="O14" s="224"/>
      <c r="P14" s="224"/>
      <c r="Q14" s="222"/>
      <c r="R14" s="224"/>
      <c r="S14" s="224"/>
      <c r="T14" s="222"/>
      <c r="U14" s="224"/>
      <c r="V14" s="224"/>
      <c r="W14" s="224"/>
      <c r="X14" s="222"/>
      <c r="Y14" s="224"/>
      <c r="Z14" s="224"/>
      <c r="AA14" s="3"/>
      <c r="AB14" s="3"/>
      <c r="AC14" s="3"/>
      <c r="AD14" s="3"/>
      <c r="AE14" s="3"/>
      <c r="AF14" s="3"/>
      <c r="AG14" s="3"/>
      <c r="AH14" s="3"/>
      <c r="AI14" s="3"/>
      <c r="AJ14" s="3"/>
      <c r="AK14" s="3"/>
      <c r="AL14" s="3"/>
      <c r="AM14" s="3"/>
      <c r="AN14" s="3"/>
      <c r="AO14" s="3"/>
    </row>
    <row r="15" spans="1:41" ht="47.25" customHeight="1" x14ac:dyDescent="0.3">
      <c r="A15" s="148">
        <v>3</v>
      </c>
      <c r="B15" s="181" t="str">
        <f>IF('2. Identificación del Riesgo'!B15:B17="","",'2. Identificación del Riesgo'!B15:B17)</f>
        <v>Conocimiento del Riesgo y Efectos del Cambio Climático</v>
      </c>
      <c r="C15" s="149" t="str">
        <f>IF('2. Identificación del Riesgo'!G15:G17="","",'2. Identificación del Riesgo'!G15:G17)</f>
        <v xml:space="preserve">Grupo de Conceptos para la Planificación territorial - Posibilidad deAfectación Reputacional por incumplimiento en los términos legales de entrega de los conceptos técnicos para legalización, regularización y/o planes parciales. </v>
      </c>
      <c r="D15" s="149" t="str">
        <f>IF('2. Identificación del Riesgo'!H15:H17="","",'2. Identificación del Riesgo'!H15:H17)</f>
        <v>Gestión</v>
      </c>
      <c r="E15" s="236" t="str">
        <f>IF('7. Mapa de Riesgos General'!AI15:AI17="","",'7. Mapa de Riesgos General'!AI15:AI17)</f>
        <v/>
      </c>
      <c r="F15" s="221"/>
      <c r="G15" s="223"/>
      <c r="H15" s="227"/>
      <c r="I15" s="225"/>
      <c r="J15" s="221"/>
      <c r="K15" s="225"/>
      <c r="L15" s="225"/>
      <c r="M15" s="221">
        <v>1</v>
      </c>
      <c r="N15" s="226" t="s">
        <v>607</v>
      </c>
      <c r="O15" s="226" t="s">
        <v>608</v>
      </c>
      <c r="P15" s="225" t="s">
        <v>612</v>
      </c>
      <c r="Q15" s="221"/>
      <c r="R15" s="225"/>
      <c r="S15" s="225"/>
      <c r="T15" s="221"/>
      <c r="U15" s="223"/>
      <c r="V15" s="223"/>
      <c r="W15" s="225"/>
      <c r="X15" s="221"/>
      <c r="Y15" s="225"/>
      <c r="Z15" s="225"/>
      <c r="AA15" s="3"/>
      <c r="AB15" s="3"/>
      <c r="AC15" s="3"/>
      <c r="AD15" s="3"/>
      <c r="AE15" s="3"/>
      <c r="AF15" s="3"/>
      <c r="AG15" s="3"/>
      <c r="AH15" s="3"/>
      <c r="AI15" s="3"/>
      <c r="AJ15" s="3"/>
      <c r="AK15" s="3"/>
      <c r="AL15" s="3"/>
      <c r="AM15" s="3"/>
      <c r="AN15" s="3"/>
      <c r="AO15" s="3"/>
    </row>
    <row r="16" spans="1:41" ht="47.25" customHeight="1" x14ac:dyDescent="0.3">
      <c r="A16" s="148"/>
      <c r="B16" s="181"/>
      <c r="C16" s="149"/>
      <c r="D16" s="149"/>
      <c r="E16" s="236"/>
      <c r="F16" s="222"/>
      <c r="G16" s="224"/>
      <c r="H16" s="224"/>
      <c r="I16" s="224"/>
      <c r="J16" s="222"/>
      <c r="K16" s="224"/>
      <c r="L16" s="224"/>
      <c r="M16" s="222"/>
      <c r="N16" s="224"/>
      <c r="O16" s="224"/>
      <c r="P16" s="224"/>
      <c r="Q16" s="222"/>
      <c r="R16" s="224"/>
      <c r="S16" s="224"/>
      <c r="T16" s="222"/>
      <c r="U16" s="224"/>
      <c r="V16" s="224"/>
      <c r="W16" s="224"/>
      <c r="X16" s="222"/>
      <c r="Y16" s="224"/>
      <c r="Z16" s="224"/>
      <c r="AA16" s="3"/>
      <c r="AB16" s="3"/>
      <c r="AC16" s="3"/>
      <c r="AD16" s="3"/>
      <c r="AE16" s="3"/>
      <c r="AF16" s="3"/>
      <c r="AG16" s="3"/>
      <c r="AH16" s="3"/>
      <c r="AI16" s="3"/>
      <c r="AJ16" s="3"/>
      <c r="AK16" s="3"/>
      <c r="AL16" s="3"/>
      <c r="AM16" s="3"/>
      <c r="AN16" s="3"/>
      <c r="AO16" s="3"/>
    </row>
    <row r="17" spans="1:41" ht="47.25" customHeight="1" x14ac:dyDescent="0.3">
      <c r="A17" s="148"/>
      <c r="B17" s="181"/>
      <c r="C17" s="149"/>
      <c r="D17" s="149"/>
      <c r="E17" s="236"/>
      <c r="F17" s="222"/>
      <c r="G17" s="224"/>
      <c r="H17" s="224"/>
      <c r="I17" s="224"/>
      <c r="J17" s="222"/>
      <c r="K17" s="224"/>
      <c r="L17" s="224"/>
      <c r="M17" s="222"/>
      <c r="N17" s="224"/>
      <c r="O17" s="224"/>
      <c r="P17" s="224"/>
      <c r="Q17" s="222"/>
      <c r="R17" s="224"/>
      <c r="S17" s="224"/>
      <c r="T17" s="222"/>
      <c r="U17" s="224"/>
      <c r="V17" s="224"/>
      <c r="W17" s="224"/>
      <c r="X17" s="222"/>
      <c r="Y17" s="224"/>
      <c r="Z17" s="224"/>
      <c r="AA17" s="3"/>
      <c r="AB17" s="3"/>
      <c r="AC17" s="3"/>
      <c r="AD17" s="3"/>
      <c r="AE17" s="3"/>
      <c r="AF17" s="3"/>
      <c r="AG17" s="3"/>
      <c r="AH17" s="3"/>
      <c r="AI17" s="3"/>
      <c r="AJ17" s="3"/>
      <c r="AK17" s="3"/>
      <c r="AL17" s="3"/>
      <c r="AM17" s="3"/>
      <c r="AN17" s="3"/>
      <c r="AO17" s="3"/>
    </row>
    <row r="18" spans="1:41" ht="57" customHeight="1" x14ac:dyDescent="0.3">
      <c r="A18" s="148">
        <v>4</v>
      </c>
      <c r="B18" s="181" t="str">
        <f>IF('2. Identificación del Riesgo'!B18:B20="","",'2. Identificación del Riesgo'!B18:B20)</f>
        <v>Conocimiento del Riesgo y Efectos del Cambio Climático</v>
      </c>
      <c r="C18" s="149" t="str">
        <f>IF('2. Identificación del Riesgo'!G18:G20="","",'2. Identificación del Riesgo'!G18:G20)</f>
        <v>Grupo de Conceptos para la Planificación territorial - Posibilidad de Afectación Reputacional por favorecer la salida favorable o rápida de un concepto técnico de licencias urbanísticas a cambio de que que uno o varios de los servidores públicos del proceso reciban de parte de los interesados, dádivas o presiones</v>
      </c>
      <c r="D18" s="149" t="str">
        <f>IF('2. Identificación del Riesgo'!H18:H20="","",'2. Identificación del Riesgo'!H18:H20)</f>
        <v>Corrupción</v>
      </c>
      <c r="E18" s="236" t="str">
        <f>IF('7. Mapa de Riesgos General'!AI18:AI20="","",'7. Mapa de Riesgos General'!AI18:AI20)</f>
        <v>Notificación ante la Oficina de Control Interno sobre presiones u ofrecimientos para que se altere el resultado permitiendo que el concepto no cuente con la calidad necesaria o para que se altere el orden de atención de los conceptos técnicos para licencias urbanísticas dando prioridad a una solicitud sobre otra(s) radicada(s) con anterioridad</v>
      </c>
      <c r="F18" s="221"/>
      <c r="G18" s="223"/>
      <c r="H18" s="227"/>
      <c r="I18" s="225"/>
      <c r="J18" s="221"/>
      <c r="K18" s="225"/>
      <c r="L18" s="225"/>
      <c r="M18" s="221">
        <v>1</v>
      </c>
      <c r="N18" s="223" t="s">
        <v>564</v>
      </c>
      <c r="O18" s="227" t="s">
        <v>563</v>
      </c>
      <c r="P18" s="225" t="s">
        <v>613</v>
      </c>
      <c r="Q18" s="221"/>
      <c r="R18" s="225"/>
      <c r="S18" s="225"/>
      <c r="T18" s="221"/>
      <c r="U18" s="223"/>
      <c r="V18" s="223"/>
      <c r="W18" s="225"/>
      <c r="X18" s="221"/>
      <c r="Y18" s="225"/>
      <c r="Z18" s="225"/>
      <c r="AA18" s="3"/>
      <c r="AB18" s="3"/>
      <c r="AC18" s="3"/>
      <c r="AD18" s="3"/>
      <c r="AE18" s="3"/>
      <c r="AF18" s="3"/>
      <c r="AG18" s="3"/>
      <c r="AH18" s="3"/>
      <c r="AI18" s="3"/>
      <c r="AJ18" s="3"/>
      <c r="AK18" s="3"/>
      <c r="AL18" s="3"/>
      <c r="AM18" s="3"/>
      <c r="AN18" s="3"/>
      <c r="AO18" s="3"/>
    </row>
    <row r="19" spans="1:41" ht="57" customHeight="1" x14ac:dyDescent="0.3">
      <c r="A19" s="148"/>
      <c r="B19" s="181"/>
      <c r="C19" s="149"/>
      <c r="D19" s="149"/>
      <c r="E19" s="236"/>
      <c r="F19" s="222"/>
      <c r="G19" s="224"/>
      <c r="H19" s="224"/>
      <c r="I19" s="224"/>
      <c r="J19" s="222"/>
      <c r="K19" s="224"/>
      <c r="L19" s="224"/>
      <c r="M19" s="222"/>
      <c r="N19" s="224"/>
      <c r="O19" s="224"/>
      <c r="P19" s="224"/>
      <c r="Q19" s="222"/>
      <c r="R19" s="224"/>
      <c r="S19" s="224"/>
      <c r="T19" s="222"/>
      <c r="U19" s="224"/>
      <c r="V19" s="224"/>
      <c r="W19" s="224"/>
      <c r="X19" s="222"/>
      <c r="Y19" s="224"/>
      <c r="Z19" s="224"/>
      <c r="AA19" s="3"/>
      <c r="AB19" s="3"/>
      <c r="AC19" s="3"/>
      <c r="AD19" s="3"/>
      <c r="AE19" s="3"/>
      <c r="AF19" s="3"/>
      <c r="AG19" s="3"/>
      <c r="AH19" s="3"/>
      <c r="AI19" s="3"/>
      <c r="AJ19" s="3"/>
      <c r="AK19" s="3"/>
      <c r="AL19" s="3"/>
      <c r="AM19" s="3"/>
      <c r="AN19" s="3"/>
      <c r="AO19" s="3"/>
    </row>
    <row r="20" spans="1:41" ht="57" customHeight="1" x14ac:dyDescent="0.3">
      <c r="A20" s="148"/>
      <c r="B20" s="181"/>
      <c r="C20" s="149"/>
      <c r="D20" s="149"/>
      <c r="E20" s="236"/>
      <c r="F20" s="222"/>
      <c r="G20" s="224"/>
      <c r="H20" s="224"/>
      <c r="I20" s="224"/>
      <c r="J20" s="222"/>
      <c r="K20" s="224"/>
      <c r="L20" s="224"/>
      <c r="M20" s="222"/>
      <c r="N20" s="224"/>
      <c r="O20" s="224"/>
      <c r="P20" s="224"/>
      <c r="Q20" s="222"/>
      <c r="R20" s="224"/>
      <c r="S20" s="224"/>
      <c r="T20" s="222"/>
      <c r="U20" s="224"/>
      <c r="V20" s="224"/>
      <c r="W20" s="224"/>
      <c r="X20" s="222"/>
      <c r="Y20" s="224"/>
      <c r="Z20" s="224"/>
      <c r="AA20" s="3"/>
      <c r="AB20" s="3"/>
      <c r="AC20" s="3"/>
      <c r="AD20" s="3"/>
      <c r="AE20" s="3"/>
      <c r="AF20" s="3"/>
      <c r="AG20" s="3"/>
      <c r="AH20" s="3"/>
      <c r="AI20" s="3"/>
      <c r="AJ20" s="3"/>
      <c r="AK20" s="3"/>
      <c r="AL20" s="3"/>
      <c r="AM20" s="3"/>
      <c r="AN20" s="3"/>
      <c r="AO20" s="3"/>
    </row>
    <row r="21" spans="1:41" ht="81.75" customHeight="1" x14ac:dyDescent="0.3">
      <c r="A21" s="148">
        <v>5</v>
      </c>
      <c r="B21" s="181" t="str">
        <f>IF('2. Identificación del Riesgo'!B21:B23="","",'2. Identificación del Riesgo'!B21:B23)</f>
        <v>Conocimiento del Riesgo y Efectos del Cambio Climático</v>
      </c>
      <c r="C21" s="149" t="str">
        <f>IF('2. Identificación del Riesgo'!G21:G23="","",'2. Identificación del Riesgo'!G21:G23)</f>
        <v xml:space="preserve">Grupo de Conceptos para el desarrollo de proyectos públicos en el Distrito capital. – Posibilidad de Afectación Económica o Presupuestal por el incumplimiento en la elaboración y emisión de las Certificaciones de riesgo, que pueda afectar la buena imagen ante la ciudadanía que tiene la entidad, debido a factores internos y externos para dar respuesta a la cantidad de solicitudes recibidas. </v>
      </c>
      <c r="D21" s="149" t="str">
        <f>IF('2. Identificación del Riesgo'!H21:H23="","",'2. Identificación del Riesgo'!H21:H23)</f>
        <v>Gestión</v>
      </c>
      <c r="E21" s="236" t="str">
        <f>IF('7. Mapa de Riesgos General'!AI21:AI23="","",'7. Mapa de Riesgos General'!AI21:AI23)</f>
        <v/>
      </c>
      <c r="F21" s="221"/>
      <c r="G21" s="223"/>
      <c r="H21" s="223"/>
      <c r="I21" s="225"/>
      <c r="J21" s="221"/>
      <c r="K21" s="225"/>
      <c r="L21" s="225"/>
      <c r="M21" s="221">
        <v>1</v>
      </c>
      <c r="N21" s="226" t="s">
        <v>607</v>
      </c>
      <c r="O21" s="226" t="s">
        <v>608</v>
      </c>
      <c r="P21" s="225" t="s">
        <v>614</v>
      </c>
      <c r="Q21" s="221"/>
      <c r="R21" s="225"/>
      <c r="S21" s="225"/>
      <c r="T21" s="221"/>
      <c r="U21" s="223"/>
      <c r="V21" s="223"/>
      <c r="W21" s="225"/>
      <c r="X21" s="221"/>
      <c r="Y21" s="225"/>
      <c r="Z21" s="225"/>
      <c r="AA21" s="3"/>
      <c r="AB21" s="3"/>
      <c r="AC21" s="3"/>
      <c r="AD21" s="3"/>
      <c r="AE21" s="3"/>
      <c r="AF21" s="3"/>
      <c r="AG21" s="3"/>
      <c r="AH21" s="3"/>
      <c r="AI21" s="3"/>
      <c r="AJ21" s="3"/>
      <c r="AK21" s="3"/>
      <c r="AL21" s="3"/>
      <c r="AM21" s="3"/>
      <c r="AN21" s="3"/>
      <c r="AO21" s="3"/>
    </row>
    <row r="22" spans="1:41" ht="81.75" customHeight="1" x14ac:dyDescent="0.3">
      <c r="A22" s="148"/>
      <c r="B22" s="181"/>
      <c r="C22" s="149"/>
      <c r="D22" s="149"/>
      <c r="E22" s="236"/>
      <c r="F22" s="222"/>
      <c r="G22" s="224"/>
      <c r="H22" s="224"/>
      <c r="I22" s="224"/>
      <c r="J22" s="222"/>
      <c r="K22" s="224"/>
      <c r="L22" s="224"/>
      <c r="M22" s="222"/>
      <c r="N22" s="224"/>
      <c r="O22" s="224"/>
      <c r="P22" s="224"/>
      <c r="Q22" s="222"/>
      <c r="R22" s="224"/>
      <c r="S22" s="224"/>
      <c r="T22" s="222"/>
      <c r="U22" s="224"/>
      <c r="V22" s="224"/>
      <c r="W22" s="224"/>
      <c r="X22" s="222"/>
      <c r="Y22" s="224"/>
      <c r="Z22" s="224"/>
      <c r="AA22" s="3"/>
      <c r="AB22" s="3"/>
      <c r="AC22" s="3"/>
      <c r="AD22" s="3"/>
      <c r="AE22" s="3"/>
      <c r="AF22" s="3"/>
      <c r="AG22" s="3"/>
      <c r="AH22" s="3"/>
      <c r="AI22" s="3"/>
      <c r="AJ22" s="3"/>
      <c r="AK22" s="3"/>
      <c r="AL22" s="3"/>
      <c r="AM22" s="3"/>
      <c r="AN22" s="3"/>
      <c r="AO22" s="3"/>
    </row>
    <row r="23" spans="1:41" ht="81.75" customHeight="1" x14ac:dyDescent="0.3">
      <c r="A23" s="148"/>
      <c r="B23" s="181"/>
      <c r="C23" s="149"/>
      <c r="D23" s="149"/>
      <c r="E23" s="236"/>
      <c r="F23" s="222"/>
      <c r="G23" s="224"/>
      <c r="H23" s="224"/>
      <c r="I23" s="224"/>
      <c r="J23" s="222"/>
      <c r="K23" s="224"/>
      <c r="L23" s="224"/>
      <c r="M23" s="222"/>
      <c r="N23" s="224"/>
      <c r="O23" s="224"/>
      <c r="P23" s="224"/>
      <c r="Q23" s="222"/>
      <c r="R23" s="224"/>
      <c r="S23" s="224"/>
      <c r="T23" s="222"/>
      <c r="U23" s="224"/>
      <c r="V23" s="224"/>
      <c r="W23" s="224"/>
      <c r="X23" s="222"/>
      <c r="Y23" s="224"/>
      <c r="Z23" s="224"/>
      <c r="AA23" s="3"/>
      <c r="AB23" s="3"/>
      <c r="AC23" s="3"/>
      <c r="AD23" s="3"/>
      <c r="AE23" s="3"/>
      <c r="AF23" s="3"/>
      <c r="AG23" s="3"/>
      <c r="AH23" s="3"/>
      <c r="AI23" s="3"/>
      <c r="AJ23" s="3"/>
      <c r="AK23" s="3"/>
      <c r="AL23" s="3"/>
      <c r="AM23" s="3"/>
      <c r="AN23" s="3"/>
      <c r="AO23" s="3"/>
    </row>
    <row r="24" spans="1:41" ht="48.75" customHeight="1" x14ac:dyDescent="0.3">
      <c r="A24" s="148">
        <v>6</v>
      </c>
      <c r="B24" s="181" t="str">
        <f>IF('2. Identificación del Riesgo'!B24:B26="","",'2. Identificación del Riesgo'!B24:B26)</f>
        <v>Conocimiento del Riesgo y Efectos del Cambio Climático</v>
      </c>
      <c r="C24" s="149" t="str">
        <f>IF('2. Identificación del Riesgo'!G24:G26="","",'2. Identificación del Riesgo'!G24:G26)</f>
        <v>Posibilidad de Afectación Reputacional porque la información de los escenarios de riesgo que se encuentra publicada este desactualizada o sin soportes técnicos y que la comunidad consulte información imprecisa o que la información misional esté desactualizada. .</v>
      </c>
      <c r="D24" s="149" t="str">
        <f>IF('2. Identificación del Riesgo'!H24:H26="","",'2. Identificación del Riesgo'!H24:H26)</f>
        <v>Gestión</v>
      </c>
      <c r="E24" s="236" t="str">
        <f>IF('7. Mapa de Riesgos General'!AI24:AI26="","",'7. Mapa de Riesgos General'!AI24:AI26)</f>
        <v/>
      </c>
      <c r="F24" s="221"/>
      <c r="G24" s="223"/>
      <c r="H24" s="223"/>
      <c r="I24" s="225"/>
      <c r="J24" s="221"/>
      <c r="K24" s="225"/>
      <c r="L24" s="225"/>
      <c r="M24" s="221">
        <v>1</v>
      </c>
      <c r="N24" s="226" t="s">
        <v>607</v>
      </c>
      <c r="O24" s="226" t="s">
        <v>608</v>
      </c>
      <c r="P24" s="225" t="s">
        <v>615</v>
      </c>
      <c r="Q24" s="221"/>
      <c r="R24" s="225"/>
      <c r="S24" s="225"/>
      <c r="T24" s="221"/>
      <c r="U24" s="223"/>
      <c r="V24" s="223"/>
      <c r="W24" s="225"/>
      <c r="X24" s="221"/>
      <c r="Y24" s="225"/>
      <c r="Z24" s="225"/>
      <c r="AA24" s="3"/>
      <c r="AB24" s="3"/>
      <c r="AC24" s="3"/>
      <c r="AD24" s="3"/>
      <c r="AE24" s="3"/>
      <c r="AF24" s="3"/>
      <c r="AG24" s="3"/>
      <c r="AH24" s="3"/>
      <c r="AI24" s="3"/>
      <c r="AJ24" s="3"/>
      <c r="AK24" s="3"/>
      <c r="AL24" s="3"/>
      <c r="AM24" s="3"/>
      <c r="AN24" s="3"/>
      <c r="AO24" s="3"/>
    </row>
    <row r="25" spans="1:41" ht="48.75" customHeight="1" x14ac:dyDescent="0.3">
      <c r="A25" s="148"/>
      <c r="B25" s="181"/>
      <c r="C25" s="149"/>
      <c r="D25" s="149"/>
      <c r="E25" s="236"/>
      <c r="F25" s="222"/>
      <c r="G25" s="224"/>
      <c r="H25" s="224"/>
      <c r="I25" s="224"/>
      <c r="J25" s="222"/>
      <c r="K25" s="224"/>
      <c r="L25" s="224"/>
      <c r="M25" s="222"/>
      <c r="N25" s="224"/>
      <c r="O25" s="224"/>
      <c r="P25" s="224"/>
      <c r="Q25" s="222"/>
      <c r="R25" s="224"/>
      <c r="S25" s="224"/>
      <c r="T25" s="222"/>
      <c r="U25" s="224"/>
      <c r="V25" s="224"/>
      <c r="W25" s="224"/>
      <c r="X25" s="222"/>
      <c r="Y25" s="224"/>
      <c r="Z25" s="224"/>
      <c r="AA25" s="3"/>
      <c r="AB25" s="3"/>
      <c r="AC25" s="3"/>
      <c r="AD25" s="3"/>
      <c r="AE25" s="3"/>
      <c r="AF25" s="3"/>
      <c r="AG25" s="3"/>
      <c r="AH25" s="3"/>
      <c r="AI25" s="3"/>
      <c r="AJ25" s="3"/>
      <c r="AK25" s="3"/>
      <c r="AL25" s="3"/>
      <c r="AM25" s="3"/>
      <c r="AN25" s="3"/>
      <c r="AO25" s="3"/>
    </row>
    <row r="26" spans="1:41" ht="61.5" customHeight="1" x14ac:dyDescent="0.3">
      <c r="A26" s="148"/>
      <c r="B26" s="181"/>
      <c r="C26" s="149"/>
      <c r="D26" s="149"/>
      <c r="E26" s="236"/>
      <c r="F26" s="222"/>
      <c r="G26" s="224"/>
      <c r="H26" s="224"/>
      <c r="I26" s="224"/>
      <c r="J26" s="222"/>
      <c r="K26" s="224"/>
      <c r="L26" s="224"/>
      <c r="M26" s="222"/>
      <c r="N26" s="224"/>
      <c r="O26" s="224"/>
      <c r="P26" s="224"/>
      <c r="Q26" s="222"/>
      <c r="R26" s="224"/>
      <c r="S26" s="224"/>
      <c r="T26" s="222"/>
      <c r="U26" s="224"/>
      <c r="V26" s="224"/>
      <c r="W26" s="224"/>
      <c r="X26" s="222"/>
      <c r="Y26" s="224"/>
      <c r="Z26" s="224"/>
      <c r="AA26" s="3"/>
      <c r="AB26" s="3"/>
      <c r="AC26" s="3"/>
      <c r="AD26" s="3"/>
      <c r="AE26" s="3"/>
      <c r="AF26" s="3"/>
      <c r="AG26" s="3"/>
      <c r="AH26" s="3"/>
      <c r="AI26" s="3"/>
      <c r="AJ26" s="3"/>
      <c r="AK26" s="3"/>
      <c r="AL26" s="3"/>
      <c r="AM26" s="3"/>
      <c r="AN26" s="3"/>
      <c r="AO26" s="3"/>
    </row>
    <row r="27" spans="1:41" ht="33.75" customHeight="1" x14ac:dyDescent="0.3">
      <c r="A27" s="148">
        <v>7</v>
      </c>
      <c r="B27" s="181" t="str">
        <f>IF('2. Identificación del Riesgo'!B27:B29="","",'2. Identificación del Riesgo'!B27:B29)</f>
        <v>Conocimiento del Riesgo y Efectos del Cambio Climático</v>
      </c>
      <c r="C27" s="149" t="str">
        <f>IF('2. Identificación del Riesgo'!G27:G29="","",'2. Identificación del Riesgo'!G27:G29)</f>
        <v xml:space="preserve">Posibilidad de Afectación Reputacional porque la  información publicada de los escenarios esté desactualizada sin incluir cambios normativos </v>
      </c>
      <c r="D27" s="149" t="str">
        <f>IF('2. Identificación del Riesgo'!H27:H29="","",'2. Identificación del Riesgo'!H27:H29)</f>
        <v>Gestión</v>
      </c>
      <c r="E27" s="236" t="str">
        <f>IF('7. Mapa de Riesgos General'!AI27:AI29="","",'7. Mapa de Riesgos General'!AI27:AI29)</f>
        <v/>
      </c>
      <c r="F27" s="221"/>
      <c r="G27" s="223"/>
      <c r="H27" s="223"/>
      <c r="I27" s="225"/>
      <c r="J27" s="221"/>
      <c r="K27" s="225"/>
      <c r="L27" s="225"/>
      <c r="M27" s="221">
        <v>1</v>
      </c>
      <c r="N27" s="226" t="s">
        <v>607</v>
      </c>
      <c r="O27" s="226" t="s">
        <v>608</v>
      </c>
      <c r="P27" s="225" t="s">
        <v>616</v>
      </c>
      <c r="Q27" s="221"/>
      <c r="R27" s="225"/>
      <c r="S27" s="225"/>
      <c r="T27" s="221"/>
      <c r="U27" s="223"/>
      <c r="V27" s="223"/>
      <c r="W27" s="225"/>
      <c r="X27" s="221"/>
      <c r="Y27" s="225"/>
      <c r="Z27" s="225"/>
      <c r="AA27" s="3"/>
      <c r="AB27" s="3"/>
      <c r="AC27" s="3"/>
      <c r="AD27" s="3"/>
      <c r="AE27" s="3"/>
      <c r="AF27" s="3"/>
      <c r="AG27" s="3"/>
      <c r="AH27" s="3"/>
      <c r="AI27" s="3"/>
      <c r="AJ27" s="3"/>
      <c r="AK27" s="3"/>
      <c r="AL27" s="3"/>
      <c r="AM27" s="3"/>
      <c r="AN27" s="3"/>
      <c r="AO27" s="3"/>
    </row>
    <row r="28" spans="1:41" ht="33.75" customHeight="1" x14ac:dyDescent="0.3">
      <c r="A28" s="148"/>
      <c r="B28" s="181"/>
      <c r="C28" s="149"/>
      <c r="D28" s="149"/>
      <c r="E28" s="236"/>
      <c r="F28" s="222"/>
      <c r="G28" s="224"/>
      <c r="H28" s="224"/>
      <c r="I28" s="224"/>
      <c r="J28" s="222"/>
      <c r="K28" s="224"/>
      <c r="L28" s="224"/>
      <c r="M28" s="222"/>
      <c r="N28" s="224"/>
      <c r="O28" s="224"/>
      <c r="P28" s="224"/>
      <c r="Q28" s="222"/>
      <c r="R28" s="224"/>
      <c r="S28" s="224"/>
      <c r="T28" s="222"/>
      <c r="U28" s="224"/>
      <c r="V28" s="224"/>
      <c r="W28" s="224"/>
      <c r="X28" s="222"/>
      <c r="Y28" s="224"/>
      <c r="Z28" s="224"/>
      <c r="AA28" s="3"/>
      <c r="AB28" s="3"/>
      <c r="AC28" s="3"/>
      <c r="AD28" s="3"/>
      <c r="AE28" s="3"/>
      <c r="AF28" s="3"/>
      <c r="AG28" s="3"/>
      <c r="AH28" s="3"/>
      <c r="AI28" s="3"/>
      <c r="AJ28" s="3"/>
      <c r="AK28" s="3"/>
      <c r="AL28" s="3"/>
      <c r="AM28" s="3"/>
      <c r="AN28" s="3"/>
      <c r="AO28" s="3"/>
    </row>
    <row r="29" spans="1:41" ht="48" customHeight="1" x14ac:dyDescent="0.3">
      <c r="A29" s="148"/>
      <c r="B29" s="181"/>
      <c r="C29" s="149"/>
      <c r="D29" s="149"/>
      <c r="E29" s="236"/>
      <c r="F29" s="222"/>
      <c r="G29" s="224"/>
      <c r="H29" s="224"/>
      <c r="I29" s="224"/>
      <c r="J29" s="222"/>
      <c r="K29" s="224"/>
      <c r="L29" s="224"/>
      <c r="M29" s="222"/>
      <c r="N29" s="224"/>
      <c r="O29" s="224"/>
      <c r="P29" s="224"/>
      <c r="Q29" s="222"/>
      <c r="R29" s="224"/>
      <c r="S29" s="224"/>
      <c r="T29" s="222"/>
      <c r="U29" s="224"/>
      <c r="V29" s="224"/>
      <c r="W29" s="224"/>
      <c r="X29" s="222"/>
      <c r="Y29" s="224"/>
      <c r="Z29" s="224"/>
      <c r="AA29" s="3"/>
      <c r="AB29" s="3"/>
      <c r="AC29" s="3"/>
      <c r="AD29" s="3"/>
      <c r="AE29" s="3"/>
      <c r="AF29" s="3"/>
      <c r="AG29" s="3"/>
      <c r="AH29" s="3"/>
      <c r="AI29" s="3"/>
      <c r="AJ29" s="3"/>
      <c r="AK29" s="3"/>
      <c r="AL29" s="3"/>
      <c r="AM29" s="3"/>
      <c r="AN29" s="3"/>
      <c r="AO29" s="3"/>
    </row>
    <row r="30" spans="1:41" ht="71.25" customHeight="1" x14ac:dyDescent="0.3">
      <c r="A30" s="148">
        <v>8</v>
      </c>
      <c r="B30" s="181" t="str">
        <f>IF('2. Identificación del Riesgo'!B30:B32="","",'2. Identificación del Riesgo'!B30:B32)</f>
        <v>Conocimiento del Riesgo y Efectos del Cambio Climático</v>
      </c>
      <c r="C30" s="149" t="str">
        <f>IF('2. Identificación del Riesgo'!G30:G32="","",'2. Identificación del Riesgo'!G30:G32)</f>
        <v>Posibilidad de afectación económica y reputacional de la entidad,  al seleccionar un proponente con menor experiencia que los demás oferentes, debido a la asignación injustificada de mayores puntajes del componente técnico a alguno de los proponentes, cediendo a presiones de los interesados o por intereses personales de alguno de los miembros del comité evaluador.</v>
      </c>
      <c r="D30" s="149" t="str">
        <f>IF('2. Identificación del Riesgo'!H30:H32="","",'2. Identificación del Riesgo'!H30:H32)</f>
        <v>Corrupción</v>
      </c>
      <c r="E30" s="236" t="str">
        <f>IF('7. Mapa de Riesgos General'!AI30:AI32="","",'7. Mapa de Riesgos General'!AI30:AI32)</f>
        <v>En el proceso precontractual asignación de ofertas al azar dentro del grupo evaluador (evitando preferencias) y revisión detallada de los resultados de la evaluación de ofertas, por todos los evaluadores técnicos, identificando específicamente porque se asignan puntajes, todo descrito en un documento de registro. Peso porcentual:100%</v>
      </c>
      <c r="F30" s="221"/>
      <c r="G30" s="223"/>
      <c r="H30" s="223"/>
      <c r="I30" s="225"/>
      <c r="J30" s="221"/>
      <c r="K30" s="225"/>
      <c r="L30" s="225"/>
      <c r="M30" s="221">
        <v>1</v>
      </c>
      <c r="N30" s="223" t="s">
        <v>568</v>
      </c>
      <c r="O30" s="223" t="s">
        <v>569</v>
      </c>
      <c r="P30" s="225" t="s">
        <v>617</v>
      </c>
      <c r="Q30" s="221"/>
      <c r="R30" s="225"/>
      <c r="S30" s="225"/>
      <c r="T30" s="221"/>
      <c r="U30" s="223"/>
      <c r="V30" s="223"/>
      <c r="W30" s="225"/>
      <c r="X30" s="221"/>
      <c r="Y30" s="225"/>
      <c r="Z30" s="225"/>
      <c r="AA30" s="3"/>
      <c r="AB30" s="3"/>
      <c r="AC30" s="3"/>
      <c r="AD30" s="3"/>
      <c r="AE30" s="3"/>
      <c r="AF30" s="3"/>
      <c r="AG30" s="3"/>
      <c r="AH30" s="3"/>
      <c r="AI30" s="3"/>
      <c r="AJ30" s="3"/>
      <c r="AK30" s="3"/>
      <c r="AL30" s="3"/>
      <c r="AM30" s="3"/>
      <c r="AN30" s="3"/>
      <c r="AO30" s="3"/>
    </row>
    <row r="31" spans="1:41" ht="71.25" customHeight="1" x14ac:dyDescent="0.3">
      <c r="A31" s="148"/>
      <c r="B31" s="181"/>
      <c r="C31" s="149"/>
      <c r="D31" s="149"/>
      <c r="E31" s="236"/>
      <c r="F31" s="222"/>
      <c r="G31" s="224"/>
      <c r="H31" s="224"/>
      <c r="I31" s="224"/>
      <c r="J31" s="222"/>
      <c r="K31" s="224"/>
      <c r="L31" s="224"/>
      <c r="M31" s="222"/>
      <c r="N31" s="224"/>
      <c r="O31" s="224"/>
      <c r="P31" s="224"/>
      <c r="Q31" s="222"/>
      <c r="R31" s="224"/>
      <c r="S31" s="224"/>
      <c r="T31" s="222"/>
      <c r="U31" s="224"/>
      <c r="V31" s="224"/>
      <c r="W31" s="224"/>
      <c r="X31" s="222"/>
      <c r="Y31" s="224"/>
      <c r="Z31" s="224"/>
      <c r="AA31" s="3"/>
      <c r="AB31" s="3"/>
      <c r="AC31" s="3"/>
      <c r="AD31" s="3"/>
      <c r="AE31" s="3"/>
      <c r="AF31" s="3"/>
      <c r="AG31" s="3"/>
      <c r="AH31" s="3"/>
      <c r="AI31" s="3"/>
      <c r="AJ31" s="3"/>
      <c r="AK31" s="3"/>
      <c r="AL31" s="3"/>
      <c r="AM31" s="3"/>
      <c r="AN31" s="3"/>
      <c r="AO31" s="3"/>
    </row>
    <row r="32" spans="1:41" ht="71.25" customHeight="1" x14ac:dyDescent="0.3">
      <c r="A32" s="148"/>
      <c r="B32" s="181"/>
      <c r="C32" s="149"/>
      <c r="D32" s="149"/>
      <c r="E32" s="236"/>
      <c r="F32" s="222"/>
      <c r="G32" s="224"/>
      <c r="H32" s="224"/>
      <c r="I32" s="224"/>
      <c r="J32" s="222"/>
      <c r="K32" s="224"/>
      <c r="L32" s="224"/>
      <c r="M32" s="222"/>
      <c r="N32" s="224"/>
      <c r="O32" s="224"/>
      <c r="P32" s="224"/>
      <c r="Q32" s="222"/>
      <c r="R32" s="224"/>
      <c r="S32" s="224"/>
      <c r="T32" s="222"/>
      <c r="U32" s="224"/>
      <c r="V32" s="224"/>
      <c r="W32" s="224"/>
      <c r="X32" s="222"/>
      <c r="Y32" s="224"/>
      <c r="Z32" s="224"/>
      <c r="AA32" s="3"/>
      <c r="AB32" s="3"/>
      <c r="AC32" s="3"/>
      <c r="AD32" s="3"/>
      <c r="AE32" s="3"/>
      <c r="AF32" s="3"/>
      <c r="AG32" s="3"/>
      <c r="AH32" s="3"/>
      <c r="AI32" s="3"/>
      <c r="AJ32" s="3"/>
      <c r="AK32" s="3"/>
      <c r="AL32" s="3"/>
      <c r="AM32" s="3"/>
      <c r="AN32" s="3"/>
      <c r="AO32" s="3"/>
    </row>
    <row r="33" spans="1:41" ht="63" customHeight="1" x14ac:dyDescent="0.3">
      <c r="A33" s="148">
        <v>9</v>
      </c>
      <c r="B33" s="181" t="str">
        <f>IF('2. Identificación del Riesgo'!B33:B35="","",'2. Identificación del Riesgo'!B33:B35)</f>
        <v>Conocimiento del Riesgo y Efectos del Cambio Climático</v>
      </c>
      <c r="C33" s="149" t="str">
        <f>IF('2. Identificación del Riesgo'!G33:G35="","",'2. Identificación del Riesgo'!G33:G35)</f>
        <v>Posibilidad de afectación económica y reputacional de la entidad, por aprobación de productos sin calidad técnica, debido a la ausencia de verificación del cumplimiento de las obligaciones contractuales y del contenido mínimo de los estudios y diseños, por intereses personales o económicos de los supervisores de los contratos u ordenadores del gasto</v>
      </c>
      <c r="D33" s="149" t="str">
        <f>IF('2. Identificación del Riesgo'!H33:H35="","",'2. Identificación del Riesgo'!H33:H35)</f>
        <v>Corrupción</v>
      </c>
      <c r="E33" s="236" t="str">
        <f>IF('7. Mapa de Riesgos General'!AI33:AI35="","",'7. Mapa de Riesgos General'!AI33:AI35)</f>
        <v>Revisión y registro detallado  de los aspectos técnicos de cada producto, mediante acta elaborada por la interventoría o supervisión, identificando claramente que se cumplió con el contenido solicitado previo a la facturación. 100%.</v>
      </c>
      <c r="F33" s="221"/>
      <c r="G33" s="223"/>
      <c r="H33" s="223"/>
      <c r="I33" s="225"/>
      <c r="J33" s="221"/>
      <c r="K33" s="225"/>
      <c r="L33" s="225"/>
      <c r="M33" s="221">
        <v>1</v>
      </c>
      <c r="N33" s="223" t="s">
        <v>570</v>
      </c>
      <c r="O33" s="223" t="s">
        <v>571</v>
      </c>
      <c r="P33" s="225" t="s">
        <v>618</v>
      </c>
      <c r="Q33" s="221"/>
      <c r="R33" s="225"/>
      <c r="S33" s="225"/>
      <c r="T33" s="221"/>
      <c r="U33" s="223"/>
      <c r="V33" s="223"/>
      <c r="W33" s="225"/>
      <c r="X33" s="221"/>
      <c r="Y33" s="225"/>
      <c r="Z33" s="225"/>
      <c r="AA33" s="3"/>
      <c r="AB33" s="3"/>
      <c r="AC33" s="3"/>
      <c r="AD33" s="3"/>
      <c r="AE33" s="3"/>
      <c r="AF33" s="3"/>
      <c r="AG33" s="3"/>
      <c r="AH33" s="3"/>
      <c r="AI33" s="3"/>
      <c r="AJ33" s="3"/>
      <c r="AK33" s="3"/>
      <c r="AL33" s="3"/>
      <c r="AM33" s="3"/>
      <c r="AN33" s="3"/>
      <c r="AO33" s="3"/>
    </row>
    <row r="34" spans="1:41" ht="63" customHeight="1" x14ac:dyDescent="0.3">
      <c r="A34" s="148"/>
      <c r="B34" s="181"/>
      <c r="C34" s="149"/>
      <c r="D34" s="149"/>
      <c r="E34" s="236"/>
      <c r="F34" s="222"/>
      <c r="G34" s="224"/>
      <c r="H34" s="224"/>
      <c r="I34" s="224"/>
      <c r="J34" s="222"/>
      <c r="K34" s="224"/>
      <c r="L34" s="224"/>
      <c r="M34" s="222"/>
      <c r="N34" s="224"/>
      <c r="O34" s="224"/>
      <c r="P34" s="224"/>
      <c r="Q34" s="222"/>
      <c r="R34" s="224"/>
      <c r="S34" s="224"/>
      <c r="T34" s="222"/>
      <c r="U34" s="224"/>
      <c r="V34" s="224"/>
      <c r="W34" s="224"/>
      <c r="X34" s="222"/>
      <c r="Y34" s="224"/>
      <c r="Z34" s="224"/>
      <c r="AA34" s="3"/>
      <c r="AB34" s="3"/>
      <c r="AC34" s="3"/>
      <c r="AD34" s="3"/>
      <c r="AE34" s="3"/>
      <c r="AF34" s="3"/>
      <c r="AG34" s="3"/>
      <c r="AH34" s="3"/>
      <c r="AI34" s="3"/>
      <c r="AJ34" s="3"/>
      <c r="AK34" s="3"/>
      <c r="AL34" s="3"/>
      <c r="AM34" s="3"/>
      <c r="AN34" s="3"/>
      <c r="AO34" s="3"/>
    </row>
    <row r="35" spans="1:41" ht="63" customHeight="1" x14ac:dyDescent="0.3">
      <c r="A35" s="148"/>
      <c r="B35" s="181"/>
      <c r="C35" s="149"/>
      <c r="D35" s="149"/>
      <c r="E35" s="236"/>
      <c r="F35" s="222"/>
      <c r="G35" s="224"/>
      <c r="H35" s="224"/>
      <c r="I35" s="224"/>
      <c r="J35" s="222"/>
      <c r="K35" s="224"/>
      <c r="L35" s="224"/>
      <c r="M35" s="222"/>
      <c r="N35" s="224"/>
      <c r="O35" s="224"/>
      <c r="P35" s="224"/>
      <c r="Q35" s="222"/>
      <c r="R35" s="224"/>
      <c r="S35" s="224"/>
      <c r="T35" s="222"/>
      <c r="U35" s="224"/>
      <c r="V35" s="224"/>
      <c r="W35" s="224"/>
      <c r="X35" s="222"/>
      <c r="Y35" s="224"/>
      <c r="Z35" s="224"/>
      <c r="AA35" s="3"/>
      <c r="AB35" s="3"/>
      <c r="AC35" s="3"/>
      <c r="AD35" s="3"/>
      <c r="AE35" s="3"/>
      <c r="AF35" s="3"/>
      <c r="AG35" s="3"/>
      <c r="AH35" s="3"/>
      <c r="AI35" s="3"/>
      <c r="AJ35" s="3"/>
      <c r="AK35" s="3"/>
      <c r="AL35" s="3"/>
      <c r="AM35" s="3"/>
      <c r="AN35" s="3"/>
      <c r="AO35" s="3"/>
    </row>
    <row r="36" spans="1:41" ht="45.75" customHeight="1" x14ac:dyDescent="0.3">
      <c r="A36" s="148">
        <v>10</v>
      </c>
      <c r="B36" s="181" t="str">
        <f>IF('2. Identificación del Riesgo'!B36:B38="","",'2. Identificación del Riesgo'!B36:B38)</f>
        <v>Conocimiento del Riesgo y Efectos del Cambio Climático</v>
      </c>
      <c r="C36" s="149" t="str">
        <f>IF('2. Identificación del Riesgo'!G36:G38="","",'2. Identificación del Riesgo'!G36:G38)</f>
        <v>Posibilidad de afectación económica y técnica de la entidad, por incumplimiento en la obtención de los estudios o diseños, debido a la entrega de productos incompletos o desviaciones en el cronograma que no fuesen gestionadas contractualmente.</v>
      </c>
      <c r="D36" s="149" t="str">
        <f>IF('2. Identificación del Riesgo'!H36:H38="","",'2. Identificación del Riesgo'!H36:H38)</f>
        <v>Gestión</v>
      </c>
      <c r="E36" s="236" t="str">
        <f>IF('7. Mapa de Riesgos General'!AI36:AI38="","",'7. Mapa de Riesgos General'!AI36:AI38)</f>
        <v xml:space="preserve">Responsable aprobará el cronograma del estudio donde se asignen tiempos adecuados (10%).
Responsable  realizará seguimiento mensual detallado para identificar desviaciones, demoras o viscisitudes (90%).
</v>
      </c>
      <c r="F36" s="221"/>
      <c r="G36" s="223"/>
      <c r="H36" s="223"/>
      <c r="I36" s="225"/>
      <c r="J36" s="221"/>
      <c r="K36" s="225"/>
      <c r="L36" s="225"/>
      <c r="M36" s="221">
        <v>1</v>
      </c>
      <c r="N36" s="223" t="s">
        <v>572</v>
      </c>
      <c r="O36" s="223" t="s">
        <v>573</v>
      </c>
      <c r="P36" s="225" t="s">
        <v>619</v>
      </c>
      <c r="Q36" s="221"/>
      <c r="R36" s="225"/>
      <c r="S36" s="225"/>
      <c r="T36" s="221"/>
      <c r="U36" s="223"/>
      <c r="V36" s="223"/>
      <c r="W36" s="225"/>
      <c r="X36" s="221"/>
      <c r="Y36" s="225"/>
      <c r="Z36" s="225"/>
      <c r="AA36" s="3"/>
      <c r="AB36" s="3"/>
      <c r="AC36" s="3"/>
      <c r="AD36" s="3"/>
      <c r="AE36" s="3"/>
      <c r="AF36" s="3"/>
      <c r="AG36" s="3"/>
      <c r="AH36" s="3"/>
      <c r="AI36" s="3"/>
      <c r="AJ36" s="3"/>
      <c r="AK36" s="3"/>
      <c r="AL36" s="3"/>
      <c r="AM36" s="3"/>
      <c r="AN36" s="3"/>
      <c r="AO36" s="3"/>
    </row>
    <row r="37" spans="1:41" ht="45.75" customHeight="1" x14ac:dyDescent="0.3">
      <c r="A37" s="148"/>
      <c r="B37" s="181"/>
      <c r="C37" s="149"/>
      <c r="D37" s="149"/>
      <c r="E37" s="236"/>
      <c r="F37" s="222"/>
      <c r="G37" s="224"/>
      <c r="H37" s="224"/>
      <c r="I37" s="224"/>
      <c r="J37" s="222"/>
      <c r="K37" s="224"/>
      <c r="L37" s="224"/>
      <c r="M37" s="222"/>
      <c r="N37" s="224"/>
      <c r="O37" s="224"/>
      <c r="P37" s="224"/>
      <c r="Q37" s="222"/>
      <c r="R37" s="224"/>
      <c r="S37" s="224"/>
      <c r="T37" s="222"/>
      <c r="U37" s="224"/>
      <c r="V37" s="224"/>
      <c r="W37" s="224"/>
      <c r="X37" s="222"/>
      <c r="Y37" s="224"/>
      <c r="Z37" s="224"/>
      <c r="AA37" s="3"/>
      <c r="AB37" s="3"/>
      <c r="AC37" s="3"/>
      <c r="AD37" s="3"/>
      <c r="AE37" s="3"/>
      <c r="AF37" s="3"/>
      <c r="AG37" s="3"/>
      <c r="AH37" s="3"/>
      <c r="AI37" s="3"/>
      <c r="AJ37" s="3"/>
      <c r="AK37" s="3"/>
      <c r="AL37" s="3"/>
      <c r="AM37" s="3"/>
      <c r="AN37" s="3"/>
      <c r="AO37" s="3"/>
    </row>
    <row r="38" spans="1:41" ht="45.75" customHeight="1" x14ac:dyDescent="0.3">
      <c r="A38" s="148"/>
      <c r="B38" s="181"/>
      <c r="C38" s="149"/>
      <c r="D38" s="149"/>
      <c r="E38" s="236"/>
      <c r="F38" s="222"/>
      <c r="G38" s="224"/>
      <c r="H38" s="224"/>
      <c r="I38" s="224"/>
      <c r="J38" s="222"/>
      <c r="K38" s="224"/>
      <c r="L38" s="224"/>
      <c r="M38" s="222"/>
      <c r="N38" s="224"/>
      <c r="O38" s="224"/>
      <c r="P38" s="224"/>
      <c r="Q38" s="222"/>
      <c r="R38" s="224"/>
      <c r="S38" s="224"/>
      <c r="T38" s="222"/>
      <c r="U38" s="224"/>
      <c r="V38" s="224"/>
      <c r="W38" s="224"/>
      <c r="X38" s="222"/>
      <c r="Y38" s="224"/>
      <c r="Z38" s="224"/>
      <c r="AA38" s="3"/>
      <c r="AB38" s="3"/>
      <c r="AC38" s="3"/>
      <c r="AD38" s="3"/>
      <c r="AE38" s="3"/>
      <c r="AF38" s="3"/>
      <c r="AG38" s="3"/>
      <c r="AH38" s="3"/>
      <c r="AI38" s="3"/>
      <c r="AJ38" s="3"/>
      <c r="AK38" s="3"/>
      <c r="AL38" s="3"/>
      <c r="AM38" s="3"/>
      <c r="AN38" s="3"/>
      <c r="AO38" s="3"/>
    </row>
    <row r="39" spans="1:41" ht="57.75" customHeight="1" x14ac:dyDescent="0.3">
      <c r="A39" s="148">
        <v>11</v>
      </c>
      <c r="B39" s="181" t="str">
        <f>IF('2. Identificación del Riesgo'!B39:B41="","",'2. Identificación del Riesgo'!B39:B41)</f>
        <v>Conocimiento del Riesgo y Efectos del Cambio Climático</v>
      </c>
      <c r="C39" s="149" t="str">
        <f>IF('2. Identificación del Riesgo'!G39:G41="","",'2. Identificación del Riesgo'!G39:G41)</f>
        <v>Posibilidad de afectación económica o reputacional por la formulación de estudios previos a la medida, sin que cumplan con los requisitos técnicos requeridos o sin que satisfagan las necesidades de la entidad, a cambio de beneficios o dádivas debido a comportamientos que tiendan hacia el favorecimiento económico y/o político a terceros.</v>
      </c>
      <c r="D39" s="149" t="str">
        <f>IF('2. Identificación del Riesgo'!H39:H41="","",'2. Identificación del Riesgo'!H39:H41)</f>
        <v>Corrupción</v>
      </c>
      <c r="E39" s="236" t="str">
        <f>IF('7. Mapa de Riesgos General'!AI39:AI41="","",'7. Mapa de Riesgos General'!AI39:AI41)</f>
        <v>Diligenciamiento de los estudios previos a partir de la construcción de sus diferentes componentes, por parte de distintas áreas funcionales, lo cual obliga a revisar y evaluar el insumo que le es entregado a cada área.</v>
      </c>
      <c r="F39" s="221">
        <v>1</v>
      </c>
      <c r="G39" s="223" t="s">
        <v>487</v>
      </c>
      <c r="H39" s="223" t="s">
        <v>488</v>
      </c>
      <c r="I39" s="225"/>
      <c r="J39" s="221"/>
      <c r="K39" s="225"/>
      <c r="L39" s="225"/>
      <c r="M39" s="221">
        <v>1</v>
      </c>
      <c r="N39" s="223" t="s">
        <v>582</v>
      </c>
      <c r="O39" s="223" t="s">
        <v>586</v>
      </c>
      <c r="P39" s="225" t="s">
        <v>621</v>
      </c>
      <c r="Q39" s="221"/>
      <c r="R39" s="225"/>
      <c r="S39" s="225"/>
      <c r="T39" s="221"/>
      <c r="U39" s="223"/>
      <c r="V39" s="223"/>
      <c r="W39" s="225"/>
      <c r="X39" s="221"/>
      <c r="Y39" s="225"/>
      <c r="Z39" s="225"/>
      <c r="AA39" s="3"/>
      <c r="AB39" s="3"/>
      <c r="AC39" s="3"/>
      <c r="AD39" s="3"/>
      <c r="AE39" s="3"/>
      <c r="AF39" s="3"/>
      <c r="AG39" s="3"/>
      <c r="AH39" s="3"/>
      <c r="AI39" s="3"/>
      <c r="AJ39" s="3"/>
      <c r="AK39" s="3"/>
      <c r="AL39" s="3"/>
      <c r="AM39" s="3"/>
      <c r="AN39" s="3"/>
      <c r="AO39" s="3"/>
    </row>
    <row r="40" spans="1:41" ht="57.75" customHeight="1" x14ac:dyDescent="0.3">
      <c r="A40" s="148"/>
      <c r="B40" s="181"/>
      <c r="C40" s="149"/>
      <c r="D40" s="149"/>
      <c r="E40" s="236"/>
      <c r="F40" s="222"/>
      <c r="G40" s="224"/>
      <c r="H40" s="224"/>
      <c r="I40" s="224"/>
      <c r="J40" s="222"/>
      <c r="K40" s="224"/>
      <c r="L40" s="224"/>
      <c r="M40" s="222"/>
      <c r="N40" s="224"/>
      <c r="O40" s="224"/>
      <c r="P40" s="224"/>
      <c r="Q40" s="222"/>
      <c r="R40" s="224"/>
      <c r="S40" s="224"/>
      <c r="T40" s="222"/>
      <c r="U40" s="224"/>
      <c r="V40" s="224"/>
      <c r="W40" s="224"/>
      <c r="X40" s="222"/>
      <c r="Y40" s="224"/>
      <c r="Z40" s="224"/>
      <c r="AA40" s="3"/>
      <c r="AB40" s="3"/>
      <c r="AC40" s="3"/>
      <c r="AD40" s="3"/>
      <c r="AE40" s="3"/>
      <c r="AF40" s="3"/>
      <c r="AG40" s="3"/>
      <c r="AH40" s="3"/>
      <c r="AI40" s="3"/>
      <c r="AJ40" s="3"/>
      <c r="AK40" s="3"/>
      <c r="AL40" s="3"/>
      <c r="AM40" s="3"/>
      <c r="AN40" s="3"/>
      <c r="AO40" s="3"/>
    </row>
    <row r="41" spans="1:41" ht="57.75" customHeight="1" x14ac:dyDescent="0.3">
      <c r="A41" s="148"/>
      <c r="B41" s="181"/>
      <c r="C41" s="149"/>
      <c r="D41" s="149"/>
      <c r="E41" s="236"/>
      <c r="F41" s="222"/>
      <c r="G41" s="224"/>
      <c r="H41" s="224"/>
      <c r="I41" s="224"/>
      <c r="J41" s="222"/>
      <c r="K41" s="224"/>
      <c r="L41" s="224"/>
      <c r="M41" s="222"/>
      <c r="N41" s="224"/>
      <c r="O41" s="224"/>
      <c r="P41" s="224"/>
      <c r="Q41" s="222"/>
      <c r="R41" s="224"/>
      <c r="S41" s="224"/>
      <c r="T41" s="222"/>
      <c r="U41" s="224"/>
      <c r="V41" s="224"/>
      <c r="W41" s="224"/>
      <c r="X41" s="222"/>
      <c r="Y41" s="224"/>
      <c r="Z41" s="224"/>
      <c r="AA41" s="3"/>
      <c r="AB41" s="3"/>
      <c r="AC41" s="3"/>
      <c r="AD41" s="3"/>
      <c r="AE41" s="3"/>
      <c r="AF41" s="3"/>
      <c r="AG41" s="3"/>
      <c r="AH41" s="3"/>
      <c r="AI41" s="3"/>
      <c r="AJ41" s="3"/>
      <c r="AK41" s="3"/>
      <c r="AL41" s="3"/>
      <c r="AM41" s="3"/>
      <c r="AN41" s="3"/>
      <c r="AO41" s="3"/>
    </row>
    <row r="42" spans="1:41" ht="52.5" customHeight="1" x14ac:dyDescent="0.3">
      <c r="A42" s="148">
        <v>12</v>
      </c>
      <c r="B42" s="181" t="str">
        <f>IF('2. Identificación del Riesgo'!B42:B44="","",'2. Identificación del Riesgo'!B42:B44)</f>
        <v>Conocimiento del Riesgo y Efectos del Cambio Climático</v>
      </c>
      <c r="C42" s="149" t="str">
        <f>IF('2. Identificación del Riesgo'!G42:G44="","",'2. Identificación del Riesgo'!G42:G44)</f>
        <v>Posibilidad de afectación económica o presupuestal y reputacional por la ausencia o inadecuado seguimiento a la ejecución de los contratos de bienes y/o servicios supervisados por el equipo, debido a malas prácticas de supervisión de contratos en su fase de ejecución.</v>
      </c>
      <c r="D42" s="149" t="str">
        <f>IF('2. Identificación del Riesgo'!H42:H44="","",'2. Identificación del Riesgo'!H42:H44)</f>
        <v>Gestión</v>
      </c>
      <c r="E42" s="236" t="str">
        <f>IF('7. Mapa de Riesgos General'!AI42:AI44="","",'7. Mapa de Riesgos General'!AI42:AI44)</f>
        <v/>
      </c>
      <c r="F42" s="221"/>
      <c r="G42" s="223"/>
      <c r="H42" s="223"/>
      <c r="I42" s="225"/>
      <c r="J42" s="221"/>
      <c r="K42" s="225"/>
      <c r="L42" s="225"/>
      <c r="M42" s="237">
        <v>1</v>
      </c>
      <c r="N42" s="226" t="s">
        <v>622</v>
      </c>
      <c r="O42" s="226" t="s">
        <v>620</v>
      </c>
      <c r="P42" s="225" t="s">
        <v>621</v>
      </c>
      <c r="Q42" s="221"/>
      <c r="R42" s="225"/>
      <c r="S42" s="225"/>
      <c r="T42" s="221"/>
      <c r="U42" s="223"/>
      <c r="V42" s="223"/>
      <c r="W42" s="225"/>
      <c r="X42" s="221"/>
      <c r="Y42" s="225"/>
      <c r="Z42" s="225"/>
      <c r="AA42" s="3"/>
      <c r="AB42" s="3"/>
      <c r="AC42" s="3"/>
      <c r="AD42" s="3"/>
      <c r="AE42" s="3"/>
      <c r="AF42" s="3"/>
      <c r="AG42" s="3"/>
      <c r="AH42" s="3"/>
      <c r="AI42" s="3"/>
      <c r="AJ42" s="3"/>
      <c r="AK42" s="3"/>
      <c r="AL42" s="3"/>
      <c r="AM42" s="3"/>
      <c r="AN42" s="3"/>
      <c r="AO42" s="3"/>
    </row>
    <row r="43" spans="1:41" ht="52.5" customHeight="1" x14ac:dyDescent="0.3">
      <c r="A43" s="148"/>
      <c r="B43" s="181"/>
      <c r="C43" s="149"/>
      <c r="D43" s="149"/>
      <c r="E43" s="236"/>
      <c r="F43" s="222"/>
      <c r="G43" s="224"/>
      <c r="H43" s="224"/>
      <c r="I43" s="224"/>
      <c r="J43" s="222"/>
      <c r="K43" s="224"/>
      <c r="L43" s="224"/>
      <c r="M43" s="238"/>
      <c r="N43" s="224"/>
      <c r="O43" s="224"/>
      <c r="P43" s="224"/>
      <c r="Q43" s="222"/>
      <c r="R43" s="224"/>
      <c r="S43" s="224"/>
      <c r="T43" s="222"/>
      <c r="U43" s="224"/>
      <c r="V43" s="224"/>
      <c r="W43" s="224"/>
      <c r="X43" s="222"/>
      <c r="Y43" s="224"/>
      <c r="Z43" s="224"/>
      <c r="AA43" s="3"/>
      <c r="AB43" s="3"/>
      <c r="AC43" s="3"/>
      <c r="AD43" s="3"/>
      <c r="AE43" s="3"/>
      <c r="AF43" s="3"/>
      <c r="AG43" s="3"/>
      <c r="AH43" s="3"/>
      <c r="AI43" s="3"/>
      <c r="AJ43" s="3"/>
      <c r="AK43" s="3"/>
      <c r="AL43" s="3"/>
      <c r="AM43" s="3"/>
      <c r="AN43" s="3"/>
      <c r="AO43" s="3"/>
    </row>
    <row r="44" spans="1:41" ht="52.5" customHeight="1" x14ac:dyDescent="0.3">
      <c r="A44" s="148"/>
      <c r="B44" s="181"/>
      <c r="C44" s="149"/>
      <c r="D44" s="149"/>
      <c r="E44" s="236"/>
      <c r="F44" s="222"/>
      <c r="G44" s="224"/>
      <c r="H44" s="224"/>
      <c r="I44" s="224"/>
      <c r="J44" s="222"/>
      <c r="K44" s="224"/>
      <c r="L44" s="224"/>
      <c r="M44" s="228"/>
      <c r="N44" s="224"/>
      <c r="O44" s="224"/>
      <c r="P44" s="224"/>
      <c r="Q44" s="222"/>
      <c r="R44" s="224"/>
      <c r="S44" s="224"/>
      <c r="T44" s="222"/>
      <c r="U44" s="224"/>
      <c r="V44" s="224"/>
      <c r="W44" s="224"/>
      <c r="X44" s="222"/>
      <c r="Y44" s="224"/>
      <c r="Z44" s="224"/>
      <c r="AA44" s="3"/>
      <c r="AB44" s="3"/>
      <c r="AC44" s="3"/>
      <c r="AD44" s="3"/>
      <c r="AE44" s="3"/>
      <c r="AF44" s="3"/>
      <c r="AG44" s="3"/>
      <c r="AH44" s="3"/>
      <c r="AI44" s="3"/>
      <c r="AJ44" s="3"/>
      <c r="AK44" s="3"/>
      <c r="AL44" s="3"/>
      <c r="AM44" s="3"/>
      <c r="AN44" s="3"/>
      <c r="AO44" s="3"/>
    </row>
    <row r="45" spans="1:41" ht="56.25" customHeight="1" x14ac:dyDescent="0.3">
      <c r="A45" s="148">
        <v>13</v>
      </c>
      <c r="B45" s="181" t="str">
        <f>IF('2. Identificación del Riesgo'!B45:B47="","",'2. Identificación del Riesgo'!B45:B47)</f>
        <v>Conocimiento del Riesgo y Efectos del Cambio Climático</v>
      </c>
      <c r="C45" s="149" t="str">
        <f>IF('2. Identificación del Riesgo'!G45:G47="","",'2. Identificación del Riesgo'!G45:G47)</f>
        <v>Grupo SIG - Posibilidad de Afectación Reputacional  porque la información sobre Conceptos Técnicos emitidos en la Base de Datos Corporativa del IDIGER, se encuentre desactualizada, afectando la consulta de antecedentes y ocasionando respuestas oficiales incompletas o con información desactualizada.</v>
      </c>
      <c r="D45" s="149" t="str">
        <f>IF('2. Identificación del Riesgo'!H45:H47="","",'2. Identificación del Riesgo'!H45:H47)</f>
        <v>Gestión</v>
      </c>
      <c r="E45" s="236" t="str">
        <f>IF('7. Mapa de Riesgos General'!AI45:AI47="","",'7. Mapa de Riesgos General'!AI45:AI47)</f>
        <v/>
      </c>
      <c r="F45" s="221"/>
      <c r="G45" s="223"/>
      <c r="H45" s="223"/>
      <c r="I45" s="225"/>
      <c r="J45" s="221"/>
      <c r="K45" s="225"/>
      <c r="L45" s="225"/>
      <c r="M45" s="237">
        <v>1</v>
      </c>
      <c r="N45" s="226" t="s">
        <v>607</v>
      </c>
      <c r="O45" s="226" t="s">
        <v>608</v>
      </c>
      <c r="P45" s="225" t="s">
        <v>623</v>
      </c>
      <c r="Q45" s="221"/>
      <c r="R45" s="225"/>
      <c r="S45" s="225"/>
      <c r="T45" s="221"/>
      <c r="U45" s="223"/>
      <c r="V45" s="223"/>
      <c r="W45" s="225"/>
      <c r="X45" s="221"/>
      <c r="Y45" s="225"/>
      <c r="Z45" s="225"/>
      <c r="AA45" s="3"/>
      <c r="AB45" s="3"/>
      <c r="AC45" s="3"/>
      <c r="AD45" s="3"/>
      <c r="AE45" s="3"/>
      <c r="AF45" s="3"/>
      <c r="AG45" s="3"/>
      <c r="AH45" s="3"/>
      <c r="AI45" s="3"/>
      <c r="AJ45" s="3"/>
      <c r="AK45" s="3"/>
      <c r="AL45" s="3"/>
      <c r="AM45" s="3"/>
      <c r="AN45" s="3"/>
      <c r="AO45" s="3"/>
    </row>
    <row r="46" spans="1:41" ht="56.25" customHeight="1" x14ac:dyDescent="0.3">
      <c r="A46" s="148"/>
      <c r="B46" s="181"/>
      <c r="C46" s="149"/>
      <c r="D46" s="149"/>
      <c r="E46" s="236"/>
      <c r="F46" s="222"/>
      <c r="G46" s="224"/>
      <c r="H46" s="224"/>
      <c r="I46" s="224"/>
      <c r="J46" s="222"/>
      <c r="K46" s="224"/>
      <c r="L46" s="224"/>
      <c r="M46" s="238"/>
      <c r="N46" s="224"/>
      <c r="O46" s="224"/>
      <c r="P46" s="224"/>
      <c r="Q46" s="222"/>
      <c r="R46" s="224"/>
      <c r="S46" s="224"/>
      <c r="T46" s="222"/>
      <c r="U46" s="224"/>
      <c r="V46" s="224"/>
      <c r="W46" s="224"/>
      <c r="X46" s="222"/>
      <c r="Y46" s="224"/>
      <c r="Z46" s="224"/>
      <c r="AA46" s="3"/>
      <c r="AB46" s="3"/>
      <c r="AC46" s="3"/>
      <c r="AD46" s="3"/>
      <c r="AE46" s="3"/>
      <c r="AF46" s="3"/>
      <c r="AG46" s="3"/>
      <c r="AH46" s="3"/>
      <c r="AI46" s="3"/>
      <c r="AJ46" s="3"/>
      <c r="AK46" s="3"/>
      <c r="AL46" s="3"/>
      <c r="AM46" s="3"/>
      <c r="AN46" s="3"/>
      <c r="AO46" s="3"/>
    </row>
    <row r="47" spans="1:41" ht="56.25" customHeight="1" x14ac:dyDescent="0.3">
      <c r="A47" s="148"/>
      <c r="B47" s="181"/>
      <c r="C47" s="149"/>
      <c r="D47" s="149"/>
      <c r="E47" s="236"/>
      <c r="F47" s="222"/>
      <c r="G47" s="224"/>
      <c r="H47" s="224"/>
      <c r="I47" s="224"/>
      <c r="J47" s="222"/>
      <c r="K47" s="224"/>
      <c r="L47" s="224"/>
      <c r="M47" s="228"/>
      <c r="N47" s="224"/>
      <c r="O47" s="224"/>
      <c r="P47" s="224"/>
      <c r="Q47" s="222"/>
      <c r="R47" s="224"/>
      <c r="S47" s="224"/>
      <c r="T47" s="222"/>
      <c r="U47" s="224"/>
      <c r="V47" s="224"/>
      <c r="W47" s="224"/>
      <c r="X47" s="222"/>
      <c r="Y47" s="224"/>
      <c r="Z47" s="224"/>
      <c r="AA47" s="3"/>
      <c r="AB47" s="3"/>
      <c r="AC47" s="3"/>
      <c r="AD47" s="3"/>
      <c r="AE47" s="3"/>
      <c r="AF47" s="3"/>
      <c r="AG47" s="3"/>
      <c r="AH47" s="3"/>
      <c r="AI47" s="3"/>
      <c r="AJ47" s="3"/>
      <c r="AK47" s="3"/>
      <c r="AL47" s="3"/>
      <c r="AM47" s="3"/>
      <c r="AN47" s="3"/>
      <c r="AO47" s="3"/>
    </row>
    <row r="48" spans="1:41" ht="69" customHeight="1" x14ac:dyDescent="0.3">
      <c r="A48" s="148">
        <v>14</v>
      </c>
      <c r="B48" s="181" t="str">
        <f>IF('2. Identificación del Riesgo'!B48:B50="","",'2. Identificación del Riesgo'!B48:B50)</f>
        <v>Conocimiento del Riesgo y Efectos del Cambio Climático</v>
      </c>
      <c r="C48" s="149" t="str">
        <f>IF('2. Identificación del Riesgo'!G48:G50="","",'2. Identificación del Riesgo'!G48:G50)</f>
        <v>Grupo SIG - Posibilidad de Afectación Reputacional porque la información sobre Diagnósticos Técnicos Emitidos en la Base de Datos Geográfica Corporativa del IDIGER, se encuentra desactualizada, afectando la consulta de antecedentes y ocasionando respuestas oficiales incompletas o con información desactualizada.</v>
      </c>
      <c r="D48" s="149" t="str">
        <f>IF('2. Identificación del Riesgo'!H48:H50="","",'2. Identificación del Riesgo'!H48:H50)</f>
        <v>Gestión</v>
      </c>
      <c r="E48" s="236" t="str">
        <f>IF('7. Mapa de Riesgos General'!AI48:AI50="","",'7. Mapa de Riesgos General'!AI48:AI50)</f>
        <v/>
      </c>
      <c r="F48" s="221"/>
      <c r="G48" s="223"/>
      <c r="H48" s="223"/>
      <c r="I48" s="225"/>
      <c r="J48" s="221"/>
      <c r="K48" s="225"/>
      <c r="L48" s="225"/>
      <c r="M48" s="237">
        <v>1</v>
      </c>
      <c r="N48" s="226" t="s">
        <v>607</v>
      </c>
      <c r="O48" s="226" t="s">
        <v>608</v>
      </c>
      <c r="P48" s="225" t="s">
        <v>624</v>
      </c>
      <c r="Q48" s="221"/>
      <c r="R48" s="225"/>
      <c r="S48" s="225"/>
      <c r="T48" s="221"/>
      <c r="U48" s="223"/>
      <c r="V48" s="223"/>
      <c r="W48" s="225"/>
      <c r="X48" s="221"/>
      <c r="Y48" s="225"/>
      <c r="Z48" s="225"/>
      <c r="AA48" s="3"/>
      <c r="AB48" s="3"/>
      <c r="AC48" s="3"/>
      <c r="AD48" s="3"/>
      <c r="AE48" s="3"/>
      <c r="AF48" s="3"/>
      <c r="AG48" s="3"/>
      <c r="AH48" s="3"/>
      <c r="AI48" s="3"/>
      <c r="AJ48" s="3"/>
      <c r="AK48" s="3"/>
      <c r="AL48" s="3"/>
      <c r="AM48" s="3"/>
      <c r="AN48" s="3"/>
      <c r="AO48" s="3"/>
    </row>
    <row r="49" spans="1:41" ht="69" customHeight="1" x14ac:dyDescent="0.3">
      <c r="A49" s="148"/>
      <c r="B49" s="181"/>
      <c r="C49" s="149"/>
      <c r="D49" s="149"/>
      <c r="E49" s="236"/>
      <c r="F49" s="222"/>
      <c r="G49" s="224"/>
      <c r="H49" s="224"/>
      <c r="I49" s="224"/>
      <c r="J49" s="222"/>
      <c r="K49" s="224"/>
      <c r="L49" s="224"/>
      <c r="M49" s="238"/>
      <c r="N49" s="224"/>
      <c r="O49" s="224"/>
      <c r="P49" s="224"/>
      <c r="Q49" s="222"/>
      <c r="R49" s="224"/>
      <c r="S49" s="224"/>
      <c r="T49" s="222"/>
      <c r="U49" s="224"/>
      <c r="V49" s="224"/>
      <c r="W49" s="224"/>
      <c r="X49" s="222"/>
      <c r="Y49" s="224"/>
      <c r="Z49" s="224"/>
      <c r="AA49" s="3"/>
      <c r="AB49" s="3"/>
      <c r="AC49" s="3"/>
      <c r="AD49" s="3"/>
      <c r="AE49" s="3"/>
      <c r="AF49" s="3"/>
      <c r="AG49" s="3"/>
      <c r="AH49" s="3"/>
      <c r="AI49" s="3"/>
      <c r="AJ49" s="3"/>
      <c r="AK49" s="3"/>
      <c r="AL49" s="3"/>
      <c r="AM49" s="3"/>
      <c r="AN49" s="3"/>
      <c r="AO49" s="3"/>
    </row>
    <row r="50" spans="1:41" ht="69" customHeight="1" x14ac:dyDescent="0.3">
      <c r="A50" s="148"/>
      <c r="B50" s="181"/>
      <c r="C50" s="149"/>
      <c r="D50" s="149"/>
      <c r="E50" s="236"/>
      <c r="F50" s="222"/>
      <c r="G50" s="224"/>
      <c r="H50" s="224"/>
      <c r="I50" s="224"/>
      <c r="J50" s="222"/>
      <c r="K50" s="224"/>
      <c r="L50" s="224"/>
      <c r="M50" s="228"/>
      <c r="N50" s="224"/>
      <c r="O50" s="224"/>
      <c r="P50" s="224"/>
      <c r="Q50" s="222"/>
      <c r="R50" s="224"/>
      <c r="S50" s="224"/>
      <c r="T50" s="222"/>
      <c r="U50" s="224"/>
      <c r="V50" s="224"/>
      <c r="W50" s="224"/>
      <c r="X50" s="222"/>
      <c r="Y50" s="224"/>
      <c r="Z50" s="224"/>
      <c r="AA50" s="3"/>
      <c r="AB50" s="3"/>
      <c r="AC50" s="3"/>
      <c r="AD50" s="3"/>
      <c r="AE50" s="3"/>
      <c r="AF50" s="3"/>
      <c r="AG50" s="3"/>
      <c r="AH50" s="3"/>
      <c r="AI50" s="3"/>
      <c r="AJ50" s="3"/>
      <c r="AK50" s="3"/>
      <c r="AL50" s="3"/>
      <c r="AM50" s="3"/>
      <c r="AN50" s="3"/>
      <c r="AO50" s="3"/>
    </row>
    <row r="51" spans="1:41" ht="16.5" customHeight="1" x14ac:dyDescent="0.3">
      <c r="A51" s="148">
        <v>15</v>
      </c>
      <c r="B51" s="181" t="str">
        <f>IF('2. Identificación del Riesgo'!B51:B53="","",'2. Identificación del Riesgo'!B51:B53)</f>
        <v>Conocimiento del Riesgo y Efectos del Cambio Climático</v>
      </c>
      <c r="C51" s="149" t="str">
        <f>IF('2. Identificación del Riesgo'!G51:G53="","",'2. Identificación del Riesgo'!G51:G53)</f>
        <v>Posibilidad de afectación economica o presupuestal, por la alta rotación de personal de planta, debido a la falta de lineamientos y herramientas institucionalizados para una adecuada trasferencia de conocimiento.</v>
      </c>
      <c r="D51" s="149" t="str">
        <f>IF('2. Identificación del Riesgo'!H51:H53="","",'2. Identificación del Riesgo'!H51:H53)</f>
        <v>Fuga de Capital Intelectual</v>
      </c>
      <c r="E51" s="236" t="str">
        <f>IF('7. Mapa de Riesgos General'!AI51:AI53="","",'7. Mapa de Riesgos General'!AI51:AI53)</f>
        <v>1) Identificación y diligenciamiento del mapa de conocimiento tacito y explicito por procesos (100%).</v>
      </c>
      <c r="F51" s="221"/>
      <c r="G51" s="223"/>
      <c r="H51" s="223"/>
      <c r="I51" s="225"/>
      <c r="J51" s="221"/>
      <c r="K51" s="225"/>
      <c r="L51" s="225"/>
      <c r="M51" s="221"/>
      <c r="N51" s="223"/>
      <c r="O51" s="223"/>
      <c r="P51" s="225"/>
      <c r="Q51" s="221"/>
      <c r="R51" s="225"/>
      <c r="S51" s="225"/>
      <c r="T51" s="221"/>
      <c r="U51" s="223"/>
      <c r="V51" s="223"/>
      <c r="W51" s="225"/>
      <c r="X51" s="221"/>
      <c r="Y51" s="225"/>
      <c r="Z51" s="225"/>
      <c r="AA51" s="3"/>
      <c r="AB51" s="3"/>
      <c r="AC51" s="3"/>
      <c r="AD51" s="3"/>
      <c r="AE51" s="3"/>
      <c r="AF51" s="3"/>
      <c r="AG51" s="3"/>
      <c r="AH51" s="3"/>
      <c r="AI51" s="3"/>
      <c r="AJ51" s="3"/>
      <c r="AK51" s="3"/>
      <c r="AL51" s="3"/>
      <c r="AM51" s="3"/>
      <c r="AN51" s="3"/>
      <c r="AO51" s="3"/>
    </row>
    <row r="52" spans="1:41" x14ac:dyDescent="0.3">
      <c r="A52" s="148"/>
      <c r="B52" s="181"/>
      <c r="C52" s="149"/>
      <c r="D52" s="149"/>
      <c r="E52" s="236"/>
      <c r="F52" s="222"/>
      <c r="G52" s="224"/>
      <c r="H52" s="224"/>
      <c r="I52" s="224"/>
      <c r="J52" s="222"/>
      <c r="K52" s="224"/>
      <c r="L52" s="224"/>
      <c r="M52" s="222"/>
      <c r="N52" s="224"/>
      <c r="O52" s="224"/>
      <c r="P52" s="224"/>
      <c r="Q52" s="222"/>
      <c r="R52" s="224"/>
      <c r="S52" s="224"/>
      <c r="T52" s="222"/>
      <c r="U52" s="224"/>
      <c r="V52" s="224"/>
      <c r="W52" s="224"/>
      <c r="X52" s="222"/>
      <c r="Y52" s="224"/>
      <c r="Z52" s="224"/>
      <c r="AA52" s="3"/>
      <c r="AB52" s="3"/>
      <c r="AC52" s="3"/>
      <c r="AD52" s="3"/>
      <c r="AE52" s="3"/>
      <c r="AF52" s="3"/>
      <c r="AG52" s="3"/>
      <c r="AH52" s="3"/>
      <c r="AI52" s="3"/>
      <c r="AJ52" s="3"/>
      <c r="AK52" s="3"/>
      <c r="AL52" s="3"/>
      <c r="AM52" s="3"/>
      <c r="AN52" s="3"/>
      <c r="AO52" s="3"/>
    </row>
    <row r="53" spans="1:41" x14ac:dyDescent="0.3">
      <c r="A53" s="148"/>
      <c r="B53" s="181"/>
      <c r="C53" s="149"/>
      <c r="D53" s="149"/>
      <c r="E53" s="236"/>
      <c r="F53" s="222"/>
      <c r="G53" s="224"/>
      <c r="H53" s="224"/>
      <c r="I53" s="224"/>
      <c r="J53" s="222"/>
      <c r="K53" s="224"/>
      <c r="L53" s="224"/>
      <c r="M53" s="222"/>
      <c r="N53" s="224"/>
      <c r="O53" s="224"/>
      <c r="P53" s="224"/>
      <c r="Q53" s="222"/>
      <c r="R53" s="224"/>
      <c r="S53" s="224"/>
      <c r="T53" s="222"/>
      <c r="U53" s="224"/>
      <c r="V53" s="224"/>
      <c r="W53" s="224"/>
      <c r="X53" s="222"/>
      <c r="Y53" s="224"/>
      <c r="Z53" s="224"/>
      <c r="AA53" s="3"/>
      <c r="AB53" s="3"/>
      <c r="AC53" s="3"/>
      <c r="AD53" s="3"/>
      <c r="AE53" s="3"/>
      <c r="AF53" s="3"/>
      <c r="AG53" s="3"/>
      <c r="AH53" s="3"/>
      <c r="AI53" s="3"/>
      <c r="AJ53" s="3"/>
      <c r="AK53" s="3"/>
      <c r="AL53" s="3"/>
      <c r="AM53" s="3"/>
      <c r="AN53" s="3"/>
      <c r="AO53" s="3"/>
    </row>
    <row r="54" spans="1:41" ht="16.5" customHeight="1" x14ac:dyDescent="0.3">
      <c r="A54" s="148">
        <v>16</v>
      </c>
      <c r="B54" s="181" t="str">
        <f>IF('2. Identificación del Riesgo'!B54:B56="","",'2. Identificación del Riesgo'!B54:B56)</f>
        <v>Conocimiento del Riesgo y Efectos del Cambio Climático</v>
      </c>
      <c r="C54" s="149" t="str">
        <f>IF('2. Identificación del Riesgo'!G54:G56="","",'2. Identificación del Riesgo'!G54:G56)</f>
        <v>Posibilidad de afectación economica o presupuestal, por debilidades en la revisión de los productos entregados por los contratistas de prestación de servicios, debido a la falta de lineamientos y herramientas institucionalizados para una adecuada trasferencia de conocimiento.</v>
      </c>
      <c r="D54" s="149" t="str">
        <f>IF('2. Identificación del Riesgo'!H54:H56="","",'2. Identificación del Riesgo'!H54:H56)</f>
        <v>Fuga de Capital Intelectual</v>
      </c>
      <c r="E54" s="236" t="str">
        <f>IF('7. Mapa de Riesgos General'!AI54:AI56="","",'7. Mapa de Riesgos General'!AI54:AI56)</f>
        <v/>
      </c>
      <c r="F54" s="221"/>
      <c r="G54" s="223"/>
      <c r="H54" s="223"/>
      <c r="I54" s="225"/>
      <c r="J54" s="221"/>
      <c r="K54" s="225"/>
      <c r="L54" s="225"/>
      <c r="M54" s="221"/>
      <c r="N54" s="223"/>
      <c r="O54" s="223"/>
      <c r="P54" s="225"/>
      <c r="Q54" s="221"/>
      <c r="R54" s="225"/>
      <c r="S54" s="225"/>
      <c r="T54" s="221"/>
      <c r="U54" s="223"/>
      <c r="V54" s="223"/>
      <c r="W54" s="225"/>
      <c r="X54" s="221"/>
      <c r="Y54" s="225"/>
      <c r="Z54" s="225"/>
      <c r="AA54" s="3"/>
      <c r="AB54" s="3"/>
      <c r="AC54" s="3"/>
      <c r="AD54" s="3"/>
      <c r="AE54" s="3"/>
      <c r="AF54" s="3"/>
      <c r="AG54" s="3"/>
      <c r="AH54" s="3"/>
      <c r="AI54" s="3"/>
      <c r="AJ54" s="3"/>
      <c r="AK54" s="3"/>
      <c r="AL54" s="3"/>
      <c r="AM54" s="3"/>
      <c r="AN54" s="3"/>
      <c r="AO54" s="3"/>
    </row>
    <row r="55" spans="1:41" x14ac:dyDescent="0.3">
      <c r="A55" s="148"/>
      <c r="B55" s="181"/>
      <c r="C55" s="149"/>
      <c r="D55" s="149"/>
      <c r="E55" s="236"/>
      <c r="F55" s="222"/>
      <c r="G55" s="224"/>
      <c r="H55" s="224"/>
      <c r="I55" s="224"/>
      <c r="J55" s="222"/>
      <c r="K55" s="224"/>
      <c r="L55" s="224"/>
      <c r="M55" s="222"/>
      <c r="N55" s="224"/>
      <c r="O55" s="224"/>
      <c r="P55" s="224"/>
      <c r="Q55" s="222"/>
      <c r="R55" s="224"/>
      <c r="S55" s="224"/>
      <c r="T55" s="222"/>
      <c r="U55" s="224"/>
      <c r="V55" s="224"/>
      <c r="W55" s="224"/>
      <c r="X55" s="222"/>
      <c r="Y55" s="224"/>
      <c r="Z55" s="224"/>
      <c r="AA55" s="3"/>
      <c r="AB55" s="3"/>
      <c r="AC55" s="3"/>
      <c r="AD55" s="3"/>
      <c r="AE55" s="3"/>
      <c r="AF55" s="3"/>
      <c r="AG55" s="3"/>
      <c r="AH55" s="3"/>
      <c r="AI55" s="3"/>
      <c r="AJ55" s="3"/>
      <c r="AK55" s="3"/>
      <c r="AL55" s="3"/>
      <c r="AM55" s="3"/>
      <c r="AN55" s="3"/>
      <c r="AO55" s="3"/>
    </row>
    <row r="56" spans="1:41" x14ac:dyDescent="0.3">
      <c r="A56" s="148"/>
      <c r="B56" s="181"/>
      <c r="C56" s="149"/>
      <c r="D56" s="149"/>
      <c r="E56" s="236"/>
      <c r="F56" s="222"/>
      <c r="G56" s="224"/>
      <c r="H56" s="224"/>
      <c r="I56" s="224"/>
      <c r="J56" s="222"/>
      <c r="K56" s="224"/>
      <c r="L56" s="224"/>
      <c r="M56" s="222"/>
      <c r="N56" s="224"/>
      <c r="O56" s="224"/>
      <c r="P56" s="224"/>
      <c r="Q56" s="222"/>
      <c r="R56" s="224"/>
      <c r="S56" s="224"/>
      <c r="T56" s="222"/>
      <c r="U56" s="224"/>
      <c r="V56" s="224"/>
      <c r="W56" s="224"/>
      <c r="X56" s="222"/>
      <c r="Y56" s="224"/>
      <c r="Z56" s="224"/>
      <c r="AA56" s="3"/>
      <c r="AB56" s="3"/>
      <c r="AC56" s="3"/>
      <c r="AD56" s="3"/>
      <c r="AE56" s="3"/>
      <c r="AF56" s="3"/>
      <c r="AG56" s="3"/>
      <c r="AH56" s="3"/>
      <c r="AI56" s="3"/>
      <c r="AJ56" s="3"/>
      <c r="AK56" s="3"/>
      <c r="AL56" s="3"/>
      <c r="AM56" s="3"/>
      <c r="AN56" s="3"/>
      <c r="AO56" s="3"/>
    </row>
    <row r="57" spans="1:41" ht="16.5" customHeight="1" x14ac:dyDescent="0.3">
      <c r="A57" s="148">
        <v>17</v>
      </c>
      <c r="B57" s="181" t="str">
        <f>IF('2. Identificación del Riesgo'!B57:B59="","",'2. Identificación del Riesgo'!B57:B59)</f>
        <v>Conocimiento del Riesgo y Efectos del Cambio Climático</v>
      </c>
      <c r="C57" s="149" t="str">
        <f>IF('2. Identificación del Riesgo'!G57:G59="","",'2. Identificación del Riesgo'!G57:G59)</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D57" s="149" t="str">
        <f>IF('2. Identificación del Riesgo'!H57:H59="","",'2. Identificación del Riesgo'!H57:H59)</f>
        <v>Seguridad de la Información (Pérdida de Confidencialidad)</v>
      </c>
      <c r="E57" s="236" t="str">
        <f>IF('7. Mapa de Riesgos General'!AI57:AI59="","",'7. Mapa de Riesgos General'!AI57:AI59)</f>
        <v>1) Solicitar el reporte de permisos de las carpetas compartidas (NAS) a la Oficina TIC y solicitar en caso de ser necesario, mediante mesa de servicio, los ajustes y accesos correspondientes. (100%)</v>
      </c>
      <c r="F57" s="221"/>
      <c r="G57" s="223"/>
      <c r="H57" s="223"/>
      <c r="I57" s="225"/>
      <c r="J57" s="221"/>
      <c r="K57" s="225"/>
      <c r="L57" s="225"/>
      <c r="M57" s="221"/>
      <c r="N57" s="223"/>
      <c r="O57" s="223"/>
      <c r="P57" s="225"/>
      <c r="Q57" s="221"/>
      <c r="R57" s="225"/>
      <c r="S57" s="225"/>
      <c r="T57" s="221"/>
      <c r="U57" s="223"/>
      <c r="V57" s="223"/>
      <c r="W57" s="225"/>
      <c r="X57" s="221"/>
      <c r="Y57" s="225"/>
      <c r="Z57" s="225"/>
      <c r="AA57" s="3"/>
      <c r="AB57" s="3"/>
      <c r="AC57" s="3"/>
      <c r="AD57" s="3"/>
      <c r="AE57" s="3"/>
      <c r="AF57" s="3"/>
      <c r="AG57" s="3"/>
      <c r="AH57" s="3"/>
      <c r="AI57" s="3"/>
      <c r="AJ57" s="3"/>
      <c r="AK57" s="3"/>
      <c r="AL57" s="3"/>
      <c r="AM57" s="3"/>
      <c r="AN57" s="3"/>
      <c r="AO57" s="3"/>
    </row>
    <row r="58" spans="1:41" x14ac:dyDescent="0.3">
      <c r="A58" s="148"/>
      <c r="B58" s="181"/>
      <c r="C58" s="149"/>
      <c r="D58" s="149"/>
      <c r="E58" s="236"/>
      <c r="F58" s="222"/>
      <c r="G58" s="224"/>
      <c r="H58" s="224"/>
      <c r="I58" s="224"/>
      <c r="J58" s="222"/>
      <c r="K58" s="224"/>
      <c r="L58" s="224"/>
      <c r="M58" s="222"/>
      <c r="N58" s="224"/>
      <c r="O58" s="224"/>
      <c r="P58" s="224"/>
      <c r="Q58" s="222"/>
      <c r="R58" s="224"/>
      <c r="S58" s="224"/>
      <c r="T58" s="222"/>
      <c r="U58" s="224"/>
      <c r="V58" s="224"/>
      <c r="W58" s="224"/>
      <c r="X58" s="222"/>
      <c r="Y58" s="224"/>
      <c r="Z58" s="224"/>
      <c r="AA58" s="3"/>
      <c r="AB58" s="3"/>
      <c r="AC58" s="3"/>
      <c r="AD58" s="3"/>
      <c r="AE58" s="3"/>
      <c r="AF58" s="3"/>
      <c r="AG58" s="3"/>
      <c r="AH58" s="3"/>
      <c r="AI58" s="3"/>
      <c r="AJ58" s="3"/>
      <c r="AK58" s="3"/>
      <c r="AL58" s="3"/>
      <c r="AM58" s="3"/>
      <c r="AN58" s="3"/>
      <c r="AO58" s="3"/>
    </row>
    <row r="59" spans="1:41" x14ac:dyDescent="0.3">
      <c r="A59" s="148"/>
      <c r="B59" s="181"/>
      <c r="C59" s="149"/>
      <c r="D59" s="149"/>
      <c r="E59" s="236"/>
      <c r="F59" s="222"/>
      <c r="G59" s="224"/>
      <c r="H59" s="224"/>
      <c r="I59" s="224"/>
      <c r="J59" s="222"/>
      <c r="K59" s="224"/>
      <c r="L59" s="224"/>
      <c r="M59" s="222"/>
      <c r="N59" s="224"/>
      <c r="O59" s="224"/>
      <c r="P59" s="224"/>
      <c r="Q59" s="222"/>
      <c r="R59" s="224"/>
      <c r="S59" s="224"/>
      <c r="T59" s="222"/>
      <c r="U59" s="224"/>
      <c r="V59" s="224"/>
      <c r="W59" s="224"/>
      <c r="X59" s="222"/>
      <c r="Y59" s="224"/>
      <c r="Z59" s="224"/>
      <c r="AA59" s="3"/>
      <c r="AB59" s="3"/>
      <c r="AC59" s="3"/>
      <c r="AD59" s="3"/>
      <c r="AE59" s="3"/>
      <c r="AF59" s="3"/>
      <c r="AG59" s="3"/>
      <c r="AH59" s="3"/>
      <c r="AI59" s="3"/>
      <c r="AJ59" s="3"/>
      <c r="AK59" s="3"/>
      <c r="AL59" s="3"/>
      <c r="AM59" s="3"/>
      <c r="AN59" s="3"/>
      <c r="AO59" s="3"/>
    </row>
    <row r="60" spans="1:41" ht="16.5" customHeight="1" x14ac:dyDescent="0.3">
      <c r="A60" s="148">
        <v>18</v>
      </c>
      <c r="B60" s="181" t="str">
        <f>IF('2. Identificación del Riesgo'!B60:B62="","",'2. Identificación del Riesgo'!B60:B62)</f>
        <v>Conocimiento del Riesgo y Efectos del Cambio Climático</v>
      </c>
      <c r="C60" s="149" t="str">
        <f>IF('2. Identificación del Riesgo'!G60:G62="","",'2. Identificación del Riesgo'!G60:G62)</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D60" s="149" t="str">
        <f>IF('2. Identificación del Riesgo'!H60:H62="","",'2. Identificación del Riesgo'!H60:H62)</f>
        <v>Seguridad de la Información (Pérdida de la Integridad)</v>
      </c>
      <c r="E60" s="236" t="str">
        <f>IF('7. Mapa de Riesgos General'!AI60:AI62="","",'7. Mapa de Riesgos General'!AI60:AI62)</f>
        <v>1) Solicitar el acceso a traves de VPN para todos los funcionarios y contratistas que lo requieran, de acuerdo a la necesidad de cada uno de ellos. (100%)
2) Realizar por parte de los funcionarios y contratistas (minimo el 50%), el curso virtual de ciberseguridad, gestionado por el proceso TIC.</v>
      </c>
      <c r="F60" s="221"/>
      <c r="G60" s="223"/>
      <c r="H60" s="223"/>
      <c r="I60" s="225"/>
      <c r="J60" s="221"/>
      <c r="K60" s="225"/>
      <c r="L60" s="225"/>
      <c r="M60" s="221"/>
      <c r="N60" s="223"/>
      <c r="O60" s="223"/>
      <c r="P60" s="225"/>
      <c r="Q60" s="221"/>
      <c r="R60" s="225"/>
      <c r="S60" s="225"/>
      <c r="T60" s="221"/>
      <c r="U60" s="223"/>
      <c r="V60" s="223"/>
      <c r="W60" s="225"/>
      <c r="X60" s="221"/>
      <c r="Y60" s="225"/>
      <c r="Z60" s="225"/>
      <c r="AA60" s="3"/>
      <c r="AB60" s="3"/>
      <c r="AC60" s="3"/>
      <c r="AD60" s="3"/>
      <c r="AE60" s="3"/>
      <c r="AF60" s="3"/>
      <c r="AG60" s="3"/>
      <c r="AH60" s="3"/>
      <c r="AI60" s="3"/>
      <c r="AJ60" s="3"/>
      <c r="AK60" s="3"/>
      <c r="AL60" s="3"/>
      <c r="AM60" s="3"/>
      <c r="AN60" s="3"/>
      <c r="AO60" s="3"/>
    </row>
    <row r="61" spans="1:41" x14ac:dyDescent="0.3">
      <c r="A61" s="148"/>
      <c r="B61" s="181"/>
      <c r="C61" s="149"/>
      <c r="D61" s="149"/>
      <c r="E61" s="236"/>
      <c r="F61" s="222"/>
      <c r="G61" s="224"/>
      <c r="H61" s="224"/>
      <c r="I61" s="224"/>
      <c r="J61" s="222"/>
      <c r="K61" s="224"/>
      <c r="L61" s="224"/>
      <c r="M61" s="222"/>
      <c r="N61" s="224"/>
      <c r="O61" s="224"/>
      <c r="P61" s="224"/>
      <c r="Q61" s="222"/>
      <c r="R61" s="224"/>
      <c r="S61" s="224"/>
      <c r="T61" s="222"/>
      <c r="U61" s="224"/>
      <c r="V61" s="224"/>
      <c r="W61" s="224"/>
      <c r="X61" s="222"/>
      <c r="Y61" s="224"/>
      <c r="Z61" s="224"/>
      <c r="AA61" s="3"/>
      <c r="AB61" s="3"/>
      <c r="AC61" s="3"/>
      <c r="AD61" s="3"/>
      <c r="AE61" s="3"/>
      <c r="AF61" s="3"/>
      <c r="AG61" s="3"/>
      <c r="AH61" s="3"/>
      <c r="AI61" s="3"/>
      <c r="AJ61" s="3"/>
      <c r="AK61" s="3"/>
      <c r="AL61" s="3"/>
      <c r="AM61" s="3"/>
      <c r="AN61" s="3"/>
      <c r="AO61" s="3"/>
    </row>
    <row r="62" spans="1:41" x14ac:dyDescent="0.3">
      <c r="A62" s="148"/>
      <c r="B62" s="181"/>
      <c r="C62" s="149"/>
      <c r="D62" s="149"/>
      <c r="E62" s="236"/>
      <c r="F62" s="222"/>
      <c r="G62" s="224"/>
      <c r="H62" s="224"/>
      <c r="I62" s="224"/>
      <c r="J62" s="222"/>
      <c r="K62" s="224"/>
      <c r="L62" s="224"/>
      <c r="M62" s="222"/>
      <c r="N62" s="224"/>
      <c r="O62" s="224"/>
      <c r="P62" s="224"/>
      <c r="Q62" s="222"/>
      <c r="R62" s="224"/>
      <c r="S62" s="224"/>
      <c r="T62" s="222"/>
      <c r="U62" s="224"/>
      <c r="V62" s="224"/>
      <c r="W62" s="224"/>
      <c r="X62" s="222"/>
      <c r="Y62" s="224"/>
      <c r="Z62" s="224"/>
      <c r="AA62" s="3"/>
      <c r="AB62" s="3"/>
      <c r="AC62" s="3"/>
      <c r="AD62" s="3"/>
      <c r="AE62" s="3"/>
      <c r="AF62" s="3"/>
      <c r="AG62" s="3"/>
      <c r="AH62" s="3"/>
      <c r="AI62" s="3"/>
      <c r="AJ62" s="3"/>
      <c r="AK62" s="3"/>
      <c r="AL62" s="3"/>
      <c r="AM62" s="3"/>
      <c r="AN62" s="3"/>
      <c r="AO62" s="3"/>
    </row>
    <row r="63" spans="1:41" ht="16.5" customHeight="1" x14ac:dyDescent="0.3">
      <c r="A63" s="148">
        <v>19</v>
      </c>
      <c r="B63" s="181" t="str">
        <f>IF('2. Identificación del Riesgo'!B63:B65="","",'2. Identificación del Riesgo'!B63:B65)</f>
        <v/>
      </c>
      <c r="C63" s="149" t="str">
        <f>IF('2. Identificación del Riesgo'!G63:G65="","",'2. Identificación del Riesgo'!G63:G65)</f>
        <v/>
      </c>
      <c r="D63" s="149" t="str">
        <f>IF('2. Identificación del Riesgo'!H63:H65="","",'2. Identificación del Riesgo'!H63:H65)</f>
        <v/>
      </c>
      <c r="E63" s="236" t="str">
        <f>IF('7. Mapa de Riesgos General'!AI63:AI65="","",'7. Mapa de Riesgos General'!AI63:AI65)</f>
        <v/>
      </c>
      <c r="F63" s="221"/>
      <c r="G63" s="223"/>
      <c r="H63" s="223"/>
      <c r="I63" s="225"/>
      <c r="J63" s="221"/>
      <c r="K63" s="225"/>
      <c r="L63" s="225"/>
      <c r="M63" s="221"/>
      <c r="N63" s="223"/>
      <c r="O63" s="223"/>
      <c r="P63" s="225"/>
      <c r="Q63" s="221"/>
      <c r="R63" s="225"/>
      <c r="S63" s="225"/>
      <c r="T63" s="221"/>
      <c r="U63" s="223"/>
      <c r="V63" s="223"/>
      <c r="W63" s="225"/>
      <c r="X63" s="221"/>
      <c r="Y63" s="225"/>
      <c r="Z63" s="225"/>
      <c r="AA63" s="3"/>
      <c r="AB63" s="3"/>
      <c r="AC63" s="3"/>
      <c r="AD63" s="3"/>
      <c r="AE63" s="3"/>
      <c r="AF63" s="3"/>
      <c r="AG63" s="3"/>
      <c r="AH63" s="3"/>
      <c r="AI63" s="3"/>
      <c r="AJ63" s="3"/>
      <c r="AK63" s="3"/>
      <c r="AL63" s="3"/>
      <c r="AM63" s="3"/>
      <c r="AN63" s="3"/>
      <c r="AO63" s="3"/>
    </row>
    <row r="64" spans="1:41" x14ac:dyDescent="0.3">
      <c r="A64" s="148"/>
      <c r="B64" s="181"/>
      <c r="C64" s="149"/>
      <c r="D64" s="149"/>
      <c r="E64" s="236"/>
      <c r="F64" s="222"/>
      <c r="G64" s="224"/>
      <c r="H64" s="224"/>
      <c r="I64" s="224"/>
      <c r="J64" s="222"/>
      <c r="K64" s="224"/>
      <c r="L64" s="224"/>
      <c r="M64" s="222"/>
      <c r="N64" s="224"/>
      <c r="O64" s="224"/>
      <c r="P64" s="224"/>
      <c r="Q64" s="222"/>
      <c r="R64" s="224"/>
      <c r="S64" s="224"/>
      <c r="T64" s="222"/>
      <c r="U64" s="224"/>
      <c r="V64" s="224"/>
      <c r="W64" s="224"/>
      <c r="X64" s="222"/>
      <c r="Y64" s="224"/>
      <c r="Z64" s="224"/>
      <c r="AA64" s="3"/>
      <c r="AB64" s="3"/>
      <c r="AC64" s="3"/>
      <c r="AD64" s="3"/>
      <c r="AE64" s="3"/>
      <c r="AF64" s="3"/>
      <c r="AG64" s="3"/>
      <c r="AH64" s="3"/>
      <c r="AI64" s="3"/>
      <c r="AJ64" s="3"/>
      <c r="AK64" s="3"/>
      <c r="AL64" s="3"/>
      <c r="AM64" s="3"/>
      <c r="AN64" s="3"/>
      <c r="AO64" s="3"/>
    </row>
    <row r="65" spans="1:41" x14ac:dyDescent="0.3">
      <c r="A65" s="148"/>
      <c r="B65" s="181"/>
      <c r="C65" s="149"/>
      <c r="D65" s="149"/>
      <c r="E65" s="236"/>
      <c r="F65" s="222"/>
      <c r="G65" s="224"/>
      <c r="H65" s="224"/>
      <c r="I65" s="224"/>
      <c r="J65" s="222"/>
      <c r="K65" s="224"/>
      <c r="L65" s="224"/>
      <c r="M65" s="222"/>
      <c r="N65" s="224"/>
      <c r="O65" s="224"/>
      <c r="P65" s="224"/>
      <c r="Q65" s="222"/>
      <c r="R65" s="224"/>
      <c r="S65" s="224"/>
      <c r="T65" s="222"/>
      <c r="U65" s="224"/>
      <c r="V65" s="224"/>
      <c r="W65" s="224"/>
      <c r="X65" s="222"/>
      <c r="Y65" s="224"/>
      <c r="Z65" s="224"/>
      <c r="AA65" s="3"/>
      <c r="AB65" s="3"/>
      <c r="AC65" s="3"/>
      <c r="AD65" s="3"/>
      <c r="AE65" s="3"/>
      <c r="AF65" s="3"/>
      <c r="AG65" s="3"/>
      <c r="AH65" s="3"/>
      <c r="AI65" s="3"/>
      <c r="AJ65" s="3"/>
      <c r="AK65" s="3"/>
      <c r="AL65" s="3"/>
      <c r="AM65" s="3"/>
      <c r="AN65" s="3"/>
      <c r="AO65" s="3"/>
    </row>
    <row r="66" spans="1:41" ht="16.5" customHeight="1" x14ac:dyDescent="0.3">
      <c r="A66" s="148">
        <v>20</v>
      </c>
      <c r="B66" s="181" t="str">
        <f>IF('2. Identificación del Riesgo'!B66:B68="","",'2. Identificación del Riesgo'!B66:B68)</f>
        <v/>
      </c>
      <c r="C66" s="149" t="str">
        <f>IF('2. Identificación del Riesgo'!G66:G68="","",'2. Identificación del Riesgo'!G66:G68)</f>
        <v/>
      </c>
      <c r="D66" s="149" t="str">
        <f>IF('2. Identificación del Riesgo'!H66:H68="","",'2. Identificación del Riesgo'!H66:H68)</f>
        <v/>
      </c>
      <c r="E66" s="236" t="str">
        <f>IF('7. Mapa de Riesgos General'!AI66:AI68="","",'7. Mapa de Riesgos General'!AI66:AI68)</f>
        <v/>
      </c>
      <c r="F66" s="221"/>
      <c r="G66" s="223"/>
      <c r="H66" s="223"/>
      <c r="I66" s="225"/>
      <c r="J66" s="221"/>
      <c r="K66" s="225"/>
      <c r="L66" s="225"/>
      <c r="M66" s="221"/>
      <c r="N66" s="223"/>
      <c r="O66" s="223"/>
      <c r="P66" s="225"/>
      <c r="Q66" s="221"/>
      <c r="R66" s="225"/>
      <c r="S66" s="225"/>
      <c r="T66" s="221"/>
      <c r="U66" s="223"/>
      <c r="V66" s="223"/>
      <c r="W66" s="225"/>
      <c r="X66" s="221"/>
      <c r="Y66" s="225"/>
      <c r="Z66" s="225"/>
      <c r="AA66" s="3"/>
      <c r="AB66" s="3"/>
      <c r="AC66" s="3"/>
      <c r="AD66" s="3"/>
      <c r="AE66" s="3"/>
      <c r="AF66" s="3"/>
      <c r="AG66" s="3"/>
      <c r="AH66" s="3"/>
      <c r="AI66" s="3"/>
      <c r="AJ66" s="3"/>
      <c r="AK66" s="3"/>
      <c r="AL66" s="3"/>
      <c r="AM66" s="3"/>
      <c r="AN66" s="3"/>
      <c r="AO66" s="3"/>
    </row>
    <row r="67" spans="1:41" x14ac:dyDescent="0.3">
      <c r="A67" s="148"/>
      <c r="B67" s="181"/>
      <c r="C67" s="149"/>
      <c r="D67" s="149"/>
      <c r="E67" s="236"/>
      <c r="F67" s="222"/>
      <c r="G67" s="224"/>
      <c r="H67" s="224"/>
      <c r="I67" s="224"/>
      <c r="J67" s="222"/>
      <c r="K67" s="224"/>
      <c r="L67" s="224"/>
      <c r="M67" s="222"/>
      <c r="N67" s="224"/>
      <c r="O67" s="224"/>
      <c r="P67" s="224"/>
      <c r="Q67" s="222"/>
      <c r="R67" s="224"/>
      <c r="S67" s="224"/>
      <c r="T67" s="222"/>
      <c r="U67" s="224"/>
      <c r="V67" s="224"/>
      <c r="W67" s="224"/>
      <c r="X67" s="222"/>
      <c r="Y67" s="224"/>
      <c r="Z67" s="224"/>
    </row>
    <row r="68" spans="1:41" ht="17.25" thickBot="1" x14ac:dyDescent="0.35">
      <c r="A68" s="148"/>
      <c r="B68" s="181"/>
      <c r="C68" s="149"/>
      <c r="D68" s="149"/>
      <c r="E68" s="236"/>
      <c r="F68" s="222"/>
      <c r="G68" s="224"/>
      <c r="H68" s="224"/>
      <c r="I68" s="224"/>
      <c r="J68" s="222"/>
      <c r="K68" s="224"/>
      <c r="L68" s="224"/>
      <c r="M68" s="222"/>
      <c r="N68" s="224"/>
      <c r="O68" s="224"/>
      <c r="P68" s="224"/>
      <c r="Q68" s="222"/>
      <c r="R68" s="224"/>
      <c r="S68" s="224"/>
      <c r="T68" s="222"/>
      <c r="U68" s="224"/>
      <c r="V68" s="224"/>
      <c r="W68" s="224"/>
      <c r="X68" s="222"/>
      <c r="Y68" s="224"/>
      <c r="Z68" s="224"/>
    </row>
    <row r="69" spans="1:41" ht="25.5" customHeight="1" thickBot="1" x14ac:dyDescent="0.35">
      <c r="A69" s="2"/>
      <c r="B69" s="20"/>
      <c r="C69" s="2"/>
      <c r="F69" s="40">
        <f>IFERROR(AVERAGE(F9:F68),"")</f>
        <v>1</v>
      </c>
      <c r="J69" s="40" t="str">
        <f>IFERROR(AVERAGE(J9:J68),"")</f>
        <v/>
      </c>
      <c r="M69" s="40">
        <f>IFERROR(AVERAGE(M9:M68),"")</f>
        <v>1</v>
      </c>
      <c r="Q69" s="40" t="str">
        <f>IFERROR(AVERAGE(Q9:Q68),"")</f>
        <v/>
      </c>
      <c r="T69" s="40" t="str">
        <f>IFERROR(AVERAGE(T9:T68),"")</f>
        <v/>
      </c>
      <c r="X69" s="40" t="str">
        <f>IFERROR(AVERAGE(X9:X68),"")</f>
        <v/>
      </c>
    </row>
    <row r="70" spans="1:41" x14ac:dyDescent="0.3"/>
    <row r="71" spans="1:41" x14ac:dyDescent="0.3"/>
    <row r="72" spans="1:41" x14ac:dyDescent="0.3"/>
    <row r="73" spans="1:41" x14ac:dyDescent="0.3"/>
    <row r="74" spans="1:41" x14ac:dyDescent="0.3"/>
    <row r="75" spans="1:41" x14ac:dyDescent="0.3"/>
    <row r="76" spans="1:41" x14ac:dyDescent="0.3"/>
    <row r="77" spans="1:41" x14ac:dyDescent="0.3"/>
    <row r="78" spans="1:41" x14ac:dyDescent="0.3"/>
    <row r="79" spans="1:41" x14ac:dyDescent="0.3"/>
  </sheetData>
  <sheetProtection algorithmName="SHA-512" hashValue="sD/PN6VvvLwaKFGgIKOxG2bP7sjZ9odgrMvv0skaZy2NMr+eolQk4glh2tDzarPosprBXBgEUP4jh4QLOvYLLg==" saltValue="6Aw5QAmN+uIpMyeQCbO+GQ==" spinCount="100000" sheet="1" objects="1" scenarios="1" formatColumns="0" formatRows="0"/>
  <mergeCells count="541">
    <mergeCell ref="E66:E68"/>
    <mergeCell ref="E39:E41"/>
    <mergeCell ref="E42:E44"/>
    <mergeCell ref="E45:E47"/>
    <mergeCell ref="E48:E50"/>
    <mergeCell ref="E51:E53"/>
    <mergeCell ref="E54:E56"/>
    <mergeCell ref="E57:E59"/>
    <mergeCell ref="E60:E62"/>
    <mergeCell ref="E63:E65"/>
    <mergeCell ref="E12:E14"/>
    <mergeCell ref="E15:E17"/>
    <mergeCell ref="E18:E20"/>
    <mergeCell ref="E21:E23"/>
    <mergeCell ref="E24:E26"/>
    <mergeCell ref="E27:E29"/>
    <mergeCell ref="E30:E32"/>
    <mergeCell ref="E33:E35"/>
    <mergeCell ref="E36:E38"/>
    <mergeCell ref="R63:R65"/>
    <mergeCell ref="S63:S65"/>
    <mergeCell ref="T63:T65"/>
    <mergeCell ref="U63:U65"/>
    <mergeCell ref="V63:V65"/>
    <mergeCell ref="W63:W65"/>
    <mergeCell ref="X63:X65"/>
    <mergeCell ref="Y63:Y65"/>
    <mergeCell ref="Z63:Z65"/>
    <mergeCell ref="S60:S62"/>
    <mergeCell ref="T60:T62"/>
    <mergeCell ref="U60:U62"/>
    <mergeCell ref="V60:V62"/>
    <mergeCell ref="W60:W62"/>
    <mergeCell ref="X60:X62"/>
    <mergeCell ref="Y60:Y62"/>
    <mergeCell ref="Z60:Z62"/>
    <mergeCell ref="A63:A65"/>
    <mergeCell ref="B63:B65"/>
    <mergeCell ref="C63:C65"/>
    <mergeCell ref="D63:D65"/>
    <mergeCell ref="F63:F65"/>
    <mergeCell ref="G63:G65"/>
    <mergeCell ref="H63:H65"/>
    <mergeCell ref="I63:I65"/>
    <mergeCell ref="J63:J65"/>
    <mergeCell ref="K63:K65"/>
    <mergeCell ref="L63:L65"/>
    <mergeCell ref="M63:M65"/>
    <mergeCell ref="N63:N65"/>
    <mergeCell ref="O63:O65"/>
    <mergeCell ref="P63:P65"/>
    <mergeCell ref="Q63:Q65"/>
    <mergeCell ref="T57:T59"/>
    <mergeCell ref="U57:U59"/>
    <mergeCell ref="V57:V59"/>
    <mergeCell ref="W57:W59"/>
    <mergeCell ref="X57:X59"/>
    <mergeCell ref="Y57:Y59"/>
    <mergeCell ref="Z57:Z59"/>
    <mergeCell ref="A60:A62"/>
    <mergeCell ref="B60:B62"/>
    <mergeCell ref="C60:C62"/>
    <mergeCell ref="D60:D62"/>
    <mergeCell ref="F60:F62"/>
    <mergeCell ref="G60:G62"/>
    <mergeCell ref="H60:H62"/>
    <mergeCell ref="I60:I62"/>
    <mergeCell ref="J60:J62"/>
    <mergeCell ref="K60:K62"/>
    <mergeCell ref="L60:L62"/>
    <mergeCell ref="M60:M62"/>
    <mergeCell ref="N60:N62"/>
    <mergeCell ref="O60:O62"/>
    <mergeCell ref="P60:P62"/>
    <mergeCell ref="Q60:Q62"/>
    <mergeCell ref="R60:R62"/>
    <mergeCell ref="U54:U56"/>
    <mergeCell ref="V54:V56"/>
    <mergeCell ref="W54:W56"/>
    <mergeCell ref="X54:X56"/>
    <mergeCell ref="Y54:Y56"/>
    <mergeCell ref="Z54:Z56"/>
    <mergeCell ref="A57:A59"/>
    <mergeCell ref="B57:B59"/>
    <mergeCell ref="C57:C59"/>
    <mergeCell ref="D57:D59"/>
    <mergeCell ref="F57:F59"/>
    <mergeCell ref="G57:G59"/>
    <mergeCell ref="H57:H59"/>
    <mergeCell ref="I57:I59"/>
    <mergeCell ref="J57:J59"/>
    <mergeCell ref="K57:K59"/>
    <mergeCell ref="L57:L59"/>
    <mergeCell ref="M57:M59"/>
    <mergeCell ref="N57:N59"/>
    <mergeCell ref="O57:O59"/>
    <mergeCell ref="P57:P59"/>
    <mergeCell ref="Q57:Q59"/>
    <mergeCell ref="R57:R59"/>
    <mergeCell ref="S57:S59"/>
    <mergeCell ref="V51:V53"/>
    <mergeCell ref="W51:W53"/>
    <mergeCell ref="X51:X53"/>
    <mergeCell ref="Y51:Y53"/>
    <mergeCell ref="Z51:Z53"/>
    <mergeCell ref="A54:A56"/>
    <mergeCell ref="B54:B56"/>
    <mergeCell ref="C54:C56"/>
    <mergeCell ref="D54:D56"/>
    <mergeCell ref="F54:F56"/>
    <mergeCell ref="G54:G56"/>
    <mergeCell ref="H54:H56"/>
    <mergeCell ref="I54:I56"/>
    <mergeCell ref="J54:J56"/>
    <mergeCell ref="K54:K56"/>
    <mergeCell ref="L54:L56"/>
    <mergeCell ref="M54:M56"/>
    <mergeCell ref="N54:N56"/>
    <mergeCell ref="O54:O56"/>
    <mergeCell ref="P54:P56"/>
    <mergeCell ref="Q54:Q56"/>
    <mergeCell ref="R54:R56"/>
    <mergeCell ref="S54:S56"/>
    <mergeCell ref="T54:T56"/>
    <mergeCell ref="Y1:Z1"/>
    <mergeCell ref="Y2:Z2"/>
    <mergeCell ref="Y3:Z3"/>
    <mergeCell ref="Y4:Z4"/>
    <mergeCell ref="A51:A53"/>
    <mergeCell ref="B51:B53"/>
    <mergeCell ref="C51:C53"/>
    <mergeCell ref="D51:D53"/>
    <mergeCell ref="F51:F53"/>
    <mergeCell ref="G51:G53"/>
    <mergeCell ref="H51:H53"/>
    <mergeCell ref="I51:I53"/>
    <mergeCell ref="J51:J53"/>
    <mergeCell ref="K51:K53"/>
    <mergeCell ref="L51:L53"/>
    <mergeCell ref="M51:M53"/>
    <mergeCell ref="N51:N53"/>
    <mergeCell ref="O51:O53"/>
    <mergeCell ref="P51:P53"/>
    <mergeCell ref="Q51:Q53"/>
    <mergeCell ref="R51:R53"/>
    <mergeCell ref="S51:S53"/>
    <mergeCell ref="T51:T53"/>
    <mergeCell ref="U51:U53"/>
    <mergeCell ref="S48:S50"/>
    <mergeCell ref="T48:T50"/>
    <mergeCell ref="U48:U50"/>
    <mergeCell ref="V48:V50"/>
    <mergeCell ref="W48:W50"/>
    <mergeCell ref="X48:X50"/>
    <mergeCell ref="Y48:Y50"/>
    <mergeCell ref="Z48:Z50"/>
    <mergeCell ref="T45:T47"/>
    <mergeCell ref="U45:U47"/>
    <mergeCell ref="V45:V47"/>
    <mergeCell ref="W45:W47"/>
    <mergeCell ref="X45:X47"/>
    <mergeCell ref="Y45:Y47"/>
    <mergeCell ref="Z45:Z47"/>
    <mergeCell ref="S45:S47"/>
    <mergeCell ref="A48:A50"/>
    <mergeCell ref="B48:B50"/>
    <mergeCell ref="C48:C50"/>
    <mergeCell ref="D48:D50"/>
    <mergeCell ref="F48:F50"/>
    <mergeCell ref="G48:G50"/>
    <mergeCell ref="H48:H50"/>
    <mergeCell ref="I48:I50"/>
    <mergeCell ref="J48:J50"/>
    <mergeCell ref="K48:K50"/>
    <mergeCell ref="L48:L50"/>
    <mergeCell ref="M48:M50"/>
    <mergeCell ref="N48:N50"/>
    <mergeCell ref="O48:O50"/>
    <mergeCell ref="P48:P50"/>
    <mergeCell ref="Q48:Q50"/>
    <mergeCell ref="R48:R50"/>
    <mergeCell ref="K45:K47"/>
    <mergeCell ref="L45:L47"/>
    <mergeCell ref="M45:M47"/>
    <mergeCell ref="N45:N47"/>
    <mergeCell ref="O45:O47"/>
    <mergeCell ref="P45:P47"/>
    <mergeCell ref="Q45:Q47"/>
    <mergeCell ref="R45:R47"/>
    <mergeCell ref="A45:A47"/>
    <mergeCell ref="B45:B47"/>
    <mergeCell ref="C45:C47"/>
    <mergeCell ref="D45:D47"/>
    <mergeCell ref="F45:F47"/>
    <mergeCell ref="G45:G47"/>
    <mergeCell ref="H45:H47"/>
    <mergeCell ref="I45:I47"/>
    <mergeCell ref="J45:J47"/>
    <mergeCell ref="R42:R44"/>
    <mergeCell ref="S42:S44"/>
    <mergeCell ref="T42:T44"/>
    <mergeCell ref="U42:U44"/>
    <mergeCell ref="V42:V44"/>
    <mergeCell ref="W42:W44"/>
    <mergeCell ref="X42:X44"/>
    <mergeCell ref="Y42:Y44"/>
    <mergeCell ref="Z42:Z44"/>
    <mergeCell ref="S39:S41"/>
    <mergeCell ref="T39:T41"/>
    <mergeCell ref="U39:U41"/>
    <mergeCell ref="V39:V41"/>
    <mergeCell ref="W39:W41"/>
    <mergeCell ref="X39:X41"/>
    <mergeCell ref="Y39:Y41"/>
    <mergeCell ref="Z39:Z41"/>
    <mergeCell ref="A42:A44"/>
    <mergeCell ref="B42:B44"/>
    <mergeCell ref="C42:C44"/>
    <mergeCell ref="D42:D44"/>
    <mergeCell ref="F42:F44"/>
    <mergeCell ref="G42:G44"/>
    <mergeCell ref="H42:H44"/>
    <mergeCell ref="I42:I44"/>
    <mergeCell ref="J42:J44"/>
    <mergeCell ref="K42:K44"/>
    <mergeCell ref="L42:L44"/>
    <mergeCell ref="M42:M44"/>
    <mergeCell ref="N42:N44"/>
    <mergeCell ref="O42:O44"/>
    <mergeCell ref="P42:P44"/>
    <mergeCell ref="Q42:Q44"/>
    <mergeCell ref="T36:T38"/>
    <mergeCell ref="U36:U38"/>
    <mergeCell ref="V36:V38"/>
    <mergeCell ref="W36:W38"/>
    <mergeCell ref="X36:X38"/>
    <mergeCell ref="Y36:Y38"/>
    <mergeCell ref="Z36:Z38"/>
    <mergeCell ref="A39:A41"/>
    <mergeCell ref="B39:B41"/>
    <mergeCell ref="C39:C41"/>
    <mergeCell ref="D39:D41"/>
    <mergeCell ref="F39:F41"/>
    <mergeCell ref="G39:G41"/>
    <mergeCell ref="H39:H41"/>
    <mergeCell ref="I39:I41"/>
    <mergeCell ref="J39:J41"/>
    <mergeCell ref="K39:K41"/>
    <mergeCell ref="L39:L41"/>
    <mergeCell ref="M39:M41"/>
    <mergeCell ref="N39:N41"/>
    <mergeCell ref="O39:O41"/>
    <mergeCell ref="P39:P41"/>
    <mergeCell ref="Q39:Q41"/>
    <mergeCell ref="R39:R41"/>
    <mergeCell ref="K36:K38"/>
    <mergeCell ref="L36:L38"/>
    <mergeCell ref="M36:M38"/>
    <mergeCell ref="N36:N38"/>
    <mergeCell ref="O36:O38"/>
    <mergeCell ref="P36:P38"/>
    <mergeCell ref="Q36:Q38"/>
    <mergeCell ref="R36:R38"/>
    <mergeCell ref="S36:S38"/>
    <mergeCell ref="A36:A38"/>
    <mergeCell ref="B36:B38"/>
    <mergeCell ref="C36:C38"/>
    <mergeCell ref="D36:D38"/>
    <mergeCell ref="F36:F38"/>
    <mergeCell ref="G36:G38"/>
    <mergeCell ref="H36:H38"/>
    <mergeCell ref="I36:I38"/>
    <mergeCell ref="J36:J38"/>
    <mergeCell ref="A6:D6"/>
    <mergeCell ref="F6:L6"/>
    <mergeCell ref="A9:A11"/>
    <mergeCell ref="B9:B11"/>
    <mergeCell ref="C9:C11"/>
    <mergeCell ref="D9:D11"/>
    <mergeCell ref="J7:L7"/>
    <mergeCell ref="A7:A8"/>
    <mergeCell ref="B7:B8"/>
    <mergeCell ref="C7:C8"/>
    <mergeCell ref="D7:D8"/>
    <mergeCell ref="F9:F11"/>
    <mergeCell ref="I9:I11"/>
    <mergeCell ref="L9:L11"/>
    <mergeCell ref="J9:J11"/>
    <mergeCell ref="E7:E8"/>
    <mergeCell ref="E9:E11"/>
    <mergeCell ref="A1:B4"/>
    <mergeCell ref="C1:X4"/>
    <mergeCell ref="A15:A17"/>
    <mergeCell ref="B15:B17"/>
    <mergeCell ref="C15:C17"/>
    <mergeCell ref="D15:D17"/>
    <mergeCell ref="F12:F14"/>
    <mergeCell ref="I12:I14"/>
    <mergeCell ref="L12:L14"/>
    <mergeCell ref="J12:J14"/>
    <mergeCell ref="K12:K14"/>
    <mergeCell ref="A12:A14"/>
    <mergeCell ref="B12:B14"/>
    <mergeCell ref="C12:C14"/>
    <mergeCell ref="D12:D14"/>
    <mergeCell ref="F15:F17"/>
    <mergeCell ref="I15:I17"/>
    <mergeCell ref="L15:L17"/>
    <mergeCell ref="G15:G17"/>
    <mergeCell ref="H15:H17"/>
    <mergeCell ref="J15:J17"/>
    <mergeCell ref="M15:M17"/>
    <mergeCell ref="K15:K17"/>
    <mergeCell ref="N15:N17"/>
    <mergeCell ref="A21:A23"/>
    <mergeCell ref="B21:B23"/>
    <mergeCell ref="C21:C23"/>
    <mergeCell ref="D21:D23"/>
    <mergeCell ref="F18:F20"/>
    <mergeCell ref="I18:I20"/>
    <mergeCell ref="L18:L20"/>
    <mergeCell ref="G18:G20"/>
    <mergeCell ref="H18:H20"/>
    <mergeCell ref="J18:J20"/>
    <mergeCell ref="K18:K20"/>
    <mergeCell ref="A18:A20"/>
    <mergeCell ref="B18:B20"/>
    <mergeCell ref="C18:C20"/>
    <mergeCell ref="D18:D20"/>
    <mergeCell ref="F21:F23"/>
    <mergeCell ref="I21:I23"/>
    <mergeCell ref="L21:L23"/>
    <mergeCell ref="G21:G23"/>
    <mergeCell ref="H21:H23"/>
    <mergeCell ref="J21:J23"/>
    <mergeCell ref="K21:K23"/>
    <mergeCell ref="A27:A29"/>
    <mergeCell ref="B27:B29"/>
    <mergeCell ref="C27:C29"/>
    <mergeCell ref="D27:D29"/>
    <mergeCell ref="F24:F26"/>
    <mergeCell ref="I24:I26"/>
    <mergeCell ref="L24:L26"/>
    <mergeCell ref="G24:G26"/>
    <mergeCell ref="H24:H26"/>
    <mergeCell ref="J24:J26"/>
    <mergeCell ref="K24:K26"/>
    <mergeCell ref="A24:A26"/>
    <mergeCell ref="B24:B26"/>
    <mergeCell ref="C24:C26"/>
    <mergeCell ref="D24:D26"/>
    <mergeCell ref="F27:F29"/>
    <mergeCell ref="I27:I29"/>
    <mergeCell ref="L27:L29"/>
    <mergeCell ref="G27:G29"/>
    <mergeCell ref="H27:H29"/>
    <mergeCell ref="J27:J29"/>
    <mergeCell ref="K27:K29"/>
    <mergeCell ref="A30:A32"/>
    <mergeCell ref="B30:B32"/>
    <mergeCell ref="C30:C32"/>
    <mergeCell ref="D30:D32"/>
    <mergeCell ref="D33:D35"/>
    <mergeCell ref="F30:F32"/>
    <mergeCell ref="I30:I32"/>
    <mergeCell ref="L30:L32"/>
    <mergeCell ref="G30:G32"/>
    <mergeCell ref="H30:H32"/>
    <mergeCell ref="J30:J32"/>
    <mergeCell ref="K30:K32"/>
    <mergeCell ref="X66:X68"/>
    <mergeCell ref="Y66:Y68"/>
    <mergeCell ref="Z66:Z68"/>
    <mergeCell ref="A66:A68"/>
    <mergeCell ref="B66:B68"/>
    <mergeCell ref="C66:C68"/>
    <mergeCell ref="D66:D68"/>
    <mergeCell ref="F33:F35"/>
    <mergeCell ref="I33:I35"/>
    <mergeCell ref="L33:L35"/>
    <mergeCell ref="G33:G35"/>
    <mergeCell ref="H33:H35"/>
    <mergeCell ref="J33:J35"/>
    <mergeCell ref="U33:U35"/>
    <mergeCell ref="K33:K35"/>
    <mergeCell ref="V33:V35"/>
    <mergeCell ref="W33:W35"/>
    <mergeCell ref="X33:X35"/>
    <mergeCell ref="Y33:Y35"/>
    <mergeCell ref="A33:A35"/>
    <mergeCell ref="B33:B35"/>
    <mergeCell ref="C33:C35"/>
    <mergeCell ref="F66:F68"/>
    <mergeCell ref="I66:I68"/>
    <mergeCell ref="L66:L68"/>
    <mergeCell ref="G66:G68"/>
    <mergeCell ref="H66:H68"/>
    <mergeCell ref="J66:J68"/>
    <mergeCell ref="V66:V68"/>
    <mergeCell ref="K66:K68"/>
    <mergeCell ref="W66:W68"/>
    <mergeCell ref="M6:S6"/>
    <mergeCell ref="T6:Z6"/>
    <mergeCell ref="M7:O7"/>
    <mergeCell ref="Q7:S7"/>
    <mergeCell ref="T7:V7"/>
    <mergeCell ref="X7:Z7"/>
    <mergeCell ref="G9:G11"/>
    <mergeCell ref="H9:H11"/>
    <mergeCell ref="G12:G14"/>
    <mergeCell ref="H12:H14"/>
    <mergeCell ref="F7:H7"/>
    <mergeCell ref="U12:U14"/>
    <mergeCell ref="V12:V14"/>
    <mergeCell ref="W12:W14"/>
    <mergeCell ref="X12:X14"/>
    <mergeCell ref="Y12:Y14"/>
    <mergeCell ref="Z12:Z14"/>
    <mergeCell ref="M9:M11"/>
    <mergeCell ref="N9:N11"/>
    <mergeCell ref="K9:K11"/>
    <mergeCell ref="Y9:Y11"/>
    <mergeCell ref="Z9:Z11"/>
    <mergeCell ref="M12:M14"/>
    <mergeCell ref="N12:N14"/>
    <mergeCell ref="O12:O14"/>
    <mergeCell ref="P12:P14"/>
    <mergeCell ref="Q12:Q14"/>
    <mergeCell ref="R12:R14"/>
    <mergeCell ref="S12:S14"/>
    <mergeCell ref="T12:T14"/>
    <mergeCell ref="S9:S11"/>
    <mergeCell ref="T9:T11"/>
    <mergeCell ref="U9:U11"/>
    <mergeCell ref="V9:V11"/>
    <mergeCell ref="W9:W11"/>
    <mergeCell ref="X9:X11"/>
    <mergeCell ref="O9:O11"/>
    <mergeCell ref="P9:P11"/>
    <mergeCell ref="Q9:Q11"/>
    <mergeCell ref="R9:R11"/>
    <mergeCell ref="X15:X17"/>
    <mergeCell ref="Y15:Y17"/>
    <mergeCell ref="Z15:Z17"/>
    <mergeCell ref="M18:M20"/>
    <mergeCell ref="N18:N20"/>
    <mergeCell ref="O18:O20"/>
    <mergeCell ref="P18:P20"/>
    <mergeCell ref="Q18:Q20"/>
    <mergeCell ref="R18:R20"/>
    <mergeCell ref="S18:S20"/>
    <mergeCell ref="R15:R17"/>
    <mergeCell ref="S15:S17"/>
    <mergeCell ref="T15:T17"/>
    <mergeCell ref="U15:U17"/>
    <mergeCell ref="V15:V17"/>
    <mergeCell ref="W15:W17"/>
    <mergeCell ref="T18:T20"/>
    <mergeCell ref="U18:U20"/>
    <mergeCell ref="V18:V20"/>
    <mergeCell ref="W18:W20"/>
    <mergeCell ref="X18:X20"/>
    <mergeCell ref="O15:O17"/>
    <mergeCell ref="P15:P17"/>
    <mergeCell ref="Q15:Q17"/>
    <mergeCell ref="M21:M23"/>
    <mergeCell ref="N21:N23"/>
    <mergeCell ref="O21:O23"/>
    <mergeCell ref="P21:P23"/>
    <mergeCell ref="Q21:Q23"/>
    <mergeCell ref="R21:R23"/>
    <mergeCell ref="S21:S23"/>
    <mergeCell ref="T21:T23"/>
    <mergeCell ref="W21:W23"/>
    <mergeCell ref="U21:U23"/>
    <mergeCell ref="V21:V23"/>
    <mergeCell ref="Y18:Y20"/>
    <mergeCell ref="Z18:Z20"/>
    <mergeCell ref="X21:X23"/>
    <mergeCell ref="Y21:Y23"/>
    <mergeCell ref="Z21:Z23"/>
    <mergeCell ref="V24:V26"/>
    <mergeCell ref="W24:W26"/>
    <mergeCell ref="X24:X26"/>
    <mergeCell ref="Y24:Y26"/>
    <mergeCell ref="Z24:Z26"/>
    <mergeCell ref="Z33:Z35"/>
    <mergeCell ref="Y30:Y32"/>
    <mergeCell ref="Z30:Z32"/>
    <mergeCell ref="M33:M35"/>
    <mergeCell ref="N33:N35"/>
    <mergeCell ref="O33:O35"/>
    <mergeCell ref="P33:P35"/>
    <mergeCell ref="Q33:Q35"/>
    <mergeCell ref="R33:R35"/>
    <mergeCell ref="S33:S35"/>
    <mergeCell ref="T33:T35"/>
    <mergeCell ref="X30:X32"/>
    <mergeCell ref="T30:T32"/>
    <mergeCell ref="M30:M32"/>
    <mergeCell ref="N30:N32"/>
    <mergeCell ref="O30:O32"/>
    <mergeCell ref="P30:P32"/>
    <mergeCell ref="Q30:Q32"/>
    <mergeCell ref="R30:R32"/>
    <mergeCell ref="S30:S32"/>
    <mergeCell ref="U30:U32"/>
    <mergeCell ref="V30:V32"/>
    <mergeCell ref="W30:W32"/>
    <mergeCell ref="X27:X29"/>
    <mergeCell ref="Y27:Y29"/>
    <mergeCell ref="Z27:Z29"/>
    <mergeCell ref="M24:M26"/>
    <mergeCell ref="N24:N26"/>
    <mergeCell ref="O24:O26"/>
    <mergeCell ref="P24:P26"/>
    <mergeCell ref="Q24:Q26"/>
    <mergeCell ref="R24:R26"/>
    <mergeCell ref="S24:S26"/>
    <mergeCell ref="T24:T26"/>
    <mergeCell ref="U24:U26"/>
    <mergeCell ref="N27:N29"/>
    <mergeCell ref="T27:T29"/>
    <mergeCell ref="U27:U29"/>
    <mergeCell ref="V27:V29"/>
    <mergeCell ref="W27:W29"/>
    <mergeCell ref="O27:O29"/>
    <mergeCell ref="P27:P29"/>
    <mergeCell ref="Q27:Q29"/>
    <mergeCell ref="R27:R29"/>
    <mergeCell ref="S27:S29"/>
    <mergeCell ref="M27:M29"/>
    <mergeCell ref="M66:M68"/>
    <mergeCell ref="N66:N68"/>
    <mergeCell ref="O66:O68"/>
    <mergeCell ref="P66:P68"/>
    <mergeCell ref="Q66:Q68"/>
    <mergeCell ref="R66:R68"/>
    <mergeCell ref="S66:S68"/>
    <mergeCell ref="T66:T68"/>
    <mergeCell ref="U66:U68"/>
  </mergeCells>
  <pageMargins left="0.70866141732283472" right="0.70866141732283472" top="0.74803149606299213" bottom="0.74803149606299213" header="0.31496062992125984" footer="0.31496062992125984"/>
  <pageSetup paperSize="5" scale="56" orientation="landscape" r:id="rId1"/>
  <rowBreaks count="1" manualBreakCount="1">
    <brk id="20" max="16383" man="1"/>
  </rowBreaks>
  <colBreaks count="1" manualBreakCount="1">
    <brk id="19"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9"/>
  <sheetViews>
    <sheetView zoomScale="80" zoomScaleNormal="80" workbookViewId="0">
      <pane ySplit="8" topLeftCell="A9" activePane="bottomLeft" state="frozen"/>
      <selection pane="bottomLeft" activeCell="C48" sqref="C48:C50"/>
    </sheetView>
  </sheetViews>
  <sheetFormatPr baseColWidth="10" defaultColWidth="11.42578125" defaultRowHeight="0" customHeight="1" zeroHeight="1" x14ac:dyDescent="0.3"/>
  <cols>
    <col min="1" max="1" width="4" style="8" bestFit="1" customWidth="1"/>
    <col min="2" max="2" width="18.140625" style="8" customWidth="1"/>
    <col min="3" max="3" width="30.85546875" style="8" customWidth="1"/>
    <col min="4" max="4" width="21.28515625" style="2" customWidth="1"/>
    <col min="5" max="5" width="12.7109375" style="2" customWidth="1"/>
    <col min="6" max="6" width="10.85546875" style="2" customWidth="1"/>
    <col min="7" max="7" width="12.7109375" style="2" customWidth="1"/>
    <col min="8" max="8" width="10.85546875" style="2" customWidth="1"/>
    <col min="9" max="9" width="12.7109375" style="2" customWidth="1"/>
    <col min="10" max="10" width="13.5703125" style="2" customWidth="1"/>
    <col min="11" max="25" width="11.42578125" style="2" customWidth="1"/>
    <col min="26" max="16384" width="11.42578125" style="4"/>
  </cols>
  <sheetData>
    <row r="1" spans="1:25" ht="16.5" customHeight="1" x14ac:dyDescent="0.3">
      <c r="A1" s="98"/>
      <c r="B1" s="100"/>
      <c r="C1" s="166" t="s">
        <v>162</v>
      </c>
      <c r="D1" s="166"/>
      <c r="E1" s="166"/>
      <c r="F1" s="166"/>
      <c r="G1" s="166"/>
      <c r="H1" s="166"/>
      <c r="I1" s="163" t="s">
        <v>264</v>
      </c>
      <c r="J1" s="165"/>
      <c r="K1" s="3"/>
      <c r="L1" s="3"/>
      <c r="M1" s="3"/>
      <c r="N1" s="3"/>
      <c r="O1" s="3"/>
      <c r="P1" s="3"/>
      <c r="Q1" s="3"/>
      <c r="R1" s="3"/>
      <c r="S1" s="3"/>
      <c r="T1" s="3"/>
      <c r="U1" s="3"/>
      <c r="V1" s="3"/>
      <c r="W1" s="3"/>
      <c r="X1" s="3"/>
      <c r="Y1" s="3"/>
    </row>
    <row r="2" spans="1:25" ht="16.5" customHeight="1" x14ac:dyDescent="0.3">
      <c r="A2" s="101"/>
      <c r="B2" s="103"/>
      <c r="C2" s="166"/>
      <c r="D2" s="166"/>
      <c r="E2" s="166"/>
      <c r="F2" s="166"/>
      <c r="G2" s="166"/>
      <c r="H2" s="166"/>
      <c r="I2" s="163" t="s">
        <v>263</v>
      </c>
      <c r="J2" s="165"/>
      <c r="K2" s="3"/>
      <c r="L2" s="3"/>
      <c r="M2" s="3"/>
      <c r="N2" s="3"/>
      <c r="O2" s="3"/>
      <c r="P2" s="3"/>
      <c r="Q2" s="3"/>
      <c r="R2" s="3"/>
      <c r="S2" s="3"/>
      <c r="T2" s="3"/>
      <c r="U2" s="3"/>
      <c r="V2" s="3"/>
      <c r="W2" s="3"/>
      <c r="X2" s="3"/>
      <c r="Y2" s="3"/>
    </row>
    <row r="3" spans="1:25" ht="16.5" x14ac:dyDescent="0.3">
      <c r="A3" s="101"/>
      <c r="B3" s="103"/>
      <c r="C3" s="166"/>
      <c r="D3" s="166"/>
      <c r="E3" s="166"/>
      <c r="F3" s="166"/>
      <c r="G3" s="166"/>
      <c r="H3" s="166"/>
      <c r="I3" s="163" t="s">
        <v>310</v>
      </c>
      <c r="J3" s="165"/>
      <c r="K3" s="3"/>
      <c r="L3" s="3"/>
      <c r="M3" s="3"/>
      <c r="N3" s="3"/>
      <c r="O3" s="3"/>
      <c r="P3" s="3"/>
      <c r="Q3" s="3"/>
      <c r="R3" s="3"/>
      <c r="S3" s="3"/>
      <c r="T3" s="3"/>
      <c r="U3" s="3"/>
      <c r="V3" s="3"/>
      <c r="W3" s="3"/>
      <c r="X3" s="3"/>
      <c r="Y3" s="3"/>
    </row>
    <row r="4" spans="1:25" ht="16.5" x14ac:dyDescent="0.3">
      <c r="A4" s="104"/>
      <c r="B4" s="106"/>
      <c r="C4" s="166"/>
      <c r="D4" s="166"/>
      <c r="E4" s="166"/>
      <c r="F4" s="166"/>
      <c r="G4" s="166"/>
      <c r="H4" s="166"/>
      <c r="I4" s="163" t="s">
        <v>356</v>
      </c>
      <c r="J4" s="165"/>
      <c r="K4" s="3"/>
      <c r="L4" s="3"/>
      <c r="M4" s="3"/>
      <c r="N4" s="3"/>
      <c r="O4" s="3"/>
      <c r="P4" s="3"/>
      <c r="Q4" s="3"/>
      <c r="R4" s="3"/>
      <c r="S4" s="3"/>
      <c r="T4" s="3"/>
      <c r="U4" s="3"/>
      <c r="V4" s="3"/>
      <c r="W4" s="3"/>
      <c r="X4" s="3"/>
      <c r="Y4" s="3"/>
    </row>
    <row r="5" spans="1:25" ht="16.5" x14ac:dyDescent="0.3">
      <c r="A5" s="12"/>
      <c r="B5" s="15"/>
      <c r="C5" s="12"/>
      <c r="D5" s="3"/>
      <c r="E5" s="3"/>
      <c r="F5" s="3"/>
      <c r="G5" s="3"/>
      <c r="H5" s="3"/>
      <c r="I5" s="3"/>
      <c r="J5" s="3"/>
      <c r="K5" s="3"/>
      <c r="L5" s="3"/>
      <c r="M5" s="3"/>
      <c r="N5" s="3"/>
      <c r="O5" s="3"/>
      <c r="P5" s="3"/>
      <c r="Q5" s="3"/>
      <c r="R5" s="3"/>
      <c r="S5" s="3"/>
      <c r="T5" s="3"/>
      <c r="U5" s="3"/>
      <c r="V5" s="3"/>
      <c r="W5" s="3"/>
      <c r="X5" s="3"/>
      <c r="Y5" s="3"/>
    </row>
    <row r="6" spans="1:25" ht="15.75" customHeight="1" x14ac:dyDescent="0.3">
      <c r="A6" s="119" t="s">
        <v>109</v>
      </c>
      <c r="B6" s="119"/>
      <c r="C6" s="119"/>
      <c r="D6" s="178"/>
      <c r="E6" s="240" t="s">
        <v>305</v>
      </c>
      <c r="F6" s="240"/>
      <c r="G6" s="240" t="s">
        <v>306</v>
      </c>
      <c r="H6" s="240"/>
      <c r="I6" s="240" t="s">
        <v>307</v>
      </c>
      <c r="J6" s="240"/>
      <c r="K6" s="3"/>
      <c r="L6" s="3"/>
      <c r="M6" s="3"/>
      <c r="N6" s="3"/>
      <c r="O6" s="3"/>
      <c r="P6" s="3"/>
      <c r="Q6" s="3"/>
      <c r="R6" s="3"/>
      <c r="S6" s="3"/>
      <c r="T6" s="3"/>
      <c r="U6" s="3"/>
      <c r="V6" s="3"/>
      <c r="W6" s="3"/>
      <c r="X6" s="3"/>
      <c r="Y6" s="3"/>
    </row>
    <row r="7" spans="1:25" ht="21" customHeight="1" x14ac:dyDescent="0.3">
      <c r="A7" s="234" t="s">
        <v>88</v>
      </c>
      <c r="B7" s="136" t="s">
        <v>39</v>
      </c>
      <c r="C7" s="119" t="s">
        <v>1</v>
      </c>
      <c r="D7" s="235" t="s">
        <v>86</v>
      </c>
      <c r="E7" s="240" t="s">
        <v>308</v>
      </c>
      <c r="F7" s="240" t="s">
        <v>309</v>
      </c>
      <c r="G7" s="240" t="s">
        <v>308</v>
      </c>
      <c r="H7" s="240" t="s">
        <v>309</v>
      </c>
      <c r="I7" s="240" t="s">
        <v>308</v>
      </c>
      <c r="J7" s="240" t="s">
        <v>309</v>
      </c>
      <c r="K7" s="3"/>
      <c r="L7" s="3"/>
      <c r="M7" s="3"/>
      <c r="N7" s="3"/>
      <c r="O7" s="3"/>
      <c r="P7" s="3"/>
      <c r="Q7" s="3"/>
      <c r="R7" s="3"/>
      <c r="S7" s="3"/>
      <c r="T7" s="3"/>
      <c r="U7" s="3"/>
      <c r="V7" s="3"/>
      <c r="W7" s="3"/>
      <c r="X7" s="3"/>
      <c r="Y7" s="3"/>
    </row>
    <row r="8" spans="1:25" ht="12" customHeight="1" x14ac:dyDescent="0.25">
      <c r="A8" s="234"/>
      <c r="B8" s="136"/>
      <c r="C8" s="119"/>
      <c r="D8" s="235"/>
      <c r="E8" s="240"/>
      <c r="F8" s="240"/>
      <c r="G8" s="240"/>
      <c r="H8" s="240"/>
      <c r="I8" s="240"/>
      <c r="J8" s="240"/>
      <c r="K8" s="13"/>
      <c r="L8" s="13"/>
      <c r="M8" s="13"/>
      <c r="N8" s="13"/>
      <c r="O8" s="13"/>
      <c r="P8" s="13"/>
      <c r="Q8" s="13"/>
      <c r="R8" s="13"/>
      <c r="S8" s="13"/>
      <c r="T8" s="13"/>
      <c r="U8" s="13"/>
      <c r="V8" s="13"/>
      <c r="W8" s="13"/>
      <c r="X8" s="13"/>
      <c r="Y8" s="13"/>
    </row>
    <row r="9" spans="1:25" ht="16.5" customHeight="1" x14ac:dyDescent="0.25">
      <c r="A9" s="148">
        <v>1</v>
      </c>
      <c r="B9" s="181" t="str">
        <f>IF('8. Seguimiento Cuatrimestral'!B9:B11="","",'8. Seguimiento Cuatrimestral'!B9:B11)</f>
        <v>Conocimiento del Riesgo y Efectos del Cambio Climático</v>
      </c>
      <c r="C9" s="181" t="str">
        <f>IF('8. Seguimiento Cuatrimestral'!C9:C11="","",'8. Seguimiento Cuatrimestral'!C9:C11)</f>
        <v xml:space="preserve">Grupo de Asistencia Técnica - Posibilidad de Afectación Reputacional por incumplimiento en los términos legales de entrega de los respuestas a las solicitudes recibidas, lo que podría generar investigaciones disciplinarias. </v>
      </c>
      <c r="D9" s="181" t="str">
        <f>IF('8. Seguimiento Cuatrimestral'!D9:D11="","",'8. Seguimiento Cuatrimestral'!D9:D11)</f>
        <v>Gestión</v>
      </c>
      <c r="E9" s="241">
        <f>'8. Seguimiento Cuatrimestral'!F9:F11</f>
        <v>0</v>
      </c>
      <c r="F9" s="241">
        <f>'8. Seguimiento Cuatrimestral'!J9:J11</f>
        <v>0</v>
      </c>
      <c r="G9" s="241">
        <f>'8. Seguimiento Cuatrimestral'!M9:M11</f>
        <v>1</v>
      </c>
      <c r="H9" s="241">
        <f>'8. Seguimiento Cuatrimestral'!Q9:Q11</f>
        <v>0</v>
      </c>
      <c r="I9" s="241">
        <f>'8. Seguimiento Cuatrimestral'!T9:T11</f>
        <v>0</v>
      </c>
      <c r="J9" s="241">
        <f>'8. Seguimiento Cuatrimestral'!X9:X11</f>
        <v>0</v>
      </c>
      <c r="K9" s="14"/>
      <c r="L9" s="14"/>
      <c r="M9" s="14"/>
      <c r="N9" s="14"/>
      <c r="O9" s="14"/>
      <c r="P9" s="14"/>
      <c r="Q9" s="14"/>
      <c r="R9" s="14"/>
      <c r="S9" s="14"/>
      <c r="T9" s="14"/>
      <c r="U9" s="14"/>
      <c r="V9" s="14"/>
      <c r="W9" s="14"/>
      <c r="X9" s="14"/>
      <c r="Y9" s="14"/>
    </row>
    <row r="10" spans="1:25" ht="16.5" x14ac:dyDescent="0.3">
      <c r="A10" s="148"/>
      <c r="B10" s="181"/>
      <c r="C10" s="181"/>
      <c r="D10" s="181"/>
      <c r="E10" s="242"/>
      <c r="F10" s="242"/>
      <c r="G10" s="242"/>
      <c r="H10" s="242"/>
      <c r="I10" s="242"/>
      <c r="J10" s="242"/>
      <c r="K10" s="3"/>
      <c r="L10" s="3"/>
      <c r="M10" s="3"/>
      <c r="N10" s="3"/>
      <c r="O10" s="3"/>
      <c r="P10" s="3"/>
      <c r="Q10" s="3"/>
      <c r="R10" s="3"/>
      <c r="S10" s="3"/>
      <c r="T10" s="3"/>
      <c r="U10" s="3"/>
      <c r="V10" s="3"/>
      <c r="W10" s="3"/>
      <c r="X10" s="3"/>
      <c r="Y10" s="3"/>
    </row>
    <row r="11" spans="1:25" ht="16.5" x14ac:dyDescent="0.3">
      <c r="A11" s="148"/>
      <c r="B11" s="181"/>
      <c r="C11" s="181"/>
      <c r="D11" s="181"/>
      <c r="E11" s="242"/>
      <c r="F11" s="242"/>
      <c r="G11" s="242"/>
      <c r="H11" s="242"/>
      <c r="I11" s="242"/>
      <c r="J11" s="242"/>
      <c r="K11" s="3"/>
      <c r="L11" s="3"/>
      <c r="M11" s="3"/>
      <c r="N11" s="3"/>
      <c r="O11" s="3"/>
      <c r="P11" s="3"/>
      <c r="Q11" s="3"/>
      <c r="R11" s="3"/>
      <c r="S11" s="3"/>
      <c r="T11" s="3"/>
      <c r="U11" s="3"/>
      <c r="V11" s="3"/>
      <c r="W11" s="3"/>
      <c r="X11" s="3"/>
      <c r="Y11" s="3"/>
    </row>
    <row r="12" spans="1:25" ht="16.5" customHeight="1" x14ac:dyDescent="0.3">
      <c r="A12" s="148">
        <v>2</v>
      </c>
      <c r="B12" s="181" t="str">
        <f>IF('8. Seguimiento Cuatrimestral'!B12:B14="","",'8. Seguimiento Cuatrimestral'!B12:B14)</f>
        <v>Conocimiento del Riesgo y Efectos del Cambio Climático</v>
      </c>
      <c r="C12" s="181" t="str">
        <f>IF('8. Seguimiento Cuatrimestral'!C12:C14="","",'8. Seguimiento Cuatrimestral'!C12:C14)</f>
        <v>Grupo de Conceptos para la Planificación territorial - Posibilidad de Afectación Reputacional por la asignación o exclusión de las categorias de amenaza alta no urbanizable o riesgo alto no mitigable en uno o varios predios de propiedad particular realizada por el servidor público a cargo sin que esto corresponda con la realidad, favoreciendo a particulares a cambio de beneficios recibidos.</v>
      </c>
      <c r="D12" s="181" t="str">
        <f>IF('8. Seguimiento Cuatrimestral'!D12:D14="","",'8. Seguimiento Cuatrimestral'!D12:D14)</f>
        <v>Corrupción</v>
      </c>
      <c r="E12" s="241">
        <f>'8. Seguimiento Cuatrimestral'!F12:F14</f>
        <v>0</v>
      </c>
      <c r="F12" s="241">
        <f>'8. Seguimiento Cuatrimestral'!J12:J14</f>
        <v>0</v>
      </c>
      <c r="G12" s="241">
        <f>'8. Seguimiento Cuatrimestral'!M12:M14</f>
        <v>1</v>
      </c>
      <c r="H12" s="241">
        <f>'8. Seguimiento Cuatrimestral'!Q12:Q14</f>
        <v>0</v>
      </c>
      <c r="I12" s="241">
        <f>'8. Seguimiento Cuatrimestral'!T12:T14</f>
        <v>0</v>
      </c>
      <c r="J12" s="241">
        <f>'8. Seguimiento Cuatrimestral'!X12:X14</f>
        <v>0</v>
      </c>
      <c r="K12" s="3"/>
      <c r="L12" s="3"/>
      <c r="M12" s="3"/>
      <c r="N12" s="3"/>
      <c r="O12" s="3"/>
      <c r="P12" s="3"/>
      <c r="Q12" s="3"/>
      <c r="R12" s="3"/>
      <c r="S12" s="3"/>
      <c r="T12" s="3"/>
      <c r="U12" s="3"/>
      <c r="V12" s="3"/>
      <c r="W12" s="3"/>
      <c r="X12" s="3"/>
      <c r="Y12" s="3"/>
    </row>
    <row r="13" spans="1:25" ht="16.5" x14ac:dyDescent="0.3">
      <c r="A13" s="148"/>
      <c r="B13" s="181"/>
      <c r="C13" s="181"/>
      <c r="D13" s="181"/>
      <c r="E13" s="242"/>
      <c r="F13" s="242"/>
      <c r="G13" s="242"/>
      <c r="H13" s="242"/>
      <c r="I13" s="242"/>
      <c r="J13" s="242"/>
      <c r="K13" s="3"/>
      <c r="L13" s="3"/>
      <c r="M13" s="3"/>
      <c r="N13" s="3"/>
      <c r="O13" s="3"/>
      <c r="P13" s="3"/>
      <c r="Q13" s="3"/>
      <c r="R13" s="3"/>
      <c r="S13" s="3"/>
      <c r="T13" s="3"/>
      <c r="U13" s="3"/>
      <c r="V13" s="3"/>
      <c r="W13" s="3"/>
      <c r="X13" s="3"/>
      <c r="Y13" s="3"/>
    </row>
    <row r="14" spans="1:25" ht="16.5" x14ac:dyDescent="0.3">
      <c r="A14" s="148"/>
      <c r="B14" s="181"/>
      <c r="C14" s="181"/>
      <c r="D14" s="181"/>
      <c r="E14" s="242"/>
      <c r="F14" s="242"/>
      <c r="G14" s="242"/>
      <c r="H14" s="242"/>
      <c r="I14" s="242"/>
      <c r="J14" s="242"/>
      <c r="K14" s="3"/>
      <c r="L14" s="3"/>
      <c r="M14" s="3"/>
      <c r="N14" s="3"/>
      <c r="O14" s="3"/>
      <c r="P14" s="3"/>
      <c r="Q14" s="3"/>
      <c r="R14" s="3"/>
      <c r="S14" s="3"/>
      <c r="T14" s="3"/>
      <c r="U14" s="3"/>
      <c r="V14" s="3"/>
      <c r="W14" s="3"/>
      <c r="X14" s="3"/>
      <c r="Y14" s="3"/>
    </row>
    <row r="15" spans="1:25" ht="16.5" customHeight="1" x14ac:dyDescent="0.3">
      <c r="A15" s="148">
        <v>3</v>
      </c>
      <c r="B15" s="181" t="str">
        <f>IF('8. Seguimiento Cuatrimestral'!B15:B17="","",'8. Seguimiento Cuatrimestral'!B15:B17)</f>
        <v>Conocimiento del Riesgo y Efectos del Cambio Climático</v>
      </c>
      <c r="C15" s="181" t="str">
        <f>IF('8. Seguimiento Cuatrimestral'!C15:C17="","",'8. Seguimiento Cuatrimestral'!C15:C17)</f>
        <v xml:space="preserve">Grupo de Conceptos para la Planificación territorial - Posibilidad deAfectación Reputacional por incumplimiento en los términos legales de entrega de los conceptos técnicos para legalización, regularización y/o planes parciales. </v>
      </c>
      <c r="D15" s="181" t="str">
        <f>IF('8. Seguimiento Cuatrimestral'!D15:D17="","",'8. Seguimiento Cuatrimestral'!D15:D17)</f>
        <v>Gestión</v>
      </c>
      <c r="E15" s="241">
        <f>'8. Seguimiento Cuatrimestral'!F15:F17</f>
        <v>0</v>
      </c>
      <c r="F15" s="241">
        <f>'8. Seguimiento Cuatrimestral'!J15:J17</f>
        <v>0</v>
      </c>
      <c r="G15" s="241">
        <f>'8. Seguimiento Cuatrimestral'!M15:M17</f>
        <v>1</v>
      </c>
      <c r="H15" s="241">
        <f>'8. Seguimiento Cuatrimestral'!Q15:Q17</f>
        <v>0</v>
      </c>
      <c r="I15" s="241">
        <f>'8. Seguimiento Cuatrimestral'!T15:T17</f>
        <v>0</v>
      </c>
      <c r="J15" s="241">
        <f>'8. Seguimiento Cuatrimestral'!X15:X17</f>
        <v>0</v>
      </c>
      <c r="K15" s="3"/>
      <c r="L15" s="3"/>
      <c r="M15" s="3"/>
      <c r="N15" s="3"/>
      <c r="O15" s="3"/>
      <c r="P15" s="3"/>
      <c r="Q15" s="3"/>
      <c r="R15" s="3"/>
      <c r="S15" s="3"/>
      <c r="T15" s="3"/>
      <c r="U15" s="3"/>
      <c r="V15" s="3"/>
      <c r="W15" s="3"/>
      <c r="X15" s="3"/>
      <c r="Y15" s="3"/>
    </row>
    <row r="16" spans="1:25" ht="16.5" x14ac:dyDescent="0.3">
      <c r="A16" s="148"/>
      <c r="B16" s="181"/>
      <c r="C16" s="181"/>
      <c r="D16" s="181"/>
      <c r="E16" s="242"/>
      <c r="F16" s="242"/>
      <c r="G16" s="242"/>
      <c r="H16" s="242"/>
      <c r="I16" s="242"/>
      <c r="J16" s="242"/>
      <c r="K16" s="3"/>
      <c r="L16" s="3"/>
      <c r="M16" s="3"/>
      <c r="N16" s="3"/>
      <c r="O16" s="3"/>
      <c r="P16" s="3"/>
      <c r="Q16" s="3"/>
      <c r="R16" s="3"/>
      <c r="S16" s="3"/>
      <c r="T16" s="3"/>
      <c r="U16" s="3"/>
      <c r="V16" s="3"/>
      <c r="W16" s="3"/>
      <c r="X16" s="3"/>
      <c r="Y16" s="3"/>
    </row>
    <row r="17" spans="1:25" ht="16.5" x14ac:dyDescent="0.3">
      <c r="A17" s="148"/>
      <c r="B17" s="181"/>
      <c r="C17" s="181"/>
      <c r="D17" s="181"/>
      <c r="E17" s="242"/>
      <c r="F17" s="242"/>
      <c r="G17" s="242"/>
      <c r="H17" s="242"/>
      <c r="I17" s="242"/>
      <c r="J17" s="242"/>
      <c r="K17" s="3"/>
      <c r="L17" s="3"/>
      <c r="M17" s="3"/>
      <c r="N17" s="3"/>
      <c r="O17" s="3"/>
      <c r="P17" s="3"/>
      <c r="Q17" s="3"/>
      <c r="R17" s="3"/>
      <c r="S17" s="3"/>
      <c r="T17" s="3"/>
      <c r="U17" s="3"/>
      <c r="V17" s="3"/>
      <c r="W17" s="3"/>
      <c r="X17" s="3"/>
      <c r="Y17" s="3"/>
    </row>
    <row r="18" spans="1:25" ht="16.5" customHeight="1" x14ac:dyDescent="0.3">
      <c r="A18" s="148">
        <v>4</v>
      </c>
      <c r="B18" s="181" t="str">
        <f>IF('8. Seguimiento Cuatrimestral'!B18:B20="","",'8. Seguimiento Cuatrimestral'!B18:B20)</f>
        <v>Conocimiento del Riesgo y Efectos del Cambio Climático</v>
      </c>
      <c r="C18" s="181" t="str">
        <f>IF('8. Seguimiento Cuatrimestral'!C18:C20="","",'8. Seguimiento Cuatrimestral'!C18:C20)</f>
        <v>Grupo de Conceptos para la Planificación territorial - Posibilidad de Afectación Reputacional por favorecer la salida favorable o rápida de un concepto técnico de licencias urbanísticas a cambio de que que uno o varios de los servidores públicos del proceso reciban de parte de los interesados, dádivas o presiones</v>
      </c>
      <c r="D18" s="181" t="str">
        <f>IF('8. Seguimiento Cuatrimestral'!D18:D20="","",'8. Seguimiento Cuatrimestral'!D18:D20)</f>
        <v>Corrupción</v>
      </c>
      <c r="E18" s="241">
        <f>'8. Seguimiento Cuatrimestral'!F18:F20</f>
        <v>0</v>
      </c>
      <c r="F18" s="241">
        <f>'8. Seguimiento Cuatrimestral'!J18:J20</f>
        <v>0</v>
      </c>
      <c r="G18" s="241">
        <f>'8. Seguimiento Cuatrimestral'!M18:M20</f>
        <v>1</v>
      </c>
      <c r="H18" s="241">
        <f>'8. Seguimiento Cuatrimestral'!Q18:Q20</f>
        <v>0</v>
      </c>
      <c r="I18" s="241">
        <f>'8. Seguimiento Cuatrimestral'!T18:T20</f>
        <v>0</v>
      </c>
      <c r="J18" s="241">
        <f>'8. Seguimiento Cuatrimestral'!X18:X20</f>
        <v>0</v>
      </c>
      <c r="K18" s="3"/>
      <c r="L18" s="3"/>
      <c r="M18" s="3"/>
      <c r="N18" s="3"/>
      <c r="O18" s="3"/>
      <c r="P18" s="3"/>
      <c r="Q18" s="3"/>
      <c r="R18" s="3"/>
      <c r="S18" s="3"/>
      <c r="T18" s="3"/>
      <c r="U18" s="3"/>
      <c r="V18" s="3"/>
      <c r="W18" s="3"/>
      <c r="X18" s="3"/>
      <c r="Y18" s="3"/>
    </row>
    <row r="19" spans="1:25" ht="16.5" x14ac:dyDescent="0.3">
      <c r="A19" s="148"/>
      <c r="B19" s="181"/>
      <c r="C19" s="181"/>
      <c r="D19" s="181"/>
      <c r="E19" s="242"/>
      <c r="F19" s="242"/>
      <c r="G19" s="242"/>
      <c r="H19" s="242"/>
      <c r="I19" s="242"/>
      <c r="J19" s="242"/>
      <c r="K19" s="3"/>
      <c r="L19" s="3"/>
      <c r="M19" s="3"/>
      <c r="N19" s="3"/>
      <c r="O19" s="3"/>
      <c r="P19" s="3"/>
      <c r="Q19" s="3"/>
      <c r="R19" s="3"/>
      <c r="S19" s="3"/>
      <c r="T19" s="3"/>
      <c r="U19" s="3"/>
      <c r="V19" s="3"/>
      <c r="W19" s="3"/>
      <c r="X19" s="3"/>
      <c r="Y19" s="3"/>
    </row>
    <row r="20" spans="1:25" ht="16.5" x14ac:dyDescent="0.3">
      <c r="A20" s="148"/>
      <c r="B20" s="181"/>
      <c r="C20" s="181"/>
      <c r="D20" s="181"/>
      <c r="E20" s="242"/>
      <c r="F20" s="242"/>
      <c r="G20" s="242"/>
      <c r="H20" s="242"/>
      <c r="I20" s="242"/>
      <c r="J20" s="242"/>
      <c r="K20" s="3"/>
      <c r="L20" s="3"/>
      <c r="M20" s="3"/>
      <c r="N20" s="3"/>
      <c r="O20" s="3"/>
      <c r="P20" s="3"/>
      <c r="Q20" s="3"/>
      <c r="R20" s="3"/>
      <c r="S20" s="3"/>
      <c r="T20" s="3"/>
      <c r="U20" s="3"/>
      <c r="V20" s="3"/>
      <c r="W20" s="3"/>
      <c r="X20" s="3"/>
      <c r="Y20" s="3"/>
    </row>
    <row r="21" spans="1:25" ht="16.5" customHeight="1" x14ac:dyDescent="0.3">
      <c r="A21" s="148">
        <v>5</v>
      </c>
      <c r="B21" s="181" t="str">
        <f>IF('8. Seguimiento Cuatrimestral'!B21:B23="","",'8. Seguimiento Cuatrimestral'!B21:B23)</f>
        <v>Conocimiento del Riesgo y Efectos del Cambio Climático</v>
      </c>
      <c r="C21" s="181" t="str">
        <f>IF('8. Seguimiento Cuatrimestral'!C21:C23="","",'8. Seguimiento Cuatrimestral'!C21:C23)</f>
        <v xml:space="preserve">Grupo de Conceptos para el desarrollo de proyectos públicos en el Distrito capital. – Posibilidad de Afectación Económica o Presupuestal por el incumplimiento en la elaboración y emisión de las Certificaciones de riesgo, que pueda afectar la buena imagen ante la ciudadanía que tiene la entidad, debido a factores internos y externos para dar respuesta a la cantidad de solicitudes recibidas. </v>
      </c>
      <c r="D21" s="181" t="str">
        <f>IF('8. Seguimiento Cuatrimestral'!D21:D23="","",'8. Seguimiento Cuatrimestral'!D21:D23)</f>
        <v>Gestión</v>
      </c>
      <c r="E21" s="241">
        <f>'8. Seguimiento Cuatrimestral'!F21:F23</f>
        <v>0</v>
      </c>
      <c r="F21" s="241">
        <f>'8. Seguimiento Cuatrimestral'!J21:J23</f>
        <v>0</v>
      </c>
      <c r="G21" s="241">
        <f>'8. Seguimiento Cuatrimestral'!M21:M23</f>
        <v>1</v>
      </c>
      <c r="H21" s="241">
        <f>'8. Seguimiento Cuatrimestral'!Q21:Q23</f>
        <v>0</v>
      </c>
      <c r="I21" s="241">
        <f>'8. Seguimiento Cuatrimestral'!T21:T23</f>
        <v>0</v>
      </c>
      <c r="J21" s="241">
        <f>'8. Seguimiento Cuatrimestral'!X21:X23</f>
        <v>0</v>
      </c>
      <c r="K21" s="3"/>
      <c r="L21" s="3"/>
      <c r="M21" s="3"/>
      <c r="N21" s="3"/>
      <c r="O21" s="3"/>
      <c r="P21" s="3"/>
      <c r="Q21" s="3"/>
      <c r="R21" s="3"/>
      <c r="S21" s="3"/>
      <c r="T21" s="3"/>
      <c r="U21" s="3"/>
      <c r="V21" s="3"/>
      <c r="W21" s="3"/>
      <c r="X21" s="3"/>
      <c r="Y21" s="3"/>
    </row>
    <row r="22" spans="1:25" ht="16.5" x14ac:dyDescent="0.3">
      <c r="A22" s="148"/>
      <c r="B22" s="181"/>
      <c r="C22" s="181"/>
      <c r="D22" s="181"/>
      <c r="E22" s="242"/>
      <c r="F22" s="242"/>
      <c r="G22" s="242"/>
      <c r="H22" s="242"/>
      <c r="I22" s="242"/>
      <c r="J22" s="242"/>
      <c r="K22" s="3"/>
      <c r="L22" s="3"/>
      <c r="M22" s="3"/>
      <c r="N22" s="3"/>
      <c r="O22" s="3"/>
      <c r="P22" s="3"/>
      <c r="Q22" s="3"/>
      <c r="R22" s="3"/>
      <c r="S22" s="3"/>
      <c r="T22" s="3"/>
      <c r="U22" s="3"/>
      <c r="V22" s="3"/>
      <c r="W22" s="3"/>
      <c r="X22" s="3"/>
      <c r="Y22" s="3"/>
    </row>
    <row r="23" spans="1:25" ht="16.5" x14ac:dyDescent="0.3">
      <c r="A23" s="148"/>
      <c r="B23" s="181"/>
      <c r="C23" s="181"/>
      <c r="D23" s="181"/>
      <c r="E23" s="242"/>
      <c r="F23" s="242"/>
      <c r="G23" s="242"/>
      <c r="H23" s="242"/>
      <c r="I23" s="242"/>
      <c r="J23" s="242"/>
      <c r="K23" s="3"/>
      <c r="L23" s="3"/>
      <c r="M23" s="3"/>
      <c r="N23" s="3"/>
      <c r="O23" s="3"/>
      <c r="P23" s="3"/>
      <c r="Q23" s="3"/>
      <c r="R23" s="3"/>
      <c r="S23" s="3"/>
      <c r="T23" s="3"/>
      <c r="U23" s="3"/>
      <c r="V23" s="3"/>
      <c r="W23" s="3"/>
      <c r="X23" s="3"/>
      <c r="Y23" s="3"/>
    </row>
    <row r="24" spans="1:25" ht="16.5" customHeight="1" x14ac:dyDescent="0.3">
      <c r="A24" s="148">
        <v>6</v>
      </c>
      <c r="B24" s="181" t="str">
        <f>IF('8. Seguimiento Cuatrimestral'!B24:B26="","",'8. Seguimiento Cuatrimestral'!B24:B26)</f>
        <v>Conocimiento del Riesgo y Efectos del Cambio Climático</v>
      </c>
      <c r="C24" s="181" t="str">
        <f>IF('8. Seguimiento Cuatrimestral'!C24:C26="","",'8. Seguimiento Cuatrimestral'!C24:C26)</f>
        <v>Posibilidad de Afectación Reputacional porque la información de los escenarios de riesgo que se encuentra publicada este desactualizada o sin soportes técnicos y que la comunidad consulte información imprecisa o que la información misional esté desactualizada. .</v>
      </c>
      <c r="D24" s="181" t="str">
        <f>IF('8. Seguimiento Cuatrimestral'!D24:D26="","",'8. Seguimiento Cuatrimestral'!D24:D26)</f>
        <v>Gestión</v>
      </c>
      <c r="E24" s="241">
        <f>'8. Seguimiento Cuatrimestral'!F24:F26</f>
        <v>0</v>
      </c>
      <c r="F24" s="241">
        <f>'8. Seguimiento Cuatrimestral'!J24:J26</f>
        <v>0</v>
      </c>
      <c r="G24" s="241">
        <f>'8. Seguimiento Cuatrimestral'!M24:M26</f>
        <v>1</v>
      </c>
      <c r="H24" s="241">
        <f>'8. Seguimiento Cuatrimestral'!Q24:Q26</f>
        <v>0</v>
      </c>
      <c r="I24" s="241">
        <f>'8. Seguimiento Cuatrimestral'!T24:T26</f>
        <v>0</v>
      </c>
      <c r="J24" s="241">
        <f>'8. Seguimiento Cuatrimestral'!X24:X26</f>
        <v>0</v>
      </c>
      <c r="K24" s="3"/>
      <c r="L24" s="3"/>
      <c r="M24" s="3"/>
      <c r="N24" s="3"/>
      <c r="O24" s="3"/>
      <c r="P24" s="3"/>
      <c r="Q24" s="3"/>
      <c r="R24" s="3"/>
      <c r="S24" s="3"/>
      <c r="T24" s="3"/>
      <c r="U24" s="3"/>
      <c r="V24" s="3"/>
      <c r="W24" s="3"/>
      <c r="X24" s="3"/>
      <c r="Y24" s="3"/>
    </row>
    <row r="25" spans="1:25" ht="16.5" x14ac:dyDescent="0.3">
      <c r="A25" s="148"/>
      <c r="B25" s="181"/>
      <c r="C25" s="181"/>
      <c r="D25" s="181"/>
      <c r="E25" s="242"/>
      <c r="F25" s="242"/>
      <c r="G25" s="242"/>
      <c r="H25" s="242"/>
      <c r="I25" s="242"/>
      <c r="J25" s="242"/>
      <c r="K25" s="3"/>
      <c r="L25" s="3"/>
      <c r="M25" s="3"/>
      <c r="N25" s="3"/>
      <c r="O25" s="3"/>
      <c r="P25" s="3"/>
      <c r="Q25" s="3"/>
      <c r="R25" s="3"/>
      <c r="S25" s="3"/>
      <c r="T25" s="3"/>
      <c r="U25" s="3"/>
      <c r="V25" s="3"/>
      <c r="W25" s="3"/>
      <c r="X25" s="3"/>
      <c r="Y25" s="3"/>
    </row>
    <row r="26" spans="1:25" ht="16.5" x14ac:dyDescent="0.3">
      <c r="A26" s="148"/>
      <c r="B26" s="181"/>
      <c r="C26" s="181"/>
      <c r="D26" s="181"/>
      <c r="E26" s="242"/>
      <c r="F26" s="242"/>
      <c r="G26" s="242"/>
      <c r="H26" s="242"/>
      <c r="I26" s="242"/>
      <c r="J26" s="242"/>
      <c r="K26" s="3"/>
      <c r="L26" s="3"/>
      <c r="M26" s="3"/>
      <c r="N26" s="3"/>
      <c r="O26" s="3"/>
      <c r="P26" s="3"/>
      <c r="Q26" s="3"/>
      <c r="R26" s="3"/>
      <c r="S26" s="3"/>
      <c r="T26" s="3"/>
      <c r="U26" s="3"/>
      <c r="V26" s="3"/>
      <c r="W26" s="3"/>
      <c r="X26" s="3"/>
      <c r="Y26" s="3"/>
    </row>
    <row r="27" spans="1:25" ht="16.5" customHeight="1" x14ac:dyDescent="0.3">
      <c r="A27" s="148">
        <v>7</v>
      </c>
      <c r="B27" s="181" t="str">
        <f>IF('8. Seguimiento Cuatrimestral'!B27:B29="","",'8. Seguimiento Cuatrimestral'!B27:B29)</f>
        <v>Conocimiento del Riesgo y Efectos del Cambio Climático</v>
      </c>
      <c r="C27" s="181" t="str">
        <f>IF('8. Seguimiento Cuatrimestral'!C27:C29="","",'8. Seguimiento Cuatrimestral'!C27:C29)</f>
        <v xml:space="preserve">Posibilidad de Afectación Reputacional porque la  información publicada de los escenarios esté desactualizada sin incluir cambios normativos </v>
      </c>
      <c r="D27" s="181" t="str">
        <f>IF('8. Seguimiento Cuatrimestral'!D27:D29="","",'8. Seguimiento Cuatrimestral'!D27:D29)</f>
        <v>Gestión</v>
      </c>
      <c r="E27" s="241">
        <f>'8. Seguimiento Cuatrimestral'!F27:F29</f>
        <v>0</v>
      </c>
      <c r="F27" s="241">
        <f>'8. Seguimiento Cuatrimestral'!J27:J29</f>
        <v>0</v>
      </c>
      <c r="G27" s="241">
        <f>'8. Seguimiento Cuatrimestral'!M27:M29</f>
        <v>1</v>
      </c>
      <c r="H27" s="241">
        <f>'8. Seguimiento Cuatrimestral'!Q27:Q29</f>
        <v>0</v>
      </c>
      <c r="I27" s="241">
        <f>'8. Seguimiento Cuatrimestral'!T27:T29</f>
        <v>0</v>
      </c>
      <c r="J27" s="241">
        <f>'8. Seguimiento Cuatrimestral'!X27:X29</f>
        <v>0</v>
      </c>
      <c r="K27" s="3"/>
      <c r="L27" s="3"/>
      <c r="M27" s="3"/>
      <c r="N27" s="3"/>
      <c r="O27" s="3"/>
      <c r="P27" s="3"/>
      <c r="Q27" s="3"/>
      <c r="R27" s="3"/>
      <c r="S27" s="3"/>
      <c r="T27" s="3"/>
      <c r="U27" s="3"/>
      <c r="V27" s="3"/>
      <c r="W27" s="3"/>
      <c r="X27" s="3"/>
      <c r="Y27" s="3"/>
    </row>
    <row r="28" spans="1:25" ht="16.5" x14ac:dyDescent="0.3">
      <c r="A28" s="148"/>
      <c r="B28" s="181"/>
      <c r="C28" s="181"/>
      <c r="D28" s="181"/>
      <c r="E28" s="242"/>
      <c r="F28" s="242"/>
      <c r="G28" s="242"/>
      <c r="H28" s="242"/>
      <c r="I28" s="242"/>
      <c r="J28" s="242"/>
      <c r="K28" s="3"/>
      <c r="L28" s="3"/>
      <c r="M28" s="3"/>
      <c r="N28" s="3"/>
      <c r="O28" s="3"/>
      <c r="P28" s="3"/>
      <c r="Q28" s="3"/>
      <c r="R28" s="3"/>
      <c r="S28" s="3"/>
      <c r="T28" s="3"/>
      <c r="U28" s="3"/>
      <c r="V28" s="3"/>
      <c r="W28" s="3"/>
      <c r="X28" s="3"/>
      <c r="Y28" s="3"/>
    </row>
    <row r="29" spans="1:25" ht="16.5" x14ac:dyDescent="0.3">
      <c r="A29" s="148"/>
      <c r="B29" s="181"/>
      <c r="C29" s="181"/>
      <c r="D29" s="181"/>
      <c r="E29" s="242"/>
      <c r="F29" s="242"/>
      <c r="G29" s="242"/>
      <c r="H29" s="242"/>
      <c r="I29" s="242"/>
      <c r="J29" s="242"/>
      <c r="K29" s="3"/>
      <c r="L29" s="3"/>
      <c r="M29" s="3"/>
      <c r="N29" s="3"/>
      <c r="O29" s="3"/>
      <c r="P29" s="3"/>
      <c r="Q29" s="3"/>
      <c r="R29" s="3"/>
      <c r="S29" s="3"/>
      <c r="T29" s="3"/>
      <c r="U29" s="3"/>
      <c r="V29" s="3"/>
      <c r="W29" s="3"/>
      <c r="X29" s="3"/>
      <c r="Y29" s="3"/>
    </row>
    <row r="30" spans="1:25" ht="16.5" customHeight="1" x14ac:dyDescent="0.3">
      <c r="A30" s="148">
        <v>8</v>
      </c>
      <c r="B30" s="181" t="str">
        <f>IF('8. Seguimiento Cuatrimestral'!B30:B32="","",'8. Seguimiento Cuatrimestral'!B30:B32)</f>
        <v>Conocimiento del Riesgo y Efectos del Cambio Climático</v>
      </c>
      <c r="C30" s="181" t="str">
        <f>IF('8. Seguimiento Cuatrimestral'!C30:C32="","",'8. Seguimiento Cuatrimestral'!C30:C32)</f>
        <v>Posibilidad de afectación económica y reputacional de la entidad,  al seleccionar un proponente con menor experiencia que los demás oferentes, debido a la asignación injustificada de mayores puntajes del componente técnico a alguno de los proponentes, cediendo a presiones de los interesados o por intereses personales de alguno de los miembros del comité evaluador.</v>
      </c>
      <c r="D30" s="181" t="str">
        <f>IF('8. Seguimiento Cuatrimestral'!D30:D32="","",'8. Seguimiento Cuatrimestral'!D30:D32)</f>
        <v>Corrupción</v>
      </c>
      <c r="E30" s="241">
        <f>'8. Seguimiento Cuatrimestral'!F30:F32</f>
        <v>0</v>
      </c>
      <c r="F30" s="241">
        <f>'8. Seguimiento Cuatrimestral'!J30:J32</f>
        <v>0</v>
      </c>
      <c r="G30" s="241">
        <f>'8. Seguimiento Cuatrimestral'!M30:M32</f>
        <v>1</v>
      </c>
      <c r="H30" s="241">
        <f>'8. Seguimiento Cuatrimestral'!Q30:Q32</f>
        <v>0</v>
      </c>
      <c r="I30" s="241">
        <f>'8. Seguimiento Cuatrimestral'!T30:T32</f>
        <v>0</v>
      </c>
      <c r="J30" s="241">
        <f>'8. Seguimiento Cuatrimestral'!X30:X32</f>
        <v>0</v>
      </c>
      <c r="K30" s="3"/>
      <c r="L30" s="3"/>
      <c r="M30" s="3"/>
      <c r="N30" s="3"/>
      <c r="O30" s="3"/>
      <c r="P30" s="3"/>
      <c r="Q30" s="3"/>
      <c r="R30" s="3"/>
      <c r="S30" s="3"/>
      <c r="T30" s="3"/>
      <c r="U30" s="3"/>
      <c r="V30" s="3"/>
      <c r="W30" s="3"/>
      <c r="X30" s="3"/>
      <c r="Y30" s="3"/>
    </row>
    <row r="31" spans="1:25" ht="16.5" x14ac:dyDescent="0.3">
      <c r="A31" s="148"/>
      <c r="B31" s="181"/>
      <c r="C31" s="181"/>
      <c r="D31" s="181"/>
      <c r="E31" s="242"/>
      <c r="F31" s="242"/>
      <c r="G31" s="242"/>
      <c r="H31" s="242"/>
      <c r="I31" s="242"/>
      <c r="J31" s="242"/>
      <c r="K31" s="3"/>
      <c r="L31" s="3"/>
      <c r="M31" s="3"/>
      <c r="N31" s="3"/>
      <c r="O31" s="3"/>
      <c r="P31" s="3"/>
      <c r="Q31" s="3"/>
      <c r="R31" s="3"/>
      <c r="S31" s="3"/>
      <c r="T31" s="3"/>
      <c r="U31" s="3"/>
      <c r="V31" s="3"/>
      <c r="W31" s="3"/>
      <c r="X31" s="3"/>
      <c r="Y31" s="3"/>
    </row>
    <row r="32" spans="1:25" ht="16.5" x14ac:dyDescent="0.3">
      <c r="A32" s="148"/>
      <c r="B32" s="181"/>
      <c r="C32" s="181"/>
      <c r="D32" s="181"/>
      <c r="E32" s="242"/>
      <c r="F32" s="242"/>
      <c r="G32" s="242"/>
      <c r="H32" s="242"/>
      <c r="I32" s="242"/>
      <c r="J32" s="242"/>
      <c r="K32" s="3"/>
      <c r="L32" s="3"/>
      <c r="M32" s="3"/>
      <c r="N32" s="3"/>
      <c r="O32" s="3"/>
      <c r="P32" s="3"/>
      <c r="Q32" s="3"/>
      <c r="R32" s="3"/>
      <c r="S32" s="3"/>
      <c r="T32" s="3"/>
      <c r="U32" s="3"/>
      <c r="V32" s="3"/>
      <c r="W32" s="3"/>
      <c r="X32" s="3"/>
      <c r="Y32" s="3"/>
    </row>
    <row r="33" spans="1:25" ht="16.5" customHeight="1" x14ac:dyDescent="0.3">
      <c r="A33" s="148">
        <v>9</v>
      </c>
      <c r="B33" s="181" t="str">
        <f>IF('8. Seguimiento Cuatrimestral'!B33:B35="","",'8. Seguimiento Cuatrimestral'!B33:B35)</f>
        <v>Conocimiento del Riesgo y Efectos del Cambio Climático</v>
      </c>
      <c r="C33" s="181" t="str">
        <f>IF('8. Seguimiento Cuatrimestral'!C33:C35="","",'8. Seguimiento Cuatrimestral'!C33:C35)</f>
        <v>Posibilidad de afectación económica y reputacional de la entidad, por aprobación de productos sin calidad técnica, debido a la ausencia de verificación del cumplimiento de las obligaciones contractuales y del contenido mínimo de los estudios y diseños, por intereses personales o económicos de los supervisores de los contratos u ordenadores del gasto</v>
      </c>
      <c r="D33" s="181" t="str">
        <f>IF('8. Seguimiento Cuatrimestral'!D33:D35="","",'8. Seguimiento Cuatrimestral'!D33:D35)</f>
        <v>Corrupción</v>
      </c>
      <c r="E33" s="241">
        <f>'8. Seguimiento Cuatrimestral'!F33:F35</f>
        <v>0</v>
      </c>
      <c r="F33" s="241">
        <f>'8. Seguimiento Cuatrimestral'!J33:J35</f>
        <v>0</v>
      </c>
      <c r="G33" s="241">
        <f>'8. Seguimiento Cuatrimestral'!M33:M35</f>
        <v>1</v>
      </c>
      <c r="H33" s="241">
        <f>'8. Seguimiento Cuatrimestral'!Q33:Q35</f>
        <v>0</v>
      </c>
      <c r="I33" s="241">
        <f>'8. Seguimiento Cuatrimestral'!T33:T35</f>
        <v>0</v>
      </c>
      <c r="J33" s="241">
        <f>'8. Seguimiento Cuatrimestral'!X33:X35</f>
        <v>0</v>
      </c>
      <c r="K33" s="3"/>
      <c r="L33" s="3"/>
      <c r="M33" s="3"/>
      <c r="N33" s="3"/>
      <c r="O33" s="3"/>
      <c r="P33" s="3"/>
      <c r="Q33" s="3"/>
      <c r="R33" s="3"/>
      <c r="S33" s="3"/>
      <c r="T33" s="3"/>
      <c r="U33" s="3"/>
      <c r="V33" s="3"/>
      <c r="W33" s="3"/>
      <c r="X33" s="3"/>
      <c r="Y33" s="3"/>
    </row>
    <row r="34" spans="1:25" ht="16.5" x14ac:dyDescent="0.3">
      <c r="A34" s="148"/>
      <c r="B34" s="181"/>
      <c r="C34" s="181"/>
      <c r="D34" s="181"/>
      <c r="E34" s="242"/>
      <c r="F34" s="242"/>
      <c r="G34" s="242"/>
      <c r="H34" s="242"/>
      <c r="I34" s="242"/>
      <c r="J34" s="242"/>
      <c r="K34" s="3"/>
      <c r="L34" s="3"/>
      <c r="M34" s="3"/>
      <c r="N34" s="3"/>
      <c r="O34" s="3"/>
      <c r="P34" s="3"/>
      <c r="Q34" s="3"/>
      <c r="R34" s="3"/>
      <c r="S34" s="3"/>
      <c r="T34" s="3"/>
      <c r="U34" s="3"/>
      <c r="V34" s="3"/>
      <c r="W34" s="3"/>
      <c r="X34" s="3"/>
      <c r="Y34" s="3"/>
    </row>
    <row r="35" spans="1:25" ht="16.5" x14ac:dyDescent="0.3">
      <c r="A35" s="148"/>
      <c r="B35" s="181"/>
      <c r="C35" s="181"/>
      <c r="D35" s="181"/>
      <c r="E35" s="242"/>
      <c r="F35" s="242"/>
      <c r="G35" s="242"/>
      <c r="H35" s="242"/>
      <c r="I35" s="242"/>
      <c r="J35" s="242"/>
      <c r="K35" s="3"/>
      <c r="L35" s="3"/>
      <c r="M35" s="3"/>
      <c r="N35" s="3"/>
      <c r="O35" s="3"/>
      <c r="P35" s="3"/>
      <c r="Q35" s="3"/>
      <c r="R35" s="3"/>
      <c r="S35" s="3"/>
      <c r="T35" s="3"/>
      <c r="U35" s="3"/>
      <c r="V35" s="3"/>
      <c r="W35" s="3"/>
      <c r="X35" s="3"/>
      <c r="Y35" s="3"/>
    </row>
    <row r="36" spans="1:25" ht="16.5" customHeight="1" x14ac:dyDescent="0.3">
      <c r="A36" s="148">
        <v>10</v>
      </c>
      <c r="B36" s="181" t="str">
        <f>IF('8. Seguimiento Cuatrimestral'!B36:B38="","",'8. Seguimiento Cuatrimestral'!B36:B38)</f>
        <v>Conocimiento del Riesgo y Efectos del Cambio Climático</v>
      </c>
      <c r="C36" s="181" t="str">
        <f>IF('8. Seguimiento Cuatrimestral'!C36:C38="","",'8. Seguimiento Cuatrimestral'!C36:C38)</f>
        <v>Posibilidad de afectación económica y técnica de la entidad, por incumplimiento en la obtención de los estudios o diseños, debido a la entrega de productos incompletos o desviaciones en el cronograma que no fuesen gestionadas contractualmente.</v>
      </c>
      <c r="D36" s="181" t="str">
        <f>IF('8. Seguimiento Cuatrimestral'!D36:D38="","",'8. Seguimiento Cuatrimestral'!D36:D38)</f>
        <v>Gestión</v>
      </c>
      <c r="E36" s="241">
        <f>'8. Seguimiento Cuatrimestral'!F36:F38</f>
        <v>0</v>
      </c>
      <c r="F36" s="241">
        <f>'8. Seguimiento Cuatrimestral'!J36:J38</f>
        <v>0</v>
      </c>
      <c r="G36" s="241">
        <f>'8. Seguimiento Cuatrimestral'!M36:M38</f>
        <v>1</v>
      </c>
      <c r="H36" s="241">
        <f>'8. Seguimiento Cuatrimestral'!Q36:Q38</f>
        <v>0</v>
      </c>
      <c r="I36" s="241">
        <f>'8. Seguimiento Cuatrimestral'!T36:T38</f>
        <v>0</v>
      </c>
      <c r="J36" s="241">
        <f>'8. Seguimiento Cuatrimestral'!X36:X38</f>
        <v>0</v>
      </c>
      <c r="K36" s="3"/>
      <c r="L36" s="3"/>
      <c r="M36" s="3"/>
      <c r="N36" s="3"/>
      <c r="O36" s="3"/>
      <c r="P36" s="3"/>
      <c r="Q36" s="3"/>
      <c r="R36" s="3"/>
      <c r="S36" s="3"/>
      <c r="T36" s="3"/>
      <c r="U36" s="3"/>
      <c r="V36" s="3"/>
      <c r="W36" s="3"/>
      <c r="X36" s="3"/>
      <c r="Y36" s="3"/>
    </row>
    <row r="37" spans="1:25" ht="16.5" x14ac:dyDescent="0.3">
      <c r="A37" s="148"/>
      <c r="B37" s="181"/>
      <c r="C37" s="181"/>
      <c r="D37" s="181"/>
      <c r="E37" s="242"/>
      <c r="F37" s="242"/>
      <c r="G37" s="242"/>
      <c r="H37" s="242"/>
      <c r="I37" s="242"/>
      <c r="J37" s="242"/>
      <c r="K37" s="3"/>
      <c r="L37" s="3"/>
      <c r="M37" s="3"/>
      <c r="N37" s="3"/>
      <c r="O37" s="3"/>
      <c r="P37" s="3"/>
      <c r="Q37" s="3"/>
      <c r="R37" s="3"/>
      <c r="S37" s="3"/>
      <c r="T37" s="3"/>
      <c r="U37" s="3"/>
      <c r="V37" s="3"/>
      <c r="W37" s="3"/>
      <c r="X37" s="3"/>
      <c r="Y37" s="3"/>
    </row>
    <row r="38" spans="1:25" ht="16.5" x14ac:dyDescent="0.3">
      <c r="A38" s="148"/>
      <c r="B38" s="181"/>
      <c r="C38" s="181"/>
      <c r="D38" s="181"/>
      <c r="E38" s="242"/>
      <c r="F38" s="242"/>
      <c r="G38" s="242"/>
      <c r="H38" s="242"/>
      <c r="I38" s="242"/>
      <c r="J38" s="242"/>
      <c r="K38" s="3"/>
      <c r="L38" s="3"/>
      <c r="M38" s="3"/>
      <c r="N38" s="3"/>
      <c r="O38" s="3"/>
      <c r="P38" s="3"/>
      <c r="Q38" s="3"/>
      <c r="R38" s="3"/>
      <c r="S38" s="3"/>
      <c r="T38" s="3"/>
      <c r="U38" s="3"/>
      <c r="V38" s="3"/>
      <c r="W38" s="3"/>
      <c r="X38" s="3"/>
      <c r="Y38" s="3"/>
    </row>
    <row r="39" spans="1:25" ht="16.5" customHeight="1" x14ac:dyDescent="0.3">
      <c r="A39" s="148">
        <v>11</v>
      </c>
      <c r="B39" s="181" t="str">
        <f>IF('8. Seguimiento Cuatrimestral'!B39:B41="","",'8. Seguimiento Cuatrimestral'!B39:B41)</f>
        <v>Conocimiento del Riesgo y Efectos del Cambio Climático</v>
      </c>
      <c r="C39" s="181" t="str">
        <f>IF('8. Seguimiento Cuatrimestral'!C39:C41="","",'8. Seguimiento Cuatrimestral'!C39:C41)</f>
        <v>Posibilidad de afectación económica o reputacional por la formulación de estudios previos a la medida, sin que cumplan con los requisitos técnicos requeridos o sin que satisfagan las necesidades de la entidad, a cambio de beneficios o dádivas debido a comportamientos que tiendan hacia el favorecimiento económico y/o político a terceros.</v>
      </c>
      <c r="D39" s="181" t="str">
        <f>IF('8. Seguimiento Cuatrimestral'!D39:D41="","",'8. Seguimiento Cuatrimestral'!D39:D41)</f>
        <v>Corrupción</v>
      </c>
      <c r="E39" s="241">
        <f>'8. Seguimiento Cuatrimestral'!F39:F41</f>
        <v>1</v>
      </c>
      <c r="F39" s="241">
        <f>'8. Seguimiento Cuatrimestral'!J39:J41</f>
        <v>0</v>
      </c>
      <c r="G39" s="241">
        <f>'8. Seguimiento Cuatrimestral'!M39:M41</f>
        <v>1</v>
      </c>
      <c r="H39" s="241">
        <f>'8. Seguimiento Cuatrimestral'!Q39:Q41</f>
        <v>0</v>
      </c>
      <c r="I39" s="241">
        <f>'8. Seguimiento Cuatrimestral'!T39:T41</f>
        <v>0</v>
      </c>
      <c r="J39" s="241">
        <f>'8. Seguimiento Cuatrimestral'!X39:X41</f>
        <v>0</v>
      </c>
      <c r="K39" s="3"/>
      <c r="L39" s="3"/>
      <c r="M39" s="3"/>
      <c r="N39" s="3"/>
      <c r="O39" s="3"/>
      <c r="P39" s="3"/>
      <c r="Q39" s="3"/>
      <c r="R39" s="3"/>
      <c r="S39" s="3"/>
      <c r="T39" s="3"/>
      <c r="U39" s="3"/>
      <c r="V39" s="3"/>
      <c r="W39" s="3"/>
      <c r="X39" s="3"/>
      <c r="Y39" s="3"/>
    </row>
    <row r="40" spans="1:25" ht="16.5" x14ac:dyDescent="0.3">
      <c r="A40" s="148"/>
      <c r="B40" s="181"/>
      <c r="C40" s="181"/>
      <c r="D40" s="181"/>
      <c r="E40" s="242"/>
      <c r="F40" s="242"/>
      <c r="G40" s="242"/>
      <c r="H40" s="242"/>
      <c r="I40" s="242"/>
      <c r="J40" s="242"/>
      <c r="K40" s="3"/>
      <c r="L40" s="3"/>
      <c r="M40" s="3"/>
      <c r="N40" s="3"/>
      <c r="O40" s="3"/>
      <c r="P40" s="3"/>
      <c r="Q40" s="3"/>
      <c r="R40" s="3"/>
      <c r="S40" s="3"/>
      <c r="T40" s="3"/>
      <c r="U40" s="3"/>
      <c r="V40" s="3"/>
      <c r="W40" s="3"/>
      <c r="X40" s="3"/>
      <c r="Y40" s="3"/>
    </row>
    <row r="41" spans="1:25" ht="16.5" x14ac:dyDescent="0.3">
      <c r="A41" s="148"/>
      <c r="B41" s="181"/>
      <c r="C41" s="181"/>
      <c r="D41" s="181"/>
      <c r="E41" s="242"/>
      <c r="F41" s="242"/>
      <c r="G41" s="242"/>
      <c r="H41" s="242"/>
      <c r="I41" s="242"/>
      <c r="J41" s="242"/>
      <c r="K41" s="3"/>
      <c r="L41" s="3"/>
      <c r="M41" s="3"/>
      <c r="N41" s="3"/>
      <c r="O41" s="3"/>
      <c r="P41" s="3"/>
      <c r="Q41" s="3"/>
      <c r="R41" s="3"/>
      <c r="S41" s="3"/>
      <c r="T41" s="3"/>
      <c r="U41" s="3"/>
      <c r="V41" s="3"/>
      <c r="W41" s="3"/>
      <c r="X41" s="3"/>
      <c r="Y41" s="3"/>
    </row>
    <row r="42" spans="1:25" ht="16.5" customHeight="1" x14ac:dyDescent="0.3">
      <c r="A42" s="148">
        <v>12</v>
      </c>
      <c r="B42" s="181" t="str">
        <f>IF('8. Seguimiento Cuatrimestral'!B42:B44="","",'8. Seguimiento Cuatrimestral'!B42:B44)</f>
        <v>Conocimiento del Riesgo y Efectos del Cambio Climático</v>
      </c>
      <c r="C42" s="181" t="str">
        <f>IF('8. Seguimiento Cuatrimestral'!C42:C44="","",'8. Seguimiento Cuatrimestral'!C42:C44)</f>
        <v>Posibilidad de afectación económica o presupuestal y reputacional por la ausencia o inadecuado seguimiento a la ejecución de los contratos de bienes y/o servicios supervisados por el equipo, debido a malas prácticas de supervisión de contratos en su fase de ejecución.</v>
      </c>
      <c r="D42" s="181" t="str">
        <f>IF('8. Seguimiento Cuatrimestral'!D42:D44="","",'8. Seguimiento Cuatrimestral'!D42:D44)</f>
        <v>Gestión</v>
      </c>
      <c r="E42" s="241">
        <f>'8. Seguimiento Cuatrimestral'!F42:F44</f>
        <v>0</v>
      </c>
      <c r="F42" s="241">
        <f>'8. Seguimiento Cuatrimestral'!J42:J44</f>
        <v>0</v>
      </c>
      <c r="G42" s="241">
        <f>'8. Seguimiento Cuatrimestral'!M42:M44</f>
        <v>1</v>
      </c>
      <c r="H42" s="241">
        <f>'8. Seguimiento Cuatrimestral'!Q42:Q44</f>
        <v>0</v>
      </c>
      <c r="I42" s="241">
        <f>'8. Seguimiento Cuatrimestral'!T42:T44</f>
        <v>0</v>
      </c>
      <c r="J42" s="241">
        <f>'8. Seguimiento Cuatrimestral'!X42:X44</f>
        <v>0</v>
      </c>
      <c r="K42" s="3"/>
      <c r="L42" s="3"/>
      <c r="M42" s="3"/>
      <c r="N42" s="3"/>
      <c r="O42" s="3"/>
      <c r="P42" s="3"/>
      <c r="Q42" s="3"/>
      <c r="R42" s="3"/>
      <c r="S42" s="3"/>
      <c r="T42" s="3"/>
      <c r="U42" s="3"/>
      <c r="V42" s="3"/>
      <c r="W42" s="3"/>
      <c r="X42" s="3"/>
      <c r="Y42" s="3"/>
    </row>
    <row r="43" spans="1:25" ht="16.5" x14ac:dyDescent="0.3">
      <c r="A43" s="148"/>
      <c r="B43" s="181"/>
      <c r="C43" s="181"/>
      <c r="D43" s="181"/>
      <c r="E43" s="242"/>
      <c r="F43" s="242"/>
      <c r="G43" s="242"/>
      <c r="H43" s="242"/>
      <c r="I43" s="242"/>
      <c r="J43" s="242"/>
      <c r="K43" s="3"/>
      <c r="L43" s="3"/>
      <c r="M43" s="3"/>
      <c r="N43" s="3"/>
      <c r="O43" s="3"/>
      <c r="P43" s="3"/>
      <c r="Q43" s="3"/>
      <c r="R43" s="3"/>
      <c r="S43" s="3"/>
      <c r="T43" s="3"/>
      <c r="U43" s="3"/>
      <c r="V43" s="3"/>
      <c r="W43" s="3"/>
      <c r="X43" s="3"/>
      <c r="Y43" s="3"/>
    </row>
    <row r="44" spans="1:25" ht="16.5" x14ac:dyDescent="0.3">
      <c r="A44" s="148"/>
      <c r="B44" s="181"/>
      <c r="C44" s="181"/>
      <c r="D44" s="181"/>
      <c r="E44" s="242"/>
      <c r="F44" s="242"/>
      <c r="G44" s="242"/>
      <c r="H44" s="242"/>
      <c r="I44" s="242"/>
      <c r="J44" s="242"/>
      <c r="K44" s="3"/>
      <c r="L44" s="3"/>
      <c r="M44" s="3"/>
      <c r="N44" s="3"/>
      <c r="O44" s="3"/>
      <c r="P44" s="3"/>
      <c r="Q44" s="3"/>
      <c r="R44" s="3"/>
      <c r="S44" s="3"/>
      <c r="T44" s="3"/>
      <c r="U44" s="3"/>
      <c r="V44" s="3"/>
      <c r="W44" s="3"/>
      <c r="X44" s="3"/>
      <c r="Y44" s="3"/>
    </row>
    <row r="45" spans="1:25" ht="16.5" customHeight="1" x14ac:dyDescent="0.3">
      <c r="A45" s="148">
        <v>13</v>
      </c>
      <c r="B45" s="181" t="str">
        <f>IF('8. Seguimiento Cuatrimestral'!B45:B47="","",'8. Seguimiento Cuatrimestral'!B45:B47)</f>
        <v>Conocimiento del Riesgo y Efectos del Cambio Climático</v>
      </c>
      <c r="C45" s="181" t="str">
        <f>IF('8. Seguimiento Cuatrimestral'!C45:C47="","",'8. Seguimiento Cuatrimestral'!C45:C47)</f>
        <v>Grupo SIG - Posibilidad de Afectación Reputacional  porque la información sobre Conceptos Técnicos emitidos en la Base de Datos Corporativa del IDIGER, se encuentre desactualizada, afectando la consulta de antecedentes y ocasionando respuestas oficiales incompletas o con información desactualizada.</v>
      </c>
      <c r="D45" s="181" t="str">
        <f>IF('8. Seguimiento Cuatrimestral'!D45:D47="","",'8. Seguimiento Cuatrimestral'!D45:D47)</f>
        <v>Gestión</v>
      </c>
      <c r="E45" s="241">
        <f>'8. Seguimiento Cuatrimestral'!F45:F47</f>
        <v>0</v>
      </c>
      <c r="F45" s="241">
        <f>'8. Seguimiento Cuatrimestral'!J45:J47</f>
        <v>0</v>
      </c>
      <c r="G45" s="241">
        <f>'8. Seguimiento Cuatrimestral'!M45:M47</f>
        <v>1</v>
      </c>
      <c r="H45" s="241">
        <f>'8. Seguimiento Cuatrimestral'!Q45:Q47</f>
        <v>0</v>
      </c>
      <c r="I45" s="241">
        <f>'8. Seguimiento Cuatrimestral'!T45:T47</f>
        <v>0</v>
      </c>
      <c r="J45" s="241">
        <f>'8. Seguimiento Cuatrimestral'!X45:X47</f>
        <v>0</v>
      </c>
      <c r="K45" s="3"/>
      <c r="L45" s="3"/>
      <c r="M45" s="3"/>
      <c r="N45" s="3"/>
      <c r="O45" s="3"/>
      <c r="P45" s="3"/>
      <c r="Q45" s="3"/>
      <c r="R45" s="3"/>
      <c r="S45" s="3"/>
      <c r="T45" s="3"/>
      <c r="U45" s="3"/>
      <c r="V45" s="3"/>
      <c r="W45" s="3"/>
      <c r="X45" s="3"/>
      <c r="Y45" s="3"/>
    </row>
    <row r="46" spans="1:25" ht="16.5" x14ac:dyDescent="0.3">
      <c r="A46" s="148"/>
      <c r="B46" s="181"/>
      <c r="C46" s="181"/>
      <c r="D46" s="181"/>
      <c r="E46" s="242"/>
      <c r="F46" s="242"/>
      <c r="G46" s="242"/>
      <c r="H46" s="242"/>
      <c r="I46" s="242"/>
      <c r="J46" s="242"/>
      <c r="K46" s="3"/>
      <c r="L46" s="3"/>
      <c r="M46" s="3"/>
      <c r="N46" s="3"/>
      <c r="O46" s="3"/>
      <c r="P46" s="3"/>
      <c r="Q46" s="3"/>
      <c r="R46" s="3"/>
      <c r="S46" s="3"/>
      <c r="T46" s="3"/>
      <c r="U46" s="3"/>
      <c r="V46" s="3"/>
      <c r="W46" s="3"/>
      <c r="X46" s="3"/>
      <c r="Y46" s="3"/>
    </row>
    <row r="47" spans="1:25" ht="16.5" x14ac:dyDescent="0.3">
      <c r="A47" s="148"/>
      <c r="B47" s="181"/>
      <c r="C47" s="181"/>
      <c r="D47" s="181"/>
      <c r="E47" s="242"/>
      <c r="F47" s="242"/>
      <c r="G47" s="242"/>
      <c r="H47" s="242"/>
      <c r="I47" s="242"/>
      <c r="J47" s="242"/>
      <c r="K47" s="3"/>
      <c r="L47" s="3"/>
      <c r="M47" s="3"/>
      <c r="N47" s="3"/>
      <c r="O47" s="3"/>
      <c r="P47" s="3"/>
      <c r="Q47" s="3"/>
      <c r="R47" s="3"/>
      <c r="S47" s="3"/>
      <c r="T47" s="3"/>
      <c r="U47" s="3"/>
      <c r="V47" s="3"/>
      <c r="W47" s="3"/>
      <c r="X47" s="3"/>
      <c r="Y47" s="3"/>
    </row>
    <row r="48" spans="1:25" ht="16.5" customHeight="1" x14ac:dyDescent="0.3">
      <c r="A48" s="148">
        <v>14</v>
      </c>
      <c r="B48" s="181" t="str">
        <f>IF('8. Seguimiento Cuatrimestral'!B48:B50="","",'8. Seguimiento Cuatrimestral'!B48:B50)</f>
        <v>Conocimiento del Riesgo y Efectos del Cambio Climático</v>
      </c>
      <c r="C48" s="181" t="str">
        <f>IF('8. Seguimiento Cuatrimestral'!C48:C50="","",'8. Seguimiento Cuatrimestral'!C48:C50)</f>
        <v>Grupo SIG - Posibilidad de Afectación Reputacional porque la información sobre Diagnósticos Técnicos Emitidos en la Base de Datos Geográfica Corporativa del IDIGER, se encuentra desactualizada, afectando la consulta de antecedentes y ocasionando respuestas oficiales incompletas o con información desactualizada.</v>
      </c>
      <c r="D48" s="181" t="str">
        <f>IF('8. Seguimiento Cuatrimestral'!D48:D50="","",'8. Seguimiento Cuatrimestral'!D48:D50)</f>
        <v>Gestión</v>
      </c>
      <c r="E48" s="241">
        <f>'8. Seguimiento Cuatrimestral'!F48:F50</f>
        <v>0</v>
      </c>
      <c r="F48" s="241">
        <f>'8. Seguimiento Cuatrimestral'!J48:J50</f>
        <v>0</v>
      </c>
      <c r="G48" s="241">
        <f>'8. Seguimiento Cuatrimestral'!M48:M50</f>
        <v>1</v>
      </c>
      <c r="H48" s="241">
        <f>'8. Seguimiento Cuatrimestral'!Q48:Q50</f>
        <v>0</v>
      </c>
      <c r="I48" s="241">
        <f>'8. Seguimiento Cuatrimestral'!T48:T50</f>
        <v>0</v>
      </c>
      <c r="J48" s="241">
        <f>'8. Seguimiento Cuatrimestral'!X48:X50</f>
        <v>0</v>
      </c>
      <c r="K48" s="3"/>
      <c r="L48" s="3"/>
      <c r="M48" s="3"/>
      <c r="N48" s="3"/>
      <c r="O48" s="3"/>
      <c r="P48" s="3"/>
      <c r="Q48" s="3"/>
      <c r="R48" s="3"/>
      <c r="S48" s="3"/>
      <c r="T48" s="3"/>
      <c r="U48" s="3"/>
      <c r="V48" s="3"/>
      <c r="W48" s="3"/>
      <c r="X48" s="3"/>
      <c r="Y48" s="3"/>
    </row>
    <row r="49" spans="1:25" ht="16.5" x14ac:dyDescent="0.3">
      <c r="A49" s="148"/>
      <c r="B49" s="181"/>
      <c r="C49" s="181"/>
      <c r="D49" s="181"/>
      <c r="E49" s="242"/>
      <c r="F49" s="242"/>
      <c r="G49" s="242"/>
      <c r="H49" s="242"/>
      <c r="I49" s="242"/>
      <c r="J49" s="242"/>
      <c r="K49" s="3"/>
      <c r="L49" s="3"/>
      <c r="M49" s="3"/>
      <c r="N49" s="3"/>
      <c r="O49" s="3"/>
      <c r="P49" s="3"/>
      <c r="Q49" s="3"/>
      <c r="R49" s="3"/>
      <c r="S49" s="3"/>
      <c r="T49" s="3"/>
      <c r="U49" s="3"/>
      <c r="V49" s="3"/>
      <c r="W49" s="3"/>
      <c r="X49" s="3"/>
      <c r="Y49" s="3"/>
    </row>
    <row r="50" spans="1:25" ht="16.5" x14ac:dyDescent="0.3">
      <c r="A50" s="148"/>
      <c r="B50" s="181"/>
      <c r="C50" s="181"/>
      <c r="D50" s="181"/>
      <c r="E50" s="242"/>
      <c r="F50" s="242"/>
      <c r="G50" s="242"/>
      <c r="H50" s="242"/>
      <c r="I50" s="242"/>
      <c r="J50" s="242"/>
      <c r="K50" s="3"/>
      <c r="L50" s="3"/>
      <c r="M50" s="3"/>
      <c r="N50" s="3"/>
      <c r="O50" s="3"/>
      <c r="P50" s="3"/>
      <c r="Q50" s="3"/>
      <c r="R50" s="3"/>
      <c r="S50" s="3"/>
      <c r="T50" s="3"/>
      <c r="U50" s="3"/>
      <c r="V50" s="3"/>
      <c r="W50" s="3"/>
      <c r="X50" s="3"/>
      <c r="Y50" s="3"/>
    </row>
    <row r="51" spans="1:25" ht="16.5" customHeight="1" x14ac:dyDescent="0.3">
      <c r="A51" s="148">
        <v>15</v>
      </c>
      <c r="B51" s="181" t="str">
        <f>IF('8. Seguimiento Cuatrimestral'!B51:B53="","",'8. Seguimiento Cuatrimestral'!B51:B53)</f>
        <v>Conocimiento del Riesgo y Efectos del Cambio Climático</v>
      </c>
      <c r="C51" s="181" t="str">
        <f>IF('8. Seguimiento Cuatrimestral'!C51:C53="","",'8. Seguimiento Cuatrimestral'!C51:C53)</f>
        <v>Posibilidad de afectación economica o presupuestal, por la alta rotación de personal de planta, debido a la falta de lineamientos y herramientas institucionalizados para una adecuada trasferencia de conocimiento.</v>
      </c>
      <c r="D51" s="181" t="str">
        <f>IF('8. Seguimiento Cuatrimestral'!D51:D53="","",'8. Seguimiento Cuatrimestral'!D51:D53)</f>
        <v>Fuga de Capital Intelectual</v>
      </c>
      <c r="E51" s="241">
        <f>'8. Seguimiento Cuatrimestral'!F51:F53</f>
        <v>0</v>
      </c>
      <c r="F51" s="241">
        <f>'8. Seguimiento Cuatrimestral'!J51:J53</f>
        <v>0</v>
      </c>
      <c r="G51" s="241">
        <f>'8. Seguimiento Cuatrimestral'!M51:M53</f>
        <v>0</v>
      </c>
      <c r="H51" s="241">
        <f>'8. Seguimiento Cuatrimestral'!Q51:Q53</f>
        <v>0</v>
      </c>
      <c r="I51" s="241">
        <f>'8. Seguimiento Cuatrimestral'!T51:T53</f>
        <v>0</v>
      </c>
      <c r="J51" s="241">
        <f>'8. Seguimiento Cuatrimestral'!X51:X53</f>
        <v>0</v>
      </c>
      <c r="K51" s="3"/>
      <c r="L51" s="3"/>
      <c r="M51" s="3"/>
      <c r="N51" s="3"/>
      <c r="O51" s="3"/>
      <c r="P51" s="3"/>
      <c r="Q51" s="3"/>
      <c r="R51" s="3"/>
      <c r="S51" s="3"/>
      <c r="T51" s="3"/>
      <c r="U51" s="3"/>
      <c r="V51" s="3"/>
      <c r="W51" s="3"/>
      <c r="X51" s="3"/>
      <c r="Y51" s="3"/>
    </row>
    <row r="52" spans="1:25" ht="16.5" x14ac:dyDescent="0.3">
      <c r="A52" s="148"/>
      <c r="B52" s="181"/>
      <c r="C52" s="181"/>
      <c r="D52" s="181"/>
      <c r="E52" s="242"/>
      <c r="F52" s="242"/>
      <c r="G52" s="242"/>
      <c r="H52" s="242"/>
      <c r="I52" s="242"/>
      <c r="J52" s="242"/>
      <c r="K52" s="3"/>
      <c r="L52" s="3"/>
      <c r="M52" s="3"/>
      <c r="N52" s="3"/>
      <c r="O52" s="3"/>
      <c r="P52" s="3"/>
      <c r="Q52" s="3"/>
      <c r="R52" s="3"/>
      <c r="S52" s="3"/>
      <c r="T52" s="3"/>
      <c r="U52" s="3"/>
      <c r="V52" s="3"/>
      <c r="W52" s="3"/>
      <c r="X52" s="3"/>
      <c r="Y52" s="3"/>
    </row>
    <row r="53" spans="1:25" ht="16.5" x14ac:dyDescent="0.3">
      <c r="A53" s="148"/>
      <c r="B53" s="181"/>
      <c r="C53" s="181"/>
      <c r="D53" s="181"/>
      <c r="E53" s="242"/>
      <c r="F53" s="242"/>
      <c r="G53" s="242"/>
      <c r="H53" s="242"/>
      <c r="I53" s="242"/>
      <c r="J53" s="242"/>
      <c r="K53" s="3"/>
      <c r="L53" s="3"/>
      <c r="M53" s="3"/>
      <c r="N53" s="3"/>
      <c r="O53" s="3"/>
      <c r="P53" s="3"/>
      <c r="Q53" s="3"/>
      <c r="R53" s="3"/>
      <c r="S53" s="3"/>
      <c r="T53" s="3"/>
      <c r="U53" s="3"/>
      <c r="V53" s="3"/>
      <c r="W53" s="3"/>
      <c r="X53" s="3"/>
      <c r="Y53" s="3"/>
    </row>
    <row r="54" spans="1:25" ht="16.5" customHeight="1" x14ac:dyDescent="0.3">
      <c r="A54" s="148">
        <v>16</v>
      </c>
      <c r="B54" s="181" t="str">
        <f>IF('8. Seguimiento Cuatrimestral'!B54:B56="","",'8. Seguimiento Cuatrimestral'!B54:B56)</f>
        <v>Conocimiento del Riesgo y Efectos del Cambio Climático</v>
      </c>
      <c r="C54" s="181" t="str">
        <f>IF('8. Seguimiento Cuatrimestral'!C54:C56="","",'8. Seguimiento Cuatrimestral'!C54:C56)</f>
        <v>Posibilidad de afectación economica o presupuestal, por debilidades en la revisión de los productos entregados por los contratistas de prestación de servicios, debido a la falta de lineamientos y herramientas institucionalizados para una adecuada trasferencia de conocimiento.</v>
      </c>
      <c r="D54" s="181" t="str">
        <f>IF('8. Seguimiento Cuatrimestral'!D54:D56="","",'8. Seguimiento Cuatrimestral'!D54:D56)</f>
        <v>Fuga de Capital Intelectual</v>
      </c>
      <c r="E54" s="241">
        <f>'8. Seguimiento Cuatrimestral'!F54:F56</f>
        <v>0</v>
      </c>
      <c r="F54" s="241">
        <f>'8. Seguimiento Cuatrimestral'!J54:J56</f>
        <v>0</v>
      </c>
      <c r="G54" s="241">
        <f>'8. Seguimiento Cuatrimestral'!M54:M56</f>
        <v>0</v>
      </c>
      <c r="H54" s="241">
        <f>'8. Seguimiento Cuatrimestral'!Q54:Q56</f>
        <v>0</v>
      </c>
      <c r="I54" s="241">
        <f>'8. Seguimiento Cuatrimestral'!T54:T56</f>
        <v>0</v>
      </c>
      <c r="J54" s="241">
        <f>'8. Seguimiento Cuatrimestral'!X54:X56</f>
        <v>0</v>
      </c>
      <c r="K54" s="3"/>
      <c r="L54" s="3"/>
      <c r="M54" s="3"/>
      <c r="N54" s="3"/>
      <c r="O54" s="3"/>
      <c r="P54" s="3"/>
      <c r="Q54" s="3"/>
      <c r="R54" s="3"/>
      <c r="S54" s="3"/>
      <c r="T54" s="3"/>
      <c r="U54" s="3"/>
      <c r="V54" s="3"/>
      <c r="W54" s="3"/>
      <c r="X54" s="3"/>
      <c r="Y54" s="3"/>
    </row>
    <row r="55" spans="1:25" ht="16.5" x14ac:dyDescent="0.3">
      <c r="A55" s="148"/>
      <c r="B55" s="181"/>
      <c r="C55" s="181"/>
      <c r="D55" s="181"/>
      <c r="E55" s="242"/>
      <c r="F55" s="242"/>
      <c r="G55" s="242"/>
      <c r="H55" s="242"/>
      <c r="I55" s="242"/>
      <c r="J55" s="242"/>
      <c r="K55" s="3"/>
      <c r="L55" s="3"/>
      <c r="M55" s="3"/>
      <c r="N55" s="3"/>
      <c r="O55" s="3"/>
      <c r="P55" s="3"/>
      <c r="Q55" s="3"/>
      <c r="R55" s="3"/>
      <c r="S55" s="3"/>
      <c r="T55" s="3"/>
      <c r="U55" s="3"/>
      <c r="V55" s="3"/>
      <c r="W55" s="3"/>
      <c r="X55" s="3"/>
      <c r="Y55" s="3"/>
    </row>
    <row r="56" spans="1:25" ht="16.5" x14ac:dyDescent="0.3">
      <c r="A56" s="148"/>
      <c r="B56" s="181"/>
      <c r="C56" s="181"/>
      <c r="D56" s="181"/>
      <c r="E56" s="242"/>
      <c r="F56" s="242"/>
      <c r="G56" s="242"/>
      <c r="H56" s="242"/>
      <c r="I56" s="242"/>
      <c r="J56" s="242"/>
      <c r="K56" s="3"/>
      <c r="L56" s="3"/>
      <c r="M56" s="3"/>
      <c r="N56" s="3"/>
      <c r="O56" s="3"/>
      <c r="P56" s="3"/>
      <c r="Q56" s="3"/>
      <c r="R56" s="3"/>
      <c r="S56" s="3"/>
      <c r="T56" s="3"/>
      <c r="U56" s="3"/>
      <c r="V56" s="3"/>
      <c r="W56" s="3"/>
      <c r="X56" s="3"/>
      <c r="Y56" s="3"/>
    </row>
    <row r="57" spans="1:25" ht="16.5" customHeight="1" x14ac:dyDescent="0.3">
      <c r="A57" s="148">
        <v>17</v>
      </c>
      <c r="B57" s="181" t="str">
        <f>IF('8. Seguimiento Cuatrimestral'!B57:B59="","",'8. Seguimiento Cuatrimestral'!B57:B59)</f>
        <v>Conocimiento del Riesgo y Efectos del Cambio Climático</v>
      </c>
      <c r="C57" s="181" t="str">
        <f>IF('8. Seguimiento Cuatrimestral'!C57:C59="","",'8. Seguimiento Cuatrimestral'!C57:C59)</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D57" s="181" t="str">
        <f>IF('8. Seguimiento Cuatrimestral'!D57:D59="","",'8. Seguimiento Cuatrimestral'!D57:D59)</f>
        <v>Seguridad de la Información (Pérdida de Confidencialidad)</v>
      </c>
      <c r="E57" s="241">
        <f>'8. Seguimiento Cuatrimestral'!F57:F59</f>
        <v>0</v>
      </c>
      <c r="F57" s="241">
        <f>'8. Seguimiento Cuatrimestral'!J57:J59</f>
        <v>0</v>
      </c>
      <c r="G57" s="241">
        <f>'8. Seguimiento Cuatrimestral'!M57:M59</f>
        <v>0</v>
      </c>
      <c r="H57" s="241">
        <f>'8. Seguimiento Cuatrimestral'!Q57:Q59</f>
        <v>0</v>
      </c>
      <c r="I57" s="241">
        <f>'8. Seguimiento Cuatrimestral'!T57:T59</f>
        <v>0</v>
      </c>
      <c r="J57" s="241">
        <f>'8. Seguimiento Cuatrimestral'!X57:X59</f>
        <v>0</v>
      </c>
      <c r="K57" s="3"/>
      <c r="L57" s="3"/>
      <c r="M57" s="3"/>
      <c r="N57" s="3"/>
      <c r="O57" s="3"/>
      <c r="P57" s="3"/>
      <c r="Q57" s="3"/>
      <c r="R57" s="3"/>
      <c r="S57" s="3"/>
      <c r="T57" s="3"/>
      <c r="U57" s="3"/>
      <c r="V57" s="3"/>
      <c r="W57" s="3"/>
      <c r="X57" s="3"/>
      <c r="Y57" s="3"/>
    </row>
    <row r="58" spans="1:25" ht="16.5" x14ac:dyDescent="0.3">
      <c r="A58" s="148"/>
      <c r="B58" s="181"/>
      <c r="C58" s="181"/>
      <c r="D58" s="181"/>
      <c r="E58" s="242"/>
      <c r="F58" s="242"/>
      <c r="G58" s="242"/>
      <c r="H58" s="242"/>
      <c r="I58" s="242"/>
      <c r="J58" s="242"/>
      <c r="K58" s="3"/>
      <c r="L58" s="3"/>
      <c r="M58" s="3"/>
      <c r="N58" s="3"/>
      <c r="O58" s="3"/>
      <c r="P58" s="3"/>
      <c r="Q58" s="3"/>
      <c r="R58" s="3"/>
      <c r="S58" s="3"/>
      <c r="T58" s="3"/>
      <c r="U58" s="3"/>
      <c r="V58" s="3"/>
      <c r="W58" s="3"/>
      <c r="X58" s="3"/>
      <c r="Y58" s="3"/>
    </row>
    <row r="59" spans="1:25" ht="16.5" x14ac:dyDescent="0.3">
      <c r="A59" s="148"/>
      <c r="B59" s="181"/>
      <c r="C59" s="181"/>
      <c r="D59" s="181"/>
      <c r="E59" s="242"/>
      <c r="F59" s="242"/>
      <c r="G59" s="242"/>
      <c r="H59" s="242"/>
      <c r="I59" s="242"/>
      <c r="J59" s="242"/>
      <c r="K59" s="3"/>
      <c r="L59" s="3"/>
      <c r="M59" s="3"/>
      <c r="N59" s="3"/>
      <c r="O59" s="3"/>
      <c r="P59" s="3"/>
      <c r="Q59" s="3"/>
      <c r="R59" s="3"/>
      <c r="S59" s="3"/>
      <c r="T59" s="3"/>
      <c r="U59" s="3"/>
      <c r="V59" s="3"/>
      <c r="W59" s="3"/>
      <c r="X59" s="3"/>
      <c r="Y59" s="3"/>
    </row>
    <row r="60" spans="1:25" ht="16.5" customHeight="1" x14ac:dyDescent="0.3">
      <c r="A60" s="148">
        <v>18</v>
      </c>
      <c r="B60" s="181" t="str">
        <f>IF('8. Seguimiento Cuatrimestral'!B60:B62="","",'8. Seguimiento Cuatrimestral'!B60:B62)</f>
        <v>Conocimiento del Riesgo y Efectos del Cambio Climático</v>
      </c>
      <c r="C60" s="181" t="str">
        <f>IF('8. Seguimiento Cuatrimestral'!C60:C62="","",'8. Seguimiento Cuatrimestral'!C60:C62)</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D60" s="181" t="str">
        <f>IF('8. Seguimiento Cuatrimestral'!D60:D62="","",'8. Seguimiento Cuatrimestral'!D60:D62)</f>
        <v>Seguridad de la Información (Pérdida de la Integridad)</v>
      </c>
      <c r="E60" s="241">
        <f>'8. Seguimiento Cuatrimestral'!F60:F62</f>
        <v>0</v>
      </c>
      <c r="F60" s="241">
        <f>'8. Seguimiento Cuatrimestral'!J60:J62</f>
        <v>0</v>
      </c>
      <c r="G60" s="241">
        <f>'8. Seguimiento Cuatrimestral'!M60:M62</f>
        <v>0</v>
      </c>
      <c r="H60" s="241">
        <f>'8. Seguimiento Cuatrimestral'!Q60:Q62</f>
        <v>0</v>
      </c>
      <c r="I60" s="241">
        <f>'8. Seguimiento Cuatrimestral'!T60:T62</f>
        <v>0</v>
      </c>
      <c r="J60" s="241">
        <f>'8. Seguimiento Cuatrimestral'!X60:X62</f>
        <v>0</v>
      </c>
      <c r="K60" s="3"/>
      <c r="L60" s="3"/>
      <c r="M60" s="3"/>
      <c r="N60" s="3"/>
      <c r="O60" s="3"/>
      <c r="P60" s="3"/>
      <c r="Q60" s="3"/>
      <c r="R60" s="3"/>
      <c r="S60" s="3"/>
      <c r="T60" s="3"/>
      <c r="U60" s="3"/>
      <c r="V60" s="3"/>
      <c r="W60" s="3"/>
      <c r="X60" s="3"/>
      <c r="Y60" s="3"/>
    </row>
    <row r="61" spans="1:25" ht="16.5" x14ac:dyDescent="0.3">
      <c r="A61" s="148"/>
      <c r="B61" s="181"/>
      <c r="C61" s="181"/>
      <c r="D61" s="181"/>
      <c r="E61" s="242"/>
      <c r="F61" s="242"/>
      <c r="G61" s="242"/>
      <c r="H61" s="242"/>
      <c r="I61" s="242"/>
      <c r="J61" s="242"/>
      <c r="K61" s="3"/>
      <c r="L61" s="3"/>
      <c r="M61" s="3"/>
      <c r="N61" s="3"/>
      <c r="O61" s="3"/>
      <c r="P61" s="3"/>
      <c r="Q61" s="3"/>
      <c r="R61" s="3"/>
      <c r="S61" s="3"/>
      <c r="T61" s="3"/>
      <c r="U61" s="3"/>
      <c r="V61" s="3"/>
      <c r="W61" s="3"/>
      <c r="X61" s="3"/>
      <c r="Y61" s="3"/>
    </row>
    <row r="62" spans="1:25" ht="16.5" x14ac:dyDescent="0.3">
      <c r="A62" s="148"/>
      <c r="B62" s="181"/>
      <c r="C62" s="181"/>
      <c r="D62" s="181"/>
      <c r="E62" s="242"/>
      <c r="F62" s="242"/>
      <c r="G62" s="242"/>
      <c r="H62" s="242"/>
      <c r="I62" s="242"/>
      <c r="J62" s="242"/>
      <c r="K62" s="3"/>
      <c r="L62" s="3"/>
      <c r="M62" s="3"/>
      <c r="N62" s="3"/>
      <c r="O62" s="3"/>
      <c r="P62" s="3"/>
      <c r="Q62" s="3"/>
      <c r="R62" s="3"/>
      <c r="S62" s="3"/>
      <c r="T62" s="3"/>
      <c r="U62" s="3"/>
      <c r="V62" s="3"/>
      <c r="W62" s="3"/>
      <c r="X62" s="3"/>
      <c r="Y62" s="3"/>
    </row>
    <row r="63" spans="1:25" ht="16.5" customHeight="1" x14ac:dyDescent="0.3">
      <c r="A63" s="148">
        <v>19</v>
      </c>
      <c r="B63" s="181" t="str">
        <f>IF('8. Seguimiento Cuatrimestral'!B63:B65="","",'8. Seguimiento Cuatrimestral'!B63:B65)</f>
        <v/>
      </c>
      <c r="C63" s="181" t="str">
        <f>IF('8. Seguimiento Cuatrimestral'!C63:C65="","",'8. Seguimiento Cuatrimestral'!C63:C65)</f>
        <v/>
      </c>
      <c r="D63" s="181" t="str">
        <f>IF('8. Seguimiento Cuatrimestral'!D63:D65="","",'8. Seguimiento Cuatrimestral'!D63:D65)</f>
        <v/>
      </c>
      <c r="E63" s="241">
        <f>'8. Seguimiento Cuatrimestral'!F63:F65</f>
        <v>0</v>
      </c>
      <c r="F63" s="241">
        <f>'8. Seguimiento Cuatrimestral'!J63:J65</f>
        <v>0</v>
      </c>
      <c r="G63" s="241">
        <f>'8. Seguimiento Cuatrimestral'!M63:M65</f>
        <v>0</v>
      </c>
      <c r="H63" s="241">
        <f>'8. Seguimiento Cuatrimestral'!Q63:Q65</f>
        <v>0</v>
      </c>
      <c r="I63" s="241">
        <f>'8. Seguimiento Cuatrimestral'!T63:T65</f>
        <v>0</v>
      </c>
      <c r="J63" s="241">
        <f>'8. Seguimiento Cuatrimestral'!X63:X65</f>
        <v>0</v>
      </c>
      <c r="K63" s="3"/>
      <c r="L63" s="3"/>
      <c r="M63" s="3"/>
      <c r="N63" s="3"/>
      <c r="O63" s="3"/>
      <c r="P63" s="3"/>
      <c r="Q63" s="3"/>
      <c r="R63" s="3"/>
      <c r="S63" s="3"/>
      <c r="T63" s="3"/>
      <c r="U63" s="3"/>
      <c r="V63" s="3"/>
      <c r="W63" s="3"/>
      <c r="X63" s="3"/>
      <c r="Y63" s="3"/>
    </row>
    <row r="64" spans="1:25" ht="16.5" x14ac:dyDescent="0.3">
      <c r="A64" s="148"/>
      <c r="B64" s="181"/>
      <c r="C64" s="181"/>
      <c r="D64" s="181"/>
      <c r="E64" s="242"/>
      <c r="F64" s="242"/>
      <c r="G64" s="242"/>
      <c r="H64" s="242"/>
      <c r="I64" s="242"/>
      <c r="J64" s="242"/>
      <c r="K64" s="3"/>
      <c r="L64" s="3"/>
      <c r="M64" s="3"/>
      <c r="N64" s="3"/>
      <c r="O64" s="3"/>
      <c r="P64" s="3"/>
      <c r="Q64" s="3"/>
      <c r="R64" s="3"/>
      <c r="S64" s="3"/>
      <c r="T64" s="3"/>
      <c r="U64" s="3"/>
      <c r="V64" s="3"/>
      <c r="W64" s="3"/>
      <c r="X64" s="3"/>
      <c r="Y64" s="3"/>
    </row>
    <row r="65" spans="1:25" ht="16.5" x14ac:dyDescent="0.3">
      <c r="A65" s="148"/>
      <c r="B65" s="181"/>
      <c r="C65" s="181"/>
      <c r="D65" s="181"/>
      <c r="E65" s="242"/>
      <c r="F65" s="242"/>
      <c r="G65" s="242"/>
      <c r="H65" s="242"/>
      <c r="I65" s="242"/>
      <c r="J65" s="242"/>
      <c r="K65" s="3"/>
      <c r="L65" s="3"/>
      <c r="M65" s="3"/>
      <c r="N65" s="3"/>
      <c r="O65" s="3"/>
      <c r="P65" s="3"/>
      <c r="Q65" s="3"/>
      <c r="R65" s="3"/>
      <c r="S65" s="3"/>
      <c r="T65" s="3"/>
      <c r="U65" s="3"/>
      <c r="V65" s="3"/>
      <c r="W65" s="3"/>
      <c r="X65" s="3"/>
      <c r="Y65" s="3"/>
    </row>
    <row r="66" spans="1:25" ht="16.5" customHeight="1" x14ac:dyDescent="0.3">
      <c r="A66" s="148">
        <v>20</v>
      </c>
      <c r="B66" s="181" t="str">
        <f>IF('8. Seguimiento Cuatrimestral'!B66:B68="","",'8. Seguimiento Cuatrimestral'!B66:B68)</f>
        <v/>
      </c>
      <c r="C66" s="181" t="str">
        <f>IF('8. Seguimiento Cuatrimestral'!C66:C68="","",'8. Seguimiento Cuatrimestral'!C66:C68)</f>
        <v/>
      </c>
      <c r="D66" s="181" t="str">
        <f>IF('8. Seguimiento Cuatrimestral'!D66:D68="","",'8. Seguimiento Cuatrimestral'!D66:D68)</f>
        <v/>
      </c>
      <c r="E66" s="241">
        <f>'8. Seguimiento Cuatrimestral'!F66:F68</f>
        <v>0</v>
      </c>
      <c r="F66" s="241">
        <f>'8. Seguimiento Cuatrimestral'!J66:J68</f>
        <v>0</v>
      </c>
      <c r="G66" s="241">
        <f>'8. Seguimiento Cuatrimestral'!M66:M68</f>
        <v>0</v>
      </c>
      <c r="H66" s="241">
        <f>'8. Seguimiento Cuatrimestral'!Q66:Q68</f>
        <v>0</v>
      </c>
      <c r="I66" s="241">
        <f>'8. Seguimiento Cuatrimestral'!T66:T68</f>
        <v>0</v>
      </c>
      <c r="J66" s="241">
        <f>'8. Seguimiento Cuatrimestral'!X66:X68</f>
        <v>0</v>
      </c>
      <c r="K66" s="3"/>
      <c r="L66" s="3"/>
      <c r="M66" s="3"/>
      <c r="N66" s="3"/>
      <c r="O66" s="3"/>
      <c r="P66" s="3"/>
      <c r="Q66" s="3"/>
      <c r="R66" s="3"/>
      <c r="S66" s="3"/>
      <c r="T66" s="3"/>
      <c r="U66" s="3"/>
      <c r="V66" s="3"/>
      <c r="W66" s="3"/>
      <c r="X66" s="3"/>
      <c r="Y66" s="3"/>
    </row>
    <row r="67" spans="1:25" ht="16.5" x14ac:dyDescent="0.3">
      <c r="A67" s="148"/>
      <c r="B67" s="181"/>
      <c r="C67" s="181"/>
      <c r="D67" s="181"/>
      <c r="E67" s="242"/>
      <c r="F67" s="242"/>
      <c r="G67" s="242"/>
      <c r="H67" s="242"/>
      <c r="I67" s="242"/>
      <c r="J67" s="242"/>
    </row>
    <row r="68" spans="1:25" ht="16.5" x14ac:dyDescent="0.3">
      <c r="A68" s="148"/>
      <c r="B68" s="181"/>
      <c r="C68" s="181"/>
      <c r="D68" s="181"/>
      <c r="E68" s="243"/>
      <c r="F68" s="243"/>
      <c r="G68" s="243"/>
      <c r="H68" s="243"/>
      <c r="I68" s="243"/>
      <c r="J68" s="243"/>
    </row>
    <row r="69" spans="1:25" ht="23.25" customHeight="1" x14ac:dyDescent="0.3">
      <c r="A69" s="2"/>
      <c r="B69" s="239" t="s">
        <v>302</v>
      </c>
      <c r="C69" s="239"/>
      <c r="D69" s="239"/>
      <c r="E69" s="46">
        <f t="shared" ref="E69:J69" si="0">IFERROR(AVERAGE(E9:E68),"")</f>
        <v>0.05</v>
      </c>
      <c r="F69" s="46">
        <f t="shared" si="0"/>
        <v>0</v>
      </c>
      <c r="G69" s="46">
        <f t="shared" si="0"/>
        <v>0.7</v>
      </c>
      <c r="H69" s="46">
        <f t="shared" si="0"/>
        <v>0</v>
      </c>
      <c r="I69" s="46">
        <f t="shared" si="0"/>
        <v>0</v>
      </c>
      <c r="J69" s="46">
        <f t="shared" si="0"/>
        <v>0</v>
      </c>
    </row>
    <row r="70" spans="1:25" ht="23.25" customHeight="1" x14ac:dyDescent="0.3">
      <c r="B70" s="239" t="s">
        <v>303</v>
      </c>
      <c r="C70" s="239"/>
      <c r="D70" s="239"/>
      <c r="E70" s="47">
        <v>0.33333333333333337</v>
      </c>
      <c r="F70" s="47">
        <v>0.33333333333333337</v>
      </c>
      <c r="G70" s="47">
        <v>0.66666666666666596</v>
      </c>
      <c r="H70" s="47">
        <v>0.66666666666666596</v>
      </c>
      <c r="I70" s="47">
        <v>1</v>
      </c>
      <c r="J70" s="47">
        <v>1</v>
      </c>
    </row>
    <row r="71" spans="1:25" ht="23.25" customHeight="1" x14ac:dyDescent="0.3">
      <c r="B71" s="239" t="s">
        <v>304</v>
      </c>
      <c r="C71" s="239"/>
      <c r="D71" s="239"/>
      <c r="E71" s="46">
        <f>IFERROR(E69/E70,"")</f>
        <v>0.15</v>
      </c>
      <c r="F71" s="46">
        <f t="shared" ref="F71:J71" si="1">IFERROR(F69/F70,"")</f>
        <v>0</v>
      </c>
      <c r="G71" s="46">
        <f t="shared" si="1"/>
        <v>1.0500000000000009</v>
      </c>
      <c r="H71" s="46">
        <f t="shared" si="1"/>
        <v>0</v>
      </c>
      <c r="I71" s="46">
        <f t="shared" si="1"/>
        <v>0</v>
      </c>
      <c r="J71" s="46">
        <f t="shared" si="1"/>
        <v>0</v>
      </c>
    </row>
    <row r="72" spans="1:25" ht="16.5" x14ac:dyDescent="0.3"/>
    <row r="73" spans="1:25" ht="16.5" x14ac:dyDescent="0.3"/>
    <row r="74" spans="1:25" ht="16.5" x14ac:dyDescent="0.3"/>
    <row r="75" spans="1:25" ht="16.5" x14ac:dyDescent="0.3"/>
    <row r="76" spans="1:25" ht="16.5" x14ac:dyDescent="0.3"/>
    <row r="77" spans="1:25" ht="16.5" x14ac:dyDescent="0.3"/>
    <row r="78" spans="1:25" ht="16.5" x14ac:dyDescent="0.3"/>
    <row r="79" spans="1:25" ht="16.5" x14ac:dyDescent="0.3"/>
  </sheetData>
  <sheetProtection algorithmName="SHA-512" hashValue="i/bO7c5i+iq9hGDGSqUgCp1TSVPlM0ZOiKXVVrn1ZE8L7mpdkywtNfskxUm3J/5RaBKInBND9FxKCq1P4k6YpQ==" saltValue="Qa6Iox2VzyABHOXvsG8IGg==" spinCount="100000" sheet="1" objects="1" scenarios="1" formatColumns="0" formatRows="0"/>
  <mergeCells count="223">
    <mergeCell ref="A6:D6"/>
    <mergeCell ref="E6:F6"/>
    <mergeCell ref="G6:H6"/>
    <mergeCell ref="A7:A8"/>
    <mergeCell ref="B7:B8"/>
    <mergeCell ref="C7:C8"/>
    <mergeCell ref="D7:D8"/>
    <mergeCell ref="A1:B4"/>
    <mergeCell ref="I9:I11"/>
    <mergeCell ref="J9:J11"/>
    <mergeCell ref="H9:H11"/>
    <mergeCell ref="G9:G11"/>
    <mergeCell ref="F9:F11"/>
    <mergeCell ref="A9:A11"/>
    <mergeCell ref="B9:B11"/>
    <mergeCell ref="C9:C11"/>
    <mergeCell ref="D9:D11"/>
    <mergeCell ref="E9:E11"/>
    <mergeCell ref="I15:I17"/>
    <mergeCell ref="J15:J17"/>
    <mergeCell ref="H15:H17"/>
    <mergeCell ref="G15:G17"/>
    <mergeCell ref="F15:F17"/>
    <mergeCell ref="J12:J14"/>
    <mergeCell ref="A15:A17"/>
    <mergeCell ref="B15:B17"/>
    <mergeCell ref="C15:C17"/>
    <mergeCell ref="D15:D17"/>
    <mergeCell ref="E15:E17"/>
    <mergeCell ref="H12:H14"/>
    <mergeCell ref="I12:I14"/>
    <mergeCell ref="G12:G14"/>
    <mergeCell ref="A12:A14"/>
    <mergeCell ref="B12:B14"/>
    <mergeCell ref="C12:C14"/>
    <mergeCell ref="D12:D14"/>
    <mergeCell ref="E12:E14"/>
    <mergeCell ref="F12:F14"/>
    <mergeCell ref="I21:I23"/>
    <mergeCell ref="J21:J23"/>
    <mergeCell ref="H21:H23"/>
    <mergeCell ref="G21:G23"/>
    <mergeCell ref="F21:F23"/>
    <mergeCell ref="J18:J20"/>
    <mergeCell ref="A21:A23"/>
    <mergeCell ref="B21:B23"/>
    <mergeCell ref="C21:C23"/>
    <mergeCell ref="D21:D23"/>
    <mergeCell ref="E21:E23"/>
    <mergeCell ref="H18:H20"/>
    <mergeCell ref="I18:I20"/>
    <mergeCell ref="G18:G20"/>
    <mergeCell ref="A18:A20"/>
    <mergeCell ref="B18:B20"/>
    <mergeCell ref="C18:C20"/>
    <mergeCell ref="D18:D20"/>
    <mergeCell ref="E18:E20"/>
    <mergeCell ref="F18:F20"/>
    <mergeCell ref="I27:I29"/>
    <mergeCell ref="J27:J29"/>
    <mergeCell ref="H27:H29"/>
    <mergeCell ref="G27:G29"/>
    <mergeCell ref="F27:F29"/>
    <mergeCell ref="J24:J26"/>
    <mergeCell ref="A27:A29"/>
    <mergeCell ref="B27:B29"/>
    <mergeCell ref="C27:C29"/>
    <mergeCell ref="D27:D29"/>
    <mergeCell ref="E27:E29"/>
    <mergeCell ref="H24:H26"/>
    <mergeCell ref="I24:I26"/>
    <mergeCell ref="G24:G26"/>
    <mergeCell ref="A24:A26"/>
    <mergeCell ref="B24:B26"/>
    <mergeCell ref="C24:C26"/>
    <mergeCell ref="D24:D26"/>
    <mergeCell ref="E24:E26"/>
    <mergeCell ref="F24:F26"/>
    <mergeCell ref="I33:I35"/>
    <mergeCell ref="J33:J35"/>
    <mergeCell ref="H33:H35"/>
    <mergeCell ref="G33:G35"/>
    <mergeCell ref="F33:F35"/>
    <mergeCell ref="J30:J32"/>
    <mergeCell ref="A33:A35"/>
    <mergeCell ref="B33:B35"/>
    <mergeCell ref="C33:C35"/>
    <mergeCell ref="D33:D35"/>
    <mergeCell ref="E33:E35"/>
    <mergeCell ref="H30:H32"/>
    <mergeCell ref="I30:I32"/>
    <mergeCell ref="G30:G32"/>
    <mergeCell ref="A30:A32"/>
    <mergeCell ref="B30:B32"/>
    <mergeCell ref="C30:C32"/>
    <mergeCell ref="D30:D32"/>
    <mergeCell ref="E30:E32"/>
    <mergeCell ref="F30:F32"/>
    <mergeCell ref="I39:I41"/>
    <mergeCell ref="J39:J41"/>
    <mergeCell ref="H39:H41"/>
    <mergeCell ref="G39:G41"/>
    <mergeCell ref="F39:F41"/>
    <mergeCell ref="J36:J38"/>
    <mergeCell ref="A39:A41"/>
    <mergeCell ref="B39:B41"/>
    <mergeCell ref="C39:C41"/>
    <mergeCell ref="D39:D41"/>
    <mergeCell ref="E39:E41"/>
    <mergeCell ref="H36:H38"/>
    <mergeCell ref="I36:I38"/>
    <mergeCell ref="G36:G38"/>
    <mergeCell ref="A36:A38"/>
    <mergeCell ref="B36:B38"/>
    <mergeCell ref="C36:C38"/>
    <mergeCell ref="D36:D38"/>
    <mergeCell ref="E36:E38"/>
    <mergeCell ref="F36:F38"/>
    <mergeCell ref="I45:I47"/>
    <mergeCell ref="J45:J47"/>
    <mergeCell ref="H45:H47"/>
    <mergeCell ref="G45:G47"/>
    <mergeCell ref="F45:F47"/>
    <mergeCell ref="J42:J44"/>
    <mergeCell ref="A45:A47"/>
    <mergeCell ref="B45:B47"/>
    <mergeCell ref="C45:C47"/>
    <mergeCell ref="D45:D47"/>
    <mergeCell ref="E45:E47"/>
    <mergeCell ref="H42:H44"/>
    <mergeCell ref="I42:I44"/>
    <mergeCell ref="G42:G44"/>
    <mergeCell ref="A42:A44"/>
    <mergeCell ref="B42:B44"/>
    <mergeCell ref="C42:C44"/>
    <mergeCell ref="D42:D44"/>
    <mergeCell ref="E42:E44"/>
    <mergeCell ref="F42:F44"/>
    <mergeCell ref="I51:I53"/>
    <mergeCell ref="J51:J53"/>
    <mergeCell ref="H51:H53"/>
    <mergeCell ref="G51:G53"/>
    <mergeCell ref="F51:F53"/>
    <mergeCell ref="J48:J50"/>
    <mergeCell ref="A51:A53"/>
    <mergeCell ref="B51:B53"/>
    <mergeCell ref="C51:C53"/>
    <mergeCell ref="D51:D53"/>
    <mergeCell ref="E51:E53"/>
    <mergeCell ref="H48:H50"/>
    <mergeCell ref="I48:I50"/>
    <mergeCell ref="G48:G50"/>
    <mergeCell ref="A48:A50"/>
    <mergeCell ref="B48:B50"/>
    <mergeCell ref="C48:C50"/>
    <mergeCell ref="D48:D50"/>
    <mergeCell ref="E48:E50"/>
    <mergeCell ref="F48:F50"/>
    <mergeCell ref="H54:H56"/>
    <mergeCell ref="I54:I56"/>
    <mergeCell ref="G54:G56"/>
    <mergeCell ref="A54:A56"/>
    <mergeCell ref="B54:B56"/>
    <mergeCell ref="C54:C56"/>
    <mergeCell ref="D54:D56"/>
    <mergeCell ref="E54:E56"/>
    <mergeCell ref="F54:F56"/>
    <mergeCell ref="A60:A62"/>
    <mergeCell ref="B60:B62"/>
    <mergeCell ref="C60:C62"/>
    <mergeCell ref="D60:D62"/>
    <mergeCell ref="E60:E62"/>
    <mergeCell ref="F60:F62"/>
    <mergeCell ref="I57:I59"/>
    <mergeCell ref="J57:J59"/>
    <mergeCell ref="H57:H59"/>
    <mergeCell ref="G57:G59"/>
    <mergeCell ref="F57:F59"/>
    <mergeCell ref="A57:A59"/>
    <mergeCell ref="B57:B59"/>
    <mergeCell ref="C57:C59"/>
    <mergeCell ref="D57:D59"/>
    <mergeCell ref="E57:E59"/>
    <mergeCell ref="A66:A68"/>
    <mergeCell ref="B66:B68"/>
    <mergeCell ref="C66:C68"/>
    <mergeCell ref="D66:D68"/>
    <mergeCell ref="E66:E68"/>
    <mergeCell ref="F66:F68"/>
    <mergeCell ref="I63:I65"/>
    <mergeCell ref="J63:J65"/>
    <mergeCell ref="H63:H65"/>
    <mergeCell ref="G63:G65"/>
    <mergeCell ref="F63:F65"/>
    <mergeCell ref="A63:A65"/>
    <mergeCell ref="B63:B65"/>
    <mergeCell ref="C63:C65"/>
    <mergeCell ref="D63:D65"/>
    <mergeCell ref="E63:E65"/>
    <mergeCell ref="B69:D69"/>
    <mergeCell ref="B70:D70"/>
    <mergeCell ref="B71:D71"/>
    <mergeCell ref="C1:H4"/>
    <mergeCell ref="I1:J1"/>
    <mergeCell ref="I2:J2"/>
    <mergeCell ref="I3:J3"/>
    <mergeCell ref="I4:J4"/>
    <mergeCell ref="I6:J6"/>
    <mergeCell ref="E7:E8"/>
    <mergeCell ref="F7:F8"/>
    <mergeCell ref="G7:G8"/>
    <mergeCell ref="H7:H8"/>
    <mergeCell ref="I7:I8"/>
    <mergeCell ref="J7:J8"/>
    <mergeCell ref="J66:J68"/>
    <mergeCell ref="H66:H68"/>
    <mergeCell ref="I66:I68"/>
    <mergeCell ref="G66:G68"/>
    <mergeCell ref="J60:J62"/>
    <mergeCell ref="H60:H62"/>
    <mergeCell ref="I60:I62"/>
    <mergeCell ref="G60:G62"/>
    <mergeCell ref="J54:J56"/>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E17"/>
  <sheetViews>
    <sheetView topLeftCell="D1" workbookViewId="0">
      <pane ySplit="1" topLeftCell="A2" activePane="bottomLeft" state="frozen"/>
      <selection pane="bottomLeft" activeCell="K7" sqref="K7"/>
    </sheetView>
  </sheetViews>
  <sheetFormatPr baseColWidth="10" defaultColWidth="11.42578125" defaultRowHeight="15" x14ac:dyDescent="0.25"/>
  <cols>
    <col min="1" max="1" width="15.85546875" style="29" customWidth="1"/>
    <col min="2" max="2" width="23.42578125" style="29" customWidth="1"/>
    <col min="3" max="3" width="25.28515625" style="29" customWidth="1"/>
    <col min="4" max="4" width="16.42578125" style="29" customWidth="1"/>
    <col min="5" max="5" width="19.85546875" style="29" customWidth="1"/>
    <col min="6" max="6" width="26.42578125" style="29" customWidth="1"/>
    <col min="7" max="8" width="11.42578125" style="31"/>
    <col min="9" max="9" width="11" style="25" customWidth="1"/>
    <col min="10" max="10" width="16.140625" style="25" customWidth="1"/>
    <col min="11" max="11" width="14.7109375" style="25" customWidth="1"/>
    <col min="12" max="12" width="10.7109375" style="25" customWidth="1"/>
    <col min="13" max="13" width="9.42578125" style="25" customWidth="1"/>
    <col min="14" max="14" width="13.5703125" style="25" customWidth="1"/>
    <col min="15" max="15" width="7.28515625" style="29" customWidth="1"/>
    <col min="16" max="16" width="16.140625" style="29" customWidth="1"/>
    <col min="17" max="18" width="11.42578125" style="29"/>
    <col min="19" max="19" width="12" style="29" customWidth="1"/>
    <col min="20" max="20" width="11.42578125" style="29"/>
    <col min="21" max="21" width="12.85546875" style="29" customWidth="1"/>
    <col min="22" max="22" width="11.42578125" style="29"/>
    <col min="23" max="23" width="13.140625" style="29" customWidth="1"/>
    <col min="24" max="24" width="13" style="29" customWidth="1"/>
    <col min="25" max="25" width="11.42578125" style="29"/>
    <col min="26" max="26" width="14.42578125" style="31" customWidth="1"/>
    <col min="27" max="27" width="11.42578125" style="31"/>
    <col min="28" max="28" width="36.28515625" style="29" customWidth="1"/>
    <col min="29" max="29" width="45.42578125" style="29" customWidth="1"/>
    <col min="30" max="30" width="15.140625" style="29" customWidth="1"/>
    <col min="31" max="31" width="14.5703125" style="29" customWidth="1"/>
    <col min="32" max="16384" width="11.42578125" style="29"/>
  </cols>
  <sheetData>
    <row r="1" spans="1:31" s="23" customFormat="1" ht="30" x14ac:dyDescent="0.25">
      <c r="A1" s="21" t="s">
        <v>28</v>
      </c>
      <c r="B1" s="21" t="s">
        <v>86</v>
      </c>
      <c r="C1" s="21" t="s">
        <v>2</v>
      </c>
      <c r="D1" s="21" t="s">
        <v>23</v>
      </c>
      <c r="E1" s="21" t="s">
        <v>29</v>
      </c>
      <c r="F1" s="21" t="s">
        <v>39</v>
      </c>
      <c r="G1" s="21" t="s">
        <v>76</v>
      </c>
      <c r="H1" s="21" t="s">
        <v>89</v>
      </c>
      <c r="I1" s="21" t="s">
        <v>56</v>
      </c>
      <c r="J1" s="21" t="s">
        <v>11</v>
      </c>
      <c r="K1" s="21" t="s">
        <v>61</v>
      </c>
      <c r="L1" s="21" t="s">
        <v>12</v>
      </c>
      <c r="M1" s="21" t="s">
        <v>13</v>
      </c>
      <c r="N1" s="21" t="s">
        <v>66</v>
      </c>
      <c r="O1" s="21" t="s">
        <v>120</v>
      </c>
      <c r="P1" s="21" t="s">
        <v>150</v>
      </c>
      <c r="Q1" s="22" t="s">
        <v>117</v>
      </c>
      <c r="R1" s="21" t="s">
        <v>169</v>
      </c>
      <c r="S1" s="21" t="s">
        <v>178</v>
      </c>
      <c r="T1" s="21" t="s">
        <v>179</v>
      </c>
      <c r="U1" s="21" t="s">
        <v>180</v>
      </c>
      <c r="V1" s="21" t="s">
        <v>181</v>
      </c>
      <c r="W1" s="21" t="s">
        <v>182</v>
      </c>
      <c r="X1" s="21" t="s">
        <v>183</v>
      </c>
      <c r="Y1" s="21" t="s">
        <v>13</v>
      </c>
      <c r="Z1" s="21" t="s">
        <v>201</v>
      </c>
      <c r="AA1" s="21" t="s">
        <v>202</v>
      </c>
      <c r="AB1" s="21" t="s">
        <v>207</v>
      </c>
      <c r="AC1" s="21" t="s">
        <v>213</v>
      </c>
      <c r="AD1" s="21" t="s">
        <v>66</v>
      </c>
      <c r="AE1" s="21" t="s">
        <v>300</v>
      </c>
    </row>
    <row r="2" spans="1:31" s="24" customFormat="1" ht="45" x14ac:dyDescent="0.25">
      <c r="A2" s="23" t="s">
        <v>90</v>
      </c>
      <c r="B2" s="24" t="s">
        <v>14</v>
      </c>
      <c r="C2" s="23" t="s">
        <v>91</v>
      </c>
      <c r="D2" s="24" t="s">
        <v>87</v>
      </c>
      <c r="E2" s="24" t="s">
        <v>92</v>
      </c>
      <c r="F2" s="24" t="s">
        <v>40</v>
      </c>
      <c r="G2" s="25"/>
      <c r="H2" s="25"/>
      <c r="I2" s="25" t="s">
        <v>58</v>
      </c>
      <c r="J2" s="25" t="s">
        <v>60</v>
      </c>
      <c r="K2" s="25" t="s">
        <v>61</v>
      </c>
      <c r="L2" s="25" t="s">
        <v>63</v>
      </c>
      <c r="M2" s="26" t="s">
        <v>64</v>
      </c>
      <c r="N2" s="25" t="s">
        <v>67</v>
      </c>
      <c r="O2" s="25" t="s">
        <v>118</v>
      </c>
      <c r="P2" s="24" t="s">
        <v>151</v>
      </c>
      <c r="Q2" s="24" t="s">
        <v>164</v>
      </c>
      <c r="R2" s="24" t="s">
        <v>177</v>
      </c>
      <c r="S2" s="24" t="s">
        <v>184</v>
      </c>
      <c r="T2" s="24" t="s">
        <v>186</v>
      </c>
      <c r="U2" s="25" t="s">
        <v>188</v>
      </c>
      <c r="V2" s="25" t="s">
        <v>190</v>
      </c>
      <c r="W2" s="25" t="s">
        <v>193</v>
      </c>
      <c r="X2" s="24" t="s">
        <v>195</v>
      </c>
      <c r="Y2" s="24" t="s">
        <v>197</v>
      </c>
      <c r="Z2" s="25" t="s">
        <v>184</v>
      </c>
      <c r="AA2" s="25">
        <v>15</v>
      </c>
      <c r="AB2" s="27" t="s">
        <v>208</v>
      </c>
      <c r="AC2" s="28" t="s">
        <v>214</v>
      </c>
      <c r="AD2" s="25" t="s">
        <v>68</v>
      </c>
      <c r="AE2" s="25" t="str">
        <f>""</f>
        <v/>
      </c>
    </row>
    <row r="3" spans="1:31" s="24" customFormat="1" ht="45" x14ac:dyDescent="0.25">
      <c r="A3" s="23" t="s">
        <v>80</v>
      </c>
      <c r="B3" s="23" t="s">
        <v>143</v>
      </c>
      <c r="C3" s="23" t="s">
        <v>93</v>
      </c>
      <c r="D3" s="24" t="s">
        <v>22</v>
      </c>
      <c r="E3" s="24" t="s">
        <v>94</v>
      </c>
      <c r="F3" s="24" t="s">
        <v>41</v>
      </c>
      <c r="G3" s="25"/>
      <c r="H3" s="25"/>
      <c r="I3" s="25" t="s">
        <v>59</v>
      </c>
      <c r="J3" s="25" t="s">
        <v>170</v>
      </c>
      <c r="K3" s="25" t="s">
        <v>62</v>
      </c>
      <c r="L3" s="25" t="s">
        <v>95</v>
      </c>
      <c r="M3" s="26" t="s">
        <v>65</v>
      </c>
      <c r="N3" s="25" t="s">
        <v>68</v>
      </c>
      <c r="O3" s="25" t="s">
        <v>119</v>
      </c>
      <c r="P3" s="24" t="s">
        <v>152</v>
      </c>
      <c r="Q3" s="24" t="s">
        <v>165</v>
      </c>
      <c r="R3" s="24" t="s">
        <v>200</v>
      </c>
      <c r="S3" s="24" t="s">
        <v>185</v>
      </c>
      <c r="T3" s="24" t="s">
        <v>187</v>
      </c>
      <c r="U3" s="25" t="s">
        <v>189</v>
      </c>
      <c r="V3" s="25" t="s">
        <v>191</v>
      </c>
      <c r="W3" s="25" t="s">
        <v>194</v>
      </c>
      <c r="X3" s="24" t="s">
        <v>196</v>
      </c>
      <c r="Y3" s="24" t="s">
        <v>198</v>
      </c>
      <c r="Z3" s="25" t="s">
        <v>185</v>
      </c>
      <c r="AA3" s="25">
        <v>0</v>
      </c>
      <c r="AB3" s="27" t="s">
        <v>209</v>
      </c>
      <c r="AC3" s="28" t="s">
        <v>215</v>
      </c>
      <c r="AD3" s="25" t="s">
        <v>221</v>
      </c>
    </row>
    <row r="4" spans="1:31" s="24" customFormat="1" ht="60" x14ac:dyDescent="0.25">
      <c r="A4" s="23" t="s">
        <v>96</v>
      </c>
      <c r="B4" s="23" t="s">
        <v>144</v>
      </c>
      <c r="C4" s="24" t="s">
        <v>84</v>
      </c>
      <c r="D4" s="24" t="s">
        <v>21</v>
      </c>
      <c r="E4" s="24" t="s">
        <v>98</v>
      </c>
      <c r="F4" s="24" t="s">
        <v>42</v>
      </c>
      <c r="G4" s="25"/>
      <c r="H4" s="25"/>
      <c r="I4" s="25" t="s">
        <v>57</v>
      </c>
      <c r="J4" s="25" t="s">
        <v>349</v>
      </c>
      <c r="K4" s="25" t="s">
        <v>349</v>
      </c>
      <c r="L4" s="25" t="s">
        <v>349</v>
      </c>
      <c r="M4" s="25" t="s">
        <v>349</v>
      </c>
      <c r="N4" s="26" t="s">
        <v>112</v>
      </c>
      <c r="P4" s="24" t="s">
        <v>153</v>
      </c>
      <c r="Q4" s="24" t="s">
        <v>166</v>
      </c>
      <c r="V4" s="24" t="s">
        <v>192</v>
      </c>
      <c r="Y4" s="24" t="s">
        <v>199</v>
      </c>
      <c r="Z4" s="25" t="s">
        <v>186</v>
      </c>
      <c r="AA4" s="25">
        <v>15</v>
      </c>
      <c r="AB4" s="27" t="s">
        <v>210</v>
      </c>
      <c r="AC4" s="28" t="s">
        <v>216</v>
      </c>
      <c r="AD4" s="26" t="s">
        <v>222</v>
      </c>
    </row>
    <row r="5" spans="1:31" ht="45" x14ac:dyDescent="0.25">
      <c r="B5" s="23" t="s">
        <v>145</v>
      </c>
      <c r="C5" s="23" t="s">
        <v>18</v>
      </c>
      <c r="D5" s="29" t="s">
        <v>20</v>
      </c>
      <c r="E5" s="29" t="s">
        <v>99</v>
      </c>
      <c r="F5" s="30" t="s">
        <v>43</v>
      </c>
      <c r="I5" s="25" t="s">
        <v>349</v>
      </c>
      <c r="N5" s="25" t="s">
        <v>69</v>
      </c>
      <c r="P5" s="24" t="s">
        <v>154</v>
      </c>
      <c r="Q5" s="24" t="s">
        <v>167</v>
      </c>
      <c r="Z5" s="25" t="s">
        <v>187</v>
      </c>
      <c r="AA5" s="25">
        <v>0</v>
      </c>
      <c r="AC5" s="28" t="s">
        <v>217</v>
      </c>
      <c r="AD5" s="25"/>
    </row>
    <row r="6" spans="1:31" ht="30" x14ac:dyDescent="0.25">
      <c r="B6" s="24" t="s">
        <v>97</v>
      </c>
      <c r="C6" s="30" t="s">
        <v>85</v>
      </c>
      <c r="D6" s="29" t="s">
        <v>19</v>
      </c>
      <c r="E6" s="29" t="s">
        <v>100</v>
      </c>
      <c r="F6" s="30" t="s">
        <v>44</v>
      </c>
      <c r="P6" s="24" t="s">
        <v>155</v>
      </c>
      <c r="Q6" s="24" t="s">
        <v>168</v>
      </c>
      <c r="Z6" s="25" t="s">
        <v>188</v>
      </c>
      <c r="AA6" s="25">
        <v>15</v>
      </c>
    </row>
    <row r="7" spans="1:31" ht="45" x14ac:dyDescent="0.25">
      <c r="B7" s="30" t="s">
        <v>15</v>
      </c>
      <c r="C7" s="29" t="s">
        <v>82</v>
      </c>
      <c r="E7" s="29" t="s">
        <v>27</v>
      </c>
      <c r="F7" s="29" t="s">
        <v>45</v>
      </c>
      <c r="P7" s="24" t="s">
        <v>156</v>
      </c>
      <c r="Z7" s="25" t="s">
        <v>189</v>
      </c>
      <c r="AA7" s="25">
        <v>0</v>
      </c>
    </row>
    <row r="8" spans="1:31" x14ac:dyDescent="0.25">
      <c r="B8" s="29" t="s">
        <v>117</v>
      </c>
      <c r="C8" s="29" t="s">
        <v>83</v>
      </c>
      <c r="E8" s="29" t="s">
        <v>101</v>
      </c>
      <c r="F8" s="29" t="s">
        <v>46</v>
      </c>
      <c r="P8" s="24" t="s">
        <v>157</v>
      </c>
      <c r="Z8" s="25" t="s">
        <v>190</v>
      </c>
      <c r="AA8" s="25">
        <v>15</v>
      </c>
    </row>
    <row r="9" spans="1:31" x14ac:dyDescent="0.25">
      <c r="B9" s="29" t="s">
        <v>16</v>
      </c>
      <c r="E9" s="29" t="s">
        <v>26</v>
      </c>
      <c r="F9" s="29" t="s">
        <v>47</v>
      </c>
      <c r="P9" s="24" t="s">
        <v>158</v>
      </c>
      <c r="Z9" s="25" t="s">
        <v>191</v>
      </c>
      <c r="AA9" s="25">
        <v>10</v>
      </c>
    </row>
    <row r="10" spans="1:31" x14ac:dyDescent="0.25">
      <c r="B10" s="29" t="s">
        <v>17</v>
      </c>
      <c r="E10" s="29" t="s">
        <v>25</v>
      </c>
      <c r="F10" s="29" t="s">
        <v>48</v>
      </c>
      <c r="Z10" s="25" t="s">
        <v>192</v>
      </c>
      <c r="AA10" s="25">
        <v>0</v>
      </c>
    </row>
    <row r="11" spans="1:31" x14ac:dyDescent="0.25">
      <c r="B11" s="29" t="s">
        <v>299</v>
      </c>
      <c r="E11" s="29" t="s">
        <v>24</v>
      </c>
      <c r="F11" s="29" t="s">
        <v>49</v>
      </c>
      <c r="Z11" s="25" t="s">
        <v>193</v>
      </c>
      <c r="AA11" s="25">
        <v>15</v>
      </c>
    </row>
    <row r="12" spans="1:31" x14ac:dyDescent="0.25">
      <c r="F12" s="29" t="s">
        <v>50</v>
      </c>
      <c r="Z12" s="25" t="s">
        <v>194</v>
      </c>
      <c r="AA12" s="25">
        <v>0</v>
      </c>
    </row>
    <row r="13" spans="1:31" x14ac:dyDescent="0.25">
      <c r="F13" s="29" t="s">
        <v>51</v>
      </c>
      <c r="Z13" s="25" t="s">
        <v>195</v>
      </c>
      <c r="AA13" s="25">
        <v>15</v>
      </c>
    </row>
    <row r="14" spans="1:31" x14ac:dyDescent="0.25">
      <c r="F14" s="29" t="s">
        <v>52</v>
      </c>
      <c r="Z14" s="25" t="s">
        <v>196</v>
      </c>
      <c r="AA14" s="25">
        <v>0</v>
      </c>
    </row>
    <row r="15" spans="1:31" x14ac:dyDescent="0.25">
      <c r="F15" s="29" t="s">
        <v>53</v>
      </c>
      <c r="Z15" s="25" t="s">
        <v>197</v>
      </c>
      <c r="AA15" s="25">
        <v>10</v>
      </c>
    </row>
    <row r="16" spans="1:31" x14ac:dyDescent="0.25">
      <c r="F16" s="29" t="s">
        <v>54</v>
      </c>
      <c r="Z16" s="25" t="s">
        <v>198</v>
      </c>
      <c r="AA16" s="25">
        <v>5</v>
      </c>
    </row>
    <row r="17" spans="6:27" x14ac:dyDescent="0.25">
      <c r="F17" s="29" t="s">
        <v>55</v>
      </c>
      <c r="Z17" s="25" t="s">
        <v>199</v>
      </c>
      <c r="AA17" s="25">
        <v>0</v>
      </c>
    </row>
  </sheetData>
  <sheetProtection algorithmName="SHA-512" hashValue="ZKit07eRJG0+ZhYxVfzUhgfFDyiS+dWKBsWXlkzlR/DkNh1cZcXkJTUWYiE5zeySv8p3TiJv4H7wZRzVvbwXWA==" saltValue="MXW7wXFn4jJsylrQ+ZNNdA==" spinCount="100000" sheet="1" objects="1" scenarios="1" selectLockedCells="1"/>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workbookViewId="0">
      <pane ySplit="1" topLeftCell="A5" activePane="bottomLeft" state="frozen"/>
      <selection pane="bottomLeft" activeCell="C2" sqref="C2"/>
    </sheetView>
  </sheetViews>
  <sheetFormatPr baseColWidth="10" defaultColWidth="14.42578125" defaultRowHeight="15" customHeight="1" x14ac:dyDescent="0.15"/>
  <cols>
    <col min="1" max="1" width="13.5703125" style="39" customWidth="1"/>
    <col min="2" max="2" width="36.85546875" style="34" customWidth="1"/>
    <col min="3" max="3" width="39.140625" style="34" customWidth="1"/>
    <col min="4" max="4" width="27.7109375" style="34" customWidth="1"/>
    <col min="5" max="27" width="10.7109375" style="34" customWidth="1"/>
    <col min="28" max="16384" width="14.42578125" style="34"/>
  </cols>
  <sheetData>
    <row r="1" spans="1:4" ht="27.75" customHeight="1" x14ac:dyDescent="0.15">
      <c r="A1" s="32" t="s">
        <v>224</v>
      </c>
      <c r="B1" s="33" t="s">
        <v>76</v>
      </c>
      <c r="C1" s="33" t="s">
        <v>225</v>
      </c>
      <c r="D1" s="33" t="s">
        <v>226</v>
      </c>
    </row>
    <row r="2" spans="1:4" s="37" customFormat="1" ht="99" x14ac:dyDescent="0.15">
      <c r="A2" s="35" t="s">
        <v>40</v>
      </c>
      <c r="B2" s="36" t="s">
        <v>227</v>
      </c>
      <c r="C2" s="36" t="s">
        <v>228</v>
      </c>
      <c r="D2" s="36" t="s">
        <v>257</v>
      </c>
    </row>
    <row r="3" spans="1:4" s="37" customFormat="1" ht="117" x14ac:dyDescent="0.15">
      <c r="A3" s="35" t="s">
        <v>41</v>
      </c>
      <c r="B3" s="36" t="s">
        <v>229</v>
      </c>
      <c r="C3" s="36" t="s">
        <v>230</v>
      </c>
      <c r="D3" s="36" t="s">
        <v>256</v>
      </c>
    </row>
    <row r="4" spans="1:4" s="37" customFormat="1" ht="63" x14ac:dyDescent="0.15">
      <c r="A4" s="35" t="s">
        <v>45</v>
      </c>
      <c r="B4" s="36" t="s">
        <v>231</v>
      </c>
      <c r="C4" s="36" t="s">
        <v>232</v>
      </c>
      <c r="D4" s="36" t="s">
        <v>258</v>
      </c>
    </row>
    <row r="5" spans="1:4" s="37" customFormat="1" ht="45" x14ac:dyDescent="0.15">
      <c r="A5" s="35" t="s">
        <v>46</v>
      </c>
      <c r="B5" s="36" t="s">
        <v>233</v>
      </c>
      <c r="C5" s="36" t="s">
        <v>234</v>
      </c>
      <c r="D5" s="36" t="s">
        <v>262</v>
      </c>
    </row>
    <row r="6" spans="1:4" s="37" customFormat="1" ht="63" x14ac:dyDescent="0.15">
      <c r="A6" s="35" t="s">
        <v>47</v>
      </c>
      <c r="B6" s="36" t="s">
        <v>235</v>
      </c>
      <c r="C6" s="36" t="s">
        <v>236</v>
      </c>
      <c r="D6" s="36" t="s">
        <v>258</v>
      </c>
    </row>
    <row r="7" spans="1:4" s="37" customFormat="1" ht="120" customHeight="1" x14ac:dyDescent="0.15">
      <c r="A7" s="35" t="s">
        <v>43</v>
      </c>
      <c r="B7" s="36" t="s">
        <v>238</v>
      </c>
      <c r="C7" s="36" t="s">
        <v>239</v>
      </c>
      <c r="D7" s="36" t="s">
        <v>260</v>
      </c>
    </row>
    <row r="8" spans="1:4" s="37" customFormat="1" ht="54" x14ac:dyDescent="0.15">
      <c r="A8" s="35" t="s">
        <v>42</v>
      </c>
      <c r="B8" s="36" t="s">
        <v>265</v>
      </c>
      <c r="C8" s="36" t="s">
        <v>237</v>
      </c>
      <c r="D8" s="36" t="s">
        <v>256</v>
      </c>
    </row>
    <row r="9" spans="1:4" s="37" customFormat="1" ht="63" x14ac:dyDescent="0.15">
      <c r="A9" s="35" t="s">
        <v>44</v>
      </c>
      <c r="B9" s="36" t="s">
        <v>240</v>
      </c>
      <c r="C9" s="36" t="s">
        <v>241</v>
      </c>
      <c r="D9" s="36" t="s">
        <v>261</v>
      </c>
    </row>
    <row r="10" spans="1:4" s="37" customFormat="1" ht="63" x14ac:dyDescent="0.15">
      <c r="A10" s="35" t="s">
        <v>48</v>
      </c>
      <c r="B10" s="36" t="s">
        <v>242</v>
      </c>
      <c r="C10" s="36" t="s">
        <v>243</v>
      </c>
      <c r="D10" s="36" t="s">
        <v>258</v>
      </c>
    </row>
    <row r="11" spans="1:4" s="37" customFormat="1" ht="63" x14ac:dyDescent="0.15">
      <c r="A11" s="35" t="s">
        <v>49</v>
      </c>
      <c r="B11" s="36" t="s">
        <v>244</v>
      </c>
      <c r="C11" s="36" t="s">
        <v>245</v>
      </c>
      <c r="D11" s="36" t="s">
        <v>258</v>
      </c>
    </row>
    <row r="12" spans="1:4" s="37" customFormat="1" ht="63" x14ac:dyDescent="0.15">
      <c r="A12" s="35" t="s">
        <v>50</v>
      </c>
      <c r="B12" s="36" t="s">
        <v>246</v>
      </c>
      <c r="C12" s="36" t="s">
        <v>247</v>
      </c>
      <c r="D12" s="36" t="s">
        <v>258</v>
      </c>
    </row>
    <row r="13" spans="1:4" s="37" customFormat="1" ht="63" x14ac:dyDescent="0.15">
      <c r="A13" s="35" t="s">
        <v>51</v>
      </c>
      <c r="B13" s="36" t="s">
        <v>248</v>
      </c>
      <c r="C13" s="36" t="s">
        <v>249</v>
      </c>
      <c r="D13" s="36" t="s">
        <v>258</v>
      </c>
    </row>
    <row r="14" spans="1:4" s="37" customFormat="1" ht="63" x14ac:dyDescent="0.15">
      <c r="A14" s="35" t="s">
        <v>52</v>
      </c>
      <c r="B14" s="36" t="s">
        <v>250</v>
      </c>
      <c r="C14" s="36" t="s">
        <v>251</v>
      </c>
      <c r="D14" s="36" t="s">
        <v>258</v>
      </c>
    </row>
    <row r="15" spans="1:4" s="37" customFormat="1" ht="72" x14ac:dyDescent="0.15">
      <c r="A15" s="35" t="s">
        <v>53</v>
      </c>
      <c r="B15" s="36" t="s">
        <v>252</v>
      </c>
      <c r="C15" s="36" t="s">
        <v>253</v>
      </c>
      <c r="D15" s="36" t="s">
        <v>259</v>
      </c>
    </row>
    <row r="16" spans="1:4" s="37" customFormat="1" ht="45" x14ac:dyDescent="0.15">
      <c r="A16" s="35" t="s">
        <v>55</v>
      </c>
      <c r="B16" s="38"/>
      <c r="C16" s="38"/>
      <c r="D16" s="36" t="s">
        <v>260</v>
      </c>
    </row>
    <row r="17" spans="1:4" s="37" customFormat="1" ht="90" x14ac:dyDescent="0.15">
      <c r="A17" s="35" t="s">
        <v>54</v>
      </c>
      <c r="B17" s="36" t="s">
        <v>254</v>
      </c>
      <c r="C17" s="36" t="s">
        <v>255</v>
      </c>
      <c r="D17" s="36" t="s">
        <v>258</v>
      </c>
    </row>
  </sheetData>
  <sheetProtection algorithmName="SHA-512" hashValue="1UNSeW/NRCxK45JIBfNCeLG2eztQG9wxCrVCFrtUd/qhirWEkZl4H/XWIvBFkqPMXiC+P5Sqq2b4LAZI292Kzw==" saltValue="TMFvyFGnEKlDOk1CN7neqw==" spinCount="100000" sheet="1" objects="1" scenarios="1" selectLockedCells="1"/>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8</vt:i4>
      </vt:variant>
    </vt:vector>
  </HeadingPairs>
  <TitlesOfParts>
    <vt:vector size="19" baseType="lpstr">
      <vt:lpstr>1. Punto de Partida</vt:lpstr>
      <vt:lpstr>2. Identificación del Riesgo</vt:lpstr>
      <vt:lpstr>3. Impacto Riesgo de Corrupción</vt:lpstr>
      <vt:lpstr>4. Riesgo Seguridad Informacion</vt:lpstr>
      <vt:lpstr>5. Valoración de Controles</vt:lpstr>
      <vt:lpstr>6.Valoración Control Corrupción</vt:lpstr>
      <vt:lpstr>7. Mapa de Riesgos General</vt:lpstr>
      <vt:lpstr>8. Seguimiento Cuatrimestral</vt:lpstr>
      <vt:lpstr>9. Seguimiento Consolidado</vt:lpstr>
      <vt:lpstr>Listas</vt:lpstr>
      <vt:lpstr>Datos Hoja 1</vt:lpstr>
      <vt:lpstr>Corrupción</vt:lpstr>
      <vt:lpstr>CriteriosImpacto</vt:lpstr>
      <vt:lpstr>Probabilidad</vt:lpstr>
      <vt:lpstr>SI_NO</vt:lpstr>
      <vt:lpstr>TipoRiesgo</vt:lpstr>
      <vt:lpstr>'8. Seguimiento Cuatrimestral'!Títulos_a_imprimir</vt:lpstr>
      <vt:lpstr>TratamientoCorrupcion</vt:lpstr>
      <vt:lpstr>TratamientoV5</vt:lpstr>
    </vt:vector>
  </TitlesOfParts>
  <Company>HP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Ivan Rueda Blanco</dc:creator>
  <cp:lastModifiedBy>Viviana Alejandra Galeano</cp:lastModifiedBy>
  <cp:lastPrinted>2022-08-26T19:46:22Z</cp:lastPrinted>
  <dcterms:created xsi:type="dcterms:W3CDTF">2021-10-27T17:44:21Z</dcterms:created>
  <dcterms:modified xsi:type="dcterms:W3CDTF">2022-09-03T00:24:05Z</dcterms:modified>
</cp:coreProperties>
</file>