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vgaleano\Downloads\RIESGOS II 2022\"/>
    </mc:Choice>
  </mc:AlternateContent>
  <bookViews>
    <workbookView xWindow="0" yWindow="0" windowWidth="24000" windowHeight="8235" tabRatio="769"/>
  </bookViews>
  <sheets>
    <sheet name="1. Punto de Partida" sheetId="5" r:id="rId1"/>
    <sheet name="2. Identificación del Riesgo" sheetId="7" r:id="rId2"/>
    <sheet name="3. Impacto Riesgo de Corrupción" sheetId="9" r:id="rId3"/>
    <sheet name="4. Riesgo Seguridad Informacion" sheetId="10" r:id="rId4"/>
    <sheet name="5. Valoración de Controles" sheetId="6" r:id="rId5"/>
    <sheet name="6.Valoración Control Corrupción" sheetId="11" r:id="rId6"/>
    <sheet name="7. Mapa de Riesgos General" sheetId="1" r:id="rId7"/>
    <sheet name="8. Seguimiento Cuatrimestral" sheetId="4" r:id="rId8"/>
    <sheet name="9. Seguimiento Consolidado" sheetId="14" r:id="rId9"/>
    <sheet name="Listas" sheetId="3" state="hidden" r:id="rId10"/>
    <sheet name="Datos Hoja 1" sheetId="12" state="hidden" r:id="rId11"/>
  </sheets>
  <externalReferences>
    <externalReference r:id="rId12"/>
  </externalReferences>
  <definedNames>
    <definedName name="AUTOMATIZACION" localSheetId="2">#REF!</definedName>
    <definedName name="AUTOMATIZACION" localSheetId="3">#REF!</definedName>
    <definedName name="AUTOMATIZACION" localSheetId="5">#REF!</definedName>
    <definedName name="AUTOMATIZACION" localSheetId="8">#REF!</definedName>
    <definedName name="AUTOMATIZACION">#REF!</definedName>
    <definedName name="Casi_seguro" localSheetId="2">'[1]3. PROBABILIDAD'!#REF!</definedName>
    <definedName name="Casi_seguro" localSheetId="3">'[1]3. PROBABILIDAD'!#REF!</definedName>
    <definedName name="Casi_seguro" localSheetId="5">'[1]3. PROBABILIDAD'!#REF!</definedName>
    <definedName name="Casi_seguro" localSheetId="8">'[1]3. PROBABILIDAD'!#REF!</definedName>
    <definedName name="Casi_seguro">'[1]3. PROBABILIDAD'!#REF!</definedName>
    <definedName name="CONFIDENCIALIDAD" localSheetId="2">'[1]4. IMPACTO GESTIÓN Y E'!#REF!</definedName>
    <definedName name="CONFIDENCIALIDAD" localSheetId="3">'[1]4. IMPACTO GESTIÓN Y E'!#REF!</definedName>
    <definedName name="CONFIDENCIALIDAD" localSheetId="5">'[1]4. IMPACTO GESTIÓN Y E'!#REF!</definedName>
    <definedName name="CONFIDENCIALIDAD" localSheetId="8">'[1]4. IMPACTO GESTIÓN Y E'!#REF!</definedName>
    <definedName name="CONFIDENCIALIDAD">'[1]4. IMPACTO GESTIÓN Y E'!#REF!</definedName>
    <definedName name="CONFIDENCIALIDAD_DE_LA_INFORMACIÓN" localSheetId="2">'[1]4. IMPACTO GESTIÓN Y E'!#REF!</definedName>
    <definedName name="CONFIDENCIALIDAD_DE_LA_INFORMACIÓN" localSheetId="3">'[1]4. IMPACTO GESTIÓN Y E'!#REF!</definedName>
    <definedName name="CONFIDENCIALIDAD_DE_LA_INFORMACIÓN" localSheetId="5">'[1]4. IMPACTO GESTIÓN Y E'!#REF!</definedName>
    <definedName name="CONFIDENCIALIDAD_DE_LA_INFORMACIÓN" localSheetId="8">'[1]4. IMPACTO GESTIÓN Y E'!#REF!</definedName>
    <definedName name="CONFIDENCIALIDAD_DE_LA_INFORMACIÓN">'[1]4. IMPACTO GESTIÓN Y E'!#REF!</definedName>
    <definedName name="CONTROL" localSheetId="2">#REF!</definedName>
    <definedName name="CONTROL" localSheetId="3">#REF!</definedName>
    <definedName name="CONTROL" localSheetId="5">#REF!</definedName>
    <definedName name="CONTROL" localSheetId="8">#REF!</definedName>
    <definedName name="CONTROL">#REF!</definedName>
    <definedName name="Corrupción">Listas!$Q$2:$Q$6</definedName>
    <definedName name="CREDIBILIDAD" localSheetId="2">'[1]4. IMPACTO GESTIÓN Y E'!#REF!</definedName>
    <definedName name="CREDIBILIDAD" localSheetId="3">'[1]4. IMPACTO GESTIÓN Y E'!#REF!</definedName>
    <definedName name="CREDIBILIDAD" localSheetId="5">'[1]4. IMPACTO GESTIÓN Y E'!#REF!</definedName>
    <definedName name="CREDIBILIDAD" localSheetId="8">'[1]4. IMPACTO GESTIÓN Y E'!#REF!</definedName>
    <definedName name="CREDIBILIDAD">'[1]4. IMPACTO GESTIÓN Y E'!#REF!</definedName>
    <definedName name="CREDIBILIDAD_O_IMAGEN" localSheetId="2">'[1]4. IMPACTO GESTIÓN Y E'!#REF!</definedName>
    <definedName name="CREDIBILIDAD_O_IMAGEN" localSheetId="3">'[1]4. IMPACTO GESTIÓN Y E'!#REF!</definedName>
    <definedName name="CREDIBILIDAD_O_IMAGEN" localSheetId="5">'[1]4. IMPACTO GESTIÓN Y E'!#REF!</definedName>
    <definedName name="CREDIBILIDAD_O_IMAGEN" localSheetId="8">'[1]4. IMPACTO GESTIÓN Y E'!#REF!</definedName>
    <definedName name="CREDIBILIDAD_O_IMAGEN">'[1]4. IMPACTO GESTIÓN Y E'!#REF!</definedName>
    <definedName name="CriteriosImpacto">Listas!$E$2:$E$11</definedName>
    <definedName name="EVIDENCIA" localSheetId="2">#REF!</definedName>
    <definedName name="EVIDENCIA" localSheetId="3">#REF!</definedName>
    <definedName name="EVIDENCIA" localSheetId="5">#REF!</definedName>
    <definedName name="EVIDENCIA" localSheetId="8">#REF!</definedName>
    <definedName name="EVIDENCIA">#REF!</definedName>
    <definedName name="FRECUENCIA" localSheetId="2">#REF!</definedName>
    <definedName name="FRECUENCIA" localSheetId="3">#REF!</definedName>
    <definedName name="FRECUENCIA" localSheetId="5">#REF!</definedName>
    <definedName name="FRECUENCIA" localSheetId="8">#REF!</definedName>
    <definedName name="FRECUENCIA">#REF!</definedName>
    <definedName name="Improbable_posible" localSheetId="2">'[1]3. PROBABILIDAD'!#REF!</definedName>
    <definedName name="Improbable_posible" localSheetId="3">'[1]3. PROBABILIDAD'!#REF!</definedName>
    <definedName name="Improbable_posible" localSheetId="5">'[1]3. PROBABILIDAD'!#REF!</definedName>
    <definedName name="Improbable_posible" localSheetId="8">'[1]3. PROBABILIDAD'!#REF!</definedName>
    <definedName name="Improbable_posible">'[1]3. PROBABILIDAD'!#REF!</definedName>
    <definedName name="LEGAL" localSheetId="2">'[1]4. IMPACTO GESTIÓN Y E'!#REF!</definedName>
    <definedName name="LEGAL" localSheetId="3">'[1]4. IMPACTO GESTIÓN Y E'!#REF!</definedName>
    <definedName name="LEGAL" localSheetId="5">'[1]4. IMPACTO GESTIÓN Y E'!#REF!</definedName>
    <definedName name="LEGAL" localSheetId="8">'[1]4. IMPACTO GESTIÓN Y E'!#REF!</definedName>
    <definedName name="LEGAL">'[1]4. IMPACTO GESTIÓN Y E'!#REF!</definedName>
    <definedName name="MANUALES" localSheetId="2">#REF!</definedName>
    <definedName name="MANUALES" localSheetId="3">#REF!</definedName>
    <definedName name="MANUALES" localSheetId="5">#REF!</definedName>
    <definedName name="MANUALES" localSheetId="8">#REF!</definedName>
    <definedName name="MANUALES">#REF!</definedName>
    <definedName name="OPERATIVO" localSheetId="2">'[1]4. IMPACTO GESTIÓN Y E'!#REF!</definedName>
    <definedName name="OPERATIVO" localSheetId="3">'[1]4. IMPACTO GESTIÓN Y E'!#REF!</definedName>
    <definedName name="OPERATIVO" localSheetId="5">'[1]4. IMPACTO GESTIÓN Y E'!#REF!</definedName>
    <definedName name="OPERATIVO" localSheetId="8">'[1]4. IMPACTO GESTIÓN Y E'!#REF!</definedName>
    <definedName name="OPERATIVO">'[1]4. IMPACTO GESTIÓN Y E'!#REF!</definedName>
    <definedName name="Posible" localSheetId="2">'[1]3. PROBABILIDAD'!#REF!</definedName>
    <definedName name="Posible" localSheetId="3">'[1]3. PROBABILIDAD'!#REF!</definedName>
    <definedName name="Posible" localSheetId="5">'[1]3. PROBABILIDAD'!#REF!</definedName>
    <definedName name="Posible" localSheetId="8">'[1]3. PROBABILIDAD'!#REF!</definedName>
    <definedName name="Posible">'[1]3. PROBABILIDAD'!#REF!</definedName>
    <definedName name="Probabilidad">Listas!$D$2:$D$6</definedName>
    <definedName name="Probable" localSheetId="2">'[1]3. PROBABILIDAD'!#REF!</definedName>
    <definedName name="Probable" localSheetId="3">'[1]3. PROBABILIDAD'!#REF!</definedName>
    <definedName name="Probable" localSheetId="5">'[1]3. PROBABILIDAD'!#REF!</definedName>
    <definedName name="Probable" localSheetId="8">'[1]3. PROBABILIDAD'!#REF!</definedName>
    <definedName name="Probable">'[1]3. PROBABILIDAD'!#REF!</definedName>
    <definedName name="Rara_vez" localSheetId="2">'[1]3. PROBABILIDAD'!#REF!</definedName>
    <definedName name="Rara_vez" localSheetId="3">'[1]3. PROBABILIDAD'!#REF!</definedName>
    <definedName name="Rara_vez" localSheetId="5">'[1]3. PROBABILIDAD'!#REF!</definedName>
    <definedName name="Rara_vez" localSheetId="8">'[1]3. PROBABILIDAD'!#REF!</definedName>
    <definedName name="Rara_vez">'[1]3. PROBABILIDAD'!#REF!</definedName>
    <definedName name="RESPONSABLES" localSheetId="2">#REF!</definedName>
    <definedName name="RESPONSABLES" localSheetId="3">#REF!</definedName>
    <definedName name="RESPONSABLES" localSheetId="5">#REF!</definedName>
    <definedName name="RESPONSABLES" localSheetId="8">#REF!</definedName>
    <definedName name="RESPONSABLES">#REF!</definedName>
    <definedName name="SI_NO">Listas!$O$2:$O$3</definedName>
    <definedName name="TIEMPO" localSheetId="2">#REF!</definedName>
    <definedName name="TIEMPO" localSheetId="3">#REF!</definedName>
    <definedName name="TIEMPO" localSheetId="5">#REF!</definedName>
    <definedName name="TIEMPO" localSheetId="8">#REF!</definedName>
    <definedName name="TIEMPO">#REF!</definedName>
    <definedName name="TipoRiesgo">Listas!$B$2:$B$11</definedName>
    <definedName name="TratamientoCorrupcion">Listas!$AD$2:$AD$4</definedName>
    <definedName name="TratamientoV5">Listas!$N$2:$N$5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66" i="1" l="1"/>
  <c r="AK63" i="1"/>
  <c r="AK60" i="1"/>
  <c r="AK57" i="1"/>
  <c r="AK54" i="1"/>
  <c r="AK51" i="1"/>
  <c r="AK48" i="1"/>
  <c r="AK45" i="1"/>
  <c r="AK42" i="1"/>
  <c r="AK39" i="1"/>
  <c r="AK36" i="1"/>
  <c r="AK33" i="1"/>
  <c r="AK30" i="1"/>
  <c r="AK27" i="1"/>
  <c r="AK24" i="1"/>
  <c r="AK21" i="1"/>
  <c r="AK18" i="1"/>
  <c r="AK15" i="1"/>
  <c r="AK12" i="1"/>
  <c r="H9" i="6"/>
  <c r="R10" i="6"/>
  <c r="R11" i="6"/>
  <c r="R12" i="6"/>
  <c r="R13" i="6"/>
  <c r="R14" i="6"/>
  <c r="R15" i="6"/>
  <c r="R16" i="6"/>
  <c r="R17" i="6"/>
  <c r="R18" i="6"/>
  <c r="R19" i="6"/>
  <c r="R20" i="6"/>
  <c r="R21" i="6"/>
  <c r="R22" i="6"/>
  <c r="R23" i="6"/>
  <c r="R24" i="6"/>
  <c r="R25" i="6"/>
  <c r="R26" i="6"/>
  <c r="R27" i="6"/>
  <c r="R28" i="6"/>
  <c r="R29" i="6"/>
  <c r="R30" i="6"/>
  <c r="R31" i="6"/>
  <c r="R32" i="6"/>
  <c r="R33" i="6"/>
  <c r="R34" i="6"/>
  <c r="R35" i="6"/>
  <c r="R36" i="6"/>
  <c r="R37" i="6"/>
  <c r="R38" i="6"/>
  <c r="R39" i="6"/>
  <c r="R40" i="6"/>
  <c r="R41" i="6"/>
  <c r="R42" i="6"/>
  <c r="R43" i="6"/>
  <c r="R44" i="6"/>
  <c r="R45" i="6"/>
  <c r="R46" i="6"/>
  <c r="R47" i="6"/>
  <c r="R48" i="6"/>
  <c r="R49" i="6"/>
  <c r="R50" i="6"/>
  <c r="R51" i="6"/>
  <c r="R52" i="6"/>
  <c r="R53" i="6"/>
  <c r="R54" i="6"/>
  <c r="R55" i="6"/>
  <c r="R56" i="6"/>
  <c r="R57" i="6"/>
  <c r="R58" i="6"/>
  <c r="R59" i="6"/>
  <c r="R60" i="6"/>
  <c r="R61" i="6"/>
  <c r="R62" i="6"/>
  <c r="R63" i="6"/>
  <c r="R64" i="6"/>
  <c r="R65" i="6"/>
  <c r="R66" i="6"/>
  <c r="R67" i="6"/>
  <c r="R68" i="6"/>
  <c r="R9" i="6"/>
  <c r="H68" i="6" l="1"/>
  <c r="H67" i="6"/>
  <c r="H66" i="6"/>
  <c r="H65" i="6"/>
  <c r="H64" i="6"/>
  <c r="H63" i="6"/>
  <c r="H62" i="6"/>
  <c r="H61" i="6"/>
  <c r="H60" i="6"/>
  <c r="H59" i="6"/>
  <c r="H58" i="6"/>
  <c r="H57" i="6"/>
  <c r="H56" i="6"/>
  <c r="H55" i="6"/>
  <c r="H54" i="6"/>
  <c r="H53" i="6"/>
  <c r="H52" i="6"/>
  <c r="H51" i="6"/>
  <c r="H50" i="6"/>
  <c r="H49" i="6"/>
  <c r="H48" i="6"/>
  <c r="H47" i="6"/>
  <c r="H46" i="6"/>
  <c r="H45" i="6"/>
  <c r="H44" i="6"/>
  <c r="H43" i="6"/>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U9" i="7"/>
  <c r="U66" i="7" l="1"/>
  <c r="U63" i="7"/>
  <c r="U60" i="7"/>
  <c r="U57" i="7"/>
  <c r="U54" i="7"/>
  <c r="U51" i="7"/>
  <c r="U48" i="7"/>
  <c r="U45" i="7"/>
  <c r="U42" i="7"/>
  <c r="U39" i="7"/>
  <c r="U36" i="7"/>
  <c r="U33" i="7"/>
  <c r="U30" i="7"/>
  <c r="U27" i="7"/>
  <c r="U24" i="7"/>
  <c r="U21" i="7"/>
  <c r="U18" i="7"/>
  <c r="U15" i="7"/>
  <c r="U12" i="7"/>
  <c r="E66" i="4" l="1"/>
  <c r="E63" i="4"/>
  <c r="E60" i="4"/>
  <c r="E57" i="4"/>
  <c r="E54" i="4"/>
  <c r="E51" i="4"/>
  <c r="E48" i="4"/>
  <c r="E45" i="4"/>
  <c r="E42" i="4"/>
  <c r="E39" i="4"/>
  <c r="E36" i="4"/>
  <c r="E33" i="4"/>
  <c r="E30" i="4"/>
  <c r="E27" i="4"/>
  <c r="E24" i="4"/>
  <c r="E21" i="4"/>
  <c r="E18" i="4"/>
  <c r="E15" i="4"/>
  <c r="E12" i="4"/>
  <c r="E9" i="4"/>
  <c r="N13" i="11" l="1"/>
  <c r="N14" i="11"/>
  <c r="C66" i="1" l="1"/>
  <c r="C63" i="1"/>
  <c r="C60" i="1"/>
  <c r="C57" i="1"/>
  <c r="C54" i="1"/>
  <c r="C51" i="1"/>
  <c r="C48" i="1"/>
  <c r="C45" i="1"/>
  <c r="C42" i="1"/>
  <c r="C39" i="1"/>
  <c r="C36" i="1"/>
  <c r="C33" i="1"/>
  <c r="C30" i="1"/>
  <c r="C27" i="1"/>
  <c r="C24" i="1"/>
  <c r="C21" i="1"/>
  <c r="C18" i="1"/>
  <c r="C15" i="1"/>
  <c r="C12" i="1"/>
  <c r="C9" i="1"/>
  <c r="D51" i="11"/>
  <c r="W51" i="11" s="1"/>
  <c r="D54" i="6"/>
  <c r="D66" i="6"/>
  <c r="C66" i="6"/>
  <c r="B66" i="6"/>
  <c r="D27" i="6"/>
  <c r="C27" i="6"/>
  <c r="T47" i="6"/>
  <c r="V47" i="6" s="1"/>
  <c r="S16" i="6"/>
  <c r="U16" i="6" s="1"/>
  <c r="J68" i="6"/>
  <c r="T68" i="6" s="1"/>
  <c r="V68" i="6" s="1"/>
  <c r="J67" i="6"/>
  <c r="S67" i="6" s="1"/>
  <c r="U67" i="6" s="1"/>
  <c r="J65" i="6"/>
  <c r="S65" i="6" s="1"/>
  <c r="U65" i="6" s="1"/>
  <c r="J64" i="6"/>
  <c r="T64" i="6" s="1"/>
  <c r="V64" i="6" s="1"/>
  <c r="J62" i="6"/>
  <c r="T62" i="6" s="1"/>
  <c r="V62" i="6" s="1"/>
  <c r="J61" i="6"/>
  <c r="T61" i="6" s="1"/>
  <c r="V61" i="6" s="1"/>
  <c r="J59" i="6"/>
  <c r="T59" i="6" s="1"/>
  <c r="V59" i="6" s="1"/>
  <c r="J58" i="6"/>
  <c r="T58" i="6" s="1"/>
  <c r="V58" i="6" s="1"/>
  <c r="J56" i="6"/>
  <c r="T56" i="6" s="1"/>
  <c r="V56" i="6" s="1"/>
  <c r="J55" i="6"/>
  <c r="S55" i="6" s="1"/>
  <c r="U55" i="6" s="1"/>
  <c r="J53" i="6"/>
  <c r="T53" i="6" s="1"/>
  <c r="V53" i="6" s="1"/>
  <c r="J52" i="6"/>
  <c r="T52" i="6" s="1"/>
  <c r="V52" i="6" s="1"/>
  <c r="J50" i="6"/>
  <c r="T50" i="6" s="1"/>
  <c r="V50" i="6" s="1"/>
  <c r="J49" i="6"/>
  <c r="T49" i="6" s="1"/>
  <c r="V49" i="6" s="1"/>
  <c r="J47" i="6"/>
  <c r="S47" i="6" s="1"/>
  <c r="U47" i="6" s="1"/>
  <c r="J46" i="6"/>
  <c r="T46" i="6" s="1"/>
  <c r="V46" i="6" s="1"/>
  <c r="J44" i="6"/>
  <c r="T44" i="6" s="1"/>
  <c r="V44" i="6" s="1"/>
  <c r="J43" i="6"/>
  <c r="S43" i="6" s="1"/>
  <c r="U43" i="6" s="1"/>
  <c r="J41" i="6"/>
  <c r="T41" i="6" s="1"/>
  <c r="V41" i="6" s="1"/>
  <c r="J40" i="6"/>
  <c r="S40" i="6" s="1"/>
  <c r="U40" i="6" s="1"/>
  <c r="J38" i="6"/>
  <c r="T38" i="6" s="1"/>
  <c r="V38" i="6" s="1"/>
  <c r="J37" i="6"/>
  <c r="T37" i="6" s="1"/>
  <c r="V37" i="6" s="1"/>
  <c r="J35" i="6"/>
  <c r="T35" i="6" s="1"/>
  <c r="V35" i="6" s="1"/>
  <c r="J34" i="6"/>
  <c r="T34" i="6" s="1"/>
  <c r="V34" i="6" s="1"/>
  <c r="J32" i="6"/>
  <c r="T32" i="6" s="1"/>
  <c r="V32" i="6" s="1"/>
  <c r="J31" i="6"/>
  <c r="S31" i="6" s="1"/>
  <c r="U31" i="6" s="1"/>
  <c r="J29" i="6"/>
  <c r="T29" i="6" s="1"/>
  <c r="V29" i="6" s="1"/>
  <c r="J28" i="6"/>
  <c r="T28" i="6" s="1"/>
  <c r="V28" i="6" s="1"/>
  <c r="J26" i="6"/>
  <c r="T26" i="6" s="1"/>
  <c r="V26" i="6" s="1"/>
  <c r="J25" i="6"/>
  <c r="T25" i="6" s="1"/>
  <c r="V25" i="6" s="1"/>
  <c r="J23" i="6"/>
  <c r="T23" i="6" s="1"/>
  <c r="V23" i="6" s="1"/>
  <c r="J22" i="6"/>
  <c r="T22" i="6" s="1"/>
  <c r="V22" i="6" s="1"/>
  <c r="J20" i="6"/>
  <c r="J19" i="6"/>
  <c r="J17" i="6"/>
  <c r="T17" i="6" s="1"/>
  <c r="V17" i="6" s="1"/>
  <c r="J16" i="6"/>
  <c r="T16" i="6" s="1"/>
  <c r="V16" i="6" s="1"/>
  <c r="J14" i="6"/>
  <c r="S14" i="6" s="1"/>
  <c r="U14" i="6" s="1"/>
  <c r="J13" i="6"/>
  <c r="J11" i="6"/>
  <c r="S11" i="6" s="1"/>
  <c r="U11" i="6" s="1"/>
  <c r="J10" i="6"/>
  <c r="N17" i="11"/>
  <c r="O17" i="11" s="1"/>
  <c r="N16" i="11"/>
  <c r="O16" i="11" s="1"/>
  <c r="O14" i="11"/>
  <c r="O13" i="11"/>
  <c r="S58" i="6" l="1"/>
  <c r="U58" i="6" s="1"/>
  <c r="T31" i="6"/>
  <c r="V31" i="6" s="1"/>
  <c r="S59" i="6"/>
  <c r="U59" i="6" s="1"/>
  <c r="S34" i="6"/>
  <c r="U34" i="6" s="1"/>
  <c r="T67" i="6"/>
  <c r="V67" i="6" s="1"/>
  <c r="S17" i="6"/>
  <c r="U17" i="6" s="1"/>
  <c r="T43" i="6"/>
  <c r="V43" i="6" s="1"/>
  <c r="S46" i="6"/>
  <c r="U46" i="6" s="1"/>
  <c r="S35" i="6"/>
  <c r="U35" i="6" s="1"/>
  <c r="T55" i="6"/>
  <c r="V55" i="6" s="1"/>
  <c r="S25" i="6"/>
  <c r="U25" i="6" s="1"/>
  <c r="S37" i="6"/>
  <c r="U37" i="6" s="1"/>
  <c r="S49" i="6"/>
  <c r="U49" i="6" s="1"/>
  <c r="S61" i="6"/>
  <c r="U61" i="6" s="1"/>
  <c r="S26" i="6"/>
  <c r="U26" i="6" s="1"/>
  <c r="S38" i="6"/>
  <c r="U38" i="6" s="1"/>
  <c r="S50" i="6"/>
  <c r="U50" i="6" s="1"/>
  <c r="S62" i="6"/>
  <c r="U62" i="6" s="1"/>
  <c r="S52" i="6"/>
  <c r="U52" i="6" s="1"/>
  <c r="S64" i="6"/>
  <c r="U64" i="6" s="1"/>
  <c r="S29" i="6"/>
  <c r="U29" i="6" s="1"/>
  <c r="S41" i="6"/>
  <c r="U41" i="6" s="1"/>
  <c r="S53" i="6"/>
  <c r="U53" i="6" s="1"/>
  <c r="T40" i="6"/>
  <c r="V40" i="6" s="1"/>
  <c r="T65" i="6"/>
  <c r="V65" i="6" s="1"/>
  <c r="S32" i="6"/>
  <c r="U32" i="6" s="1"/>
  <c r="S44" i="6"/>
  <c r="U44" i="6" s="1"/>
  <c r="S56" i="6"/>
  <c r="U56" i="6" s="1"/>
  <c r="S68" i="6"/>
  <c r="U68" i="6" s="1"/>
  <c r="S13" i="6"/>
  <c r="U13" i="6" s="1"/>
  <c r="T20" i="6"/>
  <c r="V20" i="6" s="1"/>
  <c r="S19" i="6"/>
  <c r="U19" i="6" s="1"/>
  <c r="M17" i="11"/>
  <c r="Q17" i="11" s="1"/>
  <c r="M16" i="11"/>
  <c r="Q16" i="11" s="1"/>
  <c r="M14" i="11"/>
  <c r="Q14" i="11" s="1"/>
  <c r="M13" i="11"/>
  <c r="Q13" i="11" s="1"/>
  <c r="N68" i="11"/>
  <c r="O68" i="11" s="1"/>
  <c r="N67" i="11"/>
  <c r="O67" i="11" s="1"/>
  <c r="M67" i="11"/>
  <c r="Q67" i="11" s="1"/>
  <c r="N65" i="11"/>
  <c r="O65" i="11" s="1"/>
  <c r="N64" i="11"/>
  <c r="O64" i="11" s="1"/>
  <c r="N62" i="11"/>
  <c r="O62" i="11" s="1"/>
  <c r="N61" i="11"/>
  <c r="M61" i="11" s="1"/>
  <c r="Q61" i="11" s="1"/>
  <c r="N59" i="11"/>
  <c r="O59" i="11" s="1"/>
  <c r="N58" i="11"/>
  <c r="O58" i="11" s="1"/>
  <c r="N56" i="11"/>
  <c r="O56" i="11" s="1"/>
  <c r="N55" i="11"/>
  <c r="O55" i="11" s="1"/>
  <c r="N53" i="11"/>
  <c r="O53" i="11" s="1"/>
  <c r="N52" i="11"/>
  <c r="M52" i="11" s="1"/>
  <c r="Q52" i="11" s="1"/>
  <c r="N50" i="11"/>
  <c r="M50" i="11" s="1"/>
  <c r="Q50" i="11" s="1"/>
  <c r="N49" i="11"/>
  <c r="O49" i="11" s="1"/>
  <c r="N47" i="11"/>
  <c r="O47" i="11" s="1"/>
  <c r="M47" i="11"/>
  <c r="Q47" i="11" s="1"/>
  <c r="N46" i="11"/>
  <c r="M46" i="11" s="1"/>
  <c r="Q46" i="11" s="1"/>
  <c r="N44" i="11"/>
  <c r="O44" i="11" s="1"/>
  <c r="M44" i="11"/>
  <c r="Q44" i="11" s="1"/>
  <c r="N43" i="11"/>
  <c r="O43" i="11" s="1"/>
  <c r="N41" i="11"/>
  <c r="M41" i="11" s="1"/>
  <c r="Q41" i="11" s="1"/>
  <c r="N40" i="11"/>
  <c r="M40" i="11" s="1"/>
  <c r="Q40" i="11" s="1"/>
  <c r="N38" i="11"/>
  <c r="O38" i="11" s="1"/>
  <c r="N37" i="11"/>
  <c r="O37" i="11" s="1"/>
  <c r="N35" i="11"/>
  <c r="O35" i="11" s="1"/>
  <c r="N34" i="11"/>
  <c r="M34" i="11" s="1"/>
  <c r="Q34" i="11" s="1"/>
  <c r="N32" i="11"/>
  <c r="O32" i="11" s="1"/>
  <c r="N31" i="11"/>
  <c r="M31" i="11" s="1"/>
  <c r="Q31" i="11" s="1"/>
  <c r="N29" i="11"/>
  <c r="M29" i="11" s="1"/>
  <c r="Q29" i="11" s="1"/>
  <c r="N28" i="11"/>
  <c r="M28" i="11" s="1"/>
  <c r="Q28" i="11" s="1"/>
  <c r="N26" i="11"/>
  <c r="O26" i="11" s="1"/>
  <c r="M26" i="11"/>
  <c r="Q26" i="11" s="1"/>
  <c r="N25" i="11"/>
  <c r="O25" i="11" s="1"/>
  <c r="N23" i="11"/>
  <c r="O23" i="11" s="1"/>
  <c r="O22" i="11"/>
  <c r="N22" i="11"/>
  <c r="M22" i="11" s="1"/>
  <c r="Q22" i="11" s="1"/>
  <c r="N20" i="11"/>
  <c r="O20" i="11" s="1"/>
  <c r="N19" i="11"/>
  <c r="O19" i="11" s="1"/>
  <c r="D21" i="11"/>
  <c r="W21" i="11" s="1"/>
  <c r="B21" i="11"/>
  <c r="N66" i="11"/>
  <c r="N63" i="11"/>
  <c r="N60" i="11"/>
  <c r="N57" i="11"/>
  <c r="N54" i="11"/>
  <c r="N51" i="11"/>
  <c r="N48" i="11"/>
  <c r="N45" i="11"/>
  <c r="N42" i="11"/>
  <c r="O39" i="11"/>
  <c r="N39" i="11"/>
  <c r="N36" i="11"/>
  <c r="N33" i="11"/>
  <c r="M33" i="11" s="1"/>
  <c r="Q33" i="11" s="1"/>
  <c r="N30" i="11"/>
  <c r="N27" i="11"/>
  <c r="N24" i="11"/>
  <c r="N21" i="11"/>
  <c r="N18" i="11"/>
  <c r="N15" i="11"/>
  <c r="D66" i="11"/>
  <c r="W66" i="11" s="1"/>
  <c r="C66" i="11"/>
  <c r="B66" i="11"/>
  <c r="D63" i="11"/>
  <c r="W63" i="11" s="1"/>
  <c r="C63" i="11"/>
  <c r="B63" i="11"/>
  <c r="D60" i="11"/>
  <c r="W60" i="11" s="1"/>
  <c r="C60" i="11"/>
  <c r="B60" i="11"/>
  <c r="D57" i="11"/>
  <c r="W57" i="11" s="1"/>
  <c r="C57" i="11"/>
  <c r="B57" i="11"/>
  <c r="D54" i="11"/>
  <c r="W54" i="11" s="1"/>
  <c r="C54" i="11"/>
  <c r="B54" i="11"/>
  <c r="C51" i="11"/>
  <c r="B51" i="11"/>
  <c r="D48" i="11"/>
  <c r="W48" i="11" s="1"/>
  <c r="C48" i="11"/>
  <c r="B48" i="11"/>
  <c r="D45" i="11"/>
  <c r="W45" i="11" s="1"/>
  <c r="C45" i="11"/>
  <c r="B45" i="11"/>
  <c r="D42" i="11"/>
  <c r="W42" i="11" s="1"/>
  <c r="C42" i="11"/>
  <c r="B42" i="11"/>
  <c r="D39" i="11"/>
  <c r="W39" i="11" s="1"/>
  <c r="C39" i="11"/>
  <c r="B39" i="11"/>
  <c r="D36" i="11"/>
  <c r="W36" i="11" s="1"/>
  <c r="C36" i="11"/>
  <c r="B36" i="11"/>
  <c r="D33" i="11"/>
  <c r="W33" i="11" s="1"/>
  <c r="C33" i="11"/>
  <c r="B33" i="11"/>
  <c r="D30" i="11"/>
  <c r="W30" i="11" s="1"/>
  <c r="C30" i="11"/>
  <c r="B30" i="11"/>
  <c r="D27" i="11"/>
  <c r="W27" i="11" s="1"/>
  <c r="C27" i="11"/>
  <c r="B27" i="11"/>
  <c r="D24" i="11"/>
  <c r="W24" i="11" s="1"/>
  <c r="C24" i="11"/>
  <c r="B24" i="11"/>
  <c r="C21" i="11"/>
  <c r="D18" i="11"/>
  <c r="W18" i="11" s="1"/>
  <c r="C18" i="11"/>
  <c r="B18" i="11"/>
  <c r="D15" i="11"/>
  <c r="W15" i="11" s="1"/>
  <c r="C15" i="11"/>
  <c r="D12" i="11"/>
  <c r="C12" i="11"/>
  <c r="N11" i="11"/>
  <c r="O11" i="11" s="1"/>
  <c r="N10" i="11"/>
  <c r="O10" i="11" s="1"/>
  <c r="B66" i="7"/>
  <c r="B63" i="7"/>
  <c r="B60" i="7"/>
  <c r="B57" i="7"/>
  <c r="B54" i="7"/>
  <c r="B51" i="7"/>
  <c r="B48" i="7"/>
  <c r="B45" i="7"/>
  <c r="B42" i="7"/>
  <c r="B39" i="7"/>
  <c r="B36" i="7"/>
  <c r="B33" i="7"/>
  <c r="B30" i="7"/>
  <c r="B27" i="7"/>
  <c r="B24" i="7"/>
  <c r="B24" i="6" s="1"/>
  <c r="B21" i="7"/>
  <c r="B18" i="7"/>
  <c r="B15" i="7"/>
  <c r="B15" i="11" s="1"/>
  <c r="B12" i="7"/>
  <c r="B12" i="11" s="1"/>
  <c r="B9" i="7"/>
  <c r="O45" i="11" l="1"/>
  <c r="R45" i="11"/>
  <c r="S45" i="11" s="1"/>
  <c r="O30" i="11"/>
  <c r="R30" i="11"/>
  <c r="S30" i="11" s="1"/>
  <c r="M48" i="11"/>
  <c r="Q48" i="11" s="1"/>
  <c r="R48" i="11"/>
  <c r="S48" i="11" s="1"/>
  <c r="M51" i="11"/>
  <c r="Q51" i="11" s="1"/>
  <c r="R51" i="11"/>
  <c r="S51" i="11" s="1"/>
  <c r="O33" i="11"/>
  <c r="R33" i="11"/>
  <c r="S33" i="11" s="1"/>
  <c r="O54" i="11"/>
  <c r="R54" i="11"/>
  <c r="S54" i="11" s="1"/>
  <c r="O36" i="11"/>
  <c r="R36" i="11"/>
  <c r="S36" i="11" s="1"/>
  <c r="O57" i="11"/>
  <c r="R57" i="11"/>
  <c r="S57" i="11" s="1"/>
  <c r="O41" i="11"/>
  <c r="O18" i="11"/>
  <c r="R18" i="11"/>
  <c r="S18" i="11" s="1"/>
  <c r="M39" i="11"/>
  <c r="Q39" i="11" s="1"/>
  <c r="R39" i="11"/>
  <c r="S39" i="11" s="1"/>
  <c r="O60" i="11"/>
  <c r="R60" i="11"/>
  <c r="S60" i="11" s="1"/>
  <c r="M64" i="11"/>
  <c r="Q64" i="11" s="1"/>
  <c r="O27" i="11"/>
  <c r="R27" i="11"/>
  <c r="S27" i="11" s="1"/>
  <c r="O21" i="11"/>
  <c r="R21" i="11"/>
  <c r="S21" i="11" s="1"/>
  <c r="M63" i="11"/>
  <c r="Q63" i="11" s="1"/>
  <c r="R63" i="11"/>
  <c r="S63" i="11" s="1"/>
  <c r="O24" i="11"/>
  <c r="R24" i="11"/>
  <c r="S24" i="11" s="1"/>
  <c r="O42" i="11"/>
  <c r="R42" i="11"/>
  <c r="S42" i="11" s="1"/>
  <c r="O66" i="11"/>
  <c r="R66" i="11"/>
  <c r="S66" i="11" s="1"/>
  <c r="M15" i="11"/>
  <c r="Q15" i="11" s="1"/>
  <c r="R15" i="11"/>
  <c r="S15" i="11" s="1"/>
  <c r="O51" i="11"/>
  <c r="M49" i="11"/>
  <c r="Q49" i="11" s="1"/>
  <c r="M10" i="11"/>
  <c r="Q10" i="11" s="1"/>
  <c r="M65" i="11"/>
  <c r="Q65" i="11" s="1"/>
  <c r="O63" i="11"/>
  <c r="M11" i="11"/>
  <c r="Q11" i="11" s="1"/>
  <c r="O48" i="11"/>
  <c r="O29" i="11"/>
  <c r="O40" i="11"/>
  <c r="O61" i="11"/>
  <c r="M68" i="11"/>
  <c r="Q68" i="11" s="1"/>
  <c r="M21" i="11"/>
  <c r="Q21" i="11" s="1"/>
  <c r="M36" i="11"/>
  <c r="Q36" i="11" s="1"/>
  <c r="M56" i="11"/>
  <c r="Q56" i="11" s="1"/>
  <c r="M19" i="11"/>
  <c r="Q19" i="11" s="1"/>
  <c r="M58" i="11"/>
  <c r="Q58" i="11" s="1"/>
  <c r="M20" i="11"/>
  <c r="Q20" i="11" s="1"/>
  <c r="O50" i="11"/>
  <c r="M59" i="11"/>
  <c r="Q59" i="11" s="1"/>
  <c r="O15" i="11"/>
  <c r="M62" i="11"/>
  <c r="Q62" i="11" s="1"/>
  <c r="M55" i="11"/>
  <c r="Q55" i="11" s="1"/>
  <c r="O52" i="11"/>
  <c r="M53" i="11"/>
  <c r="Q53" i="11" s="1"/>
  <c r="O46" i="11"/>
  <c r="M43" i="11"/>
  <c r="Q43" i="11" s="1"/>
  <c r="M37" i="11"/>
  <c r="Q37" i="11" s="1"/>
  <c r="M38" i="11"/>
  <c r="Q38" i="11" s="1"/>
  <c r="O34" i="11"/>
  <c r="M35" i="11"/>
  <c r="Q35" i="11" s="1"/>
  <c r="O31" i="11"/>
  <c r="M32" i="11"/>
  <c r="Q32" i="11" s="1"/>
  <c r="O28" i="11"/>
  <c r="M25" i="11"/>
  <c r="Q25" i="11" s="1"/>
  <c r="M23" i="11"/>
  <c r="Q23" i="11" s="1"/>
  <c r="M66" i="11"/>
  <c r="Q66" i="11" s="1"/>
  <c r="M60" i="11"/>
  <c r="Q60" i="11" s="1"/>
  <c r="M57" i="11"/>
  <c r="Q57" i="11" s="1"/>
  <c r="M54" i="11"/>
  <c r="Q54" i="11" s="1"/>
  <c r="M45" i="11"/>
  <c r="Q45" i="11" s="1"/>
  <c r="M42" i="11"/>
  <c r="Q42" i="11" s="1"/>
  <c r="M30" i="11"/>
  <c r="Q30" i="11" s="1"/>
  <c r="M27" i="11"/>
  <c r="Q27" i="11" s="1"/>
  <c r="M24" i="11"/>
  <c r="Q24" i="11" s="1"/>
  <c r="M18" i="11"/>
  <c r="Q18" i="11" s="1"/>
  <c r="G66" i="10"/>
  <c r="G63" i="10"/>
  <c r="G60" i="10"/>
  <c r="G57" i="10"/>
  <c r="G54" i="10"/>
  <c r="G51" i="10"/>
  <c r="G48" i="10"/>
  <c r="G45" i="10"/>
  <c r="G42" i="10"/>
  <c r="G39" i="10"/>
  <c r="G30" i="10"/>
  <c r="G27" i="10"/>
  <c r="G24" i="10"/>
  <c r="G18" i="10"/>
  <c r="G12" i="10"/>
  <c r="F66" i="10"/>
  <c r="F63" i="10"/>
  <c r="F60" i="10"/>
  <c r="F57" i="10"/>
  <c r="F54" i="10"/>
  <c r="F51" i="10"/>
  <c r="F48" i="10"/>
  <c r="F45" i="10"/>
  <c r="F42" i="10"/>
  <c r="F39" i="10"/>
  <c r="F36" i="10"/>
  <c r="F33" i="10"/>
  <c r="F30" i="10"/>
  <c r="F27" i="10"/>
  <c r="F24" i="10"/>
  <c r="F21" i="10"/>
  <c r="F18" i="10"/>
  <c r="F15" i="10"/>
  <c r="F12" i="10"/>
  <c r="F9" i="10"/>
  <c r="C66" i="10"/>
  <c r="C63" i="10"/>
  <c r="C60" i="10"/>
  <c r="C57" i="10"/>
  <c r="C54" i="10"/>
  <c r="C51" i="10"/>
  <c r="C48" i="10"/>
  <c r="C45" i="10"/>
  <c r="C42" i="10"/>
  <c r="C39" i="10"/>
  <c r="C36" i="10"/>
  <c r="C33" i="10"/>
  <c r="C30" i="10"/>
  <c r="C27" i="10"/>
  <c r="C24" i="10"/>
  <c r="C21" i="10"/>
  <c r="C18" i="10"/>
  <c r="C15" i="10"/>
  <c r="C12" i="10"/>
  <c r="C9" i="10"/>
  <c r="C66" i="9"/>
  <c r="C63" i="9"/>
  <c r="C60" i="9"/>
  <c r="C57" i="9"/>
  <c r="C54" i="9"/>
  <c r="C51" i="9"/>
  <c r="C48" i="9"/>
  <c r="C45" i="9"/>
  <c r="C42" i="9"/>
  <c r="C39" i="9"/>
  <c r="C36" i="9"/>
  <c r="C33" i="9"/>
  <c r="C30" i="9"/>
  <c r="C27" i="9"/>
  <c r="C24" i="9"/>
  <c r="C21" i="9"/>
  <c r="C18" i="9"/>
  <c r="C15" i="9"/>
  <c r="C12" i="9"/>
  <c r="C9" i="9"/>
  <c r="V24" i="11" l="1"/>
  <c r="T24" i="11"/>
  <c r="V57" i="11"/>
  <c r="T57" i="11"/>
  <c r="V51" i="11"/>
  <c r="T51" i="11"/>
  <c r="V60" i="11"/>
  <c r="T60" i="11"/>
  <c r="V63" i="11"/>
  <c r="T63" i="11"/>
  <c r="T36" i="11"/>
  <c r="V36" i="11"/>
  <c r="T48" i="11"/>
  <c r="V48" i="11"/>
  <c r="V39" i="11"/>
  <c r="T39" i="11"/>
  <c r="T66" i="11"/>
  <c r="V66" i="11"/>
  <c r="V21" i="11"/>
  <c r="T21" i="11"/>
  <c r="V54" i="11"/>
  <c r="T54" i="11"/>
  <c r="T30" i="11"/>
  <c r="V30" i="11"/>
  <c r="V18" i="11"/>
  <c r="T18" i="11"/>
  <c r="V42" i="11"/>
  <c r="T42" i="11"/>
  <c r="V27" i="11"/>
  <c r="T27" i="11"/>
  <c r="V33" i="11"/>
  <c r="T33" i="11"/>
  <c r="T45" i="11"/>
  <c r="V45" i="11"/>
  <c r="T15" i="11"/>
  <c r="V15" i="11"/>
  <c r="AH66" i="1"/>
  <c r="M66" i="1"/>
  <c r="J66" i="1"/>
  <c r="I66" i="1"/>
  <c r="H66" i="1"/>
  <c r="G66" i="1"/>
  <c r="F66" i="1"/>
  <c r="E66" i="1"/>
  <c r="D66" i="1"/>
  <c r="AH63" i="1"/>
  <c r="M63" i="1"/>
  <c r="J63" i="1"/>
  <c r="I63" i="1"/>
  <c r="H63" i="1"/>
  <c r="G63" i="1"/>
  <c r="F63" i="1"/>
  <c r="E63" i="1"/>
  <c r="D63" i="1"/>
  <c r="AH60" i="1"/>
  <c r="M60" i="1"/>
  <c r="J60" i="1"/>
  <c r="I60" i="1"/>
  <c r="H60" i="1"/>
  <c r="G60" i="1"/>
  <c r="F60" i="1"/>
  <c r="E60" i="1"/>
  <c r="D60" i="1"/>
  <c r="AH57" i="1"/>
  <c r="M57" i="1"/>
  <c r="J57" i="1"/>
  <c r="I57" i="1"/>
  <c r="H57" i="1"/>
  <c r="G57" i="1"/>
  <c r="F57" i="1"/>
  <c r="E57" i="1"/>
  <c r="D57" i="1"/>
  <c r="AH54" i="1"/>
  <c r="M54" i="1"/>
  <c r="J54" i="1"/>
  <c r="I54" i="1"/>
  <c r="H54" i="1"/>
  <c r="G54" i="1"/>
  <c r="F54" i="1"/>
  <c r="E54" i="1"/>
  <c r="D54" i="1"/>
  <c r="AH51" i="1"/>
  <c r="M51" i="1"/>
  <c r="J51" i="1"/>
  <c r="I51" i="1"/>
  <c r="H51" i="1"/>
  <c r="G51" i="1"/>
  <c r="F51" i="1"/>
  <c r="E51" i="1"/>
  <c r="D51" i="1"/>
  <c r="AH48" i="1"/>
  <c r="M48" i="1"/>
  <c r="J48" i="1"/>
  <c r="I48" i="1"/>
  <c r="H48" i="1"/>
  <c r="G48" i="1"/>
  <c r="F48" i="1"/>
  <c r="E48" i="1"/>
  <c r="D48" i="1"/>
  <c r="AH45" i="1"/>
  <c r="M45" i="1"/>
  <c r="J45" i="1"/>
  <c r="I45" i="1"/>
  <c r="H45" i="1"/>
  <c r="G45" i="1"/>
  <c r="F45" i="1"/>
  <c r="E45" i="1"/>
  <c r="D45" i="1"/>
  <c r="AH42" i="1"/>
  <c r="M42" i="1"/>
  <c r="J42" i="1"/>
  <c r="I42" i="1"/>
  <c r="H42" i="1"/>
  <c r="G42" i="1"/>
  <c r="F42" i="1"/>
  <c r="E42" i="1"/>
  <c r="D42" i="1"/>
  <c r="AH39" i="1"/>
  <c r="M39" i="1"/>
  <c r="J39" i="1"/>
  <c r="I39" i="1"/>
  <c r="H39" i="1"/>
  <c r="G39" i="1"/>
  <c r="F39" i="1"/>
  <c r="E39" i="1"/>
  <c r="D39" i="1"/>
  <c r="AH36" i="1"/>
  <c r="M36" i="1"/>
  <c r="J36" i="1"/>
  <c r="I36" i="1"/>
  <c r="H36" i="1"/>
  <c r="G36" i="1"/>
  <c r="F36" i="1"/>
  <c r="E36" i="1"/>
  <c r="D36" i="1"/>
  <c r="AH33" i="1"/>
  <c r="M33" i="1"/>
  <c r="J33" i="1"/>
  <c r="I33" i="1"/>
  <c r="H33" i="1"/>
  <c r="G33" i="1"/>
  <c r="F33" i="1"/>
  <c r="E33" i="1"/>
  <c r="D33" i="1"/>
  <c r="AH30" i="1"/>
  <c r="M30" i="1"/>
  <c r="J30" i="1"/>
  <c r="I30" i="1"/>
  <c r="H30" i="1"/>
  <c r="G30" i="1"/>
  <c r="F30" i="1"/>
  <c r="E30" i="1"/>
  <c r="D30" i="1"/>
  <c r="AH27" i="1"/>
  <c r="M27" i="1"/>
  <c r="J27" i="1"/>
  <c r="I27" i="1"/>
  <c r="H27" i="1"/>
  <c r="G27" i="1"/>
  <c r="F27" i="1"/>
  <c r="E27" i="1"/>
  <c r="D27" i="1"/>
  <c r="AH24" i="1"/>
  <c r="M24" i="1"/>
  <c r="J24" i="1"/>
  <c r="I24" i="1"/>
  <c r="H24" i="1"/>
  <c r="G24" i="1"/>
  <c r="F24" i="1"/>
  <c r="E24" i="1"/>
  <c r="D24" i="1"/>
  <c r="AH21" i="1"/>
  <c r="M21" i="1"/>
  <c r="J21" i="1"/>
  <c r="I21" i="1"/>
  <c r="H21" i="1"/>
  <c r="G21" i="1"/>
  <c r="F21" i="1"/>
  <c r="E21" i="1"/>
  <c r="D21" i="1"/>
  <c r="AH18" i="1"/>
  <c r="M18" i="1"/>
  <c r="J18" i="1"/>
  <c r="I18" i="1"/>
  <c r="H18" i="1"/>
  <c r="G18" i="1"/>
  <c r="F18" i="1"/>
  <c r="E18" i="1"/>
  <c r="D18" i="1"/>
  <c r="AH15" i="1"/>
  <c r="M15" i="1"/>
  <c r="J15" i="1"/>
  <c r="I15" i="1"/>
  <c r="H15" i="1"/>
  <c r="G15" i="1"/>
  <c r="F15" i="1"/>
  <c r="E15" i="1"/>
  <c r="D15" i="1"/>
  <c r="AH12" i="1"/>
  <c r="M12" i="1"/>
  <c r="J12" i="1"/>
  <c r="I12" i="1"/>
  <c r="H12" i="1"/>
  <c r="G12" i="1"/>
  <c r="F12" i="1"/>
  <c r="E12" i="1"/>
  <c r="D12" i="1"/>
  <c r="M9" i="1"/>
  <c r="N12" i="11"/>
  <c r="R12" i="11" s="1"/>
  <c r="S12" i="11" s="1"/>
  <c r="D9" i="11"/>
  <c r="C9" i="11"/>
  <c r="B9" i="11"/>
  <c r="J66" i="6"/>
  <c r="J63" i="6"/>
  <c r="D63" i="6"/>
  <c r="C63" i="6"/>
  <c r="B63" i="6"/>
  <c r="J60" i="6"/>
  <c r="D60" i="6"/>
  <c r="C60" i="6"/>
  <c r="B60" i="6"/>
  <c r="J57" i="6"/>
  <c r="D57" i="6"/>
  <c r="C57" i="6"/>
  <c r="B57" i="6"/>
  <c r="J54" i="6"/>
  <c r="C54" i="6"/>
  <c r="B54" i="6"/>
  <c r="J51" i="6"/>
  <c r="D51" i="6"/>
  <c r="C51" i="6"/>
  <c r="B51" i="6"/>
  <c r="J48" i="6"/>
  <c r="D48" i="6"/>
  <c r="C48" i="6"/>
  <c r="B48" i="6"/>
  <c r="J45" i="6"/>
  <c r="D45" i="6"/>
  <c r="C45" i="6"/>
  <c r="B45" i="6"/>
  <c r="J42" i="6"/>
  <c r="D42" i="6"/>
  <c r="C42" i="6"/>
  <c r="B42" i="6"/>
  <c r="J39" i="6"/>
  <c r="D39" i="6"/>
  <c r="C39" i="6"/>
  <c r="B39" i="6"/>
  <c r="J36" i="6"/>
  <c r="D36" i="6"/>
  <c r="C36" i="6"/>
  <c r="B36" i="6"/>
  <c r="J33" i="6"/>
  <c r="D33" i="6"/>
  <c r="C33" i="6"/>
  <c r="B33" i="6"/>
  <c r="J30" i="6"/>
  <c r="D30" i="6"/>
  <c r="C30" i="6"/>
  <c r="B30" i="6"/>
  <c r="J27" i="6"/>
  <c r="B27" i="6"/>
  <c r="J24" i="6"/>
  <c r="D24" i="6"/>
  <c r="C24" i="6"/>
  <c r="J21" i="6"/>
  <c r="D21" i="6"/>
  <c r="C21" i="6"/>
  <c r="B21" i="6"/>
  <c r="J18" i="6"/>
  <c r="D18" i="6"/>
  <c r="C18" i="6"/>
  <c r="B18" i="6"/>
  <c r="J15" i="6"/>
  <c r="D15" i="6"/>
  <c r="C15" i="6"/>
  <c r="B15" i="6"/>
  <c r="J12" i="6"/>
  <c r="D12" i="6"/>
  <c r="C12" i="6"/>
  <c r="B12" i="6"/>
  <c r="D9" i="6"/>
  <c r="C9" i="6"/>
  <c r="B9" i="6"/>
  <c r="E66" i="9"/>
  <c r="Y66" i="9" s="1"/>
  <c r="Z66" i="9" s="1"/>
  <c r="D66" i="9"/>
  <c r="B66" i="9"/>
  <c r="E63" i="9"/>
  <c r="Y63" i="9" s="1"/>
  <c r="Z63" i="9" s="1"/>
  <c r="D63" i="9"/>
  <c r="B63" i="9"/>
  <c r="E60" i="9"/>
  <c r="Y60" i="9" s="1"/>
  <c r="Z60" i="9" s="1"/>
  <c r="D60" i="9"/>
  <c r="B60" i="9"/>
  <c r="E57" i="9"/>
  <c r="Y57" i="9" s="1"/>
  <c r="Z57" i="9" s="1"/>
  <c r="D57" i="9"/>
  <c r="B57" i="9"/>
  <c r="E54" i="9"/>
  <c r="Y54" i="9" s="1"/>
  <c r="Z54" i="9" s="1"/>
  <c r="D54" i="9"/>
  <c r="B54" i="9"/>
  <c r="E51" i="9"/>
  <c r="Y51" i="9" s="1"/>
  <c r="Z51" i="9" s="1"/>
  <c r="D51" i="9"/>
  <c r="B51" i="9"/>
  <c r="E48" i="9"/>
  <c r="Y48" i="9" s="1"/>
  <c r="Z48" i="9" s="1"/>
  <c r="D48" i="9"/>
  <c r="B48" i="9"/>
  <c r="E45" i="9"/>
  <c r="Y45" i="9" s="1"/>
  <c r="Z45" i="9" s="1"/>
  <c r="D45" i="9"/>
  <c r="B45" i="9"/>
  <c r="E42" i="9"/>
  <c r="Y42" i="9" s="1"/>
  <c r="Z42" i="9" s="1"/>
  <c r="D42" i="9"/>
  <c r="B42" i="9"/>
  <c r="E39" i="9"/>
  <c r="Y39" i="9" s="1"/>
  <c r="Z39" i="9" s="1"/>
  <c r="D39" i="9"/>
  <c r="B39" i="9"/>
  <c r="E36" i="9"/>
  <c r="Y36" i="9" s="1"/>
  <c r="Z36" i="9" s="1"/>
  <c r="D36" i="9"/>
  <c r="B36" i="9"/>
  <c r="E33" i="9"/>
  <c r="Y33" i="9" s="1"/>
  <c r="Z33" i="9" s="1"/>
  <c r="D33" i="9"/>
  <c r="B33" i="9"/>
  <c r="E30" i="9"/>
  <c r="Y30" i="9" s="1"/>
  <c r="Z30" i="9" s="1"/>
  <c r="D30" i="9"/>
  <c r="B30" i="9"/>
  <c r="E27" i="9"/>
  <c r="Y27" i="9" s="1"/>
  <c r="Z27" i="9" s="1"/>
  <c r="D27" i="9"/>
  <c r="B27" i="9"/>
  <c r="E24" i="9"/>
  <c r="Y24" i="9" s="1"/>
  <c r="Z24" i="9" s="1"/>
  <c r="D24" i="9"/>
  <c r="B24" i="9"/>
  <c r="N21" i="7"/>
  <c r="E21" i="9"/>
  <c r="Y21" i="9" s="1"/>
  <c r="Z21" i="9" s="1"/>
  <c r="D21" i="9"/>
  <c r="B21" i="9"/>
  <c r="E18" i="9"/>
  <c r="Y18" i="9" s="1"/>
  <c r="Z18" i="9" s="1"/>
  <c r="D18" i="9"/>
  <c r="B18" i="9"/>
  <c r="E15" i="9"/>
  <c r="Y15" i="9" s="1"/>
  <c r="Z15" i="9" s="1"/>
  <c r="D15" i="9"/>
  <c r="B15" i="9"/>
  <c r="E12" i="9"/>
  <c r="Y12" i="9" s="1"/>
  <c r="Z12" i="9" s="1"/>
  <c r="D12" i="9"/>
  <c r="B12" i="9"/>
  <c r="E9" i="9"/>
  <c r="Y9" i="9" s="1"/>
  <c r="Z9" i="9" s="1"/>
  <c r="D9" i="9"/>
  <c r="B9" i="9"/>
  <c r="N66" i="7"/>
  <c r="N66" i="1" s="1"/>
  <c r="N63" i="7"/>
  <c r="N63" i="1" s="1"/>
  <c r="N60" i="7"/>
  <c r="N60" i="1" s="1"/>
  <c r="N57" i="7"/>
  <c r="N57" i="1" s="1"/>
  <c r="N54" i="7"/>
  <c r="N54" i="1" s="1"/>
  <c r="N51" i="7"/>
  <c r="N51" i="1" s="1"/>
  <c r="N48" i="7"/>
  <c r="N48" i="1" s="1"/>
  <c r="N45" i="7"/>
  <c r="N45" i="1" s="1"/>
  <c r="N42" i="7"/>
  <c r="N42" i="1" s="1"/>
  <c r="N39" i="7"/>
  <c r="N39" i="1" s="1"/>
  <c r="N36" i="7"/>
  <c r="N36" i="1" s="1"/>
  <c r="N33" i="7"/>
  <c r="N33" i="1" s="1"/>
  <c r="N30" i="7"/>
  <c r="N30" i="1" s="1"/>
  <c r="N27" i="7"/>
  <c r="N27" i="1" s="1"/>
  <c r="N24" i="7"/>
  <c r="N24" i="1" s="1"/>
  <c r="Q49" i="1" l="1"/>
  <c r="Q50" i="1"/>
  <c r="Q48" i="1"/>
  <c r="X50" i="1"/>
  <c r="Z49" i="1"/>
  <c r="Y49" i="1"/>
  <c r="X49" i="1"/>
  <c r="Z48" i="1"/>
  <c r="Y48" i="1"/>
  <c r="Z50" i="1"/>
  <c r="X48" i="1"/>
  <c r="Y50" i="1"/>
  <c r="Q28" i="1"/>
  <c r="Q29" i="1"/>
  <c r="Q27" i="1"/>
  <c r="Z28" i="1"/>
  <c r="Y28" i="1"/>
  <c r="X28" i="1"/>
  <c r="Z27" i="1"/>
  <c r="Y27" i="1"/>
  <c r="Z29" i="1"/>
  <c r="X27" i="1"/>
  <c r="Y29" i="1"/>
  <c r="X29" i="1"/>
  <c r="Q52" i="1"/>
  <c r="Q51" i="1"/>
  <c r="Q53" i="1"/>
  <c r="Z52" i="1"/>
  <c r="Y52" i="1"/>
  <c r="X52" i="1"/>
  <c r="Z51" i="1"/>
  <c r="Y51" i="1"/>
  <c r="Z53" i="1"/>
  <c r="X51" i="1"/>
  <c r="Y53" i="1"/>
  <c r="X53" i="1"/>
  <c r="Q30" i="1"/>
  <c r="Q32" i="1"/>
  <c r="Q31" i="1"/>
  <c r="Y31" i="1"/>
  <c r="X31" i="1"/>
  <c r="Z30" i="1"/>
  <c r="Y30" i="1"/>
  <c r="Z32" i="1"/>
  <c r="X30" i="1"/>
  <c r="Y32" i="1"/>
  <c r="X32" i="1"/>
  <c r="Z31" i="1"/>
  <c r="Q56" i="1"/>
  <c r="Q54" i="1"/>
  <c r="Q55" i="1"/>
  <c r="Y55" i="1"/>
  <c r="X55" i="1"/>
  <c r="Z54" i="1"/>
  <c r="Y54" i="1"/>
  <c r="Z56" i="1"/>
  <c r="X54" i="1"/>
  <c r="Y56" i="1"/>
  <c r="X56" i="1"/>
  <c r="Z55" i="1"/>
  <c r="Q33" i="1"/>
  <c r="Q35" i="1"/>
  <c r="Q34" i="1"/>
  <c r="X34" i="1"/>
  <c r="Z33" i="1"/>
  <c r="Y33" i="1"/>
  <c r="Z35" i="1"/>
  <c r="X33" i="1"/>
  <c r="Y35" i="1"/>
  <c r="X35" i="1"/>
  <c r="Z34" i="1"/>
  <c r="Y34" i="1"/>
  <c r="Q57" i="1"/>
  <c r="Q59" i="1"/>
  <c r="Q58" i="1"/>
  <c r="X58" i="1"/>
  <c r="Z57" i="1"/>
  <c r="Y57" i="1"/>
  <c r="Z59" i="1"/>
  <c r="X57" i="1"/>
  <c r="Y59" i="1"/>
  <c r="X59" i="1"/>
  <c r="Z58" i="1"/>
  <c r="Y58" i="1"/>
  <c r="Q38" i="1"/>
  <c r="Q36" i="1"/>
  <c r="Q37" i="1"/>
  <c r="Z36" i="1"/>
  <c r="Y36" i="1"/>
  <c r="Z38" i="1"/>
  <c r="X36" i="1"/>
  <c r="Y38" i="1"/>
  <c r="X38" i="1"/>
  <c r="Z37" i="1"/>
  <c r="Y37" i="1"/>
  <c r="X37" i="1"/>
  <c r="Q60" i="1"/>
  <c r="Q62" i="1"/>
  <c r="Q61" i="1"/>
  <c r="Z60" i="1"/>
  <c r="Y60" i="1"/>
  <c r="Z62" i="1"/>
  <c r="X60" i="1"/>
  <c r="Y62" i="1"/>
  <c r="X62" i="1"/>
  <c r="Z61" i="1"/>
  <c r="Y61" i="1"/>
  <c r="X61" i="1"/>
  <c r="Q41" i="1"/>
  <c r="Q40" i="1"/>
  <c r="Q39" i="1"/>
  <c r="Y39" i="1"/>
  <c r="Z41" i="1"/>
  <c r="X39" i="1"/>
  <c r="Y41" i="1"/>
  <c r="X41" i="1"/>
  <c r="Z40" i="1"/>
  <c r="Y40" i="1"/>
  <c r="X40" i="1"/>
  <c r="Z39" i="1"/>
  <c r="Q65" i="1"/>
  <c r="Q64" i="1"/>
  <c r="Q63" i="1"/>
  <c r="Y63" i="1"/>
  <c r="Z65" i="1"/>
  <c r="X63" i="1"/>
  <c r="Y65" i="1"/>
  <c r="X65" i="1"/>
  <c r="Z64" i="1"/>
  <c r="Y64" i="1"/>
  <c r="X64" i="1"/>
  <c r="Z63" i="1"/>
  <c r="Q46" i="1"/>
  <c r="Q47" i="1"/>
  <c r="Q45" i="1"/>
  <c r="Y47" i="1"/>
  <c r="X47" i="1"/>
  <c r="Z46" i="1"/>
  <c r="Y46" i="1"/>
  <c r="X46" i="1"/>
  <c r="Z45" i="1"/>
  <c r="Y45" i="1"/>
  <c r="Z47" i="1"/>
  <c r="X45" i="1"/>
  <c r="Q43" i="1"/>
  <c r="Q42" i="1"/>
  <c r="Q44" i="1"/>
  <c r="Z44" i="1"/>
  <c r="X42" i="1"/>
  <c r="Y44" i="1"/>
  <c r="X44" i="1"/>
  <c r="Z43" i="1"/>
  <c r="Y43" i="1"/>
  <c r="X43" i="1"/>
  <c r="Z42" i="1"/>
  <c r="Y42" i="1"/>
  <c r="Q67" i="1"/>
  <c r="Q66" i="1"/>
  <c r="Q68" i="1"/>
  <c r="Z68" i="1"/>
  <c r="X66" i="1"/>
  <c r="Y68" i="1"/>
  <c r="X68" i="1"/>
  <c r="Z67" i="1"/>
  <c r="Y67" i="1"/>
  <c r="X67" i="1"/>
  <c r="Z66" i="1"/>
  <c r="Y66" i="1"/>
  <c r="Q26" i="1"/>
  <c r="Q24" i="1"/>
  <c r="Q25" i="1"/>
  <c r="Z25" i="1"/>
  <c r="X25" i="1"/>
  <c r="Z24" i="1"/>
  <c r="Y24" i="1"/>
  <c r="Z26" i="1"/>
  <c r="X24" i="1"/>
  <c r="Y26" i="1"/>
  <c r="X26" i="1"/>
  <c r="Y25" i="1"/>
  <c r="Q23" i="1"/>
  <c r="Q22" i="1"/>
  <c r="Q21" i="1"/>
  <c r="Y23" i="1"/>
  <c r="X23" i="1"/>
  <c r="Z22" i="1"/>
  <c r="X21" i="1"/>
  <c r="Y21" i="1"/>
  <c r="Y22" i="1"/>
  <c r="X22" i="1"/>
  <c r="Z21" i="1"/>
  <c r="Z23" i="1"/>
  <c r="Q19" i="1"/>
  <c r="Q20" i="1"/>
  <c r="Q18" i="1"/>
  <c r="Q17" i="1"/>
  <c r="Q16" i="1"/>
  <c r="Q15" i="1"/>
  <c r="Q12" i="1"/>
  <c r="Q14" i="1"/>
  <c r="Q13" i="1"/>
  <c r="N12" i="7"/>
  <c r="N12" i="1" s="1"/>
  <c r="N18" i="7"/>
  <c r="N18" i="1" s="1"/>
  <c r="X20" i="1"/>
  <c r="Z19" i="1"/>
  <c r="Y19" i="1"/>
  <c r="X19" i="1"/>
  <c r="X18" i="1"/>
  <c r="Z18" i="1"/>
  <c r="Y18" i="1"/>
  <c r="Z20" i="1"/>
  <c r="Y20" i="1"/>
  <c r="X13" i="1"/>
  <c r="X12" i="1"/>
  <c r="X14" i="1"/>
  <c r="Y13" i="1"/>
  <c r="Z12" i="1"/>
  <c r="Y12" i="1"/>
  <c r="Z14" i="1"/>
  <c r="Y14" i="1"/>
  <c r="Z13" i="1"/>
  <c r="Y15" i="1"/>
  <c r="X15" i="1"/>
  <c r="Y17" i="1"/>
  <c r="X17" i="1"/>
  <c r="Y16" i="1"/>
  <c r="Z16" i="1"/>
  <c r="X16" i="1"/>
  <c r="Z17" i="1"/>
  <c r="Z15" i="1"/>
  <c r="S63" i="6"/>
  <c r="U63" i="6" s="1"/>
  <c r="T63" i="6"/>
  <c r="V63" i="6" s="1"/>
  <c r="T27" i="6"/>
  <c r="V27" i="6" s="1"/>
  <c r="S27" i="6"/>
  <c r="U27" i="6" s="1"/>
  <c r="S33" i="6"/>
  <c r="U33" i="6" s="1"/>
  <c r="T33" i="6"/>
  <c r="V33" i="6" s="1"/>
  <c r="S39" i="6"/>
  <c r="U39" i="6" s="1"/>
  <c r="T39" i="6"/>
  <c r="V39" i="6" s="1"/>
  <c r="S45" i="6"/>
  <c r="U45" i="6" s="1"/>
  <c r="T45" i="6"/>
  <c r="V45" i="6" s="1"/>
  <c r="T51" i="6"/>
  <c r="V51" i="6" s="1"/>
  <c r="S51" i="6"/>
  <c r="U51" i="6" s="1"/>
  <c r="T66" i="6"/>
  <c r="V66" i="6" s="1"/>
  <c r="S66" i="6"/>
  <c r="U66" i="6" s="1"/>
  <c r="T15" i="6"/>
  <c r="V15" i="6" s="1"/>
  <c r="S15" i="6"/>
  <c r="U15" i="6" s="1"/>
  <c r="T54" i="6"/>
  <c r="V54" i="6" s="1"/>
  <c r="S54" i="6"/>
  <c r="U54" i="6" s="1"/>
  <c r="T60" i="6"/>
  <c r="V60" i="6" s="1"/>
  <c r="S60" i="6"/>
  <c r="U60" i="6" s="1"/>
  <c r="T30" i="6"/>
  <c r="V30" i="6" s="1"/>
  <c r="S30" i="6"/>
  <c r="U30" i="6" s="1"/>
  <c r="T36" i="6"/>
  <c r="V36" i="6" s="1"/>
  <c r="S36" i="6"/>
  <c r="U36" i="6" s="1"/>
  <c r="T42" i="6"/>
  <c r="V42" i="6" s="1"/>
  <c r="S42" i="6"/>
  <c r="U42" i="6" s="1"/>
  <c r="T48" i="6"/>
  <c r="V48" i="6" s="1"/>
  <c r="S48" i="6"/>
  <c r="U48" i="6" s="1"/>
  <c r="T24" i="6"/>
  <c r="V24" i="6" s="1"/>
  <c r="S24" i="6"/>
  <c r="U24" i="6" s="1"/>
  <c r="S57" i="6"/>
  <c r="U57" i="6" s="1"/>
  <c r="T57" i="6"/>
  <c r="V57" i="6" s="1"/>
  <c r="T12" i="6"/>
  <c r="V12" i="6" s="1"/>
  <c r="W29" i="1"/>
  <c r="T28" i="1"/>
  <c r="T27" i="1"/>
  <c r="R27" i="1"/>
  <c r="W28" i="1"/>
  <c r="W27" i="1"/>
  <c r="R28" i="1"/>
  <c r="U29" i="1"/>
  <c r="U28" i="1"/>
  <c r="U27" i="1"/>
  <c r="S29" i="1"/>
  <c r="V29" i="1"/>
  <c r="S28" i="1"/>
  <c r="S27" i="1"/>
  <c r="AA28" i="1"/>
  <c r="AA27" i="1"/>
  <c r="AA29" i="1"/>
  <c r="V28" i="1"/>
  <c r="V27" i="1"/>
  <c r="R29" i="1"/>
  <c r="T29" i="1"/>
  <c r="S35" i="1"/>
  <c r="R35" i="1"/>
  <c r="V35" i="1"/>
  <c r="U33" i="1"/>
  <c r="S34" i="1"/>
  <c r="R34" i="1"/>
  <c r="W33" i="1"/>
  <c r="AA35" i="1"/>
  <c r="V34" i="1"/>
  <c r="R33" i="1"/>
  <c r="AA34" i="1"/>
  <c r="T35" i="1"/>
  <c r="S33" i="1"/>
  <c r="W35" i="1"/>
  <c r="V33" i="1"/>
  <c r="T34" i="1"/>
  <c r="AA33" i="1"/>
  <c r="W34" i="1"/>
  <c r="U35" i="1"/>
  <c r="T33" i="1"/>
  <c r="U34" i="1"/>
  <c r="AE39" i="1"/>
  <c r="AC39" i="1"/>
  <c r="W41" i="1"/>
  <c r="T40" i="1"/>
  <c r="W40" i="1"/>
  <c r="S39" i="1"/>
  <c r="V39" i="1"/>
  <c r="U41" i="1"/>
  <c r="R41" i="1"/>
  <c r="AA39" i="1"/>
  <c r="U40" i="1"/>
  <c r="R40" i="1"/>
  <c r="T39" i="1"/>
  <c r="S41" i="1"/>
  <c r="R39" i="1"/>
  <c r="W39" i="1"/>
  <c r="V41" i="1"/>
  <c r="S40" i="1"/>
  <c r="T41" i="1"/>
  <c r="AA41" i="1"/>
  <c r="V40" i="1"/>
  <c r="AA40" i="1"/>
  <c r="U39" i="1"/>
  <c r="AC45" i="1"/>
  <c r="AE45" i="1"/>
  <c r="V45" i="1"/>
  <c r="S47" i="1"/>
  <c r="AA45" i="1"/>
  <c r="V47" i="1"/>
  <c r="S46" i="1"/>
  <c r="AA47" i="1"/>
  <c r="V46" i="1"/>
  <c r="T45" i="1"/>
  <c r="AA46" i="1"/>
  <c r="W45" i="1"/>
  <c r="T47" i="1"/>
  <c r="W47" i="1"/>
  <c r="T46" i="1"/>
  <c r="R47" i="1"/>
  <c r="W46" i="1"/>
  <c r="U45" i="1"/>
  <c r="R46" i="1"/>
  <c r="U46" i="1"/>
  <c r="U47" i="1"/>
  <c r="R45" i="1"/>
  <c r="S45" i="1"/>
  <c r="AC51" i="1"/>
  <c r="AE51" i="1"/>
  <c r="W53" i="1"/>
  <c r="T52" i="1"/>
  <c r="T51" i="1"/>
  <c r="R51" i="1"/>
  <c r="W52" i="1"/>
  <c r="W51" i="1"/>
  <c r="U53" i="1"/>
  <c r="U52" i="1"/>
  <c r="U51" i="1"/>
  <c r="S53" i="1"/>
  <c r="R52" i="1"/>
  <c r="V53" i="1"/>
  <c r="S52" i="1"/>
  <c r="S51" i="1"/>
  <c r="AA52" i="1"/>
  <c r="AA53" i="1"/>
  <c r="V52" i="1"/>
  <c r="V51" i="1"/>
  <c r="R53" i="1"/>
  <c r="AA51" i="1"/>
  <c r="T53" i="1"/>
  <c r="AC57" i="1"/>
  <c r="AE57" i="1"/>
  <c r="S59" i="1"/>
  <c r="R59" i="1"/>
  <c r="V59" i="1"/>
  <c r="U57" i="1"/>
  <c r="S58" i="1"/>
  <c r="R58" i="1"/>
  <c r="AA59" i="1"/>
  <c r="V58" i="1"/>
  <c r="R57" i="1"/>
  <c r="AA58" i="1"/>
  <c r="T59" i="1"/>
  <c r="S57" i="1"/>
  <c r="W59" i="1"/>
  <c r="V57" i="1"/>
  <c r="T58" i="1"/>
  <c r="AA57" i="1"/>
  <c r="W58" i="1"/>
  <c r="W57" i="1"/>
  <c r="U59" i="1"/>
  <c r="T57" i="1"/>
  <c r="U58" i="1"/>
  <c r="AC63" i="1"/>
  <c r="AE63" i="1"/>
  <c r="W65" i="1"/>
  <c r="T64" i="1"/>
  <c r="W64" i="1"/>
  <c r="S63" i="1"/>
  <c r="V63" i="1"/>
  <c r="U65" i="1"/>
  <c r="R65" i="1"/>
  <c r="T65" i="1"/>
  <c r="AA63" i="1"/>
  <c r="U64" i="1"/>
  <c r="R64" i="1"/>
  <c r="T63" i="1"/>
  <c r="S65" i="1"/>
  <c r="R63" i="1"/>
  <c r="W63" i="1"/>
  <c r="V65" i="1"/>
  <c r="S64" i="1"/>
  <c r="U63" i="1"/>
  <c r="AA65" i="1"/>
  <c r="V64" i="1"/>
  <c r="AA64" i="1"/>
  <c r="AA26" i="1"/>
  <c r="AA24" i="1"/>
  <c r="V25" i="1"/>
  <c r="AA25" i="1"/>
  <c r="T26" i="1"/>
  <c r="T24" i="1"/>
  <c r="R26" i="1"/>
  <c r="S25" i="1"/>
  <c r="W26" i="1"/>
  <c r="W24" i="1"/>
  <c r="T25" i="1"/>
  <c r="R25" i="1"/>
  <c r="W25" i="1"/>
  <c r="R24" i="1"/>
  <c r="U26" i="1"/>
  <c r="U24" i="1"/>
  <c r="U25" i="1"/>
  <c r="V24" i="1"/>
  <c r="S26" i="1"/>
  <c r="S24" i="1"/>
  <c r="V26" i="1"/>
  <c r="W30" i="1"/>
  <c r="U32" i="1"/>
  <c r="U31" i="1"/>
  <c r="U30" i="1"/>
  <c r="S32" i="1"/>
  <c r="V32" i="1"/>
  <c r="S31" i="1"/>
  <c r="R32" i="1"/>
  <c r="AA32" i="1"/>
  <c r="V31" i="1"/>
  <c r="S30" i="1"/>
  <c r="R31" i="1"/>
  <c r="AA31" i="1"/>
  <c r="V30" i="1"/>
  <c r="T32" i="1"/>
  <c r="R30" i="1"/>
  <c r="T30" i="1"/>
  <c r="AA30" i="1"/>
  <c r="W32" i="1"/>
  <c r="T31" i="1"/>
  <c r="W31" i="1"/>
  <c r="AA38" i="1"/>
  <c r="V37" i="1"/>
  <c r="U36" i="1"/>
  <c r="AA37" i="1"/>
  <c r="T38" i="1"/>
  <c r="W38" i="1"/>
  <c r="T37" i="1"/>
  <c r="S36" i="1"/>
  <c r="R36" i="1"/>
  <c r="W37" i="1"/>
  <c r="V36" i="1"/>
  <c r="AA36" i="1"/>
  <c r="U38" i="1"/>
  <c r="U37" i="1"/>
  <c r="T36" i="1"/>
  <c r="R38" i="1"/>
  <c r="V38" i="1"/>
  <c r="S37" i="1"/>
  <c r="W36" i="1"/>
  <c r="S38" i="1"/>
  <c r="R37" i="1"/>
  <c r="AC42" i="1"/>
  <c r="AE42" i="1"/>
  <c r="U44" i="1"/>
  <c r="S42" i="1"/>
  <c r="R43" i="1"/>
  <c r="V42" i="1"/>
  <c r="U43" i="1"/>
  <c r="R42" i="1"/>
  <c r="AA42" i="1"/>
  <c r="S44" i="1"/>
  <c r="V44" i="1"/>
  <c r="T42" i="1"/>
  <c r="S43" i="1"/>
  <c r="AA44" i="1"/>
  <c r="W42" i="1"/>
  <c r="V43" i="1"/>
  <c r="AA43" i="1"/>
  <c r="T44" i="1"/>
  <c r="W43" i="1"/>
  <c r="W44" i="1"/>
  <c r="U42" i="1"/>
  <c r="T43" i="1"/>
  <c r="R44" i="1"/>
  <c r="AC48" i="1"/>
  <c r="AE48" i="1"/>
  <c r="AA50" i="1"/>
  <c r="AA48" i="1"/>
  <c r="V49" i="1"/>
  <c r="AA49" i="1"/>
  <c r="T50" i="1"/>
  <c r="T48" i="1"/>
  <c r="R50" i="1"/>
  <c r="W50" i="1"/>
  <c r="W48" i="1"/>
  <c r="T49" i="1"/>
  <c r="R49" i="1"/>
  <c r="W49" i="1"/>
  <c r="R48" i="1"/>
  <c r="V48" i="1"/>
  <c r="U50" i="1"/>
  <c r="U48" i="1"/>
  <c r="U49" i="1"/>
  <c r="S50" i="1"/>
  <c r="S48" i="1"/>
  <c r="V50" i="1"/>
  <c r="S49" i="1"/>
  <c r="AE54" i="1"/>
  <c r="AC54" i="1"/>
  <c r="W54" i="1"/>
  <c r="U56" i="1"/>
  <c r="U55" i="1"/>
  <c r="U54" i="1"/>
  <c r="S56" i="1"/>
  <c r="V56" i="1"/>
  <c r="S55" i="1"/>
  <c r="R56" i="1"/>
  <c r="AA56" i="1"/>
  <c r="V55" i="1"/>
  <c r="S54" i="1"/>
  <c r="R55" i="1"/>
  <c r="T54" i="1"/>
  <c r="AA55" i="1"/>
  <c r="V54" i="1"/>
  <c r="T56" i="1"/>
  <c r="R54" i="1"/>
  <c r="AA54" i="1"/>
  <c r="W56" i="1"/>
  <c r="T55" i="1"/>
  <c r="W55" i="1"/>
  <c r="AE60" i="1"/>
  <c r="AC60" i="1"/>
  <c r="AA62" i="1"/>
  <c r="V61" i="1"/>
  <c r="U60" i="1"/>
  <c r="AA61" i="1"/>
  <c r="T62" i="1"/>
  <c r="W62" i="1"/>
  <c r="T61" i="1"/>
  <c r="S60" i="1"/>
  <c r="S61" i="1"/>
  <c r="W61" i="1"/>
  <c r="V60" i="1"/>
  <c r="AA60" i="1"/>
  <c r="U62" i="1"/>
  <c r="U61" i="1"/>
  <c r="T60" i="1"/>
  <c r="R62" i="1"/>
  <c r="V62" i="1"/>
  <c r="R60" i="1"/>
  <c r="W60" i="1"/>
  <c r="S62" i="1"/>
  <c r="R61" i="1"/>
  <c r="AC66" i="1"/>
  <c r="U68" i="1"/>
  <c r="S66" i="1"/>
  <c r="R67" i="1"/>
  <c r="V66" i="1"/>
  <c r="U67" i="1"/>
  <c r="R66" i="1"/>
  <c r="AA66" i="1"/>
  <c r="S68" i="1"/>
  <c r="R68" i="1"/>
  <c r="V68" i="1"/>
  <c r="T66" i="1"/>
  <c r="S67" i="1"/>
  <c r="AA68" i="1"/>
  <c r="W66" i="1"/>
  <c r="V67" i="1"/>
  <c r="AA67" i="1"/>
  <c r="T68" i="1"/>
  <c r="W67" i="1"/>
  <c r="W68" i="1"/>
  <c r="U66" i="1"/>
  <c r="T67" i="1"/>
  <c r="V12" i="11"/>
  <c r="T12" i="11"/>
  <c r="V23" i="1"/>
  <c r="T23" i="1"/>
  <c r="R21" i="1"/>
  <c r="V22" i="1"/>
  <c r="V21" i="1"/>
  <c r="W23" i="1"/>
  <c r="U23" i="1"/>
  <c r="S23" i="1"/>
  <c r="S21" i="1"/>
  <c r="AA23" i="1"/>
  <c r="AA21" i="1"/>
  <c r="W22" i="1"/>
  <c r="W21" i="1"/>
  <c r="U22" i="1"/>
  <c r="U21" i="1"/>
  <c r="S22" i="1"/>
  <c r="T21" i="1"/>
  <c r="AA22" i="1"/>
  <c r="R23" i="1"/>
  <c r="R22" i="1"/>
  <c r="T22" i="1"/>
  <c r="AA12" i="1"/>
  <c r="W12" i="1"/>
  <c r="U12" i="1"/>
  <c r="R13" i="1"/>
  <c r="W14" i="1"/>
  <c r="U14" i="1"/>
  <c r="S14" i="1"/>
  <c r="AA14" i="1"/>
  <c r="W13" i="1"/>
  <c r="U13" i="1"/>
  <c r="S13" i="1"/>
  <c r="AA13" i="1"/>
  <c r="V12" i="1"/>
  <c r="T12" i="1"/>
  <c r="R12" i="1"/>
  <c r="V13" i="1"/>
  <c r="T13" i="1"/>
  <c r="S12" i="1"/>
  <c r="R14" i="1"/>
  <c r="V14" i="1"/>
  <c r="T14" i="1"/>
  <c r="W17" i="1"/>
  <c r="U17" i="1"/>
  <c r="S17" i="1"/>
  <c r="W16" i="1"/>
  <c r="U16" i="1"/>
  <c r="AA16" i="1"/>
  <c r="V15" i="1"/>
  <c r="T15" i="1"/>
  <c r="V17" i="1"/>
  <c r="T17" i="1"/>
  <c r="R17" i="1"/>
  <c r="V16" i="1"/>
  <c r="T16" i="1"/>
  <c r="R16" i="1"/>
  <c r="AA15" i="1"/>
  <c r="W15" i="1"/>
  <c r="U15" i="1"/>
  <c r="S15" i="1"/>
  <c r="R15" i="1"/>
  <c r="AA17" i="1"/>
  <c r="S16" i="1"/>
  <c r="AA19" i="1"/>
  <c r="V20" i="1"/>
  <c r="V18" i="1"/>
  <c r="T20" i="1"/>
  <c r="T18" i="1"/>
  <c r="R19" i="1"/>
  <c r="V19" i="1"/>
  <c r="T19" i="1"/>
  <c r="R18" i="1"/>
  <c r="S18" i="1"/>
  <c r="AA18" i="1"/>
  <c r="W20" i="1"/>
  <c r="W18" i="1"/>
  <c r="U20" i="1"/>
  <c r="U18" i="1"/>
  <c r="S20" i="1"/>
  <c r="AA20" i="1"/>
  <c r="W19" i="1"/>
  <c r="U19" i="1"/>
  <c r="S19" i="1"/>
  <c r="R20" i="1"/>
  <c r="M12" i="11"/>
  <c r="Q12" i="11" s="1"/>
  <c r="T21" i="6"/>
  <c r="V21" i="6" s="1"/>
  <c r="AD54" i="1"/>
  <c r="AB60" i="1"/>
  <c r="T18" i="6"/>
  <c r="V18" i="6" s="1"/>
  <c r="N21" i="1"/>
  <c r="N15" i="7"/>
  <c r="AD39" i="1"/>
  <c r="AD63" i="1"/>
  <c r="AB45" i="1"/>
  <c r="AB57" i="1"/>
  <c r="AD45" i="1"/>
  <c r="AB51" i="1"/>
  <c r="AB54" i="1"/>
  <c r="AD51" i="1"/>
  <c r="AB42" i="1"/>
  <c r="AD60" i="1"/>
  <c r="AB66" i="1"/>
  <c r="AD42" i="1"/>
  <c r="AB48" i="1"/>
  <c r="AB39" i="1"/>
  <c r="AD57" i="1"/>
  <c r="AB63" i="1"/>
  <c r="AD48" i="1"/>
  <c r="O12" i="11"/>
  <c r="S28" i="6" l="1"/>
  <c r="U28" i="6" s="1"/>
  <c r="N15" i="1"/>
  <c r="AF39" i="1"/>
  <c r="AF54" i="1"/>
  <c r="AF60" i="1"/>
  <c r="AF63" i="1"/>
  <c r="AF45" i="1"/>
  <c r="AF57" i="1"/>
  <c r="AF51" i="1"/>
  <c r="AF42" i="1"/>
  <c r="AF48" i="1"/>
  <c r="J12" i="14"/>
  <c r="I12" i="14"/>
  <c r="J9" i="14"/>
  <c r="I9" i="14"/>
  <c r="H12" i="14"/>
  <c r="G12" i="14"/>
  <c r="H9" i="14"/>
  <c r="G9" i="14"/>
  <c r="E9" i="14"/>
  <c r="F9" i="14"/>
  <c r="E12" i="14"/>
  <c r="F12" i="14"/>
  <c r="E15" i="14"/>
  <c r="J66" i="14"/>
  <c r="I66" i="14"/>
  <c r="H66" i="14"/>
  <c r="G66" i="14"/>
  <c r="F66" i="14"/>
  <c r="E66" i="14"/>
  <c r="J63" i="14"/>
  <c r="I63" i="14"/>
  <c r="H63" i="14"/>
  <c r="G63" i="14"/>
  <c r="F63" i="14"/>
  <c r="E63" i="14"/>
  <c r="J60" i="14"/>
  <c r="I60" i="14"/>
  <c r="H60" i="14"/>
  <c r="G60" i="14"/>
  <c r="F60" i="14"/>
  <c r="E60" i="14"/>
  <c r="J57" i="14"/>
  <c r="I57" i="14"/>
  <c r="H57" i="14"/>
  <c r="G57" i="14"/>
  <c r="F57" i="14"/>
  <c r="E57" i="14"/>
  <c r="J54" i="14"/>
  <c r="I54" i="14"/>
  <c r="H54" i="14"/>
  <c r="G54" i="14"/>
  <c r="F54" i="14"/>
  <c r="E54" i="14"/>
  <c r="J51" i="14"/>
  <c r="I51" i="14"/>
  <c r="H51" i="14"/>
  <c r="G51" i="14"/>
  <c r="F51" i="14"/>
  <c r="E51" i="14"/>
  <c r="J48" i="14"/>
  <c r="I48" i="14"/>
  <c r="H48" i="14"/>
  <c r="G48" i="14"/>
  <c r="F48" i="14"/>
  <c r="E48" i="14"/>
  <c r="J45" i="14"/>
  <c r="I45" i="14"/>
  <c r="H45" i="14"/>
  <c r="G45" i="14"/>
  <c r="F45" i="14"/>
  <c r="E45" i="14"/>
  <c r="J42" i="14"/>
  <c r="I42" i="14"/>
  <c r="H42" i="14"/>
  <c r="G42" i="14"/>
  <c r="F42" i="14"/>
  <c r="E42" i="14"/>
  <c r="J39" i="14"/>
  <c r="I39" i="14"/>
  <c r="H39" i="14"/>
  <c r="G39" i="14"/>
  <c r="F39" i="14"/>
  <c r="E39" i="14"/>
  <c r="J36" i="14"/>
  <c r="I36" i="14"/>
  <c r="H36" i="14"/>
  <c r="G36" i="14"/>
  <c r="F36" i="14"/>
  <c r="E36" i="14"/>
  <c r="J33" i="14"/>
  <c r="I33" i="14"/>
  <c r="H33" i="14"/>
  <c r="G33" i="14"/>
  <c r="F33" i="14"/>
  <c r="E33" i="14"/>
  <c r="J30" i="14"/>
  <c r="I30" i="14"/>
  <c r="H30" i="14"/>
  <c r="G30" i="14"/>
  <c r="F30" i="14"/>
  <c r="E30" i="14"/>
  <c r="J27" i="14"/>
  <c r="I27" i="14"/>
  <c r="H27" i="14"/>
  <c r="G27" i="14"/>
  <c r="F27" i="14"/>
  <c r="E27" i="14"/>
  <c r="J24" i="14"/>
  <c r="I24" i="14"/>
  <c r="H24" i="14"/>
  <c r="G24" i="14"/>
  <c r="F24" i="14"/>
  <c r="E24" i="14"/>
  <c r="J21" i="14"/>
  <c r="I21" i="14"/>
  <c r="H21" i="14"/>
  <c r="G21" i="14"/>
  <c r="F21" i="14"/>
  <c r="E21" i="14"/>
  <c r="J18" i="14"/>
  <c r="I18" i="14"/>
  <c r="H18" i="14"/>
  <c r="G18" i="14"/>
  <c r="F18" i="14"/>
  <c r="E18" i="14"/>
  <c r="J15" i="14"/>
  <c r="I15" i="14"/>
  <c r="H15" i="14"/>
  <c r="G15" i="14"/>
  <c r="F15" i="14"/>
  <c r="E69" i="14" l="1"/>
  <c r="E71" i="14" s="1"/>
  <c r="G69" i="14"/>
  <c r="G71" i="14" s="1"/>
  <c r="F69" i="14"/>
  <c r="F71" i="14" s="1"/>
  <c r="I69" i="14"/>
  <c r="I71" i="14" s="1"/>
  <c r="H69" i="14"/>
  <c r="H71" i="14" s="1"/>
  <c r="J69" i="14"/>
  <c r="J71" i="14" s="1"/>
  <c r="AE2" i="3" l="1"/>
  <c r="J66" i="10" l="1"/>
  <c r="E66" i="10"/>
  <c r="D66" i="10"/>
  <c r="B66" i="10"/>
  <c r="J63" i="10"/>
  <c r="E63" i="10"/>
  <c r="D63" i="10"/>
  <c r="B63" i="10"/>
  <c r="J60" i="10"/>
  <c r="E60" i="10"/>
  <c r="D60" i="10"/>
  <c r="B60" i="10"/>
  <c r="J57" i="10"/>
  <c r="E57" i="10"/>
  <c r="D57" i="10"/>
  <c r="B57" i="10"/>
  <c r="J54" i="10"/>
  <c r="E54" i="10"/>
  <c r="D54" i="10"/>
  <c r="B54" i="10"/>
  <c r="J51" i="10"/>
  <c r="E51" i="10"/>
  <c r="D51" i="10"/>
  <c r="B51" i="10"/>
  <c r="J48" i="10"/>
  <c r="E48" i="10"/>
  <c r="D48" i="10"/>
  <c r="B48" i="10"/>
  <c r="J45" i="10"/>
  <c r="E45" i="10"/>
  <c r="D45" i="10"/>
  <c r="B45" i="10"/>
  <c r="J42" i="10"/>
  <c r="E42" i="10"/>
  <c r="D42" i="10"/>
  <c r="B42" i="10"/>
  <c r="J39" i="10"/>
  <c r="E39" i="10"/>
  <c r="D39" i="10"/>
  <c r="B39" i="10"/>
  <c r="J36" i="10"/>
  <c r="E36" i="10"/>
  <c r="D36" i="10"/>
  <c r="B36" i="10"/>
  <c r="J33" i="10"/>
  <c r="E33" i="10"/>
  <c r="D33" i="10"/>
  <c r="B33" i="10"/>
  <c r="J30" i="10"/>
  <c r="E30" i="10"/>
  <c r="D30" i="10"/>
  <c r="B30" i="10"/>
  <c r="J27" i="10"/>
  <c r="E27" i="10"/>
  <c r="D27" i="10"/>
  <c r="B27" i="10"/>
  <c r="J24" i="10"/>
  <c r="E24" i="10"/>
  <c r="D24" i="10"/>
  <c r="B24" i="10"/>
  <c r="J21" i="10"/>
  <c r="E21" i="10"/>
  <c r="D21" i="10"/>
  <c r="J18" i="10"/>
  <c r="E18" i="10"/>
  <c r="D18" i="10"/>
  <c r="J15" i="10"/>
  <c r="E15" i="10"/>
  <c r="D15" i="10"/>
  <c r="B15" i="10"/>
  <c r="J12" i="10"/>
  <c r="E12" i="10"/>
  <c r="D12" i="10"/>
  <c r="B12" i="10"/>
  <c r="B66" i="1"/>
  <c r="B63" i="1"/>
  <c r="B60" i="1"/>
  <c r="B57" i="1"/>
  <c r="B54" i="1"/>
  <c r="B51" i="1"/>
  <c r="B48" i="1"/>
  <c r="B45" i="1"/>
  <c r="B42" i="1"/>
  <c r="B39" i="1"/>
  <c r="B36" i="1"/>
  <c r="B33" i="1"/>
  <c r="B30" i="1"/>
  <c r="B27" i="1"/>
  <c r="B24" i="1"/>
  <c r="B18" i="1"/>
  <c r="B15" i="1"/>
  <c r="B12" i="1"/>
  <c r="D66" i="4"/>
  <c r="D66" i="14" s="1"/>
  <c r="C66" i="4"/>
  <c r="C66" i="14" s="1"/>
  <c r="D63" i="4"/>
  <c r="D63" i="14" s="1"/>
  <c r="C63" i="4"/>
  <c r="C63" i="14" s="1"/>
  <c r="D60" i="4"/>
  <c r="D60" i="14" s="1"/>
  <c r="C60" i="4"/>
  <c r="C60" i="14" s="1"/>
  <c r="D57" i="4"/>
  <c r="D57" i="14" s="1"/>
  <c r="C57" i="4"/>
  <c r="C57" i="14" s="1"/>
  <c r="D54" i="4"/>
  <c r="D54" i="14" s="1"/>
  <c r="C54" i="4"/>
  <c r="C54" i="14" s="1"/>
  <c r="D51" i="4"/>
  <c r="D51" i="14" s="1"/>
  <c r="C51" i="4"/>
  <c r="C51" i="14" s="1"/>
  <c r="D48" i="4"/>
  <c r="D48" i="14" s="1"/>
  <c r="C48" i="4"/>
  <c r="C48" i="14" s="1"/>
  <c r="D45" i="4"/>
  <c r="D45" i="14" s="1"/>
  <c r="C45" i="4"/>
  <c r="C45" i="14" s="1"/>
  <c r="D42" i="4"/>
  <c r="D42" i="14" s="1"/>
  <c r="C42" i="4"/>
  <c r="C42" i="14" s="1"/>
  <c r="D39" i="4"/>
  <c r="D39" i="14" s="1"/>
  <c r="C39" i="4"/>
  <c r="C39" i="14" s="1"/>
  <c r="D36" i="4"/>
  <c r="D36" i="14" s="1"/>
  <c r="C36" i="4"/>
  <c r="C36" i="14" s="1"/>
  <c r="D33" i="4"/>
  <c r="D33" i="14" s="1"/>
  <c r="C33" i="4"/>
  <c r="C33" i="14" s="1"/>
  <c r="D30" i="4"/>
  <c r="D30" i="14" s="1"/>
  <c r="C30" i="4"/>
  <c r="C30" i="14" s="1"/>
  <c r="D27" i="4"/>
  <c r="D27" i="14" s="1"/>
  <c r="C27" i="4"/>
  <c r="C27" i="14" s="1"/>
  <c r="D24" i="4"/>
  <c r="D24" i="14" s="1"/>
  <c r="C24" i="4"/>
  <c r="C24" i="14" s="1"/>
  <c r="D21" i="4"/>
  <c r="D21" i="14" s="1"/>
  <c r="C21" i="4"/>
  <c r="C21" i="14" s="1"/>
  <c r="D18" i="4"/>
  <c r="D18" i="14" s="1"/>
  <c r="C18" i="4"/>
  <c r="C18" i="14" s="1"/>
  <c r="D15" i="4"/>
  <c r="D15" i="14" s="1"/>
  <c r="C15" i="4"/>
  <c r="C15" i="14" s="1"/>
  <c r="D12" i="4"/>
  <c r="D12" i="14" s="1"/>
  <c r="C12" i="4"/>
  <c r="C12" i="14" s="1"/>
  <c r="D9" i="4"/>
  <c r="D9" i="14" s="1"/>
  <c r="C9" i="4"/>
  <c r="C9" i="14" s="1"/>
  <c r="F69" i="4"/>
  <c r="J69" i="4"/>
  <c r="M69" i="4"/>
  <c r="Q69" i="4"/>
  <c r="T69" i="4"/>
  <c r="O66" i="7"/>
  <c r="O66" i="1" s="1"/>
  <c r="AE66" i="1" s="1"/>
  <c r="AD66" i="1" s="1"/>
  <c r="AF66" i="1" s="1"/>
  <c r="K66" i="7"/>
  <c r="K66" i="1" s="1"/>
  <c r="O63" i="7"/>
  <c r="O63" i="1" s="1"/>
  <c r="K63" i="7"/>
  <c r="K63" i="1" s="1"/>
  <c r="O60" i="7"/>
  <c r="O60" i="1" s="1"/>
  <c r="K60" i="7"/>
  <c r="K60" i="1" s="1"/>
  <c r="O57" i="7"/>
  <c r="O57" i="1" s="1"/>
  <c r="K57" i="7"/>
  <c r="K57" i="1" s="1"/>
  <c r="O54" i="7"/>
  <c r="O54" i="1" s="1"/>
  <c r="K54" i="7"/>
  <c r="K54" i="1" s="1"/>
  <c r="B21" i="10" l="1"/>
  <c r="B21" i="1"/>
  <c r="B63" i="4"/>
  <c r="B63" i="14" s="1"/>
  <c r="B18" i="10"/>
  <c r="B57" i="4"/>
  <c r="B57" i="14" s="1"/>
  <c r="L66" i="7"/>
  <c r="L66" i="1" s="1"/>
  <c r="P66" i="7"/>
  <c r="P66" i="1" s="1"/>
  <c r="P57" i="7"/>
  <c r="P57" i="1" s="1"/>
  <c r="P60" i="7"/>
  <c r="P60" i="1" s="1"/>
  <c r="L54" i="7"/>
  <c r="L54" i="1" s="1"/>
  <c r="P54" i="7"/>
  <c r="P54" i="1" s="1"/>
  <c r="L63" i="7"/>
  <c r="L63" i="1" s="1"/>
  <c r="P63" i="7"/>
  <c r="P63" i="1" s="1"/>
  <c r="B60" i="4"/>
  <c r="B60" i="14" s="1"/>
  <c r="B66" i="4"/>
  <c r="B66" i="14" s="1"/>
  <c r="B54" i="4"/>
  <c r="B54" i="14" s="1"/>
  <c r="L57" i="7"/>
  <c r="L57" i="1" s="1"/>
  <c r="L60" i="7"/>
  <c r="L60" i="1" s="1"/>
  <c r="I8" i="5"/>
  <c r="C10" i="5"/>
  <c r="C8" i="5"/>
  <c r="AH9" i="1"/>
  <c r="N9" i="11" l="1"/>
  <c r="O9" i="11" l="1"/>
  <c r="R9" i="11"/>
  <c r="S9" i="11" s="1"/>
  <c r="M9" i="11"/>
  <c r="Q9" i="11" s="1"/>
  <c r="J9" i="1"/>
  <c r="I9" i="1"/>
  <c r="H9" i="1"/>
  <c r="G9" i="1"/>
  <c r="F9" i="1"/>
  <c r="E9" i="1"/>
  <c r="D9" i="1"/>
  <c r="K51" i="7"/>
  <c r="K51" i="1" s="1"/>
  <c r="K48" i="7"/>
  <c r="K48" i="1" s="1"/>
  <c r="K45" i="7"/>
  <c r="K45" i="1" s="1"/>
  <c r="K42" i="7"/>
  <c r="K42" i="1" s="1"/>
  <c r="K39" i="7"/>
  <c r="K39" i="1" s="1"/>
  <c r="K36" i="7"/>
  <c r="K33" i="7"/>
  <c r="K30" i="7"/>
  <c r="K30" i="1" s="1"/>
  <c r="K27" i="7"/>
  <c r="K27" i="1" s="1"/>
  <c r="K24" i="7"/>
  <c r="K24" i="1" s="1"/>
  <c r="K21" i="7"/>
  <c r="K21" i="1" s="1"/>
  <c r="K18" i="7"/>
  <c r="K18" i="1" s="1"/>
  <c r="K15" i="7"/>
  <c r="K12" i="7"/>
  <c r="K33" i="1" l="1"/>
  <c r="K36" i="1"/>
  <c r="Q10" i="1"/>
  <c r="Q9" i="1"/>
  <c r="Q11" i="1"/>
  <c r="K12" i="1"/>
  <c r="W12" i="11"/>
  <c r="Y9" i="1"/>
  <c r="Z11" i="1"/>
  <c r="X9" i="1"/>
  <c r="Y11" i="1"/>
  <c r="X11" i="1"/>
  <c r="Y10" i="1"/>
  <c r="X10" i="1"/>
  <c r="Z9" i="1"/>
  <c r="Z10" i="1"/>
  <c r="V9" i="11"/>
  <c r="T9" i="11"/>
  <c r="V11" i="1"/>
  <c r="T11" i="1"/>
  <c r="T10" i="1"/>
  <c r="R11" i="1"/>
  <c r="R10" i="1"/>
  <c r="W11" i="1"/>
  <c r="U11" i="1"/>
  <c r="S11" i="1"/>
  <c r="R9" i="1"/>
  <c r="AA11" i="1"/>
  <c r="W10" i="1"/>
  <c r="V9" i="1"/>
  <c r="U10" i="1"/>
  <c r="T9" i="1"/>
  <c r="AA9" i="1"/>
  <c r="W9" i="1"/>
  <c r="V10" i="1"/>
  <c r="U9" i="1"/>
  <c r="S10" i="1"/>
  <c r="AA10" i="1"/>
  <c r="K15" i="1"/>
  <c r="P48" i="7"/>
  <c r="P48" i="1" s="1"/>
  <c r="P27" i="7"/>
  <c r="P27" i="1" s="1"/>
  <c r="L51" i="7"/>
  <c r="L51" i="1" s="1"/>
  <c r="P51" i="7"/>
  <c r="P51" i="1" s="1"/>
  <c r="L18" i="7"/>
  <c r="P18" i="7"/>
  <c r="P18" i="1" s="1"/>
  <c r="L45" i="7"/>
  <c r="L45" i="1" s="1"/>
  <c r="P45" i="7"/>
  <c r="P45" i="1" s="1"/>
  <c r="L24" i="7"/>
  <c r="L24" i="1" s="1"/>
  <c r="AC24" i="1" s="1"/>
  <c r="AB24" i="1" s="1"/>
  <c r="P24" i="7"/>
  <c r="P24" i="1" s="1"/>
  <c r="P30" i="7"/>
  <c r="P30" i="1" s="1"/>
  <c r="L30" i="7"/>
  <c r="L30" i="1" s="1"/>
  <c r="AC30" i="1" s="1"/>
  <c r="AB30" i="1" s="1"/>
  <c r="P12" i="7"/>
  <c r="P12" i="1" s="1"/>
  <c r="L42" i="7"/>
  <c r="L42" i="1" s="1"/>
  <c r="P42" i="7"/>
  <c r="P42" i="1" s="1"/>
  <c r="L21" i="7"/>
  <c r="P21" i="7"/>
  <c r="P33" i="7"/>
  <c r="P33" i="1" s="1"/>
  <c r="L33" i="7"/>
  <c r="L33" i="1" s="1"/>
  <c r="AC33" i="1" s="1"/>
  <c r="AB33" i="1" s="1"/>
  <c r="P36" i="7"/>
  <c r="P36" i="1" s="1"/>
  <c r="P15" i="7"/>
  <c r="L39" i="7"/>
  <c r="L39" i="1" s="1"/>
  <c r="P39" i="7"/>
  <c r="P39" i="1" s="1"/>
  <c r="L36" i="7"/>
  <c r="L36" i="1" s="1"/>
  <c r="AC36" i="1" s="1"/>
  <c r="AB36" i="1" s="1"/>
  <c r="L48" i="7"/>
  <c r="L48" i="1" s="1"/>
  <c r="L27" i="7"/>
  <c r="L27" i="1" s="1"/>
  <c r="AC27" i="1" s="1"/>
  <c r="AB27" i="1" s="1"/>
  <c r="L15" i="7"/>
  <c r="L15" i="1" s="1"/>
  <c r="AC15" i="1" s="1"/>
  <c r="AB15" i="1" s="1"/>
  <c r="L12" i="7"/>
  <c r="G36" i="10" l="1"/>
  <c r="G33" i="10"/>
  <c r="L12" i="1"/>
  <c r="S12" i="6"/>
  <c r="U12" i="6" s="1"/>
  <c r="P15" i="1"/>
  <c r="G15" i="10"/>
  <c r="L18" i="1"/>
  <c r="S18" i="6"/>
  <c r="L21" i="1"/>
  <c r="S21" i="6"/>
  <c r="P21" i="1"/>
  <c r="G21" i="10"/>
  <c r="AC12" i="1" l="1"/>
  <c r="AB12" i="1" s="1"/>
  <c r="U21" i="6"/>
  <c r="S22" i="6"/>
  <c r="U18" i="6"/>
  <c r="S20" i="6"/>
  <c r="U20" i="6" s="1"/>
  <c r="J9" i="10"/>
  <c r="E9" i="10"/>
  <c r="D9" i="10"/>
  <c r="B9" i="10"/>
  <c r="B51" i="4"/>
  <c r="B51" i="14" s="1"/>
  <c r="B48" i="4"/>
  <c r="B48" i="14" s="1"/>
  <c r="B45" i="4"/>
  <c r="B45" i="14" s="1"/>
  <c r="B42" i="4"/>
  <c r="B42" i="14" s="1"/>
  <c r="B36" i="4"/>
  <c r="B36" i="14" s="1"/>
  <c r="B33" i="4"/>
  <c r="B33" i="14" s="1"/>
  <c r="B30" i="4"/>
  <c r="B30" i="14" s="1"/>
  <c r="B27" i="4"/>
  <c r="B27" i="14" s="1"/>
  <c r="B24" i="4"/>
  <c r="B24" i="14" s="1"/>
  <c r="B21" i="4"/>
  <c r="B21" i="14" s="1"/>
  <c r="B18" i="4"/>
  <c r="B18" i="14" s="1"/>
  <c r="B15" i="4"/>
  <c r="B15" i="14" s="1"/>
  <c r="AC18" i="1" l="1"/>
  <c r="U22" i="6"/>
  <c r="S23" i="6"/>
  <c r="U23" i="6" s="1"/>
  <c r="AC21" i="1" s="1"/>
  <c r="B39" i="4"/>
  <c r="B39" i="14" s="1"/>
  <c r="B12" i="4"/>
  <c r="B12" i="14" s="1"/>
  <c r="B9" i="4"/>
  <c r="B9" i="14" s="1"/>
  <c r="O51" i="7"/>
  <c r="O51" i="1" s="1"/>
  <c r="O39" i="7"/>
  <c r="O39" i="1" s="1"/>
  <c r="O42" i="7"/>
  <c r="O42" i="1" s="1"/>
  <c r="O45" i="7"/>
  <c r="O45" i="1" s="1"/>
  <c r="O48" i="7"/>
  <c r="O48" i="1" s="1"/>
  <c r="N9" i="7" l="1"/>
  <c r="N9" i="1" s="1"/>
  <c r="X69" i="4"/>
  <c r="AK9" i="1"/>
  <c r="B9" i="1"/>
  <c r="J9" i="6"/>
  <c r="S9" i="1" s="1"/>
  <c r="O36" i="7"/>
  <c r="O36" i="1" s="1"/>
  <c r="AE36" i="1" s="1"/>
  <c r="AD36" i="1" s="1"/>
  <c r="AF36" i="1" s="1"/>
  <c r="O33" i="7"/>
  <c r="O33" i="1" s="1"/>
  <c r="AE33" i="1" s="1"/>
  <c r="AD33" i="1" s="1"/>
  <c r="AF33" i="1" s="1"/>
  <c r="O30" i="7"/>
  <c r="O30" i="1" s="1"/>
  <c r="AE30" i="1" s="1"/>
  <c r="AD30" i="1" s="1"/>
  <c r="AF30" i="1" s="1"/>
  <c r="O27" i="7"/>
  <c r="O27" i="1" s="1"/>
  <c r="AE27" i="1" s="1"/>
  <c r="AD27" i="1" s="1"/>
  <c r="AF27" i="1" s="1"/>
  <c r="O24" i="7"/>
  <c r="O24" i="1" s="1"/>
  <c r="AE24" i="1" s="1"/>
  <c r="AD24" i="1" s="1"/>
  <c r="AF24" i="1" s="1"/>
  <c r="O21" i="7"/>
  <c r="O21" i="1" s="1"/>
  <c r="AE21" i="1" s="1"/>
  <c r="O12" i="7"/>
  <c r="K9" i="7"/>
  <c r="W9" i="11" s="1"/>
  <c r="O12" i="1" l="1"/>
  <c r="T13" i="6"/>
  <c r="S9" i="6"/>
  <c r="AB21" i="1"/>
  <c r="AD21" i="1"/>
  <c r="P9" i="7"/>
  <c r="G9" i="10" s="1"/>
  <c r="O9" i="7"/>
  <c r="O9" i="1" s="1"/>
  <c r="L9" i="7"/>
  <c r="L9" i="1" s="1"/>
  <c r="K9" i="1"/>
  <c r="O15" i="7"/>
  <c r="O15" i="1" s="1"/>
  <c r="AE15" i="1" s="1"/>
  <c r="AD15" i="1" s="1"/>
  <c r="AF15" i="1" s="1"/>
  <c r="O18" i="7"/>
  <c r="V13" i="6" l="1"/>
  <c r="T14" i="6"/>
  <c r="V14" i="6" s="1"/>
  <c r="AE12" i="1" s="1"/>
  <c r="AD12" i="1" s="1"/>
  <c r="AF12" i="1" s="1"/>
  <c r="O18" i="1"/>
  <c r="T19" i="6"/>
  <c r="V19" i="6" s="1"/>
  <c r="AE18" i="1" s="1"/>
  <c r="AD18" i="1" s="1"/>
  <c r="T9" i="6"/>
  <c r="V9" i="6" s="1"/>
  <c r="S10" i="6"/>
  <c r="U10" i="6" s="1"/>
  <c r="U9" i="6"/>
  <c r="T10" i="6"/>
  <c r="AF21" i="1"/>
  <c r="AB18" i="1"/>
  <c r="P9" i="1"/>
  <c r="AC9" i="1" l="1"/>
  <c r="AB9" i="1" s="1"/>
  <c r="V10" i="6"/>
  <c r="T11" i="6"/>
  <c r="V11" i="6" s="1"/>
  <c r="AF18" i="1"/>
  <c r="AE9" i="1" l="1"/>
  <c r="AD9" i="1" s="1"/>
  <c r="AF9" i="1" s="1"/>
</calcChain>
</file>

<file path=xl/comments1.xml><?xml version="1.0" encoding="utf-8"?>
<comments xmlns="http://schemas.openxmlformats.org/spreadsheetml/2006/main">
  <authors>
    <author>Carlos Ivan Rueda Blanco</author>
  </authors>
  <commentList>
    <comment ref="C7" authorId="0" shapeId="0">
      <text>
        <r>
          <rPr>
            <b/>
            <sz val="9"/>
            <color indexed="81"/>
            <rFont val="Tahoma"/>
            <family val="2"/>
          </rPr>
          <t>Punto de Riesgo: actividad dentro del flujo del proceso donde existe evidencia o se tienen indicios de que pueden ocurrir eventos de riesgo operativo y deben mantenerse bajo control para asegurar que el proceso cumpla con su objetivo.</t>
        </r>
      </text>
    </comment>
    <comment ref="D7" authorId="0" shapeId="0">
      <text>
        <r>
          <rPr>
            <b/>
            <sz val="9"/>
            <color indexed="81"/>
            <rFont val="Tahoma"/>
            <family val="2"/>
          </rPr>
          <t>Impacto: las consecuencias que puede ocasionar a la organización la materialización del riesgo.</t>
        </r>
      </text>
    </comment>
    <comment ref="E7" authorId="0" shapeId="0">
      <text>
        <r>
          <rPr>
            <b/>
            <sz val="9"/>
            <color indexed="81"/>
            <rFont val="Tahoma"/>
            <family val="2"/>
          </rPr>
          <t>Causa inmediata: circunstancias o situaciones más evidentes sobre las cuales se presenta el riesgo, las mismas no constituyen la causa principal o base para que se presente el riesgo.</t>
        </r>
      </text>
    </comment>
    <comment ref="F7" authorId="0" shapeId="0">
      <text>
        <r>
          <rPr>
            <b/>
            <sz val="9"/>
            <color indexed="81"/>
            <rFont val="Tahoma"/>
            <family val="2"/>
          </rPr>
          <t>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G7" authorId="0" shapeId="0">
      <text>
        <r>
          <rPr>
            <b/>
            <sz val="9"/>
            <color indexed="81"/>
            <rFont val="Tahoma"/>
            <family val="2"/>
          </rPr>
          <t xml:space="preserve">Descripción del Riesgo: Se recomienda la siguiente estructura que facilita su redacción y claridad, iniciando con la frase POSIBILIDAD DE:
Descripción del Riesgo = Impacto + Causa Inmediata + Causa Raiz </t>
        </r>
      </text>
    </comment>
    <comment ref="Q7" authorId="0" shapeId="0">
      <text>
        <r>
          <rPr>
            <b/>
            <sz val="9"/>
            <color indexed="81"/>
            <rFont val="Tahoma"/>
            <family val="2"/>
          </rPr>
          <t>Apetito del Riesgo: Es el nivel de riesgo que la entidad puede aceptar en relación con sus objetivos, el marco legal y las disposiciones de la alta dirección.
Para determinar el apetito del riesgo, se debe definir un valor que es menor a la tolerancia del riesgo.</t>
        </r>
      </text>
    </comment>
    <comment ref="R7" authorId="0" shapeId="0">
      <text>
        <r>
          <rPr>
            <b/>
            <sz val="9"/>
            <color indexed="81"/>
            <rFont val="Tahoma"/>
            <family val="2"/>
          </rPr>
          <t>Tolerancia del Riesgo: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r>
      </text>
    </comment>
    <comment ref="S7" authorId="0" shapeId="0">
      <text>
        <r>
          <rPr>
            <b/>
            <sz val="9"/>
            <color indexed="81"/>
            <rFont val="Tahoma"/>
            <family val="2"/>
          </rPr>
          <t xml:space="preserve">Capacidad del Riesgo: Es el máximo valor del nivel de riesgo que una entidad puede soportar y a partir del cual la alta dirección consideran que no sería posible el logro de los objetivos de la entidad.
</t>
        </r>
      </text>
    </comment>
    <comment ref="T7" authorId="0" shapeId="0">
      <text>
        <r>
          <rPr>
            <b/>
            <sz val="9"/>
            <color indexed="81"/>
            <rFont val="Tahoma"/>
            <charset val="1"/>
          </rPr>
          <t>Unidad de Medida: Registre la unidad de medida que representa los valores de apetito, tolerancia y capacidad del riesgo (ejemplo: unidad, porcentaje, etc).
Recuerde que la unidad de medida es la misma para el apetito, tolerancia y capacidad del riesgo.</t>
        </r>
      </text>
    </comment>
  </commentList>
</comments>
</file>

<file path=xl/comments2.xml><?xml version="1.0" encoding="utf-8"?>
<comments xmlns="http://schemas.openxmlformats.org/spreadsheetml/2006/main">
  <authors>
    <author>Carlos Ivan Rueda Blanco</author>
  </authors>
  <commentList>
    <comment ref="E7" authorId="0" shapeId="0">
      <text>
        <r>
          <rPr>
            <b/>
            <sz val="9"/>
            <color indexed="81"/>
            <rFont val="Tahoma"/>
            <family val="2"/>
          </rPr>
          <t>Responsable de ejecutar el control: Cargo del servidor que ejecuta el control, en caso de que sean controles automáticos se identificará el sistema que realiza la actividad.</t>
        </r>
      </text>
    </comment>
    <comment ref="F7" authorId="0" shapeId="0">
      <text>
        <r>
          <rPr>
            <b/>
            <sz val="9"/>
            <color indexed="81"/>
            <rFont val="Tahoma"/>
            <family val="2"/>
          </rPr>
          <t>Acción: se determina mediante verbos que indican la acción que deben realizar como parte del control.</t>
        </r>
      </text>
    </comment>
    <comment ref="G7" authorId="0" shapeId="0">
      <text>
        <r>
          <rPr>
            <b/>
            <sz val="9"/>
            <color indexed="81"/>
            <rFont val="Tahoma"/>
            <family val="2"/>
          </rPr>
          <t>Complemento: corresponde a los detalles que permiten identificar claramente el objeto del control.</t>
        </r>
      </text>
    </comment>
    <comment ref="H7" authorId="0" shapeId="0">
      <text>
        <r>
          <rPr>
            <b/>
            <sz val="9"/>
            <color indexed="81"/>
            <rFont val="Tahoma"/>
            <family val="2"/>
          </rPr>
          <t>La Estructura para describir un control es la siguiente: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I8" authorId="0" shapeId="0">
      <text>
        <r>
          <rPr>
            <b/>
            <sz val="9"/>
            <color indexed="81"/>
            <rFont val="Tahoma"/>
            <family val="2"/>
          </rPr>
          <t>Los tipos de controles son: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K8" authorId="0" shapeId="0">
      <text>
        <r>
          <rPr>
            <b/>
            <sz val="9"/>
            <color indexed="81"/>
            <rFont val="Tahoma"/>
            <family val="2"/>
          </rPr>
          <t>Las maneras en que se ejecutan los controles son:
* Control manual: controles que son ejecutados por personas.
* Control automático: son ejecutados por un sistema.</t>
        </r>
      </text>
    </comment>
  </commentList>
</comments>
</file>

<file path=xl/comments3.xml><?xml version="1.0" encoding="utf-8"?>
<comments xmlns="http://schemas.openxmlformats.org/spreadsheetml/2006/main">
  <authors>
    <author>Carlos Ivan Rueda Blanco</author>
  </authors>
  <commentList>
    <comment ref="E7" authorId="0" shapeId="0">
      <text>
        <r>
          <rPr>
            <b/>
            <sz val="9"/>
            <color indexed="81"/>
            <rFont val="Tahoma"/>
            <family val="2"/>
          </rPr>
          <t>La Estructura para describir un control es la siguiente: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List>
</comments>
</file>

<file path=xl/comments4.xml><?xml version="1.0" encoding="utf-8"?>
<comments xmlns="http://schemas.openxmlformats.org/spreadsheetml/2006/main">
  <authors>
    <author>Carlos Ivan Rueda Blanco</author>
  </authors>
  <commentList>
    <comment ref="C7" authorId="0" shapeId="0">
      <text>
        <r>
          <rPr>
            <b/>
            <sz val="9"/>
            <color indexed="81"/>
            <rFont val="Tahoma"/>
            <family val="2"/>
          </rPr>
          <t>Punto de Riesgo: actividad dentro del flujo del proceso donde existe evidencia o se tienen indicios de que pueden ocurrir eventos de riesgo operativo y deben mantenerse bajo control para asegurar que el proceso cumpla con su objetivo.</t>
        </r>
      </text>
    </comment>
    <comment ref="D7" authorId="0" shapeId="0">
      <text>
        <r>
          <rPr>
            <b/>
            <sz val="9"/>
            <color indexed="81"/>
            <rFont val="Tahoma"/>
            <family val="2"/>
          </rPr>
          <t>Impacto: las consecuencias que puede ocasionar a la organización la materialización del riesgo.</t>
        </r>
      </text>
    </comment>
    <comment ref="E7" authorId="0" shapeId="0">
      <text>
        <r>
          <rPr>
            <b/>
            <sz val="9"/>
            <color indexed="81"/>
            <rFont val="Tahoma"/>
            <family val="2"/>
          </rPr>
          <t>Causa inmediata: circunstancias o situaciones más evidentes sobre las cuales se presenta el riesgo, las mismas no constituyen la causa principal o base para que se presente el riesgo.</t>
        </r>
      </text>
    </comment>
    <comment ref="F7" authorId="0" shapeId="0">
      <text>
        <r>
          <rPr>
            <b/>
            <sz val="9"/>
            <color indexed="81"/>
            <rFont val="Tahoma"/>
            <family val="2"/>
          </rPr>
          <t>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Q7" authorId="0" shapeId="0">
      <text>
        <r>
          <rPr>
            <b/>
            <sz val="9"/>
            <color indexed="81"/>
            <rFont val="Tahoma"/>
            <family val="2"/>
          </rPr>
          <t>La Estructura para describir un control es la siguiente: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R8" authorId="0" shapeId="0">
      <text>
        <r>
          <rPr>
            <b/>
            <sz val="9"/>
            <color indexed="81"/>
            <rFont val="Tahoma"/>
            <family val="2"/>
          </rPr>
          <t>Los tipos de controles son: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T8" authorId="0" shapeId="0">
      <text>
        <r>
          <rPr>
            <b/>
            <sz val="9"/>
            <color indexed="81"/>
            <rFont val="Tahoma"/>
            <family val="2"/>
          </rPr>
          <t>Las maneras en que se ejecutan los controles son:
* Control manual: controles que son ejecutados por personas.
* Control automático: son ejecutados por un sistema.</t>
        </r>
      </text>
    </comment>
  </commentList>
</comments>
</file>

<file path=xl/sharedStrings.xml><?xml version="1.0" encoding="utf-8"?>
<sst xmlns="http://schemas.openxmlformats.org/spreadsheetml/2006/main" count="816" uniqueCount="494">
  <si>
    <t>Plan de Acción</t>
  </si>
  <si>
    <t>Descripción del Riesgo</t>
  </si>
  <si>
    <t>Clasificación del Riesgo</t>
  </si>
  <si>
    <t>Probabilidad Inherente</t>
  </si>
  <si>
    <t>%</t>
  </si>
  <si>
    <t>Impacto 
Inherente</t>
  </si>
  <si>
    <t>Zona de Riesgo Inherente</t>
  </si>
  <si>
    <t>Descripción del Control</t>
  </si>
  <si>
    <t>Afectación</t>
  </si>
  <si>
    <t>Probabilidad Residual</t>
  </si>
  <si>
    <t>Fórmula del Indicador</t>
  </si>
  <si>
    <t>Implementación</t>
  </si>
  <si>
    <t>Frecuencia</t>
  </si>
  <si>
    <t>Evidencia</t>
  </si>
  <si>
    <t>Gestión</t>
  </si>
  <si>
    <t>Trámites, OPAs y Consultas de Acceso a la Información Pública</t>
  </si>
  <si>
    <t>Lavado de Activos</t>
  </si>
  <si>
    <t>Financiación del Terrorismo</t>
  </si>
  <si>
    <t>Relaciones Laborales</t>
  </si>
  <si>
    <r>
      <rPr>
        <b/>
        <sz val="11"/>
        <color theme="1"/>
        <rFont val="Calibri"/>
        <family val="2"/>
        <scheme val="minor"/>
      </rPr>
      <t>Muy Alta:</t>
    </r>
    <r>
      <rPr>
        <sz val="11"/>
        <color theme="1"/>
        <rFont val="Calibri"/>
        <family val="2"/>
        <scheme val="minor"/>
      </rPr>
      <t xml:space="preserve"> La actividad que conlleva el riesgo se ejecuta más de 5000 veces por año</t>
    </r>
  </si>
  <si>
    <r>
      <rPr>
        <b/>
        <sz val="11"/>
        <color theme="1"/>
        <rFont val="Calibri"/>
        <family val="2"/>
        <scheme val="minor"/>
      </rPr>
      <t>Alta:</t>
    </r>
    <r>
      <rPr>
        <sz val="11"/>
        <color theme="1"/>
        <rFont val="Calibri"/>
        <family val="2"/>
        <scheme val="minor"/>
      </rPr>
      <t xml:space="preserve"> La actividad que conlleva el riesgo se ejecuta mínimo 500 veces al año y máximo 5000 veces por año</t>
    </r>
  </si>
  <si>
    <r>
      <rPr>
        <b/>
        <sz val="11"/>
        <color theme="1"/>
        <rFont val="Calibri"/>
        <family val="2"/>
        <scheme val="minor"/>
      </rPr>
      <t>Media:</t>
    </r>
    <r>
      <rPr>
        <sz val="11"/>
        <color theme="1"/>
        <rFont val="Calibri"/>
        <family val="2"/>
        <scheme val="minor"/>
      </rPr>
      <t xml:space="preserve"> La actividad que conlleva el riesgo se ejecuta de 24 a 500 veces por año</t>
    </r>
  </si>
  <si>
    <r>
      <rPr>
        <b/>
        <sz val="11"/>
        <color theme="1"/>
        <rFont val="Calibri"/>
        <family val="2"/>
        <scheme val="minor"/>
      </rPr>
      <t>Baja:</t>
    </r>
    <r>
      <rPr>
        <sz val="11"/>
        <color theme="1"/>
        <rFont val="Calibri"/>
        <family val="2"/>
        <scheme val="minor"/>
      </rPr>
      <t xml:space="preserve"> La actividad que conlleva el riesgo se ejecuta de 3 a 24 veces por año</t>
    </r>
  </si>
  <si>
    <t>Probabilidad</t>
  </si>
  <si>
    <r>
      <rPr>
        <b/>
        <sz val="11"/>
        <color theme="1"/>
        <rFont val="Calibri"/>
        <family val="2"/>
        <scheme val="minor"/>
      </rPr>
      <t>Reputacional:</t>
    </r>
    <r>
      <rPr>
        <sz val="11"/>
        <color theme="1"/>
        <rFont val="Calibri"/>
        <family val="2"/>
        <scheme val="minor"/>
      </rPr>
      <t xml:space="preserve"> El riesgo afecta la imagen de la entidad a nivel nacional, con efecto publicitarios sostenible a nivel país</t>
    </r>
  </si>
  <si>
    <r>
      <rPr>
        <b/>
        <sz val="11"/>
        <color theme="1"/>
        <rFont val="Calibri"/>
        <family val="2"/>
        <scheme val="minor"/>
      </rPr>
      <t>Reputacional:</t>
    </r>
    <r>
      <rPr>
        <sz val="11"/>
        <color theme="1"/>
        <rFont val="Calibri"/>
        <family val="2"/>
        <scheme val="minor"/>
      </rPr>
      <t xml:space="preserve"> El riesgo afecta la imagen de de la entidad con efecto publicitario sostenido a nivel de sector administrativo, nivel departamental o municipal</t>
    </r>
  </si>
  <si>
    <r>
      <rPr>
        <b/>
        <sz val="11"/>
        <color theme="1"/>
        <rFont val="Calibri"/>
        <family val="2"/>
        <scheme val="minor"/>
      </rPr>
      <t>Reputacional:</t>
    </r>
    <r>
      <rPr>
        <sz val="11"/>
        <color theme="1"/>
        <rFont val="Calibri"/>
        <family val="2"/>
        <scheme val="minor"/>
      </rPr>
      <t xml:space="preserve"> El riesgo afecta la imagen de la entidad con algunos usuarios de relevancia frente al logro de los objetivos</t>
    </r>
  </si>
  <si>
    <r>
      <rPr>
        <b/>
        <sz val="11"/>
        <color theme="1"/>
        <rFont val="Calibri"/>
        <family val="2"/>
        <scheme val="minor"/>
      </rPr>
      <t>Reputacional:</t>
    </r>
    <r>
      <rPr>
        <sz val="11"/>
        <color theme="1"/>
        <rFont val="Calibri"/>
        <family val="2"/>
        <scheme val="minor"/>
      </rPr>
      <t xml:space="preserve"> El riesgo afecta la imagen de alguna área de la organización</t>
    </r>
  </si>
  <si>
    <t>Tipo de Impacto</t>
  </si>
  <si>
    <t>Descripción de Impacto</t>
  </si>
  <si>
    <t>REPORTE DE LOS AVANCES DE LAS ACCIONES EJECUTADAS</t>
  </si>
  <si>
    <t>EVIDENCIAS / PRODUCTOS ENTREGADOS</t>
  </si>
  <si>
    <t>DESCRIPCION DEL MONITOREO (ACOMPAÑAMIENTO)</t>
  </si>
  <si>
    <t>PRIMERA LINEA DE DEFENSA
 (DIRECTIVOS - RESPONSABLES DE LOS PROCESOS)</t>
  </si>
  <si>
    <t>SEGUNDA LÍNEA DE DEFENSA
(OFICINA ASESORA DE PLANEACIÓN)</t>
  </si>
  <si>
    <t>TERCERA LÍNEA DE DEFENSA
(OFICINA DE CONTROL INTERNO)</t>
  </si>
  <si>
    <t>% DE AVANCE</t>
  </si>
  <si>
    <t>DESCRIPCION DEL SEGUIMIENTO</t>
  </si>
  <si>
    <t>EVIDENCIA DEL SEGUIMIENTO</t>
  </si>
  <si>
    <t>Proceso</t>
  </si>
  <si>
    <t>Direccionamiento Estratégico</t>
  </si>
  <si>
    <t>Tecnologías de la Información y las Comunicaciones</t>
  </si>
  <si>
    <t>Conocimiento del Riesgo y Efectos del Cambio Climático</t>
  </si>
  <si>
    <t>Reducción del Riesgo y Adaptación al Cambio Climático</t>
  </si>
  <si>
    <t>Manejo de Emergencias y Desastres</t>
  </si>
  <si>
    <t>Gestión del Talento Humano</t>
  </si>
  <si>
    <t>Comunicaciones e Información Pública</t>
  </si>
  <si>
    <t>Conocimiento e Innovación</t>
  </si>
  <si>
    <t>Gestión Administrativa</t>
  </si>
  <si>
    <t>Gestión Contractual</t>
  </si>
  <si>
    <t>Gestión Jurídica</t>
  </si>
  <si>
    <t>Gestión Financiera</t>
  </si>
  <si>
    <t>Gestión Documental</t>
  </si>
  <si>
    <t>Atención al Ciudadano</t>
  </si>
  <si>
    <t>Evaluación independiente</t>
  </si>
  <si>
    <t>Control Disciplinario Interno</t>
  </si>
  <si>
    <t>Tipo de Control</t>
  </si>
  <si>
    <t>Correctivo</t>
  </si>
  <si>
    <t>Preventivo</t>
  </si>
  <si>
    <t>Detectivo</t>
  </si>
  <si>
    <t>Manual</t>
  </si>
  <si>
    <t>Documentado</t>
  </si>
  <si>
    <t>Sin Documentar</t>
  </si>
  <si>
    <t>Continua</t>
  </si>
  <si>
    <t>Con registro</t>
  </si>
  <si>
    <t>Sin registro</t>
  </si>
  <si>
    <t>Opciones de Tratamiento</t>
  </si>
  <si>
    <t>Aceptar</t>
  </si>
  <si>
    <t>Evitar</t>
  </si>
  <si>
    <t>Reducir (Mitigar)</t>
  </si>
  <si>
    <t>Objetivo del Proceso:</t>
  </si>
  <si>
    <t>Proceso (Seleccione):</t>
  </si>
  <si>
    <t>Debilidades</t>
  </si>
  <si>
    <t>Fortalezas</t>
  </si>
  <si>
    <t>Amenazas</t>
  </si>
  <si>
    <t>Oportunidades</t>
  </si>
  <si>
    <t>Objetivo del Proceso</t>
  </si>
  <si>
    <t>Impacto
¿Qué?</t>
  </si>
  <si>
    <t>Causa Inmediata
¿Cómo?</t>
  </si>
  <si>
    <t>Causa Raíz
¿Por qué?</t>
  </si>
  <si>
    <t>Afectación Reputacional</t>
  </si>
  <si>
    <t>Alcance del Proceso:</t>
  </si>
  <si>
    <t>Fraude Interno</t>
  </si>
  <si>
    <t>Fraude Externo</t>
  </si>
  <si>
    <t>Fallas Tecnológicas</t>
  </si>
  <si>
    <t>Usuarios, productos y practicas, organizacionales</t>
  </si>
  <si>
    <t>Tipo de Riesgo</t>
  </si>
  <si>
    <r>
      <rPr>
        <b/>
        <sz val="11"/>
        <color theme="1"/>
        <rFont val="Calibri"/>
        <family val="2"/>
        <scheme val="minor"/>
      </rPr>
      <t>Muy Baja:</t>
    </r>
    <r>
      <rPr>
        <sz val="11"/>
        <color theme="1"/>
        <rFont val="Calibri"/>
        <family val="2"/>
        <scheme val="minor"/>
      </rPr>
      <t xml:space="preserve"> La actividad que conlleva el riesgo se ejecuta como máximo 2 veces por año</t>
    </r>
  </si>
  <si>
    <t>Ítem</t>
  </si>
  <si>
    <t>Objetivo Estratégico</t>
  </si>
  <si>
    <t>Afectación Económica o Presupuestal</t>
  </si>
  <si>
    <t>Daños Activos Físicos por Desastres Naturales o Eventos Externos</t>
  </si>
  <si>
    <r>
      <rPr>
        <b/>
        <sz val="11"/>
        <color theme="1"/>
        <rFont val="Calibri"/>
        <family val="2"/>
        <scheme val="minor"/>
      </rPr>
      <t>Económico:</t>
    </r>
    <r>
      <rPr>
        <sz val="11"/>
        <color theme="1"/>
        <rFont val="Calibri"/>
        <family val="2"/>
        <scheme val="minor"/>
      </rPr>
      <t xml:space="preserve"> Afectación menor a 10 SMLMV</t>
    </r>
  </si>
  <si>
    <t>Ejecución y Administración de procesos</t>
  </si>
  <si>
    <r>
      <rPr>
        <b/>
        <sz val="11"/>
        <color theme="1"/>
        <rFont val="Calibri"/>
        <family val="2"/>
        <scheme val="minor"/>
      </rPr>
      <t>Económico:</t>
    </r>
    <r>
      <rPr>
        <sz val="11"/>
        <color theme="1"/>
        <rFont val="Calibri"/>
        <family val="2"/>
        <scheme val="minor"/>
      </rPr>
      <t xml:space="preserve"> Entre 10 y 50 SMLMV</t>
    </r>
  </si>
  <si>
    <t>Aleatoria</t>
  </si>
  <si>
    <t>Afectación Económica (o presupuestal) y Reputacional</t>
  </si>
  <si>
    <t>Estratégico</t>
  </si>
  <si>
    <r>
      <rPr>
        <b/>
        <sz val="11"/>
        <color theme="1"/>
        <rFont val="Calibri"/>
        <family val="2"/>
        <scheme val="minor"/>
      </rPr>
      <t>Económico:</t>
    </r>
    <r>
      <rPr>
        <sz val="11"/>
        <color theme="1"/>
        <rFont val="Calibri"/>
        <family val="2"/>
        <scheme val="minor"/>
      </rPr>
      <t xml:space="preserve"> Entre 50 y 100 SMLMV</t>
    </r>
  </si>
  <si>
    <r>
      <rPr>
        <b/>
        <sz val="11"/>
        <color theme="1"/>
        <rFont val="Calibri"/>
        <family val="2"/>
        <scheme val="minor"/>
      </rPr>
      <t>Económico:</t>
    </r>
    <r>
      <rPr>
        <sz val="11"/>
        <color theme="1"/>
        <rFont val="Calibri"/>
        <family val="2"/>
        <scheme val="minor"/>
      </rPr>
      <t xml:space="preserve"> Entre 100 y 500 SMLMV</t>
    </r>
  </si>
  <si>
    <r>
      <rPr>
        <b/>
        <sz val="11"/>
        <color theme="1"/>
        <rFont val="Calibri"/>
        <family val="2"/>
        <scheme val="minor"/>
      </rPr>
      <t>Económico:</t>
    </r>
    <r>
      <rPr>
        <sz val="11"/>
        <color theme="1"/>
        <rFont val="Calibri"/>
        <family val="2"/>
        <scheme val="minor"/>
      </rPr>
      <t xml:space="preserve"> Mayor a 500 SMLMV</t>
    </r>
  </si>
  <si>
    <r>
      <rPr>
        <b/>
        <sz val="11"/>
        <color theme="1"/>
        <rFont val="Calibri"/>
        <family val="2"/>
        <scheme val="minor"/>
      </rPr>
      <t>Reputacional:</t>
    </r>
    <r>
      <rPr>
        <sz val="11"/>
        <color theme="1"/>
        <rFont val="Calibri"/>
        <family val="2"/>
        <scheme val="minor"/>
      </rPr>
      <t xml:space="preserve"> El riesgo afecta la imagen de la entidad internamente, de conocimiento general, nivel interno, de junta directiva y accionistas y/o de proveedores</t>
    </r>
  </si>
  <si>
    <t>Tipo de Implementación del Control</t>
  </si>
  <si>
    <t>Documentación del Control</t>
  </si>
  <si>
    <t>Atributos de Eficiencia</t>
  </si>
  <si>
    <t>Frecuencia de Aplicación del Control</t>
  </si>
  <si>
    <t>Evidencia del Control</t>
  </si>
  <si>
    <t>Valoración de Controles</t>
  </si>
  <si>
    <t>Análisis del Riesgo Inherente</t>
  </si>
  <si>
    <t>Identificación del Riesgo</t>
  </si>
  <si>
    <t>Impacto Residual</t>
  </si>
  <si>
    <t>Zona de Riesgo Residual</t>
  </si>
  <si>
    <t>Reducir (Transferir)</t>
  </si>
  <si>
    <t>Evaluación del Riesgo - Nivel del Riesgo Residual</t>
  </si>
  <si>
    <t>Estrategias para Combatir el Riesgo</t>
  </si>
  <si>
    <t>Fecha de Implementación
(El monitoreo y seguimiento será cuatrimestral)</t>
  </si>
  <si>
    <t>Mapa de Riesgos Institucional                                                                                                                                                                                                                         Mapa de Riesgos Institucional</t>
  </si>
  <si>
    <t>Corrupción</t>
  </si>
  <si>
    <t>SI</t>
  </si>
  <si>
    <t>NO</t>
  </si>
  <si>
    <t>SI / NO</t>
  </si>
  <si>
    <t>Criterios para Calificar el Riesgo de Corrupción</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</si>
  <si>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</si>
  <si>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</si>
  <si>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</si>
  <si>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</si>
  <si>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¿Afecta la prestación del servicio?</t>
  </si>
  <si>
    <t>¿Afecta a los funcionarios del proceso?</t>
  </si>
  <si>
    <t>¿Da lugar al detrimento de la calidad de vida de la comunidad?</t>
  </si>
  <si>
    <t>¿Genera perdida de la información de la Entidad?</t>
  </si>
  <si>
    <t>¿Da lugar a procesos sancionatorios?</t>
  </si>
  <si>
    <t>¿Da lugar a procesos disciplinarios?</t>
  </si>
  <si>
    <t>¿Da lugar a procesos fiscales?</t>
  </si>
  <si>
    <t>¿Da lugar a procesos penales?</t>
  </si>
  <si>
    <t>¿Genera perdida de credibilidad del sector?</t>
  </si>
  <si>
    <t>¿Afecta la imagen regional?</t>
  </si>
  <si>
    <t>¿Afecta la imagen nacional?</t>
  </si>
  <si>
    <t>¿Genera daño ambiental?</t>
  </si>
  <si>
    <t>¿Genera perdida de recursos económicos?</t>
  </si>
  <si>
    <t>¿Genera intervención de los órganos de control, Fiscalía u otros?</t>
  </si>
  <si>
    <t>¿Ocasiona lesiones físicas o perdidas de vidas humanas?</t>
  </si>
  <si>
    <t>Respuestas Positivas</t>
  </si>
  <si>
    <t>Criterios de Impacto
(No aplica para riesgos de corrupción)</t>
  </si>
  <si>
    <t>Seguridad de la Información (Pérdida de Confidencialidad)</t>
  </si>
  <si>
    <t>Seguridad de la Información (Pérdida de la Integridad)</t>
  </si>
  <si>
    <t>Seguridad de la Información (Pérdida de la Disponibilidad)</t>
  </si>
  <si>
    <t>Activo de Información</t>
  </si>
  <si>
    <t>Tipo de Activo de Información</t>
  </si>
  <si>
    <t>Amenaza
(Situación)</t>
  </si>
  <si>
    <t>Vulnerabilidad
(Causa)</t>
  </si>
  <si>
    <t>Tipo Activos de Información</t>
  </si>
  <si>
    <t>Información</t>
  </si>
  <si>
    <t>Software</t>
  </si>
  <si>
    <t>Hardware</t>
  </si>
  <si>
    <t>Servicios</t>
  </si>
  <si>
    <t>Intangibles</t>
  </si>
  <si>
    <t>Componentes de Red</t>
  </si>
  <si>
    <t>Personas</t>
  </si>
  <si>
    <t>Instalaciones</t>
  </si>
  <si>
    <t>Explicación Tipo de Activo de Información</t>
  </si>
  <si>
    <t>Explicación de la Estrategia para Combatir el Riesgo</t>
  </si>
  <si>
    <t>Caracteristicas del Riesgo de Seguridad de la Información</t>
  </si>
  <si>
    <t>MAPA DE RIESGOS INSTITUCIONAL</t>
  </si>
  <si>
    <t>Frecuencia con la cual se realiza la actividad / Se presenta el evento (para riesgos de corrupción)</t>
  </si>
  <si>
    <r>
      <rPr>
        <b/>
        <sz val="11"/>
        <color theme="1"/>
        <rFont val="Calibri"/>
        <family val="2"/>
        <scheme val="minor"/>
      </rPr>
      <t>Casi seguro:</t>
    </r>
    <r>
      <rPr>
        <sz val="11"/>
        <color theme="1"/>
        <rFont val="Calibri"/>
        <family val="2"/>
        <scheme val="minor"/>
      </rPr>
      <t xml:space="preserve"> Mas de una vez al año.</t>
    </r>
  </si>
  <si>
    <r>
      <rPr>
        <b/>
        <sz val="11"/>
        <color theme="1"/>
        <rFont val="Calibri"/>
        <family val="2"/>
        <scheme val="minor"/>
      </rPr>
      <t>Probable:</t>
    </r>
    <r>
      <rPr>
        <sz val="11"/>
        <color theme="1"/>
        <rFont val="Calibri"/>
        <family val="2"/>
        <scheme val="minor"/>
      </rPr>
      <t xml:space="preserve"> Al menos una vez en el ultimo año.</t>
    </r>
  </si>
  <si>
    <r>
      <rPr>
        <b/>
        <sz val="11"/>
        <color theme="1"/>
        <rFont val="Calibri"/>
        <family val="2"/>
        <scheme val="minor"/>
      </rPr>
      <t>Posible:</t>
    </r>
    <r>
      <rPr>
        <sz val="11"/>
        <color theme="1"/>
        <rFont val="Calibri"/>
        <family val="2"/>
        <scheme val="minor"/>
      </rPr>
      <t xml:space="preserve"> Al menos una vez en los últimos dos años.</t>
    </r>
  </si>
  <si>
    <r>
      <rPr>
        <b/>
        <sz val="11"/>
        <color theme="1"/>
        <rFont val="Calibri"/>
        <family val="2"/>
        <scheme val="minor"/>
      </rPr>
      <t>Improbable:</t>
    </r>
    <r>
      <rPr>
        <sz val="11"/>
        <color theme="1"/>
        <rFont val="Calibri"/>
        <family val="2"/>
        <scheme val="minor"/>
      </rPr>
      <t xml:space="preserve"> Al menos una vez en los últimos 5 años.</t>
    </r>
  </si>
  <si>
    <r>
      <rPr>
        <b/>
        <sz val="11"/>
        <color theme="1"/>
        <rFont val="Calibri"/>
        <family val="2"/>
        <scheme val="minor"/>
      </rPr>
      <t>Rara vez:</t>
    </r>
    <r>
      <rPr>
        <sz val="11"/>
        <color theme="1"/>
        <rFont val="Calibri"/>
        <family val="2"/>
        <scheme val="minor"/>
      </rPr>
      <t xml:space="preserve"> No se ha presentado en los últimos cinco años.</t>
    </r>
  </si>
  <si>
    <t>Mensaje</t>
  </si>
  <si>
    <t>Automático</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</si>
  <si>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</si>
  <si>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</si>
  <si>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</si>
  <si>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</si>
  <si>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</si>
  <si>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</si>
  <si>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Diligencie la columna anterior.</t>
  </si>
  <si>
    <t>Responsable 1</t>
  </si>
  <si>
    <t>Segregación</t>
  </si>
  <si>
    <t>Periodicidad</t>
  </si>
  <si>
    <t>Proposito</t>
  </si>
  <si>
    <t>Como se realiza la Act</t>
  </si>
  <si>
    <t>Desviaciones</t>
  </si>
  <si>
    <t>Asignado</t>
  </si>
  <si>
    <t>No Asignado</t>
  </si>
  <si>
    <t>Adecuado</t>
  </si>
  <si>
    <t>Inadecuado</t>
  </si>
  <si>
    <t>Oportuna</t>
  </si>
  <si>
    <t>Inoportuna</t>
  </si>
  <si>
    <t>Prevenir</t>
  </si>
  <si>
    <t>Detectar</t>
  </si>
  <si>
    <t>No es un control</t>
  </si>
  <si>
    <t>Confiable</t>
  </si>
  <si>
    <t>No Confiable</t>
  </si>
  <si>
    <t>Se investigan y resuelven oportunamente</t>
  </si>
  <si>
    <t>No se investigan y resuelven oportunamente</t>
  </si>
  <si>
    <t>Completa</t>
  </si>
  <si>
    <t>Incompleta</t>
  </si>
  <si>
    <t>No Existe</t>
  </si>
  <si>
    <t>Describa el control.</t>
  </si>
  <si>
    <t>Atributo</t>
  </si>
  <si>
    <t>Valor</t>
  </si>
  <si>
    <t>Calificación del Diseño del Control</t>
  </si>
  <si>
    <t>Rango de Calificación del Diseño del Control</t>
  </si>
  <si>
    <t>Acción a Realizar</t>
  </si>
  <si>
    <t>Rango de Calificación de la Ejecución del Control</t>
  </si>
  <si>
    <t>Rango Ejecución Control Corrupción</t>
  </si>
  <si>
    <r>
      <rPr>
        <b/>
        <sz val="11"/>
        <color theme="1"/>
        <rFont val="Calibri"/>
        <family val="2"/>
        <scheme val="minor"/>
      </rPr>
      <t>Fuerte =</t>
    </r>
    <r>
      <rPr>
        <sz val="11"/>
        <color theme="1"/>
        <rFont val="Calibri"/>
        <family val="2"/>
        <scheme val="minor"/>
      </rPr>
      <t xml:space="preserve"> El control se ejecuta de manera consistente por parte del responsable.</t>
    </r>
  </si>
  <si>
    <r>
      <rPr>
        <b/>
        <sz val="11"/>
        <color theme="1"/>
        <rFont val="Calibri"/>
        <family val="2"/>
        <scheme val="minor"/>
      </rPr>
      <t>Moderado =</t>
    </r>
    <r>
      <rPr>
        <sz val="11"/>
        <color theme="1"/>
        <rFont val="Calibri"/>
        <family val="2"/>
        <scheme val="minor"/>
      </rPr>
      <t xml:space="preserve"> El control se ejecuta algunas veces por parte del responsable.</t>
    </r>
  </si>
  <si>
    <r>
      <rPr>
        <b/>
        <sz val="11"/>
        <color theme="1"/>
        <rFont val="Calibri"/>
        <family val="2"/>
        <scheme val="minor"/>
      </rPr>
      <t>Débil =</t>
    </r>
    <r>
      <rPr>
        <sz val="11"/>
        <color theme="1"/>
        <rFont val="Calibri"/>
        <family val="2"/>
        <scheme val="minor"/>
      </rPr>
      <t xml:space="preserve"> El control no se ejecuta por parte del responsable.</t>
    </r>
  </si>
  <si>
    <t>Requiere Acciones para Fortalecer</t>
  </si>
  <si>
    <t>Solidez del Control</t>
  </si>
  <si>
    <t>Desplazamientos de Probabilidad e Impacto</t>
  </si>
  <si>
    <t>El control ayuda a disminuir directamente tanto la probabilidad como el impacto.</t>
  </si>
  <si>
    <t>El control ayuda a disminuir directamente la probabilidad e indirectamente el impacto.</t>
  </si>
  <si>
    <t>El control ayuda a disminuir directamente la probabilidad y el impacto no disminuye.</t>
  </si>
  <si>
    <t>El control no disminuye la probabilidad y el impacto disminuye directamente.</t>
  </si>
  <si>
    <t>El Control Ayuda a:</t>
  </si>
  <si>
    <t># de Filas que se Desplaza la Probabilidad en el Mapa de Calor / Riesgo</t>
  </si>
  <si>
    <t>¿Se deja evidencia o rastro de la ejecución del control, que permita a cualquier tercero con la evidencia, llegar a la misma conclusión?</t>
  </si>
  <si>
    <t>Reducir</t>
  </si>
  <si>
    <t>Compartir</t>
  </si>
  <si>
    <t>Acciones para mitigar el nivel de riesgo
(Indique al frente de la actividad, su peso porcentual) (Diligencie todas las acciones dentro de la misma celda)</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</si>
  <si>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</si>
  <si>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</si>
  <si>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</si>
  <si>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</si>
  <si>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</si>
  <si>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</si>
  <si>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</si>
  <si>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Desarrollar acciones de la administración del talento humano, mediante la implementación y seguimiento de instrumentos para el cumplimiento de los objetivos institucionales relacionados.</t>
  </si>
  <si>
    <t>Inicia con la formulación e implementación de actividades orientadas a la Gestión del Talento Humano hasta la implementación de acciones de mejora.</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</si>
  <si>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</si>
  <si>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</si>
  <si>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</si>
  <si>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</si>
  <si>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Desde la identificación y caracterización de escenarios de riesgo, el análisis de riesgos de manera general y detallada, definición de medidas de reducción de riesgo, incluidas las acciones de monitoreo de riesgos en la ciudad.</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</si>
  <si>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</si>
  <si>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</si>
  <si>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</si>
  <si>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</si>
  <si>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</si>
  <si>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</si>
  <si>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</si>
  <si>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</si>
  <si>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</si>
  <si>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</si>
  <si>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</si>
  <si>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</si>
  <si>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</si>
  <si>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</si>
  <si>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</si>
  <si>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</si>
  <si>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</si>
  <si>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</si>
  <si>
    <t>No. 2: Fortalecer y promover el conocimiento del riesgo de desastres y efectos del cambio climático para la toma de decisiones frente a las medidas de reducción, manejo y adaptación en el Distrito de Capital.</t>
  </si>
  <si>
    <t>No. 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</si>
  <si>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No. 7: Fortalecer los procesos estratégicos, de apoyo y evaluación mediante la implementación de lineamientos que soporten la gestión misional en cumplimiento de los objetivos institucionales en el marco de la mejora continua.</t>
  </si>
  <si>
    <t>No. 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</si>
  <si>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No. 4: Fortalecer la identificación y ejecución de acciones de reducción del riesgo al igual que las medidas de adaptación al cambio climático en Bogotá D.C.</t>
  </si>
  <si>
    <t>No. 5: Fortalecer el manejo de emergencias, calamidades y/o desastres en el marco del SDGR – CC en Bogotá D.C.</t>
  </si>
  <si>
    <t>No. 3: Modernizar el sistema de Información de Gestión de Riesgos y Cambio Climático con enfoque de escenarios.</t>
  </si>
  <si>
    <r>
      <rPr>
        <b/>
        <sz val="10"/>
        <color theme="1"/>
        <rFont val="Arial"/>
        <family val="2"/>
      </rPr>
      <t>Versión:</t>
    </r>
    <r>
      <rPr>
        <sz val="10"/>
        <color theme="1"/>
        <rFont val="Arial"/>
        <family val="2"/>
      </rPr>
      <t xml:space="preserve"> 14</t>
    </r>
  </si>
  <si>
    <r>
      <rPr>
        <b/>
        <sz val="10"/>
        <color theme="1"/>
        <rFont val="Arial"/>
        <family val="2"/>
      </rPr>
      <t>Código:</t>
    </r>
    <r>
      <rPr>
        <sz val="10"/>
        <color theme="1"/>
        <rFont val="Arial"/>
        <family val="2"/>
      </rPr>
      <t xml:space="preserve"> DE-FT-13</t>
    </r>
  </si>
  <si>
    <t>Generar conocimiento del Riesgo y los efectos de cambio climático mediante el análisis de información general y detallada para definir acciones de reducción de riesgo, adaptación al cambio climático y manejo de desastres en la
ciudad.</t>
  </si>
  <si>
    <t>Dependencia(s) / Grupo(s) Responsable(s)</t>
  </si>
  <si>
    <t>Valoración de Controles de Corrupción                                                                                                                                                                                                                                          Valoración de Controles de Corrupción</t>
  </si>
  <si>
    <t>PRIMER REPORTE 1 DE ENERO A 30 DE ABRIL DE 2022</t>
  </si>
  <si>
    <t>SEGUNDO REPORTE 1 DE MAYO A 31 DE AGOSTO DE 2022</t>
  </si>
  <si>
    <t>TERCER REPORTE 1 DE SEPTIEMBRE A 31 DE DICIEMBRE DE 2022</t>
  </si>
  <si>
    <t>Proyecto de Inversión</t>
  </si>
  <si>
    <t>Plan de Acción Anual por Proceso</t>
  </si>
  <si>
    <t>Plan de Acción Acuerdo 790 de 2020</t>
  </si>
  <si>
    <t>Plan Anual de Adquisiciones</t>
  </si>
  <si>
    <t>Plan Anual de Vacantes</t>
  </si>
  <si>
    <t>Plan de Previsión de Recursos Humanos</t>
  </si>
  <si>
    <t>Plan Institucional de Archivo - PINAR</t>
  </si>
  <si>
    <t>Plan Institucional de Capacitación</t>
  </si>
  <si>
    <t>Plan de Incentivos Institucionales</t>
  </si>
  <si>
    <t>Plan de Trabajo Anual en Seguridad y Salud en el Trabajo</t>
  </si>
  <si>
    <t>Plan Anticorrupción y de Atención al Ciudadano</t>
  </si>
  <si>
    <t>Plan de Tratamiento de Riesgos de Seguridad y Privacidad de la Información</t>
  </si>
  <si>
    <t>Plan de Seguridad y Privacidad de la Información</t>
  </si>
  <si>
    <t>Plan de Mejoramiento Institucional</t>
  </si>
  <si>
    <t>Plan de Mejoramiento de Entes de Control</t>
  </si>
  <si>
    <t>Plan de Participación Ciudadana</t>
  </si>
  <si>
    <t>Plan Anual de Auditoría</t>
  </si>
  <si>
    <t>Plan de Acción MIPG - SGC</t>
  </si>
  <si>
    <t>Otros:</t>
  </si>
  <si>
    <t>Plan Estratégico de TIC - PETI</t>
  </si>
  <si>
    <t>Plan Estratégico Institucional - PEI</t>
  </si>
  <si>
    <t>Plan Estratégico de Talento Humano</t>
  </si>
  <si>
    <t>Plan Estadístico Distrital</t>
  </si>
  <si>
    <t>Plan Distrital de Gestión del Riesgo de Desastres y del Cambio Climático</t>
  </si>
  <si>
    <t>Objetivo Estratégico Asociado al Proceso:</t>
  </si>
  <si>
    <t>Plan de Emergencias de la Entidad</t>
  </si>
  <si>
    <t>Marque con una "X" los planes, programas o proyectos asociados al Proceso:</t>
  </si>
  <si>
    <t xml:space="preserve">Otros: </t>
  </si>
  <si>
    <t>Fuga de Capital Intelectual</t>
  </si>
  <si>
    <t>Para Bloqueo de Listas</t>
  </si>
  <si>
    <t>Plan de Gestión Integral de Residuos</t>
  </si>
  <si>
    <t>PROMEDIO CUMPLIMIENTO DEL PLAN  (EFICACIA)</t>
  </si>
  <si>
    <t>PORCENTAJE PROGRAMADO POR CUATRIMESTRE</t>
  </si>
  <si>
    <t xml:space="preserve">EFICIENCIA EN LA EJECUCION DEL PLAN </t>
  </si>
  <si>
    <t>1er Cuatrimestre</t>
  </si>
  <si>
    <t>2do Cuatrimestre</t>
  </si>
  <si>
    <t>3er Cuatrimestre</t>
  </si>
  <si>
    <t>% de Avance del Proceso</t>
  </si>
  <si>
    <t>% de Avance OCI</t>
  </si>
  <si>
    <r>
      <rPr>
        <b/>
        <sz val="10"/>
        <color theme="1"/>
        <rFont val="Arial"/>
        <family val="2"/>
      </rPr>
      <t>Página:</t>
    </r>
    <r>
      <rPr>
        <sz val="10"/>
        <color theme="1"/>
        <rFont val="Arial"/>
        <family val="2"/>
      </rPr>
      <t xml:space="preserve"> 9 de 9</t>
    </r>
  </si>
  <si>
    <r>
      <rPr>
        <b/>
        <sz val="10"/>
        <color theme="1"/>
        <rFont val="Arial"/>
        <family val="2"/>
      </rPr>
      <t>Página:</t>
    </r>
    <r>
      <rPr>
        <sz val="10"/>
        <color theme="1"/>
        <rFont val="Arial"/>
        <family val="2"/>
      </rPr>
      <t xml:space="preserve"> 8 de 9</t>
    </r>
  </si>
  <si>
    <r>
      <rPr>
        <b/>
        <sz val="10"/>
        <color theme="1"/>
        <rFont val="Arial"/>
        <family val="2"/>
      </rPr>
      <t>Página:</t>
    </r>
    <r>
      <rPr>
        <sz val="10"/>
        <color theme="1"/>
        <rFont val="Arial"/>
        <family val="2"/>
      </rPr>
      <t xml:space="preserve"> 7 de 9</t>
    </r>
  </si>
  <si>
    <r>
      <rPr>
        <b/>
        <sz val="10"/>
        <color theme="1"/>
        <rFont val="Arial"/>
        <family val="2"/>
      </rPr>
      <t>Página:</t>
    </r>
    <r>
      <rPr>
        <sz val="10"/>
        <color theme="1"/>
        <rFont val="Arial"/>
        <family val="2"/>
      </rPr>
      <t xml:space="preserve"> 6 de 9</t>
    </r>
  </si>
  <si>
    <r>
      <rPr>
        <b/>
        <sz val="10"/>
        <color theme="1"/>
        <rFont val="Arial"/>
        <family val="2"/>
      </rPr>
      <t>Página:</t>
    </r>
    <r>
      <rPr>
        <sz val="10"/>
        <color theme="1"/>
        <rFont val="Arial"/>
        <family val="2"/>
      </rPr>
      <t xml:space="preserve"> 5 de 9</t>
    </r>
  </si>
  <si>
    <r>
      <rPr>
        <b/>
        <sz val="10"/>
        <color theme="1"/>
        <rFont val="Arial"/>
        <family val="2"/>
      </rPr>
      <t>Página:</t>
    </r>
    <r>
      <rPr>
        <sz val="10"/>
        <color theme="1"/>
        <rFont val="Arial"/>
        <family val="2"/>
      </rPr>
      <t xml:space="preserve"> 4 de 9</t>
    </r>
  </si>
  <si>
    <r>
      <rPr>
        <b/>
        <sz val="10"/>
        <color theme="1"/>
        <rFont val="Arial"/>
        <family val="2"/>
      </rPr>
      <t>Página:</t>
    </r>
    <r>
      <rPr>
        <sz val="10"/>
        <color theme="1"/>
        <rFont val="Arial"/>
        <family val="2"/>
      </rPr>
      <t xml:space="preserve"> 3 de 9</t>
    </r>
  </si>
  <si>
    <r>
      <rPr>
        <b/>
        <sz val="10"/>
        <color theme="1"/>
        <rFont val="Arial"/>
        <family val="2"/>
      </rPr>
      <t>Página:</t>
    </r>
    <r>
      <rPr>
        <sz val="10"/>
        <color theme="1"/>
        <rFont val="Arial"/>
        <family val="2"/>
      </rPr>
      <t xml:space="preserve"> 2 de 9</t>
    </r>
  </si>
  <si>
    <r>
      <rPr>
        <b/>
        <sz val="10"/>
        <color theme="1"/>
        <rFont val="Arial"/>
        <family val="2"/>
      </rPr>
      <t>Página:</t>
    </r>
    <r>
      <rPr>
        <sz val="10"/>
        <color theme="1"/>
        <rFont val="Arial"/>
        <family val="2"/>
      </rPr>
      <t xml:space="preserve"> 1 de 9</t>
    </r>
  </si>
  <si>
    <t>Punto de Riesgo</t>
  </si>
  <si>
    <t>Analisis del Riesgo Inherente</t>
  </si>
  <si>
    <t>Criterios de Impacto
(No aplica para riesgos de corrupción, LA/FT y corrupción en Trámites, OPA's y CAIP)</t>
  </si>
  <si>
    <t>% de Probabilidad Inicial</t>
  </si>
  <si>
    <t>% de Impacto Inicial</t>
  </si>
  <si>
    <t>Calculo de Probabilidad Residual (%)</t>
  </si>
  <si>
    <t>Calculo de Impacto Residual (%)</t>
  </si>
  <si>
    <t>% Inicial de Valoración del Control</t>
  </si>
  <si>
    <t>Solidez del Conjunto de  Controles</t>
  </si>
  <si>
    <t>Promedio de la Solidez del Conjunto de  Controles</t>
  </si>
  <si>
    <t>Acciones para Mitigar el Nivel de Riesgo</t>
  </si>
  <si>
    <t>Factores Internos (Análisis DOFA)</t>
  </si>
  <si>
    <t>Factores Externos (Análisis DOFA)</t>
  </si>
  <si>
    <t>Factores Políticos</t>
  </si>
  <si>
    <t>Factores Sociales</t>
  </si>
  <si>
    <t>Factores Legales</t>
  </si>
  <si>
    <t>Plan Estratégico de Seguridad Vial</t>
  </si>
  <si>
    <t>Factores Económicos</t>
  </si>
  <si>
    <t>Factores Tecnológicos</t>
  </si>
  <si>
    <t>Factores Ecológicos</t>
  </si>
  <si>
    <t>Factores Externos (Análisis PESTEL)</t>
  </si>
  <si>
    <t>Análisis Cuantitativo del Apetito, Tolerancia y Capacidad del Riesgo</t>
  </si>
  <si>
    <t>Unidad de Medida
del Apetito, Tolerancia y Capacidad del Riesgo</t>
  </si>
  <si>
    <t>Justificación
(Explique los argumentos que justifican los valores establecidos de apetito, tolerancia y capacidad del riesgo)</t>
  </si>
  <si>
    <t>Apetito del Riesgo
(Rango de Valores)</t>
  </si>
  <si>
    <t>Tolerancia del Riesgo
(Rango de Valores)</t>
  </si>
  <si>
    <t>Capacidad del Riesgo
(Rango de Valores)</t>
  </si>
  <si>
    <t>Periodo de Tiempo de la Capacidad del Riesgo</t>
  </si>
  <si>
    <t>Responsable de Ejecutar el Control</t>
  </si>
  <si>
    <t>Complemento</t>
  </si>
  <si>
    <t>Sin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</si>
  <si>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</si>
  <si>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</si>
  <si>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</si>
  <si>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Atributos Informativos / Cualitativos (No afectan la valoración)</t>
  </si>
  <si>
    <t>Acción a Ejecutar</t>
  </si>
  <si>
    <r>
      <rPr>
        <b/>
        <sz val="10"/>
        <color theme="1"/>
        <rFont val="Arial"/>
        <family val="2"/>
      </rPr>
      <t>Vigente desde:</t>
    </r>
    <r>
      <rPr>
        <sz val="10"/>
        <color theme="1"/>
        <rFont val="Arial"/>
        <family val="2"/>
      </rPr>
      <t xml:space="preserve"> 08/06/2022</t>
    </r>
  </si>
  <si>
    <t>Falta personal en el área de gestión finanaciera.</t>
  </si>
  <si>
    <t>Fallas en los aplicativos financieros locales.</t>
  </si>
  <si>
    <t>Profesionales epecializados y con alta experiencia en el área.</t>
  </si>
  <si>
    <t>Extricto cumplimiento con las fechas de recepción de documentos y procesos.</t>
  </si>
  <si>
    <t>Alto conocimiento en las normas aplicadas.</t>
  </si>
  <si>
    <t>Revisión exhaustiva de los documentos que afectan la ejecución Presupuestal.</t>
  </si>
  <si>
    <t>El aplicativo SAP de la Secretaría Distrital de Hacienda, aun se encuentra en implementación Presentando carencias en la funcionalidad.</t>
  </si>
  <si>
    <t>Reducciónes Presupuestales, las cuales pueden impactar en la contratación de Personal.</t>
  </si>
  <si>
    <t>Capacitaciones continuas frente al aplicativo SAP.</t>
  </si>
  <si>
    <t>Una mala politica de austeridad, puede llegar aumentar la carga laboral, debido a que se harían mas procesos con los mismos o menos recursos.</t>
  </si>
  <si>
    <t>Cambios de gobierno que pueden imponer personal inadecuado para el área.</t>
  </si>
  <si>
    <t>Gobiernos inestables, los cuales impliquen cambios de personal Directivo, provocando reprocesos.</t>
  </si>
  <si>
    <t>El decrecimiento económico, puede afectar el recaudo de impuestos, asignando menores recursos a la entidad.</t>
  </si>
  <si>
    <t>Se cuenta con un ERP por parte de la Secretaría Distrital de Hacienda.</t>
  </si>
  <si>
    <t>Se debe migrar a utilizar archivos en la nube, para no depender de un solo equipo o servidor como respaldo de la información.</t>
  </si>
  <si>
    <t>Poca dependencia de los archivos fisicos gracias a las firmas digitales.</t>
  </si>
  <si>
    <t>Se debe enfatizar en la implementación efectiva del cero papel, debido a que el área genera demasiados documentos.</t>
  </si>
  <si>
    <t>En el caso de las OPS no se cuenta con seguridad laboral, ya que dependen de la renovación del contrato.</t>
  </si>
  <si>
    <t>Presupuesto</t>
  </si>
  <si>
    <t>Pagos</t>
  </si>
  <si>
    <t>Contabilidad</t>
  </si>
  <si>
    <t>Profesional Especializado pagos</t>
  </si>
  <si>
    <t>Verificar cuadro de control de pagos</t>
  </si>
  <si>
    <t>Realizar base de datos en excel con las afectaciones presupuestales de FONDIGER.</t>
  </si>
  <si>
    <t>Profesional Especializado presupuesto</t>
  </si>
  <si>
    <t>Profesional Especializado contabilidad</t>
  </si>
  <si>
    <t>Se cuenta con un check list que permite asegurar que la información se suministre al área contable  en las condiciones requeridas.</t>
  </si>
  <si>
    <t>Realizar concilaciones mensuales.</t>
  </si>
  <si>
    <t>Falta de parametrización</t>
  </si>
  <si>
    <t>Documentos errados</t>
  </si>
  <si>
    <t>Alta: La actividad que conlleva el riesgo se ejecuta mínimo 500 veces al año y máximo 5000 veces por año</t>
  </si>
  <si>
    <t>Bases de datos de excel e informes del aplicativo SISFONDIGER</t>
  </si>
  <si>
    <t>Se realiza la solicitud a la Oficina de TICS, el ajuste de la inconsistencia que presenta el aplicativo</t>
  </si>
  <si>
    <t>Realizar conciliaciones mensuales de la informacion de control alimentada de forma manual vrs. Informes del aplicativo SISFONDIGER. 100%</t>
  </si>
  <si>
    <t>Presupuesto 
TICS</t>
  </si>
  <si>
    <t>Ausencia de herramientas tecnologias para reproducir en los aplicativos locales la informacion presupuestal</t>
  </si>
  <si>
    <t>Informes finacieros con inconsistenacias</t>
  </si>
  <si>
    <t>Reputacional: El riesgo afecta la imagen de alguna área de la organización</t>
  </si>
  <si>
    <t>Carpeta NAS Presupuesto</t>
  </si>
  <si>
    <t>Informes del aplicativo de control presupuestal de SDH vrs. Infomes aplicativos locales de la Entidad.</t>
  </si>
  <si>
    <t>Se realiza la solicitud a la Oficina de TICS, el ajuste de la inconsistencia que presenta el aplicativo local</t>
  </si>
  <si>
    <t>Realizar conciliaciones mensuales de la informacion del aplicativo de Control Presupuestal hacendario vrs. Aplicativos Locales de la entidad. 100%</t>
  </si>
  <si>
    <t>Presupuesto 
TICS
TICS</t>
  </si>
  <si>
    <t>x</t>
  </si>
  <si>
    <t>Mejora y actualización en los aplicativos locales.</t>
  </si>
  <si>
    <t>Incumplimiento de cronogramas establecidos para la radicación de cuentas.</t>
  </si>
  <si>
    <t>Falta de tiempo necesario para la verificacion de cuentas radicadas.</t>
  </si>
  <si>
    <t>Muy Baja: La actividad que conlleva el riesgo se ejecuta como máximo 2 veces por año</t>
  </si>
  <si>
    <t>Baja: La actividad que conlleva el riesgo se ejecuta de 3 a 24 veces por año</t>
  </si>
  <si>
    <t>Reputacional: El riesgo afecta la imagen de la entidad internamente, de conocimiento general, nivel interno, de junta directiva y accionistas y/o de proveedores</t>
  </si>
  <si>
    <t>Cordis asignados</t>
  </si>
  <si>
    <t>Con la devolución de la cuenta y cierre del Cordis</t>
  </si>
  <si>
    <t>Ausencia de la información no reportada por los responsables del procesos.</t>
  </si>
  <si>
    <t>Información incompleta para la realización de estados financieros</t>
  </si>
  <si>
    <t>Remitir correos electronicos a lideres de proceso, solicitando identificación de transacciones.</t>
  </si>
  <si>
    <t>Drive Compartido area Pagos</t>
  </si>
  <si>
    <t>Correo institucional</t>
  </si>
  <si>
    <t>Se reporta a contabilidad como partida conciliatoria pendientes por identificar.</t>
  </si>
  <si>
    <t>Deficiencia en la revisión por parte de la fiduciaria de los documentos radicados por el IDIGER para el respectivo pago</t>
  </si>
  <si>
    <t>Pago incorrecto o inoportuno de las obligaciones de FONDIGER</t>
  </si>
  <si>
    <t>Profesional universitario.</t>
  </si>
  <si>
    <t>Confirmar mediante correo electronico las instrucciones de pagos a radicar.</t>
  </si>
  <si>
    <t>Correo electronico</t>
  </si>
  <si>
    <t>Devolución de la instrucción de pagos de la fiduciaria al IDIGER.</t>
  </si>
  <si>
    <t>Falta de información reportada por los lideres de procesos.</t>
  </si>
  <si>
    <t xml:space="preserve">Notas de los estados financieros no acorde a la realidad. </t>
  </si>
  <si>
    <t>Carpeta NAS sostenibilidad Contable</t>
  </si>
  <si>
    <t xml:space="preserve">Servidor </t>
  </si>
  <si>
    <t>Correo electronicos a los lideres de procesos, solicitando actualizar la información.</t>
  </si>
  <si>
    <t>Afectación Económica o Presupuestal por presentarse movimientos bancarios no identificados debido a ausencia de la información no reportada por los responsables del procesos.</t>
  </si>
  <si>
    <t>Afectación Económica o Presupuestal por la no realización del pago oportuno debido a Falta de tiempo necesario para la verificacion de cuentas radicadas.</t>
  </si>
  <si>
    <t>Afectación Económica o Presupuestal por Fallas en el aplicativo SISFONDOGER para ejercer el control de los recursos debido a Falta de parametrización</t>
  </si>
  <si>
    <t>Afectación Económica o Presupuestal por Errores u omisiones por parte de la fiduciaria en el cumplimiento de las instrucciones de pago emitidas por el IDIGER para el pago.</t>
  </si>
  <si>
    <t>Afectación Económica o Presupuestal por Reconocimiento, medición, presentación  y revelación no acorde a la realidad económica y financiera del IDIGER debido a Falta de información reportada por los lideres de procesos debido a Falta de información reportada por los lideres de procesos.</t>
  </si>
  <si>
    <t>Afectación Económica o Presupuestal por el error en la reproducción de la información presupuestal en el PREDIS LOCAL debido a la Ausencia de herramientas tecnológicas para reproducir en los aplicativos locales la informacion presupuestal</t>
  </si>
  <si>
    <t>Actividades de desvinculación y traslado (funcionarios).</t>
  </si>
  <si>
    <t>por la alta rotación de personal de planta (carrera administrativa y provisional)</t>
  </si>
  <si>
    <t>Debido a la falta de lineamientos y herramientas institucionalizados para una adecuada transferencia de conocimiento.</t>
  </si>
  <si>
    <t>Posibilidad de afectación economica o presupuestal, por la alta rotación de personal de planta, debido a la falta de lineamientos y herramientas institucionalizados para una adecuada trasferencia de conocimiento.</t>
  </si>
  <si>
    <t>Media: La actividad que conlleva el riesgo se ejecuta de 24 a 500 veces por año</t>
  </si>
  <si>
    <t>Entrega de informes de actividades y/o terminación o cesión de contratos de prestación de servicios (contratistas).</t>
  </si>
  <si>
    <t>por debilidades en la revisión de los productos entregados por los contratistas de prestación de servicios</t>
  </si>
  <si>
    <t>Posibilidad de afectación economica o presupuestal, por debilidades en la revisión de los productos entregados por los contratistas de prestación de servicios, debido a la falta de lineamientos y herramientas institucionalizados para una adecuada trasferencia de conocimiento.</t>
  </si>
  <si>
    <t>Reputacional: El riesgo afecta la imagen de de la entidad con efecto publicitario sostenido a nivel de sector administrativo, nivel departamental o municipal</t>
  </si>
  <si>
    <t>1 a 7</t>
  </si>
  <si>
    <t>8 a 10</t>
  </si>
  <si>
    <t>50</t>
  </si>
  <si>
    <t>Unidad</t>
  </si>
  <si>
    <t>1 a 30</t>
  </si>
  <si>
    <t>31 a 35</t>
  </si>
  <si>
    <t>800</t>
  </si>
  <si>
    <t>La capacidad se definió de acuerdo al número de desvinculaciones, traslados, licencias, incapacidades y vacaciones que historicamente se han generado en la Entidad, dividido en tres para determinar la capacidad por cuatrimestre.</t>
  </si>
  <si>
    <t>Se calculó con el número de contratistas de prestación de servicios, multiplicado por 12 meses, con el fin de determinar la capacidad del riesgo.</t>
  </si>
  <si>
    <t>El Jefe Inmediato</t>
  </si>
  <si>
    <t>verifica el acta de entrega de puesto de trabajo con sus respectivos soportes,</t>
  </si>
  <si>
    <t>remitida por el funcionario al momento de una desvinculación o traslado laboral.</t>
  </si>
  <si>
    <t>El funcionario</t>
  </si>
  <si>
    <t>realiza el informe o charla en la que transfiere el conocimiento adquirido,</t>
  </si>
  <si>
    <t>producto de una capacitación brindada por el IDIGER mediante su Plan Institucional de Capacitación.</t>
  </si>
  <si>
    <t>El Supervisor del contrato</t>
  </si>
  <si>
    <t>verifica el informe de actividades y soportes entregados por el Contratista de prestación de servicios,</t>
  </si>
  <si>
    <t>de manera mensual.</t>
  </si>
  <si>
    <t>Historias Laborales</t>
  </si>
  <si>
    <t>Acta de entrega firmada por el funcionario que recibe el puesto de trabajo, quien garantiza al jefe inmediato la entrega idonea del mismo.</t>
  </si>
  <si>
    <t xml:space="preserve">Si el funcionario que recibe el puesto de trabajo no esta conforme con la entrega, el jefe inmediato solicita fortalecer dicha entrega y se condiciona el pago de nomina. </t>
  </si>
  <si>
    <t>Capacitación presencial o virtual para transferir el conocimiento a los funcionarios de la Entidad, o Elaboración de informe de los conocimientos adquiridos en la capacitación recibida.</t>
  </si>
  <si>
    <t>El control no permite identificar desviaciones o diferencias.</t>
  </si>
  <si>
    <t>Carpeta fisica de cada contrato de prestación de servicios. A nivel digital en el NAS administrado por la Dirección TIC.</t>
  </si>
  <si>
    <t>Informe de actividades mensuales de los contratistas de prestación de servicios.</t>
  </si>
  <si>
    <t>En caso de que el supervisor identifique diferencias en las evidencias con respecto a las actividades reportadas, devuelve el informe para que el contratista realice los ajustes pertinentes.</t>
  </si>
  <si>
    <t>1) 31/12/2022</t>
  </si>
  <si>
    <t>1) Identificación y diligenciamiento del mapa de conocimiento tacito y explicito por procesos (100%).</t>
  </si>
  <si>
    <t>Administración de carpetas compartidas y gestión de usuarios</t>
  </si>
  <si>
    <t>Accesos no autorizados</t>
  </si>
  <si>
    <t>Debilidad en la solicitud oportuna para la actualizacion de los permisos de la carpetas compartidas.</t>
  </si>
  <si>
    <t>Posibilidad de afectación economica, reputacional y perdida de la confidencialidad de la información almacenada en las carpetas compartidas de cada proceso, debido a las debilidades en la solicitud oportuna para la actualizacion de los permisos de la carpetas compartidas.</t>
  </si>
  <si>
    <t>Muy Alta: La actividad que conlleva el riesgo se ejecuta más de 5000 veces por año</t>
  </si>
  <si>
    <t>Trabajo en Casa y Teletrabajo</t>
  </si>
  <si>
    <t>Instalación de software malicioso en los equipos de computo personales, cuando se realiza trabajo en casa o teletrabajo.</t>
  </si>
  <si>
    <t>Desconocimiento por parte de los procesos, de los riesgos de ciber seguridad.</t>
  </si>
  <si>
    <t>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t>
  </si>
  <si>
    <t>1% al 5%</t>
  </si>
  <si>
    <t>6% al 10%</t>
  </si>
  <si>
    <t>100%</t>
  </si>
  <si>
    <t>Porcentaje de accesos no autorizados o de solicitudes de actualización no realizadas</t>
  </si>
  <si>
    <t>Porcentaje de instalaciones de software malicioso</t>
  </si>
  <si>
    <t>Se determinó la unidad de medida de manera porcentual, de acuerdo al historico de casos de los que se tienen conocimiento desde la Oficina TIC</t>
  </si>
  <si>
    <t>Carpeta compartida del proceso que contiene información y los instrumentos de control para el desarrollo de las actividades del proceso.</t>
  </si>
  <si>
    <t>Información que reposa en los computadores personales de los colaboradores cuando realizan trabajo en casa y teletrabajo.</t>
  </si>
  <si>
    <t>El subdirector, Jefe o personal delegado</t>
  </si>
  <si>
    <t>Solicita a través de la mesa de servicio y cuando sea necesario.</t>
  </si>
  <si>
    <t>el acceso a las carpetas compartidas, para el personal que considere pertinente.</t>
  </si>
  <si>
    <t>Aplicativo o herramienta de mesa de servicio</t>
  </si>
  <si>
    <t>Propiedades de la carpeta donde se visualicen los usuarios con los permisos o reporte solicitado a la Oficina TICS.</t>
  </si>
  <si>
    <t>Se corrigen y se resuelven inmediatamente si se detecta alguna inconsistencia.</t>
  </si>
  <si>
    <t>1) Solicitar el reporte de permisos de las carpetas compartidas (NAS) a la Oficina TIC y solicitar en caso de ser necesario, mediante mesa de servicio, los ajustes y accesos correspondientes. (100%)</t>
  </si>
  <si>
    <t>1) Solicitar el acceso a traves de VPN para todos los funcionarios y contratistas que lo requieran, de acuerdo a la necesidad de cada uno de ellos. (100%)
2) Realizar por parte de los funcionarios y contratistas (minimo el 50%), el curso virtual de ciberseguridad, gestionado por el proceso TIC.</t>
  </si>
  <si>
    <t>1) 31/12/2022
2) 31/12/2022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</si>
</sst>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45"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Arial Narrow"/>
      <family val="2"/>
    </font>
    <font>
      <b/>
      <sz val="11"/>
      <color theme="1"/>
      <name val="Arial Narrow"/>
      <family val="2"/>
    </font>
    <font>
      <sz val="11"/>
      <name val="Arial Narrow"/>
      <family val="2"/>
    </font>
    <font>
      <sz val="10"/>
      <color theme="1"/>
      <name val="Arial Narrow"/>
      <family val="2"/>
    </font>
    <font>
      <b/>
      <sz val="14"/>
      <name val="Arial Narrow"/>
      <family val="2"/>
    </font>
    <font>
      <b/>
      <sz val="11"/>
      <name val="Arial Narrow"/>
      <family val="2"/>
    </font>
    <font>
      <sz val="9"/>
      <name val="Century Gothic"/>
      <family val="2"/>
    </font>
    <font>
      <b/>
      <sz val="22"/>
      <color theme="0"/>
      <name val="Calibri"/>
      <family val="2"/>
      <scheme val="minor"/>
    </font>
    <font>
      <sz val="16"/>
      <color theme="1"/>
      <name val="Calibri"/>
      <family val="2"/>
      <scheme val="minor"/>
    </font>
    <font>
      <sz val="10"/>
      <color theme="1"/>
      <name val="Calibri"/>
      <family val="2"/>
      <scheme val="minor"/>
    </font>
    <font>
      <b/>
      <sz val="12"/>
      <name val="Calibri"/>
      <family val="2"/>
      <scheme val="minor"/>
    </font>
    <font>
      <sz val="11"/>
      <color theme="0"/>
      <name val="Calibri"/>
      <family val="2"/>
      <scheme val="minor"/>
    </font>
    <font>
      <b/>
      <sz val="9"/>
      <color indexed="81"/>
      <name val="Tahoma"/>
      <family val="2"/>
    </font>
    <font>
      <b/>
      <sz val="11"/>
      <color theme="0"/>
      <name val="Arial Narrow"/>
      <family val="2"/>
    </font>
    <font>
      <b/>
      <sz val="8"/>
      <color theme="0"/>
      <name val="Arial Narrow"/>
      <family val="2"/>
    </font>
    <font>
      <b/>
      <sz val="12"/>
      <color theme="0"/>
      <name val="Calibri"/>
      <family val="2"/>
      <scheme val="minor"/>
    </font>
    <font>
      <sz val="8"/>
      <color theme="1"/>
      <name val="Century Gothic"/>
      <family val="2"/>
    </font>
    <font>
      <b/>
      <sz val="11"/>
      <color theme="1"/>
      <name val="Century Gothic"/>
      <family val="2"/>
    </font>
    <font>
      <b/>
      <sz val="10"/>
      <color theme="1"/>
      <name val="Arial"/>
      <family val="2"/>
    </font>
    <font>
      <sz val="10"/>
      <color theme="1"/>
      <name val="Arial"/>
      <family val="2"/>
    </font>
    <font>
      <b/>
      <sz val="10"/>
      <name val="Arial"/>
      <family val="2"/>
    </font>
    <font>
      <b/>
      <sz val="22"/>
      <name val="Arial Narrow"/>
      <family val="2"/>
    </font>
    <font>
      <b/>
      <sz val="10"/>
      <color theme="0"/>
      <name val="Arial"/>
      <family val="2"/>
    </font>
    <font>
      <b/>
      <sz val="10"/>
      <color theme="0"/>
      <name val="Arial Narrow"/>
      <family val="2"/>
    </font>
    <font>
      <sz val="11"/>
      <color theme="1"/>
      <name val="Arial"/>
      <family val="2"/>
    </font>
    <font>
      <b/>
      <sz val="9"/>
      <color theme="1"/>
      <name val="Century Gothic"/>
      <family val="2"/>
    </font>
    <font>
      <sz val="7"/>
      <color theme="1"/>
      <name val="Arial"/>
      <family val="2"/>
    </font>
    <font>
      <sz val="7"/>
      <color theme="1"/>
      <name val="Century Gothic"/>
      <family val="2"/>
    </font>
    <font>
      <b/>
      <sz val="14"/>
      <color theme="1"/>
      <name val="Arial Narrow"/>
      <family val="2"/>
    </font>
    <font>
      <sz val="9"/>
      <color theme="0"/>
      <name val="Century Gothic"/>
      <family val="2"/>
    </font>
    <font>
      <b/>
      <sz val="9"/>
      <color theme="0"/>
      <name val="Century Gothic"/>
      <family val="2"/>
    </font>
    <font>
      <b/>
      <sz val="13"/>
      <name val="Arial Narrow"/>
      <family val="2"/>
    </font>
    <font>
      <sz val="13"/>
      <name val="Calibri"/>
      <family val="2"/>
      <scheme val="minor"/>
    </font>
    <font>
      <b/>
      <sz val="9"/>
      <name val="Arial Narrow"/>
      <family val="2"/>
    </font>
    <font>
      <b/>
      <sz val="9"/>
      <name val="Calibri"/>
      <family val="2"/>
      <scheme val="minor"/>
    </font>
    <font>
      <sz val="9"/>
      <color theme="1"/>
      <name val="Arial Narrow"/>
      <family val="2"/>
    </font>
    <font>
      <sz val="9"/>
      <color theme="1"/>
      <name val="Calibri"/>
      <family val="2"/>
      <scheme val="minor"/>
    </font>
    <font>
      <b/>
      <sz val="12"/>
      <color theme="1"/>
      <name val="Calibri"/>
      <family val="2"/>
      <scheme val="minor"/>
    </font>
    <font>
      <sz val="11"/>
      <color rgb="FF000000"/>
      <name val="Arial"/>
      <family val="2"/>
    </font>
    <font>
      <b/>
      <sz val="10"/>
      <color theme="1"/>
      <name val="Arial Narrow"/>
      <family val="2"/>
    </font>
    <font>
      <b/>
      <sz val="13"/>
      <color theme="1"/>
      <name val="Arial Narrow"/>
      <family val="2"/>
    </font>
    <font>
      <b/>
      <sz val="9"/>
      <color indexed="81"/>
      <name val="Tahoma"/>
      <charset val="1"/>
    </font>
  </fonts>
  <fills count="13">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F0"/>
        <bgColor rgb="FFA7CA56"/>
      </patternFill>
    </fill>
    <fill>
      <patternFill patternType="solid">
        <fgColor theme="0" tint="-4.9989318521683403E-2"/>
        <bgColor indexed="64"/>
      </patternFill>
    </fill>
    <fill>
      <patternFill patternType="solid">
        <fgColor rgb="FF00B050"/>
        <bgColor indexed="64"/>
      </patternFill>
    </fill>
    <fill>
      <patternFill patternType="solid">
        <fgColor theme="0" tint="-4.9989318521683403E-2"/>
        <bgColor rgb="FFFEF2CB"/>
      </patternFill>
    </fill>
    <fill>
      <patternFill patternType="solid">
        <fgColor rgb="FF002060"/>
        <bgColor rgb="FFA7CA56"/>
      </patternFill>
    </fill>
    <fill>
      <patternFill patternType="solid">
        <fgColor rgb="FF00B050"/>
        <bgColor rgb="FFA7CA56"/>
      </patternFill>
    </fill>
    <fill>
      <patternFill patternType="solid">
        <fgColor theme="0" tint="-4.9989318521683403E-2"/>
        <bgColor rgb="FFA7CA56"/>
      </patternFill>
    </fill>
    <fill>
      <patternFill patternType="solid">
        <fgColor theme="0" tint="-4.9989318521683403E-2"/>
        <bgColor rgb="FFEFEFEF"/>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5">
    <xf numFmtId="0" fontId="0" fillId="0" borderId="0"/>
    <xf numFmtId="9" fontId="1" fillId="0" borderId="0" applyFont="0" applyFill="0" applyBorder="0" applyAlignment="0" applyProtection="0"/>
    <xf numFmtId="0" fontId="27" fillId="0" borderId="0"/>
    <xf numFmtId="0" fontId="41" fillId="0" borderId="0"/>
    <xf numFmtId="9" fontId="41" fillId="0" borderId="0" applyFont="0" applyFill="0" applyBorder="0" applyAlignment="0" applyProtection="0"/>
  </cellStyleXfs>
  <cellXfs count="218">
    <xf numFmtId="0" fontId="0" fillId="0" borderId="0" xfId="0"/>
    <xf numFmtId="0" fontId="22" fillId="0" borderId="1" xfId="0" applyFont="1" applyFill="1" applyBorder="1" applyAlignment="1" applyProtection="1">
      <alignment horizontal="left" vertical="center"/>
      <protection hidden="1"/>
    </xf>
    <xf numFmtId="0" fontId="3" fillId="0" borderId="0" xfId="0" applyFont="1" applyProtection="1">
      <protection hidden="1"/>
    </xf>
    <xf numFmtId="0" fontId="3" fillId="2" borderId="0" xfId="0" applyFont="1" applyFill="1" applyProtection="1">
      <protection hidden="1"/>
    </xf>
    <xf numFmtId="0" fontId="0" fillId="0" borderId="0" xfId="0" applyBorder="1" applyProtection="1">
      <protection hidden="1"/>
    </xf>
    <xf numFmtId="0" fontId="22" fillId="0" borderId="1" xfId="0" applyFont="1" applyFill="1" applyBorder="1" applyAlignment="1" applyProtection="1">
      <alignment horizontal="left" vertical="center" wrapText="1"/>
      <protection hidden="1"/>
    </xf>
    <xf numFmtId="14" fontId="22" fillId="0" borderId="1" xfId="0" applyNumberFormat="1" applyFont="1" applyFill="1" applyBorder="1" applyAlignment="1" applyProtection="1">
      <alignment horizontal="left" vertical="center" wrapText="1"/>
      <protection hidden="1"/>
    </xf>
    <xf numFmtId="0" fontId="3" fillId="6" borderId="1" xfId="0" applyFont="1" applyFill="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center"/>
      <protection hidden="1"/>
    </xf>
    <xf numFmtId="0" fontId="19" fillId="0" borderId="0" xfId="0" applyFont="1" applyFill="1" applyBorder="1" applyAlignment="1" applyProtection="1">
      <alignment horizontal="center"/>
      <protection hidden="1"/>
    </xf>
    <xf numFmtId="0" fontId="20" fillId="0" borderId="0" xfId="0" applyFont="1" applyFill="1" applyBorder="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4" fillId="2" borderId="0" xfId="0" applyFont="1" applyFill="1" applyAlignment="1" applyProtection="1">
      <alignment horizontal="center" vertical="center"/>
      <protection hidden="1"/>
    </xf>
    <xf numFmtId="0" fontId="3"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6" fillId="3" borderId="1" xfId="0" applyFont="1" applyFill="1" applyBorder="1" applyAlignment="1" applyProtection="1">
      <alignment horizontal="center" vertical="center" wrapText="1"/>
      <protection hidden="1"/>
    </xf>
    <xf numFmtId="0" fontId="8" fillId="6" borderId="1" xfId="0" applyFont="1" applyFill="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9" fillId="4" borderId="1" xfId="0" applyFont="1" applyFill="1" applyBorder="1" applyAlignment="1" applyProtection="1">
      <alignment horizontal="center" vertical="center" wrapText="1"/>
      <protection hidden="1"/>
    </xf>
    <xf numFmtId="0" fontId="4" fillId="0" borderId="0" xfId="0" applyFont="1" applyAlignment="1" applyProtection="1">
      <alignment horizontal="left" vertical="center"/>
      <protection hidden="1"/>
    </xf>
    <xf numFmtId="0" fontId="2" fillId="6" borderId="1" xfId="0" applyFont="1" applyFill="1" applyBorder="1" applyAlignment="1" applyProtection="1">
      <alignment horizontal="center" vertical="center" wrapText="1"/>
      <protection hidden="1"/>
    </xf>
    <xf numFmtId="0" fontId="2" fillId="6" borderId="1" xfId="0" applyFont="1" applyFill="1" applyBorder="1" applyAlignment="1" applyProtection="1">
      <alignment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0" fillId="0" borderId="0" xfId="0" applyAlignment="1" applyProtection="1">
      <alignment horizontal="center" vertical="center"/>
      <protection hidden="1"/>
    </xf>
    <xf numFmtId="0" fontId="0" fillId="0" borderId="0" xfId="0" applyAlignment="1" applyProtection="1">
      <alignment horizontal="center" vertical="center" wrapText="1"/>
      <protection hidden="1"/>
    </xf>
    <xf numFmtId="0" fontId="0" fillId="0" borderId="0" xfId="0" applyAlignment="1" applyProtection="1">
      <alignment horizontal="left" vertical="center" wrapText="1"/>
      <protection hidden="1"/>
    </xf>
    <xf numFmtId="0" fontId="0" fillId="0" borderId="0" xfId="0" applyFont="1" applyAlignment="1" applyProtection="1">
      <alignment horizontal="left" vertical="center" wrapText="1"/>
      <protection hidden="1"/>
    </xf>
    <xf numFmtId="0" fontId="0" fillId="0" borderId="0" xfId="0" applyProtection="1">
      <protection hidden="1"/>
    </xf>
    <xf numFmtId="0" fontId="0" fillId="0" borderId="0" xfId="0" applyAlignment="1" applyProtection="1">
      <alignment wrapText="1"/>
      <protection hidden="1"/>
    </xf>
    <xf numFmtId="0" fontId="0" fillId="0" borderId="0" xfId="0" applyAlignment="1" applyProtection="1">
      <alignment horizontal="center"/>
      <protection hidden="1"/>
    </xf>
    <xf numFmtId="0" fontId="28" fillId="8" borderId="1" xfId="2" applyFont="1" applyFill="1" applyBorder="1" applyAlignment="1" applyProtection="1">
      <alignment horizontal="center" vertical="center" wrapText="1"/>
      <protection hidden="1"/>
    </xf>
    <xf numFmtId="0" fontId="28" fillId="8" borderId="1" xfId="2" applyFont="1" applyFill="1" applyBorder="1" applyAlignment="1" applyProtection="1">
      <alignment horizontal="center" vertical="center"/>
      <protection hidden="1"/>
    </xf>
    <xf numFmtId="0" fontId="29" fillId="0" borderId="0" xfId="2" applyFont="1" applyProtection="1">
      <protection hidden="1"/>
    </xf>
    <xf numFmtId="0" fontId="30" fillId="6" borderId="1" xfId="2" applyFont="1" applyFill="1" applyBorder="1" applyAlignment="1" applyProtection="1">
      <alignment horizontal="left" vertical="center" wrapText="1"/>
      <protection hidden="1"/>
    </xf>
    <xf numFmtId="0" fontId="30" fillId="0" borderId="1" xfId="2" applyFont="1" applyBorder="1" applyAlignment="1" applyProtection="1">
      <alignment horizontal="justify" vertical="center" wrapText="1"/>
      <protection hidden="1"/>
    </xf>
    <xf numFmtId="0" fontId="29" fillId="0" borderId="0" xfId="2" applyFont="1" applyAlignment="1" applyProtection="1">
      <alignment horizontal="justify"/>
      <protection hidden="1"/>
    </xf>
    <xf numFmtId="0" fontId="30" fillId="0" borderId="1" xfId="2" applyFont="1" applyBorder="1" applyAlignment="1" applyProtection="1">
      <alignment horizontal="justify" vertical="center"/>
      <protection hidden="1"/>
    </xf>
    <xf numFmtId="0" fontId="29" fillId="0" borderId="0" xfId="2" applyFont="1" applyAlignment="1" applyProtection="1">
      <alignment wrapText="1"/>
      <protection hidden="1"/>
    </xf>
    <xf numFmtId="9" fontId="31" fillId="7" borderId="11" xfId="1" applyFont="1" applyFill="1" applyBorder="1" applyAlignment="1" applyProtection="1">
      <alignment horizontal="center" vertical="center"/>
      <protection hidden="1"/>
    </xf>
    <xf numFmtId="0" fontId="32" fillId="9" borderId="1" xfId="0" applyFont="1" applyFill="1" applyBorder="1" applyAlignment="1" applyProtection="1">
      <alignment horizontal="center" vertical="center" wrapText="1"/>
      <protection hidden="1"/>
    </xf>
    <xf numFmtId="0" fontId="9" fillId="5" borderId="1" xfId="0" applyFont="1" applyFill="1" applyBorder="1" applyAlignment="1" applyProtection="1">
      <alignment horizontal="center" vertical="center" wrapText="1"/>
      <protection hidden="1"/>
    </xf>
    <xf numFmtId="0" fontId="33" fillId="10" borderId="1" xfId="0" applyFont="1" applyFill="1" applyBorder="1" applyAlignment="1" applyProtection="1">
      <alignment horizontal="center" vertical="center" wrapText="1"/>
      <protection hidden="1"/>
    </xf>
    <xf numFmtId="0" fontId="40" fillId="0" borderId="9" xfId="0" applyFont="1" applyBorder="1" applyAlignment="1" applyProtection="1">
      <alignment horizontal="center" vertical="center"/>
      <protection locked="0"/>
    </xf>
    <xf numFmtId="0" fontId="40" fillId="0" borderId="1" xfId="0" applyFont="1" applyBorder="1" applyAlignment="1" applyProtection="1">
      <alignment horizontal="center" vertical="center"/>
      <protection locked="0"/>
    </xf>
    <xf numFmtId="9" fontId="2" fillId="6" borderId="1" xfId="1" applyFont="1" applyFill="1" applyBorder="1" applyAlignment="1" applyProtection="1">
      <alignment horizontal="center" vertical="center"/>
      <protection hidden="1"/>
    </xf>
    <xf numFmtId="10" fontId="2" fillId="6" borderId="1" xfId="4" applyNumberFormat="1" applyFont="1" applyFill="1" applyBorder="1" applyAlignment="1" applyProtection="1">
      <alignment horizontal="center" vertical="center"/>
      <protection hidden="1"/>
    </xf>
    <xf numFmtId="0" fontId="8" fillId="6" borderId="1" xfId="0" applyFont="1" applyFill="1" applyBorder="1" applyAlignment="1" applyProtection="1">
      <alignment horizontal="center" vertical="center" wrapText="1"/>
      <protection hidden="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hidden="1"/>
    </xf>
    <xf numFmtId="0" fontId="3" fillId="0" borderId="1" xfId="0" applyFont="1" applyFill="1" applyBorder="1" applyAlignment="1" applyProtection="1">
      <alignment horizontal="justify" vertical="center" wrapText="1"/>
      <protection hidden="1"/>
    </xf>
    <xf numFmtId="9" fontId="5" fillId="0" borderId="1" xfId="1" applyFont="1" applyFill="1" applyBorder="1" applyAlignment="1" applyProtection="1">
      <alignment horizontal="center" vertical="center" wrapText="1"/>
      <protection hidden="1"/>
    </xf>
    <xf numFmtId="0" fontId="6" fillId="0" borderId="1" xfId="0" applyFont="1" applyFill="1" applyBorder="1" applyAlignment="1" applyProtection="1">
      <alignment horizontal="justify" vertical="center" wrapText="1"/>
      <protection locked="0"/>
    </xf>
    <xf numFmtId="0" fontId="3" fillId="6" borderId="1" xfId="0" applyFont="1" applyFill="1" applyBorder="1" applyAlignment="1" applyProtection="1">
      <alignment horizontal="center" vertical="center"/>
      <protection hidden="1"/>
    </xf>
    <xf numFmtId="0" fontId="8" fillId="6" borderId="3" xfId="0" applyFont="1" applyFill="1" applyBorder="1" applyAlignment="1" applyProtection="1">
      <alignment horizontal="center" vertical="center" wrapText="1"/>
      <protection hidden="1"/>
    </xf>
    <xf numFmtId="0" fontId="6" fillId="0" borderId="1" xfId="0" applyFont="1" applyFill="1" applyBorder="1" applyAlignment="1" applyProtection="1">
      <alignment vertical="center" wrapText="1"/>
      <protection locked="0"/>
    </xf>
    <xf numFmtId="0" fontId="6" fillId="0" borderId="1" xfId="0" applyFont="1" applyFill="1" applyBorder="1" applyAlignment="1" applyProtection="1">
      <alignment horizontal="center" vertical="center" wrapText="1"/>
      <protection locked="0"/>
    </xf>
    <xf numFmtId="0" fontId="6" fillId="0" borderId="2" xfId="0" applyFont="1" applyFill="1" applyBorder="1" applyAlignment="1" applyProtection="1">
      <alignment vertical="center" wrapText="1"/>
      <protection locked="0"/>
    </xf>
    <xf numFmtId="164" fontId="5" fillId="0" borderId="1" xfId="1" applyNumberFormat="1" applyFont="1" applyFill="1" applyBorder="1" applyAlignment="1" applyProtection="1">
      <alignment horizontal="center" vertical="center" wrapText="1"/>
      <protection hidden="1"/>
    </xf>
    <xf numFmtId="0" fontId="3" fillId="0" borderId="2" xfId="0" applyFont="1" applyFill="1" applyBorder="1" applyAlignment="1" applyProtection="1">
      <alignment horizontal="justify" vertical="center" wrapText="1"/>
      <protection hidden="1"/>
    </xf>
    <xf numFmtId="0" fontId="22" fillId="0" borderId="1" xfId="0" applyFont="1" applyFill="1" applyBorder="1" applyAlignment="1" applyProtection="1">
      <alignment vertical="center"/>
      <protection hidden="1"/>
    </xf>
    <xf numFmtId="0" fontId="16" fillId="3" borderId="1" xfId="0" applyFont="1" applyFill="1" applyBorder="1" applyAlignment="1" applyProtection="1">
      <alignment horizontal="center" vertical="center" wrapText="1"/>
      <protection hidden="1"/>
    </xf>
    <xf numFmtId="0" fontId="8" fillId="6" borderId="1" xfId="0" applyFont="1" applyFill="1" applyBorder="1" applyAlignment="1" applyProtection="1">
      <alignment horizontal="center" vertical="center" wrapText="1"/>
      <protection hidden="1"/>
    </xf>
    <xf numFmtId="0" fontId="16" fillId="3" borderId="1" xfId="0" applyFont="1" applyFill="1" applyBorder="1" applyAlignment="1" applyProtection="1">
      <alignment horizontal="center" vertical="center" wrapText="1"/>
      <protection hidden="1"/>
    </xf>
    <xf numFmtId="0" fontId="3" fillId="0" borderId="1" xfId="0" applyFont="1" applyFill="1" applyBorder="1" applyAlignment="1" applyProtection="1">
      <alignment horizontal="center" vertical="center" wrapText="1"/>
      <protection locked="0"/>
    </xf>
    <xf numFmtId="0" fontId="26" fillId="3" borderId="1" xfId="0" applyFont="1" applyFill="1" applyBorder="1" applyAlignment="1" applyProtection="1">
      <alignment horizontal="center" vertical="center" wrapText="1"/>
      <protection hidden="1"/>
    </xf>
    <xf numFmtId="0" fontId="6" fillId="0" borderId="1" xfId="0" applyFont="1" applyFill="1" applyBorder="1" applyAlignment="1" applyProtection="1">
      <alignment horizontal="justify" vertical="center" wrapText="1"/>
      <protection hidden="1"/>
    </xf>
    <xf numFmtId="0" fontId="6" fillId="0" borderId="1" xfId="0" applyFont="1" applyFill="1" applyBorder="1" applyAlignment="1" applyProtection="1">
      <alignment horizontal="justify" vertical="center"/>
      <protection hidden="1"/>
    </xf>
    <xf numFmtId="0" fontId="3" fillId="0" borderId="1" xfId="0" applyFont="1" applyFill="1" applyBorder="1" applyAlignment="1" applyProtection="1">
      <alignment horizontal="center" vertical="center" wrapText="1"/>
      <protection locked="0"/>
    </xf>
    <xf numFmtId="0" fontId="12" fillId="0" borderId="1" xfId="0" applyFont="1" applyBorder="1" applyAlignment="1" applyProtection="1">
      <alignment horizontal="justify" vertical="center" wrapText="1"/>
      <protection locked="0"/>
    </xf>
    <xf numFmtId="0" fontId="18" fillId="3" borderId="6" xfId="0" applyFont="1" applyFill="1" applyBorder="1" applyAlignment="1" applyProtection="1">
      <alignment horizontal="center" vertical="center" wrapText="1"/>
      <protection hidden="1"/>
    </xf>
    <xf numFmtId="0" fontId="18" fillId="3" borderId="7" xfId="0" applyFont="1" applyFill="1" applyBorder="1" applyAlignment="1" applyProtection="1">
      <alignment horizontal="center" vertical="center" wrapText="1"/>
      <protection hidden="1"/>
    </xf>
    <xf numFmtId="0" fontId="18" fillId="3" borderId="10" xfId="0" applyFont="1" applyFill="1" applyBorder="1" applyAlignment="1" applyProtection="1">
      <alignment horizontal="center" vertical="center" wrapText="1"/>
      <protection hidden="1"/>
    </xf>
    <xf numFmtId="0" fontId="18" fillId="3" borderId="1" xfId="0" applyFont="1" applyFill="1" applyBorder="1" applyAlignment="1" applyProtection="1">
      <alignment horizontal="center" vertical="center" wrapText="1"/>
      <protection hidden="1"/>
    </xf>
    <xf numFmtId="0" fontId="18" fillId="3" borderId="3" xfId="0" applyFont="1" applyFill="1" applyBorder="1" applyAlignment="1" applyProtection="1">
      <alignment horizontal="center" vertical="center" wrapText="1"/>
      <protection hidden="1"/>
    </xf>
    <xf numFmtId="0" fontId="18" fillId="3" borderId="8" xfId="0" applyFont="1" applyFill="1" applyBorder="1" applyAlignment="1" applyProtection="1">
      <alignment horizontal="center" vertical="center" wrapText="1"/>
      <protection hidden="1"/>
    </xf>
    <xf numFmtId="0" fontId="18" fillId="3" borderId="9" xfId="0" applyFont="1" applyFill="1" applyBorder="1" applyAlignment="1" applyProtection="1">
      <alignment horizontal="center" vertical="center" wrapText="1"/>
      <protection hidden="1"/>
    </xf>
    <xf numFmtId="0" fontId="12" fillId="0" borderId="3" xfId="0"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12" fillId="0" borderId="3" xfId="0" applyFont="1" applyBorder="1" applyAlignment="1" applyProtection="1">
      <alignment horizontal="center" vertical="center"/>
      <protection hidden="1"/>
    </xf>
    <xf numFmtId="0" fontId="12" fillId="0" borderId="9" xfId="0" applyFont="1" applyBorder="1" applyAlignment="1" applyProtection="1">
      <alignment horizontal="center" vertical="center"/>
      <protection hidden="1"/>
    </xf>
    <xf numFmtId="0" fontId="12" fillId="0" borderId="3" xfId="0" applyFont="1" applyBorder="1" applyAlignment="1" applyProtection="1">
      <alignment horizontal="center" vertical="center" wrapText="1"/>
      <protection hidden="1"/>
    </xf>
    <xf numFmtId="0" fontId="12" fillId="0" borderId="9" xfId="0" applyFont="1" applyBorder="1" applyAlignment="1" applyProtection="1">
      <alignment horizontal="center" vertical="center" wrapText="1"/>
      <protection hidden="1"/>
    </xf>
    <xf numFmtId="0" fontId="10" fillId="0" borderId="1" xfId="0" applyFont="1" applyFill="1" applyBorder="1" applyAlignment="1" applyProtection="1">
      <alignment horizontal="center" vertical="center"/>
      <protection hidden="1"/>
    </xf>
    <xf numFmtId="0" fontId="11" fillId="0" borderId="1" xfId="0" applyFont="1" applyBorder="1" applyAlignment="1" applyProtection="1">
      <alignment horizontal="center" vertical="center"/>
      <protection locked="0"/>
    </xf>
    <xf numFmtId="0" fontId="13" fillId="6" borderId="1" xfId="0" applyFont="1" applyFill="1" applyBorder="1" applyAlignment="1" applyProtection="1">
      <alignment horizontal="center" vertical="center" wrapText="1"/>
      <protection hidden="1"/>
    </xf>
    <xf numFmtId="0" fontId="12" fillId="0" borderId="1" xfId="0" applyFont="1" applyBorder="1" applyAlignment="1" applyProtection="1">
      <alignment horizontal="justify" vertical="center"/>
      <protection hidden="1"/>
    </xf>
    <xf numFmtId="0" fontId="13" fillId="6" borderId="2" xfId="0" applyFont="1" applyFill="1" applyBorder="1" applyAlignment="1" applyProtection="1">
      <alignment horizontal="center" vertical="center" wrapText="1"/>
      <protection hidden="1"/>
    </xf>
    <xf numFmtId="0" fontId="12" fillId="0" borderId="2" xfId="0" applyFont="1" applyBorder="1" applyAlignment="1" applyProtection="1">
      <alignment horizontal="justify" vertical="center"/>
      <protection hidden="1"/>
    </xf>
    <xf numFmtId="0" fontId="23" fillId="0" borderId="6" xfId="0" applyFont="1" applyFill="1" applyBorder="1" applyAlignment="1" applyProtection="1">
      <alignment horizontal="center" vertical="center"/>
      <protection hidden="1"/>
    </xf>
    <xf numFmtId="0" fontId="23" fillId="0" borderId="7" xfId="0" applyFont="1" applyFill="1" applyBorder="1" applyAlignment="1" applyProtection="1">
      <alignment horizontal="center" vertical="center"/>
      <protection hidden="1"/>
    </xf>
    <xf numFmtId="0" fontId="23" fillId="0" borderId="10" xfId="0" applyFont="1" applyFill="1" applyBorder="1" applyAlignment="1" applyProtection="1">
      <alignment horizontal="center" vertical="center"/>
      <protection hidden="1"/>
    </xf>
    <xf numFmtId="0" fontId="23" fillId="0" borderId="5" xfId="0" applyFont="1" applyFill="1" applyBorder="1" applyAlignment="1" applyProtection="1">
      <alignment horizontal="center" vertical="center"/>
      <protection hidden="1"/>
    </xf>
    <xf numFmtId="0" fontId="23" fillId="0" borderId="0" xfId="0" applyFont="1" applyFill="1" applyBorder="1" applyAlignment="1" applyProtection="1">
      <alignment horizontal="center" vertical="center"/>
      <protection hidden="1"/>
    </xf>
    <xf numFmtId="0" fontId="23" fillId="0" borderId="16" xfId="0" applyFont="1" applyFill="1" applyBorder="1" applyAlignment="1" applyProtection="1">
      <alignment horizontal="center" vertical="center"/>
      <protection hidden="1"/>
    </xf>
    <xf numFmtId="0" fontId="23" fillId="0" borderId="13" xfId="0" applyFont="1" applyFill="1" applyBorder="1" applyAlignment="1" applyProtection="1">
      <alignment horizontal="center" vertical="center"/>
      <protection hidden="1"/>
    </xf>
    <xf numFmtId="0" fontId="23" fillId="0" borderId="14" xfId="0" applyFont="1" applyFill="1" applyBorder="1" applyAlignment="1" applyProtection="1">
      <alignment horizontal="center" vertical="center"/>
      <protection hidden="1"/>
    </xf>
    <xf numFmtId="0" fontId="23" fillId="0" borderId="15" xfId="0" applyFont="1" applyFill="1" applyBorder="1" applyAlignment="1" applyProtection="1">
      <alignment horizontal="center" vertical="center"/>
      <protection hidden="1"/>
    </xf>
    <xf numFmtId="0" fontId="13" fillId="6" borderId="1" xfId="0" applyFont="1" applyFill="1" applyBorder="1" applyAlignment="1" applyProtection="1">
      <alignment horizontal="center" vertical="center"/>
      <protection hidden="1"/>
    </xf>
    <xf numFmtId="0" fontId="12" fillId="0" borderId="1" xfId="0" applyFont="1" applyBorder="1" applyAlignment="1" applyProtection="1">
      <alignment horizontal="justify" vertical="center" wrapText="1"/>
      <protection hidden="1"/>
    </xf>
    <xf numFmtId="0" fontId="5" fillId="0" borderId="1"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12"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hidden="1"/>
    </xf>
    <xf numFmtId="9" fontId="3" fillId="0" borderId="1" xfId="0" applyNumberFormat="1" applyFont="1" applyFill="1" applyBorder="1" applyAlignment="1" applyProtection="1">
      <alignment horizontal="center" vertical="center" wrapText="1"/>
      <protection hidden="1"/>
    </xf>
    <xf numFmtId="0" fontId="4" fillId="0" borderId="1" xfId="0" applyFont="1" applyFill="1" applyBorder="1" applyAlignment="1" applyProtection="1">
      <alignment horizontal="center" vertical="center"/>
      <protection hidden="1"/>
    </xf>
    <xf numFmtId="9" fontId="6" fillId="0" borderId="1" xfId="0" applyNumberFormat="1" applyFont="1" applyFill="1" applyBorder="1" applyAlignment="1" applyProtection="1">
      <alignment horizontal="center" vertical="center" wrapText="1"/>
      <protection locked="0"/>
    </xf>
    <xf numFmtId="0" fontId="3" fillId="6" borderId="1" xfId="0" applyFont="1" applyFill="1" applyBorder="1" applyAlignment="1" applyProtection="1">
      <alignment horizontal="center" vertical="center"/>
      <protection hidden="1"/>
    </xf>
    <xf numFmtId="0" fontId="3" fillId="0" borderId="1" xfId="0" applyFont="1" applyFill="1" applyBorder="1" applyAlignment="1" applyProtection="1">
      <alignment horizontal="center" vertical="center" wrapText="1"/>
      <protection hidden="1"/>
    </xf>
    <xf numFmtId="0" fontId="3" fillId="0" borderId="1" xfId="0"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protection hidden="1"/>
    </xf>
    <xf numFmtId="0" fontId="16" fillId="3" borderId="12" xfId="0" applyFont="1" applyFill="1" applyBorder="1" applyAlignment="1" applyProtection="1">
      <alignment horizontal="center" vertical="center" wrapText="1"/>
      <protection hidden="1"/>
    </xf>
    <xf numFmtId="0" fontId="16" fillId="3" borderId="4" xfId="0" applyFont="1" applyFill="1" applyBorder="1" applyAlignment="1" applyProtection="1">
      <alignment horizontal="center" vertical="center" wrapText="1"/>
      <protection hidden="1"/>
    </xf>
    <xf numFmtId="0" fontId="16" fillId="3" borderId="4" xfId="0" applyFont="1" applyFill="1" applyBorder="1" applyAlignment="1" applyProtection="1">
      <alignment horizontal="center" vertical="center"/>
      <protection hidden="1"/>
    </xf>
    <xf numFmtId="0" fontId="16" fillId="3" borderId="1" xfId="0" applyFont="1" applyFill="1" applyBorder="1" applyAlignment="1" applyProtection="1">
      <alignment horizontal="center" vertical="center"/>
      <protection hidden="1"/>
    </xf>
    <xf numFmtId="0" fontId="34" fillId="6" borderId="1" xfId="0" applyFont="1" applyFill="1" applyBorder="1" applyAlignment="1" applyProtection="1">
      <alignment horizontal="center" vertical="center"/>
      <protection hidden="1"/>
    </xf>
    <xf numFmtId="0" fontId="8" fillId="6" borderId="1" xfId="0" applyFont="1" applyFill="1" applyBorder="1" applyAlignment="1" applyProtection="1">
      <alignment horizontal="center" vertical="center" wrapText="1"/>
      <protection hidden="1"/>
    </xf>
    <xf numFmtId="0" fontId="8" fillId="6" borderId="1" xfId="0" applyFont="1" applyFill="1" applyBorder="1" applyAlignment="1" applyProtection="1">
      <alignment horizontal="center" vertical="center"/>
      <protection hidden="1"/>
    </xf>
    <xf numFmtId="0" fontId="16" fillId="3" borderId="1" xfId="0" applyFont="1" applyFill="1" applyBorder="1" applyAlignment="1" applyProtection="1">
      <alignment horizontal="center" vertical="center" wrapText="1"/>
      <protection hidden="1"/>
    </xf>
    <xf numFmtId="0" fontId="7" fillId="6" borderId="2" xfId="0" applyFont="1" applyFill="1" applyBorder="1" applyAlignment="1" applyProtection="1">
      <alignment horizontal="center" vertical="center" textRotation="90"/>
      <protection hidden="1"/>
    </xf>
    <xf numFmtId="0" fontId="7" fillId="6" borderId="12" xfId="0" applyFont="1" applyFill="1" applyBorder="1" applyAlignment="1" applyProtection="1">
      <alignment horizontal="center" vertical="center" textRotation="90"/>
      <protection hidden="1"/>
    </xf>
    <xf numFmtId="0" fontId="7" fillId="6" borderId="4" xfId="0" applyFont="1" applyFill="1" applyBorder="1" applyAlignment="1" applyProtection="1">
      <alignment horizontal="center" vertical="center" textRotation="90"/>
      <protection hidden="1"/>
    </xf>
    <xf numFmtId="0" fontId="8" fillId="6" borderId="2" xfId="0" applyFont="1" applyFill="1" applyBorder="1" applyAlignment="1" applyProtection="1">
      <alignment horizontal="center" vertical="center"/>
      <protection hidden="1"/>
    </xf>
    <xf numFmtId="0" fontId="8" fillId="6" borderId="12" xfId="0" applyFont="1" applyFill="1" applyBorder="1" applyAlignment="1" applyProtection="1">
      <alignment horizontal="center" vertical="center"/>
      <protection hidden="1"/>
    </xf>
    <xf numFmtId="0" fontId="8" fillId="6" borderId="4" xfId="0" applyFont="1" applyFill="1" applyBorder="1" applyAlignment="1" applyProtection="1">
      <alignment horizontal="center" vertical="center"/>
      <protection hidden="1"/>
    </xf>
    <xf numFmtId="49" fontId="5" fillId="0" borderId="1" xfId="0" applyNumberFormat="1" applyFont="1" applyFill="1" applyBorder="1" applyAlignment="1" applyProtection="1">
      <alignment horizontal="center" vertical="center" wrapText="1"/>
      <protection locked="0"/>
    </xf>
    <xf numFmtId="49" fontId="5" fillId="0" borderId="2" xfId="0" applyNumberFormat="1" applyFont="1" applyFill="1" applyBorder="1" applyAlignment="1" applyProtection="1">
      <alignment horizontal="center" vertical="center" wrapText="1"/>
      <protection locked="0"/>
    </xf>
    <xf numFmtId="49" fontId="5" fillId="0" borderId="12" xfId="0" applyNumberFormat="1" applyFont="1" applyFill="1" applyBorder="1" applyAlignment="1" applyProtection="1">
      <alignment horizontal="center" vertical="center" wrapText="1"/>
      <protection locked="0"/>
    </xf>
    <xf numFmtId="49" fontId="5" fillId="0" borderId="4" xfId="0" applyNumberFormat="1"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5" fillId="0" borderId="12"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43" fillId="6" borderId="1" xfId="0" applyFont="1" applyFill="1" applyBorder="1" applyAlignment="1" applyProtection="1">
      <alignment horizontal="center" vertical="center"/>
      <protection hidden="1"/>
    </xf>
    <xf numFmtId="0" fontId="5" fillId="0" borderId="1" xfId="0" applyFont="1" applyFill="1" applyBorder="1" applyAlignment="1" applyProtection="1">
      <alignment horizontal="center" vertical="center" wrapText="1"/>
      <protection hidden="1"/>
    </xf>
    <xf numFmtId="0" fontId="21" fillId="0" borderId="1" xfId="0" applyFont="1" applyFill="1" applyBorder="1" applyAlignment="1" applyProtection="1">
      <alignment horizontal="center" vertical="center" wrapText="1"/>
      <protection hidden="1"/>
    </xf>
    <xf numFmtId="0" fontId="23" fillId="0" borderId="1" xfId="0" applyFont="1" applyFill="1" applyBorder="1" applyAlignment="1" applyProtection="1">
      <alignment horizontal="center" vertical="center"/>
      <protection hidden="1"/>
    </xf>
    <xf numFmtId="0" fontId="22" fillId="0" borderId="3" xfId="0" applyFont="1" applyFill="1" applyBorder="1" applyAlignment="1" applyProtection="1">
      <alignment horizontal="left" vertical="center"/>
      <protection hidden="1"/>
    </xf>
    <xf numFmtId="0" fontId="22" fillId="0" borderId="8" xfId="0" applyFont="1" applyFill="1" applyBorder="1" applyAlignment="1" applyProtection="1">
      <alignment horizontal="left" vertical="center"/>
      <protection hidden="1"/>
    </xf>
    <xf numFmtId="0" fontId="22" fillId="0" borderId="9" xfId="0" applyFont="1" applyFill="1" applyBorder="1" applyAlignment="1" applyProtection="1">
      <alignment horizontal="left" vertical="center"/>
      <protection hidden="1"/>
    </xf>
    <xf numFmtId="0" fontId="24" fillId="0" borderId="1" xfId="0" applyFont="1" applyFill="1" applyBorder="1" applyAlignment="1" applyProtection="1">
      <alignment horizontal="center" vertical="center"/>
      <protection hidden="1"/>
    </xf>
    <xf numFmtId="0" fontId="17" fillId="3" borderId="1" xfId="0" applyFont="1" applyFill="1" applyBorder="1" applyAlignment="1" applyProtection="1">
      <alignment horizontal="center" vertical="center" wrapText="1"/>
      <protection hidden="1"/>
    </xf>
    <xf numFmtId="0" fontId="7" fillId="6" borderId="1" xfId="0" applyFont="1" applyFill="1" applyBorder="1" applyAlignment="1" applyProtection="1">
      <alignment horizontal="center" vertical="center" textRotation="90"/>
      <protection hidden="1"/>
    </xf>
    <xf numFmtId="0" fontId="34" fillId="6" borderId="3" xfId="0" applyFont="1" applyFill="1" applyBorder="1" applyAlignment="1" applyProtection="1">
      <alignment horizontal="center" vertical="center"/>
      <protection hidden="1"/>
    </xf>
    <xf numFmtId="0" fontId="34" fillId="6" borderId="8" xfId="0" applyFont="1" applyFill="1" applyBorder="1" applyAlignment="1" applyProtection="1">
      <alignment horizontal="center" vertical="center"/>
      <protection hidden="1"/>
    </xf>
    <xf numFmtId="0" fontId="34" fillId="6" borderId="9" xfId="0" applyFont="1" applyFill="1" applyBorder="1" applyAlignment="1" applyProtection="1">
      <alignment horizontal="center" vertical="center"/>
      <protection hidden="1"/>
    </xf>
    <xf numFmtId="0" fontId="3" fillId="0" borderId="1" xfId="0" applyFont="1" applyFill="1" applyBorder="1" applyAlignment="1" applyProtection="1">
      <alignment horizontal="justify" vertical="center" wrapText="1"/>
      <protection hidden="1"/>
    </xf>
    <xf numFmtId="0" fontId="24" fillId="0" borderId="6" xfId="0" applyFont="1" applyFill="1" applyBorder="1" applyAlignment="1" applyProtection="1">
      <alignment horizontal="center" vertical="center"/>
      <protection hidden="1"/>
    </xf>
    <xf numFmtId="0" fontId="24" fillId="0" borderId="10" xfId="0" applyFont="1" applyFill="1" applyBorder="1" applyAlignment="1" applyProtection="1">
      <alignment horizontal="center" vertical="center"/>
      <protection hidden="1"/>
    </xf>
    <xf numFmtId="0" fontId="24" fillId="0" borderId="5" xfId="0" applyFont="1" applyFill="1" applyBorder="1" applyAlignment="1" applyProtection="1">
      <alignment horizontal="center" vertical="center"/>
      <protection hidden="1"/>
    </xf>
    <xf numFmtId="0" fontId="24" fillId="0" borderId="16" xfId="0" applyFont="1" applyFill="1" applyBorder="1" applyAlignment="1" applyProtection="1">
      <alignment horizontal="center" vertical="center"/>
      <protection hidden="1"/>
    </xf>
    <xf numFmtId="0" fontId="24" fillId="0" borderId="13" xfId="0" applyFont="1" applyFill="1" applyBorder="1" applyAlignment="1" applyProtection="1">
      <alignment horizontal="center" vertical="center"/>
      <protection hidden="1"/>
    </xf>
    <xf numFmtId="0" fontId="24" fillId="0" borderId="15" xfId="0" applyFont="1" applyFill="1" applyBorder="1" applyAlignment="1" applyProtection="1">
      <alignment horizontal="center" vertical="center"/>
      <protection hidden="1"/>
    </xf>
    <xf numFmtId="0" fontId="22" fillId="0" borderId="1" xfId="0" applyFont="1" applyFill="1" applyBorder="1" applyAlignment="1" applyProtection="1">
      <alignment horizontal="left" vertical="center"/>
      <protection hidden="1"/>
    </xf>
    <xf numFmtId="0" fontId="6" fillId="0" borderId="1" xfId="0" applyFont="1" applyFill="1" applyBorder="1" applyAlignment="1" applyProtection="1">
      <alignment horizontal="center" vertical="center" wrapText="1"/>
      <protection hidden="1"/>
    </xf>
    <xf numFmtId="0" fontId="8" fillId="6" borderId="13" xfId="0" applyFont="1" applyFill="1" applyBorder="1" applyAlignment="1" applyProtection="1">
      <alignment horizontal="center" vertical="center" wrapText="1"/>
      <protection hidden="1"/>
    </xf>
    <xf numFmtId="0" fontId="8" fillId="6" borderId="14" xfId="0" applyFont="1" applyFill="1" applyBorder="1" applyAlignment="1" applyProtection="1">
      <alignment horizontal="center" vertical="center" wrapText="1"/>
      <protection hidden="1"/>
    </xf>
    <xf numFmtId="0" fontId="8" fillId="6" borderId="15" xfId="0" applyFont="1" applyFill="1" applyBorder="1" applyAlignment="1" applyProtection="1">
      <alignment horizontal="center" vertical="center" wrapText="1"/>
      <protection hidden="1"/>
    </xf>
    <xf numFmtId="0" fontId="8" fillId="6" borderId="3" xfId="0" applyFont="1" applyFill="1" applyBorder="1" applyAlignment="1" applyProtection="1">
      <alignment horizontal="center" vertical="center" wrapText="1"/>
      <protection hidden="1"/>
    </xf>
    <xf numFmtId="0" fontId="8" fillId="6" borderId="8" xfId="0" applyFont="1" applyFill="1" applyBorder="1" applyAlignment="1" applyProtection="1">
      <alignment horizontal="center" vertical="center" wrapText="1"/>
      <protection hidden="1"/>
    </xf>
    <xf numFmtId="0" fontId="8" fillId="6" borderId="4" xfId="0" applyFont="1" applyFill="1" applyBorder="1" applyAlignment="1" applyProtection="1">
      <alignment horizontal="center" vertical="center" wrapText="1"/>
      <protection hidden="1"/>
    </xf>
    <xf numFmtId="165" fontId="3" fillId="0" borderId="2" xfId="0" applyNumberFormat="1" applyFont="1" applyFill="1" applyBorder="1" applyAlignment="1" applyProtection="1">
      <alignment horizontal="center" vertical="center" wrapText="1"/>
      <protection hidden="1"/>
    </xf>
    <xf numFmtId="165" fontId="3" fillId="0" borderId="12" xfId="0" applyNumberFormat="1" applyFont="1" applyFill="1" applyBorder="1" applyAlignment="1" applyProtection="1">
      <alignment horizontal="center" vertical="center" wrapText="1"/>
      <protection hidden="1"/>
    </xf>
    <xf numFmtId="165" fontId="3" fillId="0" borderId="4" xfId="0" applyNumberFormat="1" applyFont="1" applyFill="1" applyBorder="1" applyAlignment="1" applyProtection="1">
      <alignment horizontal="center" vertical="center" wrapText="1"/>
      <protection hidden="1"/>
    </xf>
    <xf numFmtId="0" fontId="3" fillId="0" borderId="2" xfId="0" applyFont="1" applyFill="1" applyBorder="1" applyAlignment="1" applyProtection="1">
      <alignment horizontal="center" vertical="center" wrapText="1"/>
      <protection hidden="1"/>
    </xf>
    <xf numFmtId="0" fontId="3" fillId="0" borderId="12" xfId="0" applyFont="1" applyFill="1" applyBorder="1" applyAlignment="1" applyProtection="1">
      <alignment horizontal="center" vertical="center" wrapText="1"/>
      <protection hidden="1"/>
    </xf>
    <xf numFmtId="0" fontId="3" fillId="0" borderId="4" xfId="0" applyFont="1" applyFill="1" applyBorder="1" applyAlignment="1" applyProtection="1">
      <alignment horizontal="center" vertical="center" wrapText="1"/>
      <protection hidden="1"/>
    </xf>
    <xf numFmtId="0" fontId="26" fillId="3" borderId="1" xfId="0" applyFont="1" applyFill="1" applyBorder="1" applyAlignment="1" applyProtection="1">
      <alignment horizontal="center" vertical="center" wrapText="1"/>
      <protection hidden="1"/>
    </xf>
    <xf numFmtId="0" fontId="5" fillId="0" borderId="2" xfId="1" applyNumberFormat="1" applyFont="1" applyFill="1" applyBorder="1" applyAlignment="1" applyProtection="1">
      <alignment horizontal="center" vertical="center" wrapText="1"/>
      <protection hidden="1"/>
    </xf>
    <xf numFmtId="0" fontId="5" fillId="0" borderId="12" xfId="1" applyNumberFormat="1" applyFont="1" applyFill="1" applyBorder="1" applyAlignment="1" applyProtection="1">
      <alignment horizontal="center" vertical="center" wrapText="1"/>
      <protection hidden="1"/>
    </xf>
    <xf numFmtId="0" fontId="5" fillId="0" borderId="4" xfId="1" applyNumberFormat="1" applyFont="1" applyFill="1" applyBorder="1" applyAlignment="1" applyProtection="1">
      <alignment horizontal="center" vertical="center" wrapText="1"/>
      <protection hidden="1"/>
    </xf>
    <xf numFmtId="0" fontId="4" fillId="0" borderId="2" xfId="0" applyFont="1" applyFill="1" applyBorder="1" applyAlignment="1" applyProtection="1">
      <alignment horizontal="center" vertical="center" wrapText="1"/>
      <protection hidden="1"/>
    </xf>
    <xf numFmtId="0" fontId="4" fillId="0" borderId="12" xfId="0" applyFont="1" applyFill="1" applyBorder="1" applyAlignment="1" applyProtection="1">
      <alignment horizontal="center" vertical="center" wrapText="1"/>
      <protection hidden="1"/>
    </xf>
    <xf numFmtId="0" fontId="4" fillId="0" borderId="4" xfId="0" applyFont="1"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locked="0"/>
    </xf>
    <xf numFmtId="164" fontId="3" fillId="0" borderId="1" xfId="1" applyNumberFormat="1" applyFont="1" applyFill="1" applyBorder="1" applyAlignment="1" applyProtection="1">
      <alignment horizontal="center" vertical="center" wrapText="1"/>
      <protection hidden="1"/>
    </xf>
    <xf numFmtId="164" fontId="0" fillId="0" borderId="1" xfId="1" applyNumberFormat="1" applyFont="1" applyFill="1" applyBorder="1" applyAlignment="1" applyProtection="1">
      <alignment horizontal="center" vertical="center" wrapText="1"/>
      <protection hidden="1"/>
    </xf>
    <xf numFmtId="0" fontId="12" fillId="0" borderId="1" xfId="0" applyFont="1" applyFill="1" applyBorder="1" applyAlignment="1" applyProtection="1">
      <alignment horizontal="center" vertical="center" wrapText="1"/>
      <protection hidden="1"/>
    </xf>
    <xf numFmtId="0" fontId="3" fillId="0" borderId="1" xfId="0" applyFont="1" applyFill="1" applyBorder="1" applyAlignment="1" applyProtection="1">
      <alignment horizontal="justify" vertical="center" wrapText="1"/>
      <protection locked="0"/>
    </xf>
    <xf numFmtId="0" fontId="0" fillId="0" borderId="1" xfId="0" applyFill="1" applyBorder="1" applyAlignment="1" applyProtection="1">
      <alignment horizontal="justify" vertical="center" wrapText="1"/>
      <protection locked="0"/>
    </xf>
    <xf numFmtId="14" fontId="3" fillId="0" borderId="1" xfId="0" applyNumberFormat="1" applyFont="1" applyFill="1" applyBorder="1" applyAlignment="1" applyProtection="1">
      <alignment horizontal="center" vertical="center" wrapText="1"/>
      <protection locked="0"/>
    </xf>
    <xf numFmtId="14" fontId="3" fillId="0" borderId="1" xfId="0" applyNumberFormat="1" applyFont="1"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34" fillId="6" borderId="1" xfId="0" applyFont="1" applyFill="1" applyBorder="1" applyAlignment="1" applyProtection="1">
      <alignment horizontal="center" vertical="center" wrapText="1"/>
      <protection hidden="1"/>
    </xf>
    <xf numFmtId="0" fontId="35" fillId="6" borderId="1" xfId="0" applyFont="1" applyFill="1" applyBorder="1" applyAlignment="1" applyProtection="1">
      <alignment horizontal="center" vertical="center" wrapText="1"/>
      <protection hidden="1"/>
    </xf>
    <xf numFmtId="0" fontId="8" fillId="6" borderId="2" xfId="0" applyFont="1" applyFill="1" applyBorder="1" applyAlignment="1" applyProtection="1">
      <alignment horizontal="center" vertical="center" wrapText="1"/>
      <protection hidden="1"/>
    </xf>
    <xf numFmtId="0" fontId="8" fillId="6" borderId="9" xfId="0" applyFont="1" applyFill="1" applyBorder="1" applyAlignment="1" applyProtection="1">
      <alignment horizontal="center" vertical="center" wrapText="1"/>
      <protection hidden="1"/>
    </xf>
    <xf numFmtId="0" fontId="14" fillId="3" borderId="1" xfId="0" applyFont="1" applyFill="1" applyBorder="1" applyAlignment="1" applyProtection="1">
      <alignment horizontal="center" vertical="center" wrapText="1"/>
      <protection hidden="1"/>
    </xf>
    <xf numFmtId="0" fontId="25" fillId="0" borderId="6" xfId="0" applyFont="1" applyFill="1" applyBorder="1" applyAlignment="1" applyProtection="1">
      <alignment horizontal="center" vertical="center"/>
      <protection hidden="1"/>
    </xf>
    <xf numFmtId="0" fontId="25" fillId="0" borderId="7" xfId="0" applyFont="1" applyFill="1" applyBorder="1" applyAlignment="1" applyProtection="1">
      <alignment horizontal="center" vertical="center"/>
      <protection hidden="1"/>
    </xf>
    <xf numFmtId="0" fontId="25" fillId="0" borderId="10" xfId="0" applyFont="1" applyFill="1" applyBorder="1" applyAlignment="1" applyProtection="1">
      <alignment horizontal="center" vertical="center"/>
      <protection hidden="1"/>
    </xf>
    <xf numFmtId="0" fontId="25" fillId="0" borderId="5" xfId="0" applyFont="1" applyFill="1" applyBorder="1" applyAlignment="1" applyProtection="1">
      <alignment horizontal="center" vertical="center"/>
      <protection hidden="1"/>
    </xf>
    <xf numFmtId="0" fontId="25" fillId="0" borderId="0" xfId="0" applyFont="1" applyFill="1" applyBorder="1" applyAlignment="1" applyProtection="1">
      <alignment horizontal="center" vertical="center"/>
      <protection hidden="1"/>
    </xf>
    <xf numFmtId="0" fontId="25" fillId="0" borderId="16" xfId="0" applyFont="1" applyFill="1" applyBorder="1" applyAlignment="1" applyProtection="1">
      <alignment horizontal="center" vertical="center"/>
      <protection hidden="1"/>
    </xf>
    <xf numFmtId="0" fontId="25" fillId="0" borderId="13" xfId="0" applyFont="1" applyFill="1" applyBorder="1" applyAlignment="1" applyProtection="1">
      <alignment horizontal="center" vertical="center"/>
      <protection hidden="1"/>
    </xf>
    <xf numFmtId="0" fontId="25" fillId="0" borderId="14" xfId="0" applyFont="1" applyFill="1" applyBorder="1" applyAlignment="1" applyProtection="1">
      <alignment horizontal="center" vertical="center"/>
      <protection hidden="1"/>
    </xf>
    <xf numFmtId="0" fontId="25" fillId="0" borderId="15" xfId="0" applyFont="1" applyFill="1" applyBorder="1" applyAlignment="1" applyProtection="1">
      <alignment horizontal="center" vertical="center"/>
      <protection hidden="1"/>
    </xf>
    <xf numFmtId="0" fontId="6" fillId="0" borderId="1" xfId="0" applyFont="1" applyFill="1" applyBorder="1" applyAlignment="1" applyProtection="1">
      <alignment horizontal="justify" vertical="center" wrapText="1"/>
      <protection hidden="1"/>
    </xf>
    <xf numFmtId="0" fontId="38" fillId="0" borderId="1" xfId="0"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9" fontId="3" fillId="0" borderId="1" xfId="1" applyFont="1" applyFill="1" applyBorder="1" applyAlignment="1" applyProtection="1">
      <alignment horizontal="center" vertical="center" wrapText="1"/>
      <protection locked="0"/>
    </xf>
    <xf numFmtId="9" fontId="0" fillId="0" borderId="1" xfId="1" applyFont="1" applyFill="1" applyBorder="1" applyAlignment="1" applyProtection="1">
      <alignment horizontal="center" vertical="center" wrapText="1"/>
      <protection locked="0"/>
    </xf>
    <xf numFmtId="14" fontId="38" fillId="0" borderId="1" xfId="0" applyNumberFormat="1" applyFont="1" applyFill="1" applyBorder="1" applyAlignment="1" applyProtection="1">
      <alignment horizontal="center" vertical="center" wrapText="1"/>
      <protection locked="0"/>
    </xf>
    <xf numFmtId="0" fontId="36" fillId="6" borderId="1" xfId="0" applyFont="1" applyFill="1" applyBorder="1" applyAlignment="1" applyProtection="1">
      <alignment horizontal="center" vertical="center" wrapText="1"/>
      <protection hidden="1"/>
    </xf>
    <xf numFmtId="0" fontId="37" fillId="6" borderId="1" xfId="0" applyFont="1" applyFill="1" applyBorder="1" applyAlignment="1" applyProtection="1">
      <alignment horizontal="center" vertical="center" wrapText="1"/>
      <protection hidden="1"/>
    </xf>
    <xf numFmtId="0" fontId="33" fillId="7" borderId="1" xfId="0" applyFont="1" applyFill="1" applyBorder="1" applyAlignment="1" applyProtection="1">
      <alignment horizontal="center" vertical="center" wrapText="1"/>
      <protection hidden="1"/>
    </xf>
    <xf numFmtId="0" fontId="8" fillId="6" borderId="1" xfId="0" applyFont="1" applyFill="1" applyBorder="1" applyAlignment="1" applyProtection="1">
      <alignment horizontal="center" vertical="center" textRotation="90"/>
      <protection hidden="1"/>
    </xf>
    <xf numFmtId="0" fontId="8" fillId="6" borderId="3" xfId="0" applyFont="1" applyFill="1" applyBorder="1" applyAlignment="1" applyProtection="1">
      <alignment horizontal="center" vertical="center"/>
      <protection hidden="1"/>
    </xf>
    <xf numFmtId="9" fontId="3" fillId="0" borderId="4" xfId="1" applyFont="1" applyFill="1" applyBorder="1" applyAlignment="1" applyProtection="1">
      <alignment horizontal="center" vertical="center" wrapText="1"/>
      <protection locked="0"/>
    </xf>
    <xf numFmtId="0" fontId="38" fillId="0" borderId="4" xfId="0" applyFont="1" applyFill="1" applyBorder="1" applyAlignment="1" applyProtection="1">
      <alignment horizontal="center" vertical="center" wrapText="1"/>
      <protection locked="0"/>
    </xf>
    <xf numFmtId="0" fontId="32" fillId="3" borderId="1" xfId="0" applyFont="1" applyFill="1" applyBorder="1" applyAlignment="1" applyProtection="1">
      <alignment horizontal="center" vertical="center" wrapText="1"/>
      <protection hidden="1"/>
    </xf>
    <xf numFmtId="14" fontId="38" fillId="0" borderId="4" xfId="0" applyNumberFormat="1" applyFont="1" applyFill="1" applyBorder="1" applyAlignment="1" applyProtection="1">
      <alignment horizontal="center" vertical="center" wrapText="1"/>
      <protection locked="0"/>
    </xf>
    <xf numFmtId="0" fontId="42" fillId="11" borderId="1" xfId="3" applyFont="1" applyFill="1" applyBorder="1" applyAlignment="1" applyProtection="1">
      <alignment horizontal="center" vertical="center" wrapText="1"/>
      <protection hidden="1"/>
    </xf>
    <xf numFmtId="9" fontId="3" fillId="0" borderId="4" xfId="1" applyFont="1" applyFill="1" applyBorder="1" applyAlignment="1" applyProtection="1">
      <alignment horizontal="center" vertical="center" wrapText="1"/>
      <protection hidden="1"/>
    </xf>
    <xf numFmtId="9" fontId="0" fillId="0" borderId="1" xfId="1" applyFont="1" applyFill="1" applyBorder="1" applyAlignment="1" applyProtection="1">
      <alignment horizontal="center" vertical="center" wrapText="1"/>
      <protection hidden="1"/>
    </xf>
    <xf numFmtId="9" fontId="0" fillId="0" borderId="2" xfId="1" applyFont="1" applyFill="1" applyBorder="1" applyAlignment="1" applyProtection="1">
      <alignment horizontal="center" vertical="center" wrapText="1"/>
      <protection hidden="1"/>
    </xf>
    <xf numFmtId="0" fontId="2" fillId="12" borderId="1" xfId="3" applyFont="1" applyFill="1" applyBorder="1" applyAlignment="1" applyProtection="1">
      <alignment horizontal="center" vertical="center" wrapText="1"/>
      <protection hidden="1"/>
    </xf>
  </cellXfs>
  <cellStyles count="5">
    <cellStyle name="Normal" xfId="0" builtinId="0"/>
    <cellStyle name="Normal 2" xfId="2"/>
    <cellStyle name="Normal 2 2" xfId="3"/>
    <cellStyle name="Porcentaje" xfId="1" builtinId="5"/>
    <cellStyle name="Porcentaje 2" xfId="4"/>
  </cellStyles>
  <dxfs count="319">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0"/>
      </font>
    </dxf>
    <dxf>
      <font>
        <color theme="0"/>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ont>
        <color rgb="FFFF0000"/>
      </font>
      <fill>
        <patternFill>
          <bgColor rgb="FFFF0000"/>
        </patternFill>
      </fill>
    </dxf>
    <dxf>
      <font>
        <color rgb="FFFF0000"/>
      </font>
      <fill>
        <patternFill>
          <bgColor rgb="FFFF0000"/>
        </patternFill>
      </fill>
    </dxf>
    <dxf>
      <font>
        <b/>
        <i val="0"/>
        <color theme="0"/>
      </font>
      <fill>
        <patternFill>
          <bgColor rgb="FFFF0000"/>
        </patternFill>
      </fill>
    </dxf>
    <dxf>
      <font>
        <b/>
        <i val="0"/>
        <color theme="0"/>
      </font>
      <fill>
        <patternFill>
          <bgColor rgb="FFFF0000"/>
        </patternFill>
      </fill>
    </dxf>
    <dxf>
      <font>
        <color rgb="FFFF0000"/>
      </font>
      <fill>
        <patternFill>
          <bgColor rgb="FFFF0000"/>
        </patternFill>
      </fill>
    </dxf>
    <dxf>
      <font>
        <color rgb="FFFF0000"/>
      </font>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 de Avance 1er</a:t>
            </a:r>
            <a:r>
              <a:rPr lang="es-CO" baseline="0"/>
              <a:t> Cuatrimestre</a:t>
            </a:r>
            <a:endParaRPr lang="es-CO"/>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percentStacked"/>
        <c:varyColors val="0"/>
        <c:ser>
          <c:idx val="1"/>
          <c:order val="1"/>
          <c:tx>
            <c:strRef>
              <c:f>'9. Seguimiento Consolidado'!$E$7</c:f>
              <c:strCache>
                <c:ptCount val="1"/>
                <c:pt idx="0">
                  <c:v>% de Avance del Proceso</c:v>
                </c:pt>
              </c:strCache>
            </c:strRef>
          </c:tx>
          <c:spPr>
            <a:solidFill>
              <a:srgbClr val="FFFF00"/>
            </a:solidFill>
            <a:ln>
              <a:noFill/>
            </a:ln>
            <a:effectLst>
              <a:outerShdw blurRad="57150" dist="19050" dir="5400000" algn="ctr" rotWithShape="0">
                <a:srgbClr val="000000">
                  <a:alpha val="63000"/>
                </a:srgbClr>
              </a:outerShdw>
            </a:effectLst>
            <a:sp3d/>
          </c:spPr>
          <c:invertIfNegative val="0"/>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Consolidado'!$E$8:$E$68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xmlns:c16r2="http://schemas.microsoft.com/office/drawing/2015/06/chart">
            <c:ext xmlns:c16="http://schemas.microsoft.com/office/drawing/2014/chart" uri="{C3380CC4-5D6E-409C-BE32-E72D297353CC}">
              <c16:uniqueId val="{00000000-1B8C-4FCC-82AE-7E6FF01F49AE}"/>
            </c:ext>
          </c:extLst>
        </c:ser>
        <c:ser>
          <c:idx val="2"/>
          <c:order val="2"/>
          <c:tx>
            <c:strRef>
              <c:f>'9. Seguimiento Consolidado'!$F$7</c:f>
              <c:strCache>
                <c:ptCount val="1"/>
                <c:pt idx="0">
                  <c:v>% de Avance OCI</c:v>
                </c:pt>
              </c:strCache>
            </c:strRef>
          </c:tx>
          <c:spPr>
            <a:solidFill>
              <a:schemeClr val="bg1"/>
            </a:solidFill>
            <a:ln>
              <a:noFill/>
            </a:ln>
            <a:effectLst>
              <a:outerShdw blurRad="57150" dist="19050" dir="5400000" algn="ctr" rotWithShape="0">
                <a:srgbClr val="000000">
                  <a:alpha val="63000"/>
                </a:srgbClr>
              </a:outerShdw>
            </a:effectLst>
            <a:sp3d/>
          </c:spPr>
          <c:invertIfNegative val="0"/>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Consolidado'!$F$8:$F$68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xmlns:c16r2="http://schemas.microsoft.com/office/drawing/2015/06/chart">
            <c:ext xmlns:c16="http://schemas.microsoft.com/office/drawing/2014/chart" uri="{C3380CC4-5D6E-409C-BE32-E72D297353CC}">
              <c16:uniqueId val="{00000001-1B8C-4FCC-82AE-7E6FF01F49AE}"/>
            </c:ext>
          </c:extLst>
        </c:ser>
        <c:dLbls>
          <c:showLegendKey val="0"/>
          <c:showVal val="0"/>
          <c:showCatName val="0"/>
          <c:showSerName val="0"/>
          <c:showPercent val="0"/>
          <c:showBubbleSize val="0"/>
        </c:dLbls>
        <c:gapWidth val="150"/>
        <c:shape val="box"/>
        <c:axId val="385579664"/>
        <c:axId val="385576528"/>
        <c:axId val="0"/>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'9. Seguimiento Consolidado'!$D$7</c15:sqref>
                        </c15:formulaRef>
                      </c:ext>
                    </c:extLst>
                    <c:strCache>
                      <c:ptCount val="1"/>
                      <c:pt idx="0">
                        <c:v>Tipo de Riesgo</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numRef>
                    <c:extLst xmlns:c16r2="http://schemas.microsoft.com/office/drawing/2015/06/chart">
                      <c:ext uri="{02D57815-91ED-43cb-92C2-25804820EDAC}">
                        <c15:formulaRef>
                          <c15:sqref>'9. Seguimiento Consolidado'!$A$9:$A$68</c15:sqref>
                        </c15:formulaRef>
                      </c:ext>
                    </c:extLst>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extLst xmlns:c16r2="http://schemas.microsoft.com/office/drawing/2015/06/chart">
                      <c:ext uri="{02D57815-91ED-43cb-92C2-25804820EDAC}">
                        <c15:formulaRef>
                          <c15:sqref>'9. Seguimiento Consolidado'!$D$8:$D$68</c15:sqref>
                        </c15:formulaRef>
                      </c:ext>
                    </c:extLst>
                    <c:numCache>
                      <c:formatCode>General</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xmlns:c16r2="http://schemas.microsoft.com/office/drawing/2015/06/chart">
                  <c:ext xmlns:c16="http://schemas.microsoft.com/office/drawing/2014/chart" uri="{C3380CC4-5D6E-409C-BE32-E72D297353CC}">
                    <c16:uniqueId val="{00000002-1B8C-4FCC-82AE-7E6FF01F49AE}"/>
                  </c:ext>
                </c:extLst>
              </c15:ser>
            </c15:filteredBarSeries>
          </c:ext>
        </c:extLst>
      </c:bar3DChart>
      <c:catAx>
        <c:axId val="38557966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385576528"/>
        <c:crosses val="autoZero"/>
        <c:auto val="1"/>
        <c:lblAlgn val="ctr"/>
        <c:lblOffset val="100"/>
        <c:noMultiLvlLbl val="0"/>
      </c:catAx>
      <c:valAx>
        <c:axId val="385576528"/>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3855796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 de Avance 2do</a:t>
            </a:r>
            <a:r>
              <a:rPr lang="es-CO" baseline="0"/>
              <a:t> Cuatrimestre</a:t>
            </a:r>
            <a:endParaRPr lang="es-CO"/>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percentStacked"/>
        <c:varyColors val="0"/>
        <c:ser>
          <c:idx val="0"/>
          <c:order val="0"/>
          <c:tx>
            <c:strRef>
              <c:f>'9. Seguimiento Consolidado'!$G$7</c:f>
              <c:strCache>
                <c:ptCount val="1"/>
                <c:pt idx="0">
                  <c:v>% de Avance del Proceso</c:v>
                </c:pt>
              </c:strCache>
            </c:strRef>
          </c:tx>
          <c:spPr>
            <a:solidFill>
              <a:srgbClr val="FFFF00"/>
            </a:solidFill>
            <a:ln>
              <a:noFill/>
            </a:ln>
            <a:effectLst>
              <a:outerShdw blurRad="57150" dist="19050" dir="5400000" algn="ctr" rotWithShape="0">
                <a:srgbClr val="000000">
                  <a:alpha val="63000"/>
                </a:srgbClr>
              </a:outerShdw>
            </a:effectLst>
            <a:sp3d/>
          </c:spPr>
          <c:invertIfNegative val="0"/>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Consolidado'!$G$8:$G$68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xmlns:c16r2="http://schemas.microsoft.com/office/drawing/2015/06/chart">
            <c:ext xmlns:c16="http://schemas.microsoft.com/office/drawing/2014/chart" uri="{C3380CC4-5D6E-409C-BE32-E72D297353CC}">
              <c16:uniqueId val="{00000000-3E7C-4576-B2D7-0C7F6FC64108}"/>
            </c:ext>
          </c:extLst>
        </c:ser>
        <c:ser>
          <c:idx val="1"/>
          <c:order val="1"/>
          <c:tx>
            <c:strRef>
              <c:f>'9. Seguimiento Consolidado'!$H$7</c:f>
              <c:strCache>
                <c:ptCount val="1"/>
                <c:pt idx="0">
                  <c:v>% de Avance OCI</c:v>
                </c:pt>
              </c:strCache>
            </c:strRef>
          </c:tx>
          <c:spPr>
            <a:solidFill>
              <a:schemeClr val="bg1"/>
            </a:solidFill>
            <a:ln>
              <a:noFill/>
            </a:ln>
            <a:effectLst>
              <a:outerShdw blurRad="57150" dist="19050" dir="5400000" algn="ctr" rotWithShape="0">
                <a:srgbClr val="000000">
                  <a:alpha val="63000"/>
                </a:srgbClr>
              </a:outerShdw>
            </a:effectLst>
            <a:sp3d/>
          </c:spPr>
          <c:invertIfNegative val="0"/>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Consolidado'!$H$8:$H$68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xmlns:c16r2="http://schemas.microsoft.com/office/drawing/2015/06/chart">
            <c:ext xmlns:c16="http://schemas.microsoft.com/office/drawing/2014/chart" uri="{C3380CC4-5D6E-409C-BE32-E72D297353CC}">
              <c16:uniqueId val="{00000001-3E7C-4576-B2D7-0C7F6FC64108}"/>
            </c:ext>
          </c:extLst>
        </c:ser>
        <c:dLbls>
          <c:showLegendKey val="0"/>
          <c:showVal val="0"/>
          <c:showCatName val="0"/>
          <c:showSerName val="0"/>
          <c:showPercent val="0"/>
          <c:showBubbleSize val="0"/>
        </c:dLbls>
        <c:gapWidth val="150"/>
        <c:shape val="box"/>
        <c:axId val="385575744"/>
        <c:axId val="385580840"/>
        <c:axId val="0"/>
        <c:extLst xmlns:c16r2="http://schemas.microsoft.com/office/drawing/2015/06/chart"/>
      </c:bar3DChart>
      <c:catAx>
        <c:axId val="38557574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385580840"/>
        <c:crosses val="autoZero"/>
        <c:auto val="1"/>
        <c:lblAlgn val="ctr"/>
        <c:lblOffset val="100"/>
        <c:noMultiLvlLbl val="0"/>
      </c:catAx>
      <c:valAx>
        <c:axId val="385580840"/>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385575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 de Avance 3er</a:t>
            </a:r>
            <a:r>
              <a:rPr lang="es-CO" baseline="0"/>
              <a:t> Cuatrimestre</a:t>
            </a:r>
            <a:endParaRPr lang="es-CO"/>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percentStacked"/>
        <c:varyColors val="0"/>
        <c:ser>
          <c:idx val="0"/>
          <c:order val="0"/>
          <c:tx>
            <c:strRef>
              <c:f>'9. Seguimiento Consolidado'!$I$7</c:f>
              <c:strCache>
                <c:ptCount val="1"/>
                <c:pt idx="0">
                  <c:v>% de Avance del Proceso</c:v>
                </c:pt>
              </c:strCache>
            </c:strRef>
          </c:tx>
          <c:spPr>
            <a:solidFill>
              <a:srgbClr val="FFFF00"/>
            </a:solidFill>
            <a:ln>
              <a:noFill/>
            </a:ln>
            <a:effectLst>
              <a:outerShdw blurRad="57150" dist="19050" dir="5400000" algn="ctr" rotWithShape="0">
                <a:srgbClr val="000000">
                  <a:alpha val="63000"/>
                </a:srgbClr>
              </a:outerShdw>
            </a:effectLst>
            <a:sp3d/>
          </c:spPr>
          <c:invertIfNegative val="0"/>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Consolidado'!$I$8:$I$68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xmlns:c16r2="http://schemas.microsoft.com/office/drawing/2015/06/chart">
            <c:ext xmlns:c16="http://schemas.microsoft.com/office/drawing/2014/chart" uri="{C3380CC4-5D6E-409C-BE32-E72D297353CC}">
              <c16:uniqueId val="{00000000-483B-4FF7-BD01-8684E3D31215}"/>
            </c:ext>
          </c:extLst>
        </c:ser>
        <c:ser>
          <c:idx val="1"/>
          <c:order val="1"/>
          <c:tx>
            <c:strRef>
              <c:f>'9. Seguimiento Consolidado'!$J$7</c:f>
              <c:strCache>
                <c:ptCount val="1"/>
                <c:pt idx="0">
                  <c:v>% de Avance OCI</c:v>
                </c:pt>
              </c:strCache>
            </c:strRef>
          </c:tx>
          <c:spPr>
            <a:solidFill>
              <a:schemeClr val="bg1"/>
            </a:solidFill>
            <a:ln>
              <a:noFill/>
            </a:ln>
            <a:effectLst>
              <a:outerShdw blurRad="57150" dist="19050" dir="5400000" algn="ctr" rotWithShape="0">
                <a:srgbClr val="000000">
                  <a:alpha val="63000"/>
                </a:srgbClr>
              </a:outerShdw>
            </a:effectLst>
            <a:sp3d/>
          </c:spPr>
          <c:invertIfNegative val="0"/>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Consolidado'!$J$8:$J$68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xmlns:c16r2="http://schemas.microsoft.com/office/drawing/2015/06/chart">
            <c:ext xmlns:c16="http://schemas.microsoft.com/office/drawing/2014/chart" uri="{C3380CC4-5D6E-409C-BE32-E72D297353CC}">
              <c16:uniqueId val="{00000001-483B-4FF7-BD01-8684E3D31215}"/>
            </c:ext>
          </c:extLst>
        </c:ser>
        <c:dLbls>
          <c:showLegendKey val="0"/>
          <c:showVal val="0"/>
          <c:showCatName val="0"/>
          <c:showSerName val="0"/>
          <c:showPercent val="0"/>
          <c:showBubbleSize val="0"/>
        </c:dLbls>
        <c:gapWidth val="150"/>
        <c:shape val="box"/>
        <c:axId val="385574568"/>
        <c:axId val="385576920"/>
        <c:axId val="0"/>
        <c:extLst xmlns:c16r2="http://schemas.microsoft.com/office/drawing/2015/06/chart"/>
      </c:bar3DChart>
      <c:catAx>
        <c:axId val="38557456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385576920"/>
        <c:crosses val="autoZero"/>
        <c:auto val="1"/>
        <c:lblAlgn val="ctr"/>
        <c:lblOffset val="100"/>
        <c:noMultiLvlLbl val="0"/>
      </c:catAx>
      <c:valAx>
        <c:axId val="385576920"/>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3855745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309562</xdr:colOff>
      <xdr:row>0</xdr:row>
      <xdr:rowOff>59531</xdr:rowOff>
    </xdr:from>
    <xdr:to>
      <xdr:col>1</xdr:col>
      <xdr:colOff>904874</xdr:colOff>
      <xdr:row>3</xdr:row>
      <xdr:rowOff>171489</xdr:rowOff>
    </xdr:to>
    <xdr:pic>
      <xdr:nvPicPr>
        <xdr:cNvPr id="2" name="Imagen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9125" y="59531"/>
          <a:ext cx="595312" cy="7191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211406</xdr:colOff>
      <xdr:row>0</xdr:row>
      <xdr:rowOff>96489</xdr:rowOff>
    </xdr:from>
    <xdr:to>
      <xdr:col>1</xdr:col>
      <xdr:colOff>717241</xdr:colOff>
      <xdr:row>3</xdr:row>
      <xdr:rowOff>95251</xdr:rowOff>
    </xdr:to>
    <xdr:pic>
      <xdr:nvPicPr>
        <xdr:cNvPr id="2" name="Imagen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3549" y="96489"/>
          <a:ext cx="505835" cy="6110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130969</xdr:colOff>
      <xdr:row>0</xdr:row>
      <xdr:rowOff>59531</xdr:rowOff>
    </xdr:from>
    <xdr:to>
      <xdr:col>1</xdr:col>
      <xdr:colOff>857250</xdr:colOff>
      <xdr:row>3</xdr:row>
      <xdr:rowOff>186834</xdr:rowOff>
    </xdr:to>
    <xdr:pic>
      <xdr:nvPicPr>
        <xdr:cNvPr id="2" name="Imagen 1">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2907" y="59531"/>
          <a:ext cx="726281" cy="8773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107156</xdr:colOff>
      <xdr:row>0</xdr:row>
      <xdr:rowOff>35718</xdr:rowOff>
    </xdr:from>
    <xdr:to>
      <xdr:col>1</xdr:col>
      <xdr:colOff>761999</xdr:colOff>
      <xdr:row>4</xdr:row>
      <xdr:rowOff>17188</xdr:rowOff>
    </xdr:to>
    <xdr:pic>
      <xdr:nvPicPr>
        <xdr:cNvPr id="2" name="Imagen 1">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9094" y="35718"/>
          <a:ext cx="654843" cy="79109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107156</xdr:colOff>
      <xdr:row>0</xdr:row>
      <xdr:rowOff>47625</xdr:rowOff>
    </xdr:from>
    <xdr:to>
      <xdr:col>1</xdr:col>
      <xdr:colOff>761999</xdr:colOff>
      <xdr:row>3</xdr:row>
      <xdr:rowOff>195782</xdr:rowOff>
    </xdr:to>
    <xdr:pic>
      <xdr:nvPicPr>
        <xdr:cNvPr id="2" name="Imagen 1">
          <a:extLst>
            <a:ext uri="{FF2B5EF4-FFF2-40B4-BE49-F238E27FC236}">
              <a16:creationId xmlns=""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9094" y="47625"/>
          <a:ext cx="654843" cy="79109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107156</xdr:colOff>
      <xdr:row>0</xdr:row>
      <xdr:rowOff>47625</xdr:rowOff>
    </xdr:from>
    <xdr:to>
      <xdr:col>1</xdr:col>
      <xdr:colOff>761999</xdr:colOff>
      <xdr:row>3</xdr:row>
      <xdr:rowOff>195782</xdr:rowOff>
    </xdr:to>
    <xdr:pic>
      <xdr:nvPicPr>
        <xdr:cNvPr id="2" name="Imagen 1">
          <a:extLst>
            <a:ext uri="{FF2B5EF4-FFF2-40B4-BE49-F238E27FC236}">
              <a16:creationId xmlns=""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3856" y="47625"/>
          <a:ext cx="654843" cy="77680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559593</xdr:colOff>
      <xdr:row>0</xdr:row>
      <xdr:rowOff>47625</xdr:rowOff>
    </xdr:from>
    <xdr:to>
      <xdr:col>2</xdr:col>
      <xdr:colOff>107155</xdr:colOff>
      <xdr:row>3</xdr:row>
      <xdr:rowOff>195782</xdr:rowOff>
    </xdr:to>
    <xdr:pic>
      <xdr:nvPicPr>
        <xdr:cNvPr id="2" name="Imagen 1">
          <a:extLst>
            <a:ext uri="{FF2B5EF4-FFF2-40B4-BE49-F238E27FC236}">
              <a16:creationId xmlns=""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1531" y="47625"/>
          <a:ext cx="654843" cy="79109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163286</xdr:colOff>
      <xdr:row>0</xdr:row>
      <xdr:rowOff>54429</xdr:rowOff>
    </xdr:from>
    <xdr:to>
      <xdr:col>1</xdr:col>
      <xdr:colOff>771518</xdr:colOff>
      <xdr:row>3</xdr:row>
      <xdr:rowOff>176894</xdr:rowOff>
    </xdr:to>
    <xdr:pic>
      <xdr:nvPicPr>
        <xdr:cNvPr id="2" name="Imagen 1">
          <a:extLst>
            <a:ext uri="{FF2B5EF4-FFF2-40B4-BE49-F238E27FC236}">
              <a16:creationId xmlns=""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5429" y="54429"/>
          <a:ext cx="608232" cy="73478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163286</xdr:colOff>
      <xdr:row>0</xdr:row>
      <xdr:rowOff>54429</xdr:rowOff>
    </xdr:from>
    <xdr:to>
      <xdr:col>1</xdr:col>
      <xdr:colOff>771518</xdr:colOff>
      <xdr:row>3</xdr:row>
      <xdr:rowOff>176894</xdr:rowOff>
    </xdr:to>
    <xdr:pic>
      <xdr:nvPicPr>
        <xdr:cNvPr id="2" name="Imagen 1">
          <a:extLst>
            <a:ext uri="{FF2B5EF4-FFF2-40B4-BE49-F238E27FC236}">
              <a16:creationId xmlns=""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9986" y="54429"/>
          <a:ext cx="608232" cy="751115"/>
        </a:xfrm>
        <a:prstGeom prst="rect">
          <a:avLst/>
        </a:prstGeom>
      </xdr:spPr>
    </xdr:pic>
    <xdr:clientData/>
  </xdr:twoCellAnchor>
  <xdr:twoCellAnchor>
    <xdr:from>
      <xdr:col>10</xdr:col>
      <xdr:colOff>59530</xdr:colOff>
      <xdr:row>8</xdr:row>
      <xdr:rowOff>71445</xdr:rowOff>
    </xdr:from>
    <xdr:to>
      <xdr:col>17</xdr:col>
      <xdr:colOff>452437</xdr:colOff>
      <xdr:row>21</xdr:row>
      <xdr:rowOff>28583</xdr:rowOff>
    </xdr:to>
    <xdr:graphicFrame macro="">
      <xdr:nvGraphicFramePr>
        <xdr:cNvPr id="6" name="Gráfico 5">
          <a:extLst>
            <a:ext uri="{FF2B5EF4-FFF2-40B4-BE49-F238E27FC236}">
              <a16:creationId xmlns="" xmlns:a16="http://schemas.microsoft.com/office/drawing/2014/main" id="{00000000-0008-0000-08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71438</xdr:colOff>
      <xdr:row>21</xdr:row>
      <xdr:rowOff>71438</xdr:rowOff>
    </xdr:from>
    <xdr:to>
      <xdr:col>17</xdr:col>
      <xdr:colOff>464343</xdr:colOff>
      <xdr:row>34</xdr:row>
      <xdr:rowOff>28575</xdr:rowOff>
    </xdr:to>
    <xdr:graphicFrame macro="">
      <xdr:nvGraphicFramePr>
        <xdr:cNvPr id="7" name="Gráfico 6">
          <a:extLst>
            <a:ext uri="{FF2B5EF4-FFF2-40B4-BE49-F238E27FC236}">
              <a16:creationId xmlns="" xmlns:a16="http://schemas.microsoft.com/office/drawing/2014/main" id="{00000000-0008-0000-08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71438</xdr:colOff>
      <xdr:row>34</xdr:row>
      <xdr:rowOff>83343</xdr:rowOff>
    </xdr:from>
    <xdr:to>
      <xdr:col>17</xdr:col>
      <xdr:colOff>464343</xdr:colOff>
      <xdr:row>47</xdr:row>
      <xdr:rowOff>40481</xdr:rowOff>
    </xdr:to>
    <xdr:graphicFrame macro="">
      <xdr:nvGraphicFramePr>
        <xdr:cNvPr id="8" name="Gráfico 7">
          <a:extLst>
            <a:ext uri="{FF2B5EF4-FFF2-40B4-BE49-F238E27FC236}">
              <a16:creationId xmlns="" xmlns:a16="http://schemas.microsoft.com/office/drawing/2014/main" id="{00000000-0008-0000-08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IDIGER\Mapa%20de%20Riesgos\Mapas\01.%20%20Direccionamiento%20Estrategico-%20Mapa%20de%20Riesgos%20Instituc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s>
    <sheetDataSet>
      <sheetData sheetId="0">
        <row r="9">
          <cell r="B9" t="str">
            <v>CORRUPCIÓN</v>
          </cell>
        </row>
      </sheetData>
      <sheetData sheetId="1"/>
      <sheetData sheetId="2">
        <row r="4">
          <cell r="B4" t="str">
            <v>CORRUPCIÓN1</v>
          </cell>
        </row>
      </sheetData>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N76"/>
  <sheetViews>
    <sheetView tabSelected="1" zoomScaleNormal="100" workbookViewId="0">
      <selection sqref="A1:B4"/>
    </sheetView>
  </sheetViews>
  <sheetFormatPr baseColWidth="10" defaultColWidth="0" defaultRowHeight="16.5" x14ac:dyDescent="0.3"/>
  <cols>
    <col min="1" max="1" width="4.5703125" style="8" customWidth="1"/>
    <col min="2" max="2" width="24.5703125" style="8" customWidth="1"/>
    <col min="3" max="3" width="19.5703125" style="8" customWidth="1"/>
    <col min="4" max="4" width="4.85546875" style="8" customWidth="1"/>
    <col min="5" max="5" width="35.42578125" style="2" customWidth="1"/>
    <col min="6" max="6" width="22.140625" style="9" customWidth="1"/>
    <col min="7" max="7" width="5" style="2" customWidth="1"/>
    <col min="8" max="8" width="20.7109375" style="2" customWidth="1"/>
    <col min="9" max="9" width="27" style="2" customWidth="1"/>
    <col min="10" max="10" width="4.5703125" style="2" customWidth="1"/>
    <col min="11" max="11" width="28.5703125" style="2" customWidth="1"/>
    <col min="12" max="12" width="29.7109375" style="2" customWidth="1"/>
    <col min="13" max="13" width="8.85546875" style="2" customWidth="1"/>
    <col min="14" max="14" width="11.42578125" style="2" hidden="1" customWidth="1"/>
    <col min="15" max="16384" width="11.42578125" style="4" hidden="1"/>
  </cols>
  <sheetData>
    <row r="1" spans="1:14" ht="15.75" customHeight="1" x14ac:dyDescent="0.3">
      <c r="A1" s="84"/>
      <c r="B1" s="84"/>
      <c r="C1" s="90" t="s">
        <v>162</v>
      </c>
      <c r="D1" s="91"/>
      <c r="E1" s="91"/>
      <c r="F1" s="91"/>
      <c r="G1" s="91"/>
      <c r="H1" s="91"/>
      <c r="I1" s="91"/>
      <c r="J1" s="91"/>
      <c r="K1" s="92"/>
      <c r="L1" s="1" t="s">
        <v>264</v>
      </c>
      <c r="N1" s="3"/>
    </row>
    <row r="2" spans="1:14" ht="15.75" customHeight="1" x14ac:dyDescent="0.3">
      <c r="A2" s="84"/>
      <c r="B2" s="84"/>
      <c r="C2" s="93"/>
      <c r="D2" s="94"/>
      <c r="E2" s="94"/>
      <c r="F2" s="94"/>
      <c r="G2" s="94"/>
      <c r="H2" s="94"/>
      <c r="I2" s="94"/>
      <c r="J2" s="94"/>
      <c r="K2" s="95"/>
      <c r="L2" s="1" t="s">
        <v>263</v>
      </c>
      <c r="N2" s="3"/>
    </row>
    <row r="3" spans="1:14" ht="15.75" customHeight="1" x14ac:dyDescent="0.3">
      <c r="A3" s="84"/>
      <c r="B3" s="84"/>
      <c r="C3" s="93"/>
      <c r="D3" s="94"/>
      <c r="E3" s="94"/>
      <c r="F3" s="94"/>
      <c r="G3" s="94"/>
      <c r="H3" s="94"/>
      <c r="I3" s="94"/>
      <c r="J3" s="94"/>
      <c r="K3" s="95"/>
      <c r="L3" s="5" t="s">
        <v>318</v>
      </c>
      <c r="M3" s="4"/>
    </row>
    <row r="4" spans="1:14" ht="15.75" customHeight="1" x14ac:dyDescent="0.3">
      <c r="A4" s="84"/>
      <c r="B4" s="84"/>
      <c r="C4" s="96"/>
      <c r="D4" s="97"/>
      <c r="E4" s="97"/>
      <c r="F4" s="97"/>
      <c r="G4" s="97"/>
      <c r="H4" s="97"/>
      <c r="I4" s="97"/>
      <c r="J4" s="97"/>
      <c r="K4" s="98"/>
      <c r="L4" s="6" t="s">
        <v>355</v>
      </c>
      <c r="M4" s="4"/>
    </row>
    <row r="6" spans="1:14" ht="12.75" customHeight="1" x14ac:dyDescent="0.3">
      <c r="A6" s="74" t="s">
        <v>71</v>
      </c>
      <c r="B6" s="74"/>
      <c r="C6" s="85" t="s">
        <v>51</v>
      </c>
      <c r="D6" s="85"/>
      <c r="E6" s="85"/>
      <c r="F6" s="85"/>
      <c r="G6" s="85"/>
      <c r="H6" s="85"/>
      <c r="I6" s="99" t="s">
        <v>81</v>
      </c>
      <c r="J6" s="99"/>
      <c r="K6" s="99"/>
      <c r="L6" s="99"/>
    </row>
    <row r="7" spans="1:14" ht="12.75" customHeight="1" x14ac:dyDescent="0.3">
      <c r="A7" s="74"/>
      <c r="B7" s="74"/>
      <c r="C7" s="85"/>
      <c r="D7" s="85"/>
      <c r="E7" s="85"/>
      <c r="F7" s="85"/>
      <c r="G7" s="85"/>
      <c r="H7" s="85"/>
      <c r="I7" s="99"/>
      <c r="J7" s="99"/>
      <c r="K7" s="99"/>
      <c r="L7" s="99"/>
    </row>
    <row r="8" spans="1:14" ht="38.25" customHeight="1" x14ac:dyDescent="0.3">
      <c r="A8" s="86" t="s">
        <v>70</v>
      </c>
      <c r="B8" s="86"/>
      <c r="C8" s="87" t="str">
        <f>IFERROR(VLOOKUP(C6,'Datos Hoja 1'!$A$1:$D$17,2,FALSE),"")</f>
        <v>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v>
      </c>
      <c r="D8" s="87"/>
      <c r="E8" s="87"/>
      <c r="F8" s="87"/>
      <c r="G8" s="87"/>
      <c r="H8" s="87"/>
      <c r="I8" s="100" t="str">
        <f>IFERROR(VLOOKUP(C6,'Datos Hoja 1'!$A$1:$D$17,3,FALSE),"")</f>
        <v>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v>
      </c>
      <c r="J8" s="100"/>
      <c r="K8" s="100"/>
      <c r="L8" s="100"/>
    </row>
    <row r="9" spans="1:14" ht="42.75" customHeight="1" x14ac:dyDescent="0.3">
      <c r="A9" s="86"/>
      <c r="B9" s="86"/>
      <c r="C9" s="87"/>
      <c r="D9" s="87"/>
      <c r="E9" s="87"/>
      <c r="F9" s="87"/>
      <c r="G9" s="87"/>
      <c r="H9" s="87"/>
      <c r="I9" s="100"/>
      <c r="J9" s="100"/>
      <c r="K9" s="100"/>
      <c r="L9" s="100"/>
    </row>
    <row r="10" spans="1:14" ht="27.75" customHeight="1" x14ac:dyDescent="0.3">
      <c r="A10" s="86" t="s">
        <v>295</v>
      </c>
      <c r="B10" s="86"/>
      <c r="C10" s="87" t="str">
        <f>IFERROR(VLOOKUP(C6,'Datos Hoja 1'!$A$1:$D$17,4,FALSE),"")</f>
        <v>No. 7: Fortalecer los procesos estratégicos, de apoyo y evaluación mediante la implementación de lineamientos que soporten la gestión misional en cumplimiento de los objetivos institucionales en el marco de la mejora continua.</v>
      </c>
      <c r="D10" s="87"/>
      <c r="E10" s="87"/>
      <c r="F10" s="87"/>
      <c r="G10" s="87"/>
      <c r="H10" s="87"/>
      <c r="I10" s="100"/>
      <c r="J10" s="100"/>
      <c r="K10" s="100"/>
      <c r="L10" s="100"/>
    </row>
    <row r="11" spans="1:14" ht="27.75" customHeight="1" x14ac:dyDescent="0.3">
      <c r="A11" s="88"/>
      <c r="B11" s="88"/>
      <c r="C11" s="89"/>
      <c r="D11" s="89"/>
      <c r="E11" s="89"/>
      <c r="F11" s="89"/>
      <c r="G11" s="89"/>
      <c r="H11" s="89"/>
      <c r="I11" s="100"/>
      <c r="J11" s="100"/>
      <c r="K11" s="100"/>
      <c r="L11" s="100"/>
    </row>
    <row r="12" spans="1:14" ht="21" customHeight="1" x14ac:dyDescent="0.3">
      <c r="A12" s="74" t="s">
        <v>297</v>
      </c>
      <c r="B12" s="74"/>
      <c r="C12" s="74"/>
      <c r="D12" s="74"/>
      <c r="E12" s="74"/>
      <c r="F12" s="74"/>
      <c r="G12" s="74"/>
      <c r="H12" s="74"/>
      <c r="I12" s="74"/>
      <c r="J12" s="74"/>
      <c r="K12" s="74"/>
      <c r="L12" s="74"/>
    </row>
    <row r="13" spans="1:14" x14ac:dyDescent="0.3">
      <c r="A13" s="45" t="s">
        <v>399</v>
      </c>
      <c r="B13" s="80" t="s">
        <v>271</v>
      </c>
      <c r="C13" s="81"/>
      <c r="D13" s="44" t="s">
        <v>399</v>
      </c>
      <c r="E13" s="80" t="s">
        <v>274</v>
      </c>
      <c r="F13" s="81"/>
      <c r="G13" s="45"/>
      <c r="H13" s="80" t="s">
        <v>277</v>
      </c>
      <c r="I13" s="81"/>
      <c r="J13" s="44"/>
      <c r="K13" s="80" t="s">
        <v>281</v>
      </c>
      <c r="L13" s="81"/>
    </row>
    <row r="14" spans="1:14" x14ac:dyDescent="0.3">
      <c r="A14" s="45"/>
      <c r="B14" s="80" t="s">
        <v>272</v>
      </c>
      <c r="C14" s="81"/>
      <c r="D14" s="44"/>
      <c r="E14" s="80" t="s">
        <v>275</v>
      </c>
      <c r="F14" s="81"/>
      <c r="G14" s="45" t="s">
        <v>399</v>
      </c>
      <c r="H14" s="80" t="s">
        <v>278</v>
      </c>
      <c r="I14" s="81"/>
      <c r="J14" s="44"/>
      <c r="K14" s="80" t="s">
        <v>290</v>
      </c>
      <c r="L14" s="81"/>
    </row>
    <row r="15" spans="1:14" ht="25.5" customHeight="1" x14ac:dyDescent="0.3">
      <c r="A15" s="45"/>
      <c r="B15" s="80" t="s">
        <v>291</v>
      </c>
      <c r="C15" s="81"/>
      <c r="D15" s="44"/>
      <c r="E15" s="82" t="s">
        <v>280</v>
      </c>
      <c r="F15" s="83"/>
      <c r="G15" s="45"/>
      <c r="H15" s="80" t="s">
        <v>279</v>
      </c>
      <c r="I15" s="81"/>
      <c r="J15" s="44"/>
      <c r="K15" s="82" t="s">
        <v>282</v>
      </c>
      <c r="L15" s="83"/>
    </row>
    <row r="16" spans="1:14" x14ac:dyDescent="0.3">
      <c r="A16" s="45"/>
      <c r="B16" s="80" t="s">
        <v>273</v>
      </c>
      <c r="C16" s="81"/>
      <c r="D16" s="44"/>
      <c r="E16" s="80" t="s">
        <v>276</v>
      </c>
      <c r="F16" s="81"/>
      <c r="G16" s="45"/>
      <c r="H16" s="80" t="s">
        <v>292</v>
      </c>
      <c r="I16" s="81"/>
      <c r="J16" s="44"/>
      <c r="K16" s="80" t="s">
        <v>283</v>
      </c>
      <c r="L16" s="81"/>
    </row>
    <row r="17" spans="1:12" x14ac:dyDescent="0.3">
      <c r="A17" s="45"/>
      <c r="B17" s="80" t="s">
        <v>293</v>
      </c>
      <c r="C17" s="81"/>
      <c r="D17" s="44"/>
      <c r="E17" s="80" t="s">
        <v>284</v>
      </c>
      <c r="F17" s="81"/>
      <c r="G17" s="45" t="s">
        <v>399</v>
      </c>
      <c r="H17" s="80" t="s">
        <v>285</v>
      </c>
      <c r="I17" s="81"/>
      <c r="J17" s="44"/>
      <c r="K17" s="80" t="s">
        <v>286</v>
      </c>
      <c r="L17" s="81"/>
    </row>
    <row r="18" spans="1:12" ht="25.5" customHeight="1" x14ac:dyDescent="0.3">
      <c r="A18" s="45" t="s">
        <v>399</v>
      </c>
      <c r="B18" s="80" t="s">
        <v>287</v>
      </c>
      <c r="C18" s="81"/>
      <c r="D18" s="44"/>
      <c r="E18" s="82" t="s">
        <v>288</v>
      </c>
      <c r="F18" s="83"/>
      <c r="G18" s="45" t="s">
        <v>399</v>
      </c>
      <c r="H18" s="82" t="s">
        <v>294</v>
      </c>
      <c r="I18" s="83"/>
      <c r="J18" s="44"/>
      <c r="K18" s="80" t="s">
        <v>296</v>
      </c>
      <c r="L18" s="81"/>
    </row>
    <row r="19" spans="1:12" x14ac:dyDescent="0.3">
      <c r="A19" s="45"/>
      <c r="B19" s="80" t="s">
        <v>335</v>
      </c>
      <c r="C19" s="81"/>
      <c r="D19" s="44"/>
      <c r="E19" s="82" t="s">
        <v>301</v>
      </c>
      <c r="F19" s="83"/>
      <c r="G19" s="45"/>
      <c r="H19" s="78" t="s">
        <v>289</v>
      </c>
      <c r="I19" s="79"/>
      <c r="J19" s="44"/>
      <c r="K19" s="78" t="s">
        <v>289</v>
      </c>
      <c r="L19" s="79"/>
    </row>
    <row r="20" spans="1:12" x14ac:dyDescent="0.3">
      <c r="A20" s="45"/>
      <c r="B20" s="78" t="s">
        <v>289</v>
      </c>
      <c r="C20" s="79"/>
      <c r="D20" s="44"/>
      <c r="E20" s="78" t="s">
        <v>289</v>
      </c>
      <c r="F20" s="79"/>
      <c r="G20" s="45"/>
      <c r="H20" s="78" t="s">
        <v>289</v>
      </c>
      <c r="I20" s="79"/>
      <c r="J20" s="44"/>
      <c r="K20" s="78" t="s">
        <v>298</v>
      </c>
      <c r="L20" s="79"/>
    </row>
    <row r="21" spans="1:12" ht="21" customHeight="1" x14ac:dyDescent="0.3">
      <c r="A21" s="75" t="s">
        <v>330</v>
      </c>
      <c r="B21" s="76"/>
      <c r="C21" s="76"/>
      <c r="D21" s="76"/>
      <c r="E21" s="76"/>
      <c r="F21" s="76"/>
      <c r="G21" s="76"/>
      <c r="H21" s="76"/>
      <c r="I21" s="76"/>
      <c r="J21" s="76"/>
      <c r="K21" s="76"/>
      <c r="L21" s="77"/>
    </row>
    <row r="22" spans="1:12" ht="21" customHeight="1" x14ac:dyDescent="0.3">
      <c r="A22" s="71" t="s">
        <v>72</v>
      </c>
      <c r="B22" s="72"/>
      <c r="C22" s="72"/>
      <c r="D22" s="72"/>
      <c r="E22" s="72"/>
      <c r="F22" s="73"/>
      <c r="G22" s="74" t="s">
        <v>73</v>
      </c>
      <c r="H22" s="74"/>
      <c r="I22" s="74"/>
      <c r="J22" s="74"/>
      <c r="K22" s="74"/>
      <c r="L22" s="74"/>
    </row>
    <row r="23" spans="1:12" x14ac:dyDescent="0.3">
      <c r="A23" s="7">
        <v>1</v>
      </c>
      <c r="B23" s="70" t="s">
        <v>356</v>
      </c>
      <c r="C23" s="70"/>
      <c r="D23" s="70"/>
      <c r="E23" s="70"/>
      <c r="F23" s="70"/>
      <c r="G23" s="7">
        <v>1</v>
      </c>
      <c r="H23" s="70" t="s">
        <v>358</v>
      </c>
      <c r="I23" s="70"/>
      <c r="J23" s="70"/>
      <c r="K23" s="70"/>
      <c r="L23" s="70"/>
    </row>
    <row r="24" spans="1:12" x14ac:dyDescent="0.3">
      <c r="A24" s="7">
        <v>2</v>
      </c>
      <c r="B24" s="70" t="s">
        <v>357</v>
      </c>
      <c r="C24" s="70"/>
      <c r="D24" s="70"/>
      <c r="E24" s="70"/>
      <c r="F24" s="70"/>
      <c r="G24" s="7">
        <v>2</v>
      </c>
      <c r="H24" s="70" t="s">
        <v>359</v>
      </c>
      <c r="I24" s="70"/>
      <c r="J24" s="70"/>
      <c r="K24" s="70"/>
      <c r="L24" s="70"/>
    </row>
    <row r="25" spans="1:12" x14ac:dyDescent="0.3">
      <c r="A25" s="7">
        <v>3</v>
      </c>
      <c r="B25" s="70"/>
      <c r="C25" s="70"/>
      <c r="D25" s="70"/>
      <c r="E25" s="70"/>
      <c r="F25" s="70"/>
      <c r="G25" s="7">
        <v>3</v>
      </c>
      <c r="H25" s="70" t="s">
        <v>360</v>
      </c>
      <c r="I25" s="70"/>
      <c r="J25" s="70"/>
      <c r="K25" s="70"/>
      <c r="L25" s="70"/>
    </row>
    <row r="26" spans="1:12" x14ac:dyDescent="0.3">
      <c r="A26" s="7">
        <v>4</v>
      </c>
      <c r="B26" s="70"/>
      <c r="C26" s="70"/>
      <c r="D26" s="70"/>
      <c r="E26" s="70"/>
      <c r="F26" s="70"/>
      <c r="G26" s="7">
        <v>4</v>
      </c>
      <c r="H26" s="70" t="s">
        <v>361</v>
      </c>
      <c r="I26" s="70"/>
      <c r="J26" s="70"/>
      <c r="K26" s="70"/>
      <c r="L26" s="70"/>
    </row>
    <row r="27" spans="1:12" x14ac:dyDescent="0.3">
      <c r="A27" s="7">
        <v>5</v>
      </c>
      <c r="B27" s="70"/>
      <c r="C27" s="70"/>
      <c r="D27" s="70"/>
      <c r="E27" s="70"/>
      <c r="F27" s="70"/>
      <c r="G27" s="7">
        <v>5</v>
      </c>
      <c r="H27" s="70"/>
      <c r="I27" s="70"/>
      <c r="J27" s="70"/>
      <c r="K27" s="70"/>
      <c r="L27" s="70"/>
    </row>
    <row r="28" spans="1:12" x14ac:dyDescent="0.3">
      <c r="A28" s="7">
        <v>6</v>
      </c>
      <c r="B28" s="70"/>
      <c r="C28" s="70"/>
      <c r="D28" s="70"/>
      <c r="E28" s="70"/>
      <c r="F28" s="70"/>
      <c r="G28" s="7">
        <v>6</v>
      </c>
      <c r="H28" s="70"/>
      <c r="I28" s="70"/>
      <c r="J28" s="70"/>
      <c r="K28" s="70"/>
      <c r="L28" s="70"/>
    </row>
    <row r="29" spans="1:12" x14ac:dyDescent="0.3">
      <c r="A29" s="7">
        <v>7</v>
      </c>
      <c r="B29" s="70"/>
      <c r="C29" s="70"/>
      <c r="D29" s="70"/>
      <c r="E29" s="70"/>
      <c r="F29" s="70"/>
      <c r="G29" s="7">
        <v>7</v>
      </c>
      <c r="H29" s="70"/>
      <c r="I29" s="70"/>
      <c r="J29" s="70"/>
      <c r="K29" s="70"/>
      <c r="L29" s="70"/>
    </row>
    <row r="30" spans="1:12" x14ac:dyDescent="0.3">
      <c r="A30" s="7">
        <v>8</v>
      </c>
      <c r="B30" s="70"/>
      <c r="C30" s="70"/>
      <c r="D30" s="70"/>
      <c r="E30" s="70"/>
      <c r="F30" s="70"/>
      <c r="G30" s="7">
        <v>8</v>
      </c>
      <c r="H30" s="70"/>
      <c r="I30" s="70"/>
      <c r="J30" s="70"/>
      <c r="K30" s="70"/>
      <c r="L30" s="70"/>
    </row>
    <row r="31" spans="1:12" x14ac:dyDescent="0.3">
      <c r="A31" s="7">
        <v>9</v>
      </c>
      <c r="B31" s="70"/>
      <c r="C31" s="70"/>
      <c r="D31" s="70"/>
      <c r="E31" s="70"/>
      <c r="F31" s="70"/>
      <c r="G31" s="7">
        <v>9</v>
      </c>
      <c r="H31" s="70"/>
      <c r="I31" s="70"/>
      <c r="J31" s="70"/>
      <c r="K31" s="70"/>
      <c r="L31" s="70"/>
    </row>
    <row r="32" spans="1:12" x14ac:dyDescent="0.3">
      <c r="A32" s="7">
        <v>10</v>
      </c>
      <c r="B32" s="70"/>
      <c r="C32" s="70"/>
      <c r="D32" s="70"/>
      <c r="E32" s="70"/>
      <c r="F32" s="70"/>
      <c r="G32" s="7">
        <v>10</v>
      </c>
      <c r="H32" s="70"/>
      <c r="I32" s="70"/>
      <c r="J32" s="70"/>
      <c r="K32" s="70"/>
      <c r="L32" s="70"/>
    </row>
    <row r="33" spans="1:12" x14ac:dyDescent="0.3">
      <c r="A33" s="7">
        <v>11</v>
      </c>
      <c r="B33" s="70"/>
      <c r="C33" s="70"/>
      <c r="D33" s="70"/>
      <c r="E33" s="70"/>
      <c r="F33" s="70"/>
      <c r="G33" s="7">
        <v>11</v>
      </c>
      <c r="H33" s="70"/>
      <c r="I33" s="70"/>
      <c r="J33" s="70"/>
      <c r="K33" s="70"/>
      <c r="L33" s="70"/>
    </row>
    <row r="34" spans="1:12" x14ac:dyDescent="0.3">
      <c r="A34" s="7">
        <v>12</v>
      </c>
      <c r="B34" s="70"/>
      <c r="C34" s="70"/>
      <c r="D34" s="70"/>
      <c r="E34" s="70"/>
      <c r="F34" s="70"/>
      <c r="G34" s="7">
        <v>12</v>
      </c>
      <c r="H34" s="70"/>
      <c r="I34" s="70"/>
      <c r="J34" s="70"/>
      <c r="K34" s="70"/>
      <c r="L34" s="70"/>
    </row>
    <row r="35" spans="1:12" x14ac:dyDescent="0.3">
      <c r="A35" s="7">
        <v>13</v>
      </c>
      <c r="B35" s="70"/>
      <c r="C35" s="70"/>
      <c r="D35" s="70"/>
      <c r="E35" s="70"/>
      <c r="F35" s="70"/>
      <c r="G35" s="7">
        <v>13</v>
      </c>
      <c r="H35" s="70"/>
      <c r="I35" s="70"/>
      <c r="J35" s="70"/>
      <c r="K35" s="70"/>
      <c r="L35" s="70"/>
    </row>
    <row r="36" spans="1:12" x14ac:dyDescent="0.3">
      <c r="A36" s="7">
        <v>14</v>
      </c>
      <c r="B36" s="70"/>
      <c r="C36" s="70"/>
      <c r="D36" s="70"/>
      <c r="E36" s="70"/>
      <c r="F36" s="70"/>
      <c r="G36" s="7">
        <v>14</v>
      </c>
      <c r="H36" s="70"/>
      <c r="I36" s="70"/>
      <c r="J36" s="70"/>
      <c r="K36" s="70"/>
      <c r="L36" s="70"/>
    </row>
    <row r="37" spans="1:12" x14ac:dyDescent="0.3">
      <c r="A37" s="7">
        <v>15</v>
      </c>
      <c r="B37" s="70"/>
      <c r="C37" s="70"/>
      <c r="D37" s="70"/>
      <c r="E37" s="70"/>
      <c r="F37" s="70"/>
      <c r="G37" s="7">
        <v>15</v>
      </c>
      <c r="H37" s="70"/>
      <c r="I37" s="70"/>
      <c r="J37" s="70"/>
      <c r="K37" s="70"/>
      <c r="L37" s="70"/>
    </row>
    <row r="38" spans="1:12" ht="16.5" customHeight="1" x14ac:dyDescent="0.3">
      <c r="A38" s="75" t="s">
        <v>331</v>
      </c>
      <c r="B38" s="76"/>
      <c r="C38" s="76"/>
      <c r="D38" s="76"/>
      <c r="E38" s="76"/>
      <c r="F38" s="76"/>
      <c r="G38" s="76"/>
      <c r="H38" s="76"/>
      <c r="I38" s="76"/>
      <c r="J38" s="76"/>
      <c r="K38" s="76"/>
      <c r="L38" s="77"/>
    </row>
    <row r="39" spans="1:12" ht="21" customHeight="1" x14ac:dyDescent="0.3">
      <c r="A39" s="71" t="s">
        <v>74</v>
      </c>
      <c r="B39" s="72"/>
      <c r="C39" s="72"/>
      <c r="D39" s="72"/>
      <c r="E39" s="72"/>
      <c r="F39" s="73"/>
      <c r="G39" s="74" t="s">
        <v>75</v>
      </c>
      <c r="H39" s="74"/>
      <c r="I39" s="74"/>
      <c r="J39" s="74"/>
      <c r="K39" s="74"/>
      <c r="L39" s="74"/>
    </row>
    <row r="40" spans="1:12" ht="27" customHeight="1" x14ac:dyDescent="0.3">
      <c r="A40" s="7">
        <v>1</v>
      </c>
      <c r="B40" s="70" t="s">
        <v>362</v>
      </c>
      <c r="C40" s="70"/>
      <c r="D40" s="70"/>
      <c r="E40" s="70"/>
      <c r="F40" s="70"/>
      <c r="G40" s="7">
        <v>1</v>
      </c>
      <c r="H40" s="70" t="s">
        <v>364</v>
      </c>
      <c r="I40" s="70"/>
      <c r="J40" s="70"/>
      <c r="K40" s="70"/>
      <c r="L40" s="70"/>
    </row>
    <row r="41" spans="1:12" x14ac:dyDescent="0.3">
      <c r="A41" s="7">
        <v>2</v>
      </c>
      <c r="B41" s="70" t="s">
        <v>363</v>
      </c>
      <c r="C41" s="70"/>
      <c r="D41" s="70"/>
      <c r="E41" s="70"/>
      <c r="F41" s="70"/>
      <c r="G41" s="7">
        <v>2</v>
      </c>
      <c r="H41" s="70" t="s">
        <v>400</v>
      </c>
      <c r="I41" s="70"/>
      <c r="J41" s="70"/>
      <c r="K41" s="70"/>
      <c r="L41" s="70"/>
    </row>
    <row r="42" spans="1:12" x14ac:dyDescent="0.3">
      <c r="A42" s="7">
        <v>3</v>
      </c>
      <c r="B42" s="70"/>
      <c r="C42" s="70"/>
      <c r="D42" s="70"/>
      <c r="E42" s="70"/>
      <c r="F42" s="70"/>
      <c r="G42" s="7">
        <v>3</v>
      </c>
      <c r="H42" s="70"/>
      <c r="I42" s="70"/>
      <c r="J42" s="70"/>
      <c r="K42" s="70"/>
      <c r="L42" s="70"/>
    </row>
    <row r="43" spans="1:12" x14ac:dyDescent="0.3">
      <c r="A43" s="7">
        <v>4</v>
      </c>
      <c r="B43" s="70"/>
      <c r="C43" s="70"/>
      <c r="D43" s="70"/>
      <c r="E43" s="70"/>
      <c r="F43" s="70"/>
      <c r="G43" s="7">
        <v>4</v>
      </c>
      <c r="H43" s="70"/>
      <c r="I43" s="70"/>
      <c r="J43" s="70"/>
      <c r="K43" s="70"/>
      <c r="L43" s="70"/>
    </row>
    <row r="44" spans="1:12" x14ac:dyDescent="0.3">
      <c r="A44" s="7">
        <v>5</v>
      </c>
      <c r="B44" s="70"/>
      <c r="C44" s="70"/>
      <c r="D44" s="70"/>
      <c r="E44" s="70"/>
      <c r="F44" s="70"/>
      <c r="G44" s="7">
        <v>5</v>
      </c>
      <c r="H44" s="70"/>
      <c r="I44" s="70"/>
      <c r="J44" s="70"/>
      <c r="K44" s="70"/>
      <c r="L44" s="70"/>
    </row>
    <row r="45" spans="1:12" x14ac:dyDescent="0.3">
      <c r="A45" s="7">
        <v>6</v>
      </c>
      <c r="B45" s="70"/>
      <c r="C45" s="70"/>
      <c r="D45" s="70"/>
      <c r="E45" s="70"/>
      <c r="F45" s="70"/>
      <c r="G45" s="7">
        <v>6</v>
      </c>
      <c r="H45" s="70"/>
      <c r="I45" s="70"/>
      <c r="J45" s="70"/>
      <c r="K45" s="70"/>
      <c r="L45" s="70"/>
    </row>
    <row r="46" spans="1:12" x14ac:dyDescent="0.3">
      <c r="A46" s="7">
        <v>7</v>
      </c>
      <c r="B46" s="70"/>
      <c r="C46" s="70"/>
      <c r="D46" s="70"/>
      <c r="E46" s="70"/>
      <c r="F46" s="70"/>
      <c r="G46" s="7">
        <v>7</v>
      </c>
      <c r="H46" s="70"/>
      <c r="I46" s="70"/>
      <c r="J46" s="70"/>
      <c r="K46" s="70"/>
      <c r="L46" s="70"/>
    </row>
    <row r="47" spans="1:12" x14ac:dyDescent="0.3">
      <c r="A47" s="7">
        <v>8</v>
      </c>
      <c r="B47" s="70"/>
      <c r="C47" s="70"/>
      <c r="D47" s="70"/>
      <c r="E47" s="70"/>
      <c r="F47" s="70"/>
      <c r="G47" s="7">
        <v>8</v>
      </c>
      <c r="H47" s="70"/>
      <c r="I47" s="70"/>
      <c r="J47" s="70"/>
      <c r="K47" s="70"/>
      <c r="L47" s="70"/>
    </row>
    <row r="48" spans="1:12" x14ac:dyDescent="0.3">
      <c r="A48" s="7">
        <v>9</v>
      </c>
      <c r="B48" s="70"/>
      <c r="C48" s="70"/>
      <c r="D48" s="70"/>
      <c r="E48" s="70"/>
      <c r="F48" s="70"/>
      <c r="G48" s="7">
        <v>9</v>
      </c>
      <c r="H48" s="70"/>
      <c r="I48" s="70"/>
      <c r="J48" s="70"/>
      <c r="K48" s="70"/>
      <c r="L48" s="70"/>
    </row>
    <row r="49" spans="1:12" x14ac:dyDescent="0.3">
      <c r="A49" s="7">
        <v>10</v>
      </c>
      <c r="B49" s="70"/>
      <c r="C49" s="70"/>
      <c r="D49" s="70"/>
      <c r="E49" s="70"/>
      <c r="F49" s="70"/>
      <c r="G49" s="7">
        <v>10</v>
      </c>
      <c r="H49" s="70"/>
      <c r="I49" s="70"/>
      <c r="J49" s="70"/>
      <c r="K49" s="70"/>
      <c r="L49" s="70"/>
    </row>
    <row r="50" spans="1:12" x14ac:dyDescent="0.3">
      <c r="A50" s="7">
        <v>11</v>
      </c>
      <c r="B50" s="70"/>
      <c r="C50" s="70"/>
      <c r="D50" s="70"/>
      <c r="E50" s="70"/>
      <c r="F50" s="70"/>
      <c r="G50" s="7">
        <v>11</v>
      </c>
      <c r="H50" s="70"/>
      <c r="I50" s="70"/>
      <c r="J50" s="70"/>
      <c r="K50" s="70"/>
      <c r="L50" s="70"/>
    </row>
    <row r="51" spans="1:12" x14ac:dyDescent="0.3">
      <c r="A51" s="7">
        <v>12</v>
      </c>
      <c r="B51" s="70"/>
      <c r="C51" s="70"/>
      <c r="D51" s="70"/>
      <c r="E51" s="70"/>
      <c r="F51" s="70"/>
      <c r="G51" s="7">
        <v>12</v>
      </c>
      <c r="H51" s="70"/>
      <c r="I51" s="70"/>
      <c r="J51" s="70"/>
      <c r="K51" s="70"/>
      <c r="L51" s="70"/>
    </row>
    <row r="52" spans="1:12" x14ac:dyDescent="0.3">
      <c r="A52" s="7">
        <v>13</v>
      </c>
      <c r="B52" s="70"/>
      <c r="C52" s="70"/>
      <c r="D52" s="70"/>
      <c r="E52" s="70"/>
      <c r="F52" s="70"/>
      <c r="G52" s="7">
        <v>13</v>
      </c>
      <c r="H52" s="70"/>
      <c r="I52" s="70"/>
      <c r="J52" s="70"/>
      <c r="K52" s="70"/>
      <c r="L52" s="70"/>
    </row>
    <row r="53" spans="1:12" x14ac:dyDescent="0.3">
      <c r="A53" s="7">
        <v>14</v>
      </c>
      <c r="B53" s="70"/>
      <c r="C53" s="70"/>
      <c r="D53" s="70"/>
      <c r="E53" s="70"/>
      <c r="F53" s="70"/>
      <c r="G53" s="7">
        <v>14</v>
      </c>
      <c r="H53" s="70"/>
      <c r="I53" s="70"/>
      <c r="J53" s="70"/>
      <c r="K53" s="70"/>
      <c r="L53" s="70"/>
    </row>
    <row r="54" spans="1:12" x14ac:dyDescent="0.3">
      <c r="A54" s="7">
        <v>15</v>
      </c>
      <c r="B54" s="70"/>
      <c r="C54" s="70"/>
      <c r="D54" s="70"/>
      <c r="E54" s="70"/>
      <c r="F54" s="70"/>
      <c r="G54" s="7">
        <v>15</v>
      </c>
      <c r="H54" s="70"/>
      <c r="I54" s="70"/>
      <c r="J54" s="70"/>
      <c r="K54" s="70"/>
      <c r="L54" s="70"/>
    </row>
    <row r="55" spans="1:12" ht="16.5" customHeight="1" x14ac:dyDescent="0.3">
      <c r="A55" s="75" t="s">
        <v>339</v>
      </c>
      <c r="B55" s="76"/>
      <c r="C55" s="76"/>
      <c r="D55" s="76"/>
      <c r="E55" s="76"/>
      <c r="F55" s="76"/>
      <c r="G55" s="76"/>
      <c r="H55" s="76"/>
      <c r="I55" s="76"/>
      <c r="J55" s="76"/>
      <c r="K55" s="76"/>
      <c r="L55" s="77"/>
    </row>
    <row r="56" spans="1:12" ht="21" customHeight="1" x14ac:dyDescent="0.3">
      <c r="A56" s="71" t="s">
        <v>332</v>
      </c>
      <c r="B56" s="72"/>
      <c r="C56" s="72"/>
      <c r="D56" s="72"/>
      <c r="E56" s="72"/>
      <c r="F56" s="73"/>
      <c r="G56" s="74" t="s">
        <v>336</v>
      </c>
      <c r="H56" s="74"/>
      <c r="I56" s="74"/>
      <c r="J56" s="74"/>
      <c r="K56" s="74"/>
      <c r="L56" s="74"/>
    </row>
    <row r="57" spans="1:12" ht="27.75" customHeight="1" x14ac:dyDescent="0.3">
      <c r="A57" s="54">
        <v>1</v>
      </c>
      <c r="B57" s="70" t="s">
        <v>365</v>
      </c>
      <c r="C57" s="70"/>
      <c r="D57" s="70"/>
      <c r="E57" s="70"/>
      <c r="F57" s="70"/>
      <c r="G57" s="54">
        <v>1</v>
      </c>
      <c r="H57" s="70" t="s">
        <v>368</v>
      </c>
      <c r="I57" s="70"/>
      <c r="J57" s="70"/>
      <c r="K57" s="70"/>
      <c r="L57" s="70"/>
    </row>
    <row r="58" spans="1:12" x14ac:dyDescent="0.3">
      <c r="A58" s="54">
        <v>2</v>
      </c>
      <c r="B58" s="70" t="s">
        <v>366</v>
      </c>
      <c r="C58" s="70"/>
      <c r="D58" s="70"/>
      <c r="E58" s="70"/>
      <c r="F58" s="70"/>
      <c r="G58" s="54">
        <v>2</v>
      </c>
      <c r="H58" s="70"/>
      <c r="I58" s="70"/>
      <c r="J58" s="70"/>
      <c r="K58" s="70"/>
      <c r="L58" s="70"/>
    </row>
    <row r="59" spans="1:12" x14ac:dyDescent="0.3">
      <c r="A59" s="54">
        <v>3</v>
      </c>
      <c r="B59" s="70" t="s">
        <v>367</v>
      </c>
      <c r="C59" s="70"/>
      <c r="D59" s="70"/>
      <c r="E59" s="70"/>
      <c r="F59" s="70"/>
      <c r="G59" s="54">
        <v>3</v>
      </c>
      <c r="H59" s="70"/>
      <c r="I59" s="70"/>
      <c r="J59" s="70"/>
      <c r="K59" s="70"/>
      <c r="L59" s="70"/>
    </row>
    <row r="60" spans="1:12" x14ac:dyDescent="0.3">
      <c r="A60" s="54">
        <v>4</v>
      </c>
      <c r="B60" s="70"/>
      <c r="C60" s="70"/>
      <c r="D60" s="70"/>
      <c r="E60" s="70"/>
      <c r="F60" s="70"/>
      <c r="G60" s="54">
        <v>4</v>
      </c>
      <c r="H60" s="70"/>
      <c r="I60" s="70"/>
      <c r="J60" s="70"/>
      <c r="K60" s="70"/>
      <c r="L60" s="70"/>
    </row>
    <row r="61" spans="1:12" x14ac:dyDescent="0.3">
      <c r="A61" s="54">
        <v>5</v>
      </c>
      <c r="B61" s="70"/>
      <c r="C61" s="70"/>
      <c r="D61" s="70"/>
      <c r="E61" s="70"/>
      <c r="F61" s="70"/>
      <c r="G61" s="54">
        <v>5</v>
      </c>
      <c r="H61" s="70"/>
      <c r="I61" s="70"/>
      <c r="J61" s="70"/>
      <c r="K61" s="70"/>
      <c r="L61" s="70"/>
    </row>
    <row r="62" spans="1:12" x14ac:dyDescent="0.3">
      <c r="A62" s="54">
        <v>6</v>
      </c>
      <c r="B62" s="70"/>
      <c r="C62" s="70"/>
      <c r="D62" s="70"/>
      <c r="E62" s="70"/>
      <c r="F62" s="70"/>
      <c r="G62" s="54">
        <v>6</v>
      </c>
      <c r="H62" s="70"/>
      <c r="I62" s="70"/>
      <c r="J62" s="70"/>
      <c r="K62" s="70"/>
      <c r="L62" s="70"/>
    </row>
    <row r="63" spans="1:12" ht="21" customHeight="1" x14ac:dyDescent="0.3">
      <c r="A63" s="71" t="s">
        <v>333</v>
      </c>
      <c r="B63" s="72"/>
      <c r="C63" s="72"/>
      <c r="D63" s="72"/>
      <c r="E63" s="72"/>
      <c r="F63" s="73"/>
      <c r="G63" s="74" t="s">
        <v>337</v>
      </c>
      <c r="H63" s="74"/>
      <c r="I63" s="74"/>
      <c r="J63" s="74"/>
      <c r="K63" s="74"/>
      <c r="L63" s="74"/>
    </row>
    <row r="64" spans="1:12" x14ac:dyDescent="0.3">
      <c r="A64" s="54">
        <v>1</v>
      </c>
      <c r="B64" s="70"/>
      <c r="C64" s="70"/>
      <c r="D64" s="70"/>
      <c r="E64" s="70"/>
      <c r="F64" s="70"/>
      <c r="G64" s="54">
        <v>1</v>
      </c>
      <c r="H64" s="70" t="s">
        <v>369</v>
      </c>
      <c r="I64" s="70"/>
      <c r="J64" s="70"/>
      <c r="K64" s="70"/>
      <c r="L64" s="70"/>
    </row>
    <row r="65" spans="1:12" x14ac:dyDescent="0.3">
      <c r="A65" s="54">
        <v>2</v>
      </c>
      <c r="B65" s="70"/>
      <c r="C65" s="70"/>
      <c r="D65" s="70"/>
      <c r="E65" s="70"/>
      <c r="F65" s="70"/>
      <c r="G65" s="54">
        <v>2</v>
      </c>
      <c r="H65" s="70" t="s">
        <v>370</v>
      </c>
      <c r="I65" s="70"/>
      <c r="J65" s="70"/>
      <c r="K65" s="70"/>
      <c r="L65" s="70"/>
    </row>
    <row r="66" spans="1:12" x14ac:dyDescent="0.3">
      <c r="A66" s="54">
        <v>3</v>
      </c>
      <c r="B66" s="70"/>
      <c r="C66" s="70"/>
      <c r="D66" s="70"/>
      <c r="E66" s="70"/>
      <c r="F66" s="70"/>
      <c r="G66" s="54">
        <v>3</v>
      </c>
      <c r="H66" s="70" t="s">
        <v>371</v>
      </c>
      <c r="I66" s="70"/>
      <c r="J66" s="70"/>
      <c r="K66" s="70"/>
      <c r="L66" s="70"/>
    </row>
    <row r="67" spans="1:12" x14ac:dyDescent="0.3">
      <c r="A67" s="54">
        <v>4</v>
      </c>
      <c r="B67" s="70"/>
      <c r="C67" s="70"/>
      <c r="D67" s="70"/>
      <c r="E67" s="70"/>
      <c r="F67" s="70"/>
      <c r="G67" s="54">
        <v>4</v>
      </c>
      <c r="H67" s="70"/>
      <c r="I67" s="70"/>
      <c r="J67" s="70"/>
      <c r="K67" s="70"/>
      <c r="L67" s="70"/>
    </row>
    <row r="68" spans="1:12" x14ac:dyDescent="0.3">
      <c r="A68" s="54">
        <v>5</v>
      </c>
      <c r="B68" s="70"/>
      <c r="C68" s="70"/>
      <c r="D68" s="70"/>
      <c r="E68" s="70"/>
      <c r="F68" s="70"/>
      <c r="G68" s="54">
        <v>5</v>
      </c>
      <c r="H68" s="70"/>
      <c r="I68" s="70"/>
      <c r="J68" s="70"/>
      <c r="K68" s="70"/>
      <c r="L68" s="70"/>
    </row>
    <row r="69" spans="1:12" x14ac:dyDescent="0.3">
      <c r="A69" s="54">
        <v>6</v>
      </c>
      <c r="B69" s="70"/>
      <c r="C69" s="70"/>
      <c r="D69" s="70"/>
      <c r="E69" s="70"/>
      <c r="F69" s="70"/>
      <c r="G69" s="54">
        <v>6</v>
      </c>
      <c r="H69" s="70"/>
      <c r="I69" s="70"/>
      <c r="J69" s="70"/>
      <c r="K69" s="70"/>
      <c r="L69" s="70"/>
    </row>
    <row r="70" spans="1:12" ht="21" customHeight="1" x14ac:dyDescent="0.3">
      <c r="A70" s="71" t="s">
        <v>338</v>
      </c>
      <c r="B70" s="72"/>
      <c r="C70" s="72"/>
      <c r="D70" s="72"/>
      <c r="E70" s="72"/>
      <c r="F70" s="73"/>
      <c r="G70" s="74" t="s">
        <v>334</v>
      </c>
      <c r="H70" s="74"/>
      <c r="I70" s="74"/>
      <c r="J70" s="74"/>
      <c r="K70" s="74"/>
      <c r="L70" s="74"/>
    </row>
    <row r="71" spans="1:12" x14ac:dyDescent="0.3">
      <c r="A71" s="54">
        <v>1</v>
      </c>
      <c r="B71" s="70" t="s">
        <v>372</v>
      </c>
      <c r="C71" s="70"/>
      <c r="D71" s="70"/>
      <c r="E71" s="70"/>
      <c r="F71" s="70"/>
      <c r="G71" s="54">
        <v>1</v>
      </c>
      <c r="H71" s="70" t="s">
        <v>373</v>
      </c>
      <c r="I71" s="70"/>
      <c r="J71" s="70"/>
      <c r="K71" s="70"/>
      <c r="L71" s="70"/>
    </row>
    <row r="72" spans="1:12" x14ac:dyDescent="0.3">
      <c r="A72" s="54">
        <v>2</v>
      </c>
      <c r="B72" s="70"/>
      <c r="C72" s="70"/>
      <c r="D72" s="70"/>
      <c r="E72" s="70"/>
      <c r="F72" s="70"/>
      <c r="G72" s="54">
        <v>2</v>
      </c>
      <c r="H72" s="70"/>
      <c r="I72" s="70"/>
      <c r="J72" s="70"/>
      <c r="K72" s="70"/>
      <c r="L72" s="70"/>
    </row>
    <row r="73" spans="1:12" x14ac:dyDescent="0.3">
      <c r="A73" s="54">
        <v>3</v>
      </c>
      <c r="B73" s="70"/>
      <c r="C73" s="70"/>
      <c r="D73" s="70"/>
      <c r="E73" s="70"/>
      <c r="F73" s="70"/>
      <c r="G73" s="54">
        <v>3</v>
      </c>
      <c r="H73" s="70"/>
      <c r="I73" s="70"/>
      <c r="J73" s="70"/>
      <c r="K73" s="70"/>
      <c r="L73" s="70"/>
    </row>
    <row r="74" spans="1:12" x14ac:dyDescent="0.3">
      <c r="A74" s="54">
        <v>4</v>
      </c>
      <c r="B74" s="70"/>
      <c r="C74" s="70"/>
      <c r="D74" s="70"/>
      <c r="E74" s="70"/>
      <c r="F74" s="70"/>
      <c r="G74" s="54">
        <v>4</v>
      </c>
      <c r="H74" s="70"/>
      <c r="I74" s="70"/>
      <c r="J74" s="70"/>
      <c r="K74" s="70"/>
      <c r="L74" s="70"/>
    </row>
    <row r="75" spans="1:12" x14ac:dyDescent="0.3">
      <c r="A75" s="54">
        <v>5</v>
      </c>
      <c r="B75" s="70"/>
      <c r="C75" s="70"/>
      <c r="D75" s="70"/>
      <c r="E75" s="70"/>
      <c r="F75" s="70"/>
      <c r="G75" s="54">
        <v>5</v>
      </c>
      <c r="H75" s="70"/>
      <c r="I75" s="70"/>
      <c r="J75" s="70"/>
      <c r="K75" s="70"/>
      <c r="L75" s="70"/>
    </row>
    <row r="76" spans="1:12" x14ac:dyDescent="0.3">
      <c r="A76" s="54">
        <v>6</v>
      </c>
      <c r="B76" s="70"/>
      <c r="C76" s="70"/>
      <c r="D76" s="70"/>
      <c r="E76" s="70"/>
      <c r="F76" s="70"/>
      <c r="G76" s="54">
        <v>6</v>
      </c>
      <c r="H76" s="70"/>
      <c r="I76" s="70"/>
      <c r="J76" s="70"/>
      <c r="K76" s="70"/>
      <c r="L76" s="70"/>
    </row>
  </sheetData>
  <sheetProtection algorithmName="SHA-512" hashValue="L+AA9YpmRW6qRp64X6xdvg2LvmuJ0rKwkHUUXQyz9MejwPaNfqPHiwipKIKvxoHF7AbGXqnqYdIAlp0EaYO+ow==" saltValue="ytmTCcgcZfxtBbF0/Q+hIA==" spinCount="100000" sheet="1" objects="1" scenarios="1" formatColumns="0" formatRows="0"/>
  <mergeCells count="152">
    <mergeCell ref="B54:F54"/>
    <mergeCell ref="H54:L54"/>
    <mergeCell ref="A12:L12"/>
    <mergeCell ref="I6:L7"/>
    <mergeCell ref="I8:L11"/>
    <mergeCell ref="B51:F51"/>
    <mergeCell ref="H51:L51"/>
    <mergeCell ref="B52:F52"/>
    <mergeCell ref="H52:L52"/>
    <mergeCell ref="B53:F53"/>
    <mergeCell ref="H53:L53"/>
    <mergeCell ref="B48:F48"/>
    <mergeCell ref="H48:L48"/>
    <mergeCell ref="B49:F49"/>
    <mergeCell ref="H49:L49"/>
    <mergeCell ref="B41:F41"/>
    <mergeCell ref="H41:L41"/>
    <mergeCell ref="B42:F42"/>
    <mergeCell ref="H42:L42"/>
    <mergeCell ref="B43:F43"/>
    <mergeCell ref="H43:L43"/>
    <mergeCell ref="B44:F44"/>
    <mergeCell ref="H44:L44"/>
    <mergeCell ref="B50:F50"/>
    <mergeCell ref="H50:L50"/>
    <mergeCell ref="B45:F45"/>
    <mergeCell ref="H45:L45"/>
    <mergeCell ref="B46:F46"/>
    <mergeCell ref="H46:L46"/>
    <mergeCell ref="B47:F47"/>
    <mergeCell ref="H47:L47"/>
    <mergeCell ref="B35:F35"/>
    <mergeCell ref="H35:L35"/>
    <mergeCell ref="B36:F36"/>
    <mergeCell ref="H36:L36"/>
    <mergeCell ref="B37:F37"/>
    <mergeCell ref="H37:L37"/>
    <mergeCell ref="A39:F39"/>
    <mergeCell ref="G39:L39"/>
    <mergeCell ref="B40:F40"/>
    <mergeCell ref="H40:L40"/>
    <mergeCell ref="A38:L38"/>
    <mergeCell ref="B30:F30"/>
    <mergeCell ref="H30:L30"/>
    <mergeCell ref="B31:F31"/>
    <mergeCell ref="H31:L31"/>
    <mergeCell ref="B32:F32"/>
    <mergeCell ref="H32:L32"/>
    <mergeCell ref="B33:F33"/>
    <mergeCell ref="H33:L33"/>
    <mergeCell ref="B34:F34"/>
    <mergeCell ref="H34:L34"/>
    <mergeCell ref="B25:F25"/>
    <mergeCell ref="H25:L25"/>
    <mergeCell ref="B26:F26"/>
    <mergeCell ref="H26:L26"/>
    <mergeCell ref="B27:F27"/>
    <mergeCell ref="H27:L27"/>
    <mergeCell ref="B28:F28"/>
    <mergeCell ref="H28:L28"/>
    <mergeCell ref="B29:F29"/>
    <mergeCell ref="H29:L29"/>
    <mergeCell ref="B23:F23"/>
    <mergeCell ref="H23:L23"/>
    <mergeCell ref="B24:F24"/>
    <mergeCell ref="H24:L24"/>
    <mergeCell ref="A1:B4"/>
    <mergeCell ref="A21:L21"/>
    <mergeCell ref="A22:F22"/>
    <mergeCell ref="G22:L22"/>
    <mergeCell ref="A6:B7"/>
    <mergeCell ref="C6:H7"/>
    <mergeCell ref="A8:B9"/>
    <mergeCell ref="C8:H9"/>
    <mergeCell ref="A10:B11"/>
    <mergeCell ref="C10:H11"/>
    <mergeCell ref="C1:K4"/>
    <mergeCell ref="H13:I13"/>
    <mergeCell ref="H14:I14"/>
    <mergeCell ref="H15:I15"/>
    <mergeCell ref="H16:I16"/>
    <mergeCell ref="K13:L13"/>
    <mergeCell ref="K14:L14"/>
    <mergeCell ref="K15:L15"/>
    <mergeCell ref="K16:L16"/>
    <mergeCell ref="B13:C13"/>
    <mergeCell ref="B14:C14"/>
    <mergeCell ref="B15:C15"/>
    <mergeCell ref="B16:C16"/>
    <mergeCell ref="E13:F13"/>
    <mergeCell ref="E14:F14"/>
    <mergeCell ref="E15:F15"/>
    <mergeCell ref="E16:F16"/>
    <mergeCell ref="B19:C19"/>
    <mergeCell ref="E19:F19"/>
    <mergeCell ref="H19:I19"/>
    <mergeCell ref="K19:L19"/>
    <mergeCell ref="B20:C20"/>
    <mergeCell ref="E20:F20"/>
    <mergeCell ref="H20:I20"/>
    <mergeCell ref="K20:L20"/>
    <mergeCell ref="B17:C17"/>
    <mergeCell ref="E17:F17"/>
    <mergeCell ref="H17:I17"/>
    <mergeCell ref="K17:L17"/>
    <mergeCell ref="B18:C18"/>
    <mergeCell ref="E18:F18"/>
    <mergeCell ref="H18:I18"/>
    <mergeCell ref="K18:L18"/>
    <mergeCell ref="B59:F59"/>
    <mergeCell ref="H59:L59"/>
    <mergeCell ref="B60:F60"/>
    <mergeCell ref="H60:L60"/>
    <mergeCell ref="B61:F61"/>
    <mergeCell ref="H61:L61"/>
    <mergeCell ref="B62:F62"/>
    <mergeCell ref="H62:L62"/>
    <mergeCell ref="A55:L55"/>
    <mergeCell ref="A56:F56"/>
    <mergeCell ref="G56:L56"/>
    <mergeCell ref="B57:F57"/>
    <mergeCell ref="H57:L57"/>
    <mergeCell ref="B58:F58"/>
    <mergeCell ref="H58:L58"/>
    <mergeCell ref="B64:F64"/>
    <mergeCell ref="H64:L64"/>
    <mergeCell ref="B65:F65"/>
    <mergeCell ref="H65:L65"/>
    <mergeCell ref="B66:F66"/>
    <mergeCell ref="H66:L66"/>
    <mergeCell ref="A63:F63"/>
    <mergeCell ref="G63:L63"/>
    <mergeCell ref="B67:F67"/>
    <mergeCell ref="H67:L67"/>
    <mergeCell ref="B73:F73"/>
    <mergeCell ref="H73:L73"/>
    <mergeCell ref="B74:F74"/>
    <mergeCell ref="H74:L74"/>
    <mergeCell ref="B75:F75"/>
    <mergeCell ref="H75:L75"/>
    <mergeCell ref="B76:F76"/>
    <mergeCell ref="H76:L76"/>
    <mergeCell ref="B68:F68"/>
    <mergeCell ref="H68:L68"/>
    <mergeCell ref="B69:F69"/>
    <mergeCell ref="H69:L69"/>
    <mergeCell ref="A70:F70"/>
    <mergeCell ref="G70:L70"/>
    <mergeCell ref="B71:F71"/>
    <mergeCell ref="H71:L71"/>
    <mergeCell ref="B72:F72"/>
    <mergeCell ref="H72:L72"/>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Listas!$F$2:$F$17</xm:f>
          </x14:formula1>
          <xm:sqref>C6:H7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71"/>
  <sheetViews>
    <sheetView topLeftCell="I1" zoomScale="70" zoomScaleNormal="70" workbookViewId="0">
      <pane ySplit="8" topLeftCell="A13" activePane="bottomLeft" state="frozen"/>
      <selection activeCell="Y12" sqref="Y12:Y14"/>
      <selection pane="bottomLeft" activeCell="V36" sqref="V36:V38"/>
    </sheetView>
  </sheetViews>
  <sheetFormatPr baseColWidth="10" defaultColWidth="0" defaultRowHeight="16.5" zeroHeight="1" x14ac:dyDescent="0.3"/>
  <cols>
    <col min="1" max="1" width="4" style="8" bestFit="1" customWidth="1"/>
    <col min="2" max="3" width="18.85546875" style="8" customWidth="1"/>
    <col min="4" max="4" width="17.85546875" style="8" customWidth="1"/>
    <col min="5" max="5" width="35.7109375" style="8" customWidth="1"/>
    <col min="6" max="6" width="27.85546875" style="8" customWidth="1"/>
    <col min="7" max="7" width="50.7109375" style="8" customWidth="1"/>
    <col min="8" max="8" width="21.42578125" style="8" customWidth="1"/>
    <col min="9" max="9" width="22.28515625" style="9" customWidth="1"/>
    <col min="10" max="10" width="33.5703125" style="2" customWidth="1"/>
    <col min="11" max="11" width="16.5703125" style="2" customWidth="1"/>
    <col min="12" max="12" width="7.140625" style="2" bestFit="1" customWidth="1"/>
    <col min="13" max="13" width="40.85546875" style="2" customWidth="1"/>
    <col min="14" max="14" width="17.5703125" style="2" customWidth="1"/>
    <col min="15" max="15" width="6.28515625" style="2" bestFit="1" customWidth="1"/>
    <col min="16" max="16" width="16" style="2" customWidth="1"/>
    <col min="17" max="17" width="17" style="4" customWidth="1"/>
    <col min="18" max="18" width="18" style="4" customWidth="1"/>
    <col min="19" max="19" width="17.7109375" style="4" customWidth="1"/>
    <col min="20" max="20" width="20.85546875" style="4" customWidth="1"/>
    <col min="21" max="21" width="17.42578125" style="4" customWidth="1"/>
    <col min="22" max="22" width="48.7109375" style="4" customWidth="1"/>
    <col min="23" max="23" width="6.42578125" style="4" customWidth="1"/>
    <col min="24" max="28" width="11.42578125" style="4" hidden="1" customWidth="1"/>
    <col min="29" max="29" width="5.85546875" style="4" hidden="1" customWidth="1"/>
    <col min="30" max="16384" width="11.42578125" style="4" hidden="1"/>
  </cols>
  <sheetData>
    <row r="1" spans="1:22" ht="16.5" customHeight="1" x14ac:dyDescent="0.25">
      <c r="A1" s="112"/>
      <c r="B1" s="112"/>
      <c r="C1" s="136" t="s">
        <v>162</v>
      </c>
      <c r="D1" s="136"/>
      <c r="E1" s="136"/>
      <c r="F1" s="136"/>
      <c r="G1" s="136"/>
      <c r="H1" s="136"/>
      <c r="I1" s="136"/>
      <c r="J1" s="136"/>
      <c r="K1" s="136"/>
      <c r="L1" s="136"/>
      <c r="M1" s="136"/>
      <c r="N1" s="136"/>
      <c r="O1" s="136"/>
      <c r="P1" s="136"/>
      <c r="Q1" s="136"/>
      <c r="R1" s="136"/>
      <c r="S1" s="136"/>
      <c r="T1" s="136"/>
      <c r="U1" s="136"/>
      <c r="V1" s="61" t="s">
        <v>264</v>
      </c>
    </row>
    <row r="2" spans="1:22" ht="16.5" customHeight="1" x14ac:dyDescent="0.25">
      <c r="A2" s="112"/>
      <c r="B2" s="112"/>
      <c r="C2" s="136"/>
      <c r="D2" s="136"/>
      <c r="E2" s="136"/>
      <c r="F2" s="136"/>
      <c r="G2" s="136"/>
      <c r="H2" s="136"/>
      <c r="I2" s="136"/>
      <c r="J2" s="136"/>
      <c r="K2" s="136"/>
      <c r="L2" s="136"/>
      <c r="M2" s="136"/>
      <c r="N2" s="136"/>
      <c r="O2" s="136"/>
      <c r="P2" s="136"/>
      <c r="Q2" s="136"/>
      <c r="R2" s="136"/>
      <c r="S2" s="136"/>
      <c r="T2" s="136"/>
      <c r="U2" s="136"/>
      <c r="V2" s="61" t="s">
        <v>263</v>
      </c>
    </row>
    <row r="3" spans="1:22" ht="16.5" customHeight="1" x14ac:dyDescent="0.25">
      <c r="A3" s="112"/>
      <c r="B3" s="112"/>
      <c r="C3" s="136"/>
      <c r="D3" s="136"/>
      <c r="E3" s="136"/>
      <c r="F3" s="136"/>
      <c r="G3" s="136"/>
      <c r="H3" s="136"/>
      <c r="I3" s="136"/>
      <c r="J3" s="136"/>
      <c r="K3" s="136"/>
      <c r="L3" s="136"/>
      <c r="M3" s="136"/>
      <c r="N3" s="136"/>
      <c r="O3" s="136"/>
      <c r="P3" s="136"/>
      <c r="Q3" s="136"/>
      <c r="R3" s="136"/>
      <c r="S3" s="136"/>
      <c r="T3" s="136"/>
      <c r="U3" s="136"/>
      <c r="V3" s="61" t="s">
        <v>317</v>
      </c>
    </row>
    <row r="4" spans="1:22" ht="15.75" customHeight="1" x14ac:dyDescent="0.25">
      <c r="A4" s="112"/>
      <c r="B4" s="112"/>
      <c r="C4" s="136"/>
      <c r="D4" s="136"/>
      <c r="E4" s="136"/>
      <c r="F4" s="136"/>
      <c r="G4" s="136"/>
      <c r="H4" s="136"/>
      <c r="I4" s="136"/>
      <c r="J4" s="136"/>
      <c r="K4" s="136"/>
      <c r="L4" s="136"/>
      <c r="M4" s="136"/>
      <c r="N4" s="136"/>
      <c r="O4" s="136"/>
      <c r="P4" s="136"/>
      <c r="Q4" s="136"/>
      <c r="R4" s="136"/>
      <c r="S4" s="136"/>
      <c r="T4" s="136"/>
      <c r="U4" s="136"/>
      <c r="V4" s="61" t="s">
        <v>355</v>
      </c>
    </row>
    <row r="5" spans="1:22" ht="11.25" customHeight="1" x14ac:dyDescent="0.3">
      <c r="A5" s="10"/>
      <c r="B5" s="10"/>
      <c r="C5" s="10"/>
      <c r="D5" s="11"/>
      <c r="E5" s="11"/>
      <c r="F5" s="11"/>
      <c r="G5" s="11"/>
      <c r="H5" s="11"/>
      <c r="I5" s="11"/>
      <c r="J5" s="11"/>
      <c r="K5" s="11"/>
      <c r="L5" s="11"/>
      <c r="M5" s="11"/>
      <c r="N5" s="11"/>
      <c r="O5" s="11"/>
      <c r="P5" s="11"/>
      <c r="Q5" s="11"/>
      <c r="R5" s="11"/>
      <c r="S5" s="11"/>
      <c r="T5" s="11"/>
      <c r="U5" s="11"/>
      <c r="V5" s="11"/>
    </row>
    <row r="6" spans="1:22" ht="15" customHeight="1" x14ac:dyDescent="0.25">
      <c r="A6" s="121" t="s">
        <v>88</v>
      </c>
      <c r="B6" s="124" t="s">
        <v>39</v>
      </c>
      <c r="C6" s="117" t="s">
        <v>109</v>
      </c>
      <c r="D6" s="117"/>
      <c r="E6" s="117"/>
      <c r="F6" s="117"/>
      <c r="G6" s="117"/>
      <c r="H6" s="117"/>
      <c r="I6" s="117"/>
      <c r="J6" s="117"/>
      <c r="K6" s="117" t="s">
        <v>108</v>
      </c>
      <c r="L6" s="117"/>
      <c r="M6" s="117"/>
      <c r="N6" s="117"/>
      <c r="O6" s="117"/>
      <c r="P6" s="117"/>
      <c r="Q6" s="134" t="s">
        <v>340</v>
      </c>
      <c r="R6" s="134"/>
      <c r="S6" s="134"/>
      <c r="T6" s="134"/>
      <c r="U6" s="134"/>
      <c r="V6" s="134"/>
    </row>
    <row r="7" spans="1:22" ht="18" customHeight="1" x14ac:dyDescent="0.25">
      <c r="A7" s="122"/>
      <c r="B7" s="125"/>
      <c r="C7" s="113" t="s">
        <v>319</v>
      </c>
      <c r="D7" s="113" t="s">
        <v>77</v>
      </c>
      <c r="E7" s="113" t="s">
        <v>78</v>
      </c>
      <c r="F7" s="113" t="s">
        <v>79</v>
      </c>
      <c r="G7" s="115" t="s">
        <v>1</v>
      </c>
      <c r="H7" s="114" t="s">
        <v>86</v>
      </c>
      <c r="I7" s="114" t="s">
        <v>2</v>
      </c>
      <c r="J7" s="114" t="s">
        <v>163</v>
      </c>
      <c r="K7" s="118" t="s">
        <v>3</v>
      </c>
      <c r="L7" s="119" t="s">
        <v>4</v>
      </c>
      <c r="M7" s="120" t="s">
        <v>321</v>
      </c>
      <c r="N7" s="118" t="s">
        <v>5</v>
      </c>
      <c r="O7" s="119" t="s">
        <v>4</v>
      </c>
      <c r="P7" s="118" t="s">
        <v>6</v>
      </c>
      <c r="Q7" s="114" t="s">
        <v>343</v>
      </c>
      <c r="R7" s="114" t="s">
        <v>344</v>
      </c>
      <c r="S7" s="114" t="s">
        <v>345</v>
      </c>
      <c r="T7" s="114" t="s">
        <v>341</v>
      </c>
      <c r="U7" s="118" t="s">
        <v>346</v>
      </c>
      <c r="V7" s="114" t="s">
        <v>342</v>
      </c>
    </row>
    <row r="8" spans="1:22" ht="34.5" customHeight="1" x14ac:dyDescent="0.25">
      <c r="A8" s="123"/>
      <c r="B8" s="126"/>
      <c r="C8" s="114"/>
      <c r="D8" s="114"/>
      <c r="E8" s="114"/>
      <c r="F8" s="114"/>
      <c r="G8" s="116"/>
      <c r="H8" s="120"/>
      <c r="I8" s="120"/>
      <c r="J8" s="120"/>
      <c r="K8" s="118"/>
      <c r="L8" s="119"/>
      <c r="M8" s="120"/>
      <c r="N8" s="119"/>
      <c r="O8" s="119"/>
      <c r="P8" s="118"/>
      <c r="Q8" s="120"/>
      <c r="R8" s="120"/>
      <c r="S8" s="120"/>
      <c r="T8" s="120"/>
      <c r="U8" s="118"/>
      <c r="V8" s="120"/>
    </row>
    <row r="9" spans="1:22" ht="32.25" customHeight="1" x14ac:dyDescent="0.25">
      <c r="A9" s="109">
        <v>1</v>
      </c>
      <c r="B9" s="110" t="str">
        <f>IF(C9="","",
IF('1. Punto de Partida'!$C$6="","",'1. Punto de Partida'!$C$6))</f>
        <v>Gestión Financiera</v>
      </c>
      <c r="C9" s="102" t="s">
        <v>375</v>
      </c>
      <c r="D9" s="102" t="s">
        <v>90</v>
      </c>
      <c r="E9" s="102" t="s">
        <v>409</v>
      </c>
      <c r="F9" s="102" t="s">
        <v>408</v>
      </c>
      <c r="G9" s="101" t="s">
        <v>425</v>
      </c>
      <c r="H9" s="111" t="s">
        <v>14</v>
      </c>
      <c r="I9" s="111" t="s">
        <v>93</v>
      </c>
      <c r="J9" s="111" t="s">
        <v>404</v>
      </c>
      <c r="K9" s="105" t="str">
        <f>IFERROR(MID(J9,1,SEARCH(":",J9,1)-1),"")</f>
        <v>Baja</v>
      </c>
      <c r="L9" s="106">
        <f>IF(OR(K9="Rara vez",K9="Muy Baja"),0.2,
IF(OR(K9="Improbable",K9="Baja"),0.4,
IF(OR(K9="Posible",K9="Media"),0.6,
IF(OR(K9="Probable",K9="Alta"),0.8,
IF(OR(K9="Casi seguro",K9="Muy Alta"),1,"")))))</f>
        <v>0.4</v>
      </c>
      <c r="M9" s="108" t="s">
        <v>405</v>
      </c>
      <c r="N9" s="105" t="str">
        <f>IF(OR(H9="Corrupción",H9="Trámites, OPAs y Consultas de Acceso a la Información Pública",H9="Lavado de Activos",H9="Financiación del Terrorismo"),'3.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Menor</v>
      </c>
      <c r="O9" s="106">
        <f>IF(N9="Leve",0.2,
IF(N9="Menor",0.4,
IF(N9="Moderado",0.6,
IF(N9="Mayor",0.8,
IF(N9="Catastrófico",1,"")))))</f>
        <v>0.4</v>
      </c>
      <c r="P9" s="107"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IF(AND(K9="Baja",OR(N9="Menor",N9="Moderado")),"Moderado",
IF(AND(K9="Improbable",N9="Menor"),"Bajo",
IF(AND(OR(K9="Baja",K9="Improbable"),OR(N9="Mayor")),"Alto",
IF(AND(OR(K9="Muy Baja",K9="Rara vez"),OR(N9="Leve",N9="Menor")),"Bajo",
IF(AND(OR(K9="Muy Baja",K9="Rara vez"),OR(N9="Moderado")),"Moderado",
IF(AND(OR(K9="Muy Baja",K9="Rara vez"),OR(N9="Mayor")),"Alto",
IF(N9="Catastrófico","Extremo",""))))))))))))))))))))</f>
        <v>Moderado</v>
      </c>
      <c r="Q9" s="127"/>
      <c r="R9" s="127"/>
      <c r="S9" s="127"/>
      <c r="T9" s="127"/>
      <c r="U9" s="135" t="str">
        <f>IF(S9="","","Cuatrimestral")</f>
        <v/>
      </c>
      <c r="V9" s="131"/>
    </row>
    <row r="10" spans="1:22" ht="31.5" customHeight="1" x14ac:dyDescent="0.25">
      <c r="A10" s="109"/>
      <c r="B10" s="110"/>
      <c r="C10" s="103"/>
      <c r="D10" s="103"/>
      <c r="E10" s="103"/>
      <c r="F10" s="103"/>
      <c r="G10" s="101"/>
      <c r="H10" s="111"/>
      <c r="I10" s="111"/>
      <c r="J10" s="111"/>
      <c r="K10" s="105"/>
      <c r="L10" s="106"/>
      <c r="M10" s="108"/>
      <c r="N10" s="105"/>
      <c r="O10" s="106"/>
      <c r="P10" s="107"/>
      <c r="Q10" s="127"/>
      <c r="R10" s="127"/>
      <c r="S10" s="127"/>
      <c r="T10" s="127"/>
      <c r="U10" s="135"/>
      <c r="V10" s="132"/>
    </row>
    <row r="11" spans="1:22" ht="47.25" customHeight="1" x14ac:dyDescent="0.25">
      <c r="A11" s="109"/>
      <c r="B11" s="110"/>
      <c r="C11" s="104"/>
      <c r="D11" s="104"/>
      <c r="E11" s="104"/>
      <c r="F11" s="104"/>
      <c r="G11" s="101"/>
      <c r="H11" s="111"/>
      <c r="I11" s="111"/>
      <c r="J11" s="111"/>
      <c r="K11" s="105"/>
      <c r="L11" s="106"/>
      <c r="M11" s="108"/>
      <c r="N11" s="105"/>
      <c r="O11" s="106"/>
      <c r="P11" s="107"/>
      <c r="Q11" s="127"/>
      <c r="R11" s="127"/>
      <c r="S11" s="127"/>
      <c r="T11" s="127"/>
      <c r="U11" s="135"/>
      <c r="V11" s="133"/>
    </row>
    <row r="12" spans="1:22" ht="16.5" customHeight="1" x14ac:dyDescent="0.25">
      <c r="A12" s="109">
        <v>2</v>
      </c>
      <c r="B12" s="110" t="str">
        <f>IF(C12="","",
IF('1. Punto de Partida'!$C$6="","",'1. Punto de Partida'!$C$6))</f>
        <v>Gestión Financiera</v>
      </c>
      <c r="C12" s="102" t="s">
        <v>375</v>
      </c>
      <c r="D12" s="102" t="s">
        <v>90</v>
      </c>
      <c r="E12" s="102" t="s">
        <v>401</v>
      </c>
      <c r="F12" s="102" t="s">
        <v>402</v>
      </c>
      <c r="G12" s="101" t="s">
        <v>426</v>
      </c>
      <c r="H12" s="111" t="s">
        <v>14</v>
      </c>
      <c r="I12" s="111" t="s">
        <v>93</v>
      </c>
      <c r="J12" s="111" t="s">
        <v>404</v>
      </c>
      <c r="K12" s="105" t="str">
        <f t="shared" ref="K12" si="0">IFERROR(MID(J12,1,SEARCH(":",J12,1)-1),"")</f>
        <v>Baja</v>
      </c>
      <c r="L12" s="106">
        <f>IF(OR(K12="Rara vez",K12="Muy Baja"),0.2,
IF(OR(K12="Improbable",K12="Baja"),0.4,
IF(OR(K12="Posible",K12="Media"),0.6,
IF(OR(K12="Probable",K12="Alta"),0.8,
IF(OR(K12="Casi seguro",K12="Muy Alta"),1,"")))))</f>
        <v>0.4</v>
      </c>
      <c r="M12" s="108" t="s">
        <v>393</v>
      </c>
      <c r="N12" s="105" t="str">
        <f>IF(OR(H12="Corrupción",H12="Trámites, OPAs y Consultas de Acceso a la Información Pública",H12="Lavado de Activos",H12="Financiación del Terrorismo"),'3.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Leve</v>
      </c>
      <c r="O12" s="106">
        <f t="shared" ref="O12" si="1">IF(N12="Leve",0.2,
IF(N12="Menor",0.4,
IF(N12="Moderado",0.6,
IF(N12="Mayor",0.8,
IF(N12="Catastrófico",1,"")))))</f>
        <v>0.2</v>
      </c>
      <c r="P12" s="107" t="str">
        <f t="shared" ref="P12" si="2">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Bajo</v>
      </c>
      <c r="Q12" s="127"/>
      <c r="R12" s="127"/>
      <c r="S12" s="127"/>
      <c r="T12" s="127"/>
      <c r="U12" s="135" t="str">
        <f>IF(S12="","","Cuatrimestral")</f>
        <v/>
      </c>
      <c r="V12" s="101"/>
    </row>
    <row r="13" spans="1:22" ht="16.5" customHeight="1" x14ac:dyDescent="0.25">
      <c r="A13" s="109"/>
      <c r="B13" s="110"/>
      <c r="C13" s="103"/>
      <c r="D13" s="103"/>
      <c r="E13" s="103"/>
      <c r="F13" s="103"/>
      <c r="G13" s="101"/>
      <c r="H13" s="111"/>
      <c r="I13" s="111"/>
      <c r="J13" s="111"/>
      <c r="K13" s="105"/>
      <c r="L13" s="106"/>
      <c r="M13" s="108"/>
      <c r="N13" s="105"/>
      <c r="O13" s="106"/>
      <c r="P13" s="107"/>
      <c r="Q13" s="127"/>
      <c r="R13" s="127"/>
      <c r="S13" s="127"/>
      <c r="T13" s="127"/>
      <c r="U13" s="135"/>
      <c r="V13" s="101"/>
    </row>
    <row r="14" spans="1:22" ht="16.5" customHeight="1" x14ac:dyDescent="0.25">
      <c r="A14" s="109"/>
      <c r="B14" s="110"/>
      <c r="C14" s="104"/>
      <c r="D14" s="104"/>
      <c r="E14" s="104"/>
      <c r="F14" s="104"/>
      <c r="G14" s="101"/>
      <c r="H14" s="111"/>
      <c r="I14" s="111"/>
      <c r="J14" s="111"/>
      <c r="K14" s="105"/>
      <c r="L14" s="106"/>
      <c r="M14" s="108"/>
      <c r="N14" s="105"/>
      <c r="O14" s="106"/>
      <c r="P14" s="107"/>
      <c r="Q14" s="127"/>
      <c r="R14" s="127"/>
      <c r="S14" s="127"/>
      <c r="T14" s="127"/>
      <c r="U14" s="135"/>
      <c r="V14" s="101"/>
    </row>
    <row r="15" spans="1:22" ht="15.75" customHeight="1" x14ac:dyDescent="0.25">
      <c r="A15" s="109">
        <v>3</v>
      </c>
      <c r="B15" s="110" t="str">
        <f>IF(C15="","",
IF('1. Punto de Partida'!$C$6="","",'1. Punto de Partida'!$C$6))</f>
        <v>Gestión Financiera</v>
      </c>
      <c r="C15" s="102" t="s">
        <v>374</v>
      </c>
      <c r="D15" s="102" t="s">
        <v>90</v>
      </c>
      <c r="E15" s="102" t="s">
        <v>385</v>
      </c>
      <c r="F15" s="102" t="s">
        <v>384</v>
      </c>
      <c r="G15" s="101" t="s">
        <v>427</v>
      </c>
      <c r="H15" s="111" t="s">
        <v>14</v>
      </c>
      <c r="I15" s="111" t="s">
        <v>84</v>
      </c>
      <c r="J15" s="111" t="s">
        <v>386</v>
      </c>
      <c r="K15" s="105" t="str">
        <f t="shared" ref="K15" si="3">IFERROR(MID(J15,1,SEARCH(":",J15,1)-1),"")</f>
        <v>Alta</v>
      </c>
      <c r="L15" s="106">
        <f t="shared" ref="L15" si="4">IF(OR(K15="Rara vez",K15="Muy Baja"),0.2,
IF(OR(K15="Improbable",K15="Baja"),0.4,
IF(OR(K15="Posible",K15="Media"),0.6,
IF(OR(K15="Probable",K15="Alta"),0.8,
IF(OR(K15="Casi seguro",K15="Muy Alta"),1,"")))))</f>
        <v>0.8</v>
      </c>
      <c r="M15" s="108" t="s">
        <v>393</v>
      </c>
      <c r="N15" s="105" t="str">
        <f>IF(OR(H15="Corrupción",H15="Trámites, OPAs y Consultas de Acceso a la Información Pública",H15="Lavado de Activos",H15="Financiación del Terrorismo"),'3.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Leve</v>
      </c>
      <c r="O15" s="106">
        <f t="shared" ref="O15" si="5">IF(N15="Leve",0.2,
IF(N15="Menor",0.4,
IF(N15="Moderado",0.6,
IF(N15="Mayor",0.8,
IF(N15="Catastrófico",1,"")))))</f>
        <v>0.2</v>
      </c>
      <c r="P15" s="107" t="str">
        <f t="shared" ref="P15" si="6">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Moderado</v>
      </c>
      <c r="Q15" s="127"/>
      <c r="R15" s="127"/>
      <c r="S15" s="127"/>
      <c r="T15" s="127"/>
      <c r="U15" s="135" t="str">
        <f t="shared" ref="U15" si="7">IF(S15="","","Cuatrimestral")</f>
        <v/>
      </c>
      <c r="V15" s="101"/>
    </row>
    <row r="16" spans="1:22" ht="16.5" customHeight="1" x14ac:dyDescent="0.25">
      <c r="A16" s="109"/>
      <c r="B16" s="110"/>
      <c r="C16" s="103"/>
      <c r="D16" s="103"/>
      <c r="E16" s="103"/>
      <c r="F16" s="103"/>
      <c r="G16" s="101"/>
      <c r="H16" s="111"/>
      <c r="I16" s="111"/>
      <c r="J16" s="111"/>
      <c r="K16" s="105"/>
      <c r="L16" s="106"/>
      <c r="M16" s="108"/>
      <c r="N16" s="105"/>
      <c r="O16" s="106"/>
      <c r="P16" s="107"/>
      <c r="Q16" s="127"/>
      <c r="R16" s="127"/>
      <c r="S16" s="127"/>
      <c r="T16" s="127"/>
      <c r="U16" s="135"/>
      <c r="V16" s="101"/>
    </row>
    <row r="17" spans="1:22" ht="16.5" customHeight="1" x14ac:dyDescent="0.25">
      <c r="A17" s="109"/>
      <c r="B17" s="110"/>
      <c r="C17" s="104"/>
      <c r="D17" s="104"/>
      <c r="E17" s="104"/>
      <c r="F17" s="104"/>
      <c r="G17" s="101"/>
      <c r="H17" s="111"/>
      <c r="I17" s="111"/>
      <c r="J17" s="111"/>
      <c r="K17" s="105"/>
      <c r="L17" s="106"/>
      <c r="M17" s="108"/>
      <c r="N17" s="105"/>
      <c r="O17" s="106"/>
      <c r="P17" s="107"/>
      <c r="Q17" s="127"/>
      <c r="R17" s="127"/>
      <c r="S17" s="127"/>
      <c r="T17" s="127"/>
      <c r="U17" s="135"/>
      <c r="V17" s="101"/>
    </row>
    <row r="18" spans="1:22" ht="16.5" customHeight="1" x14ac:dyDescent="0.25">
      <c r="A18" s="109">
        <v>4</v>
      </c>
      <c r="B18" s="110" t="str">
        <f>IF(C18="","",
IF('1. Punto de Partida'!$C$6="","",'1. Punto de Partida'!$C$6))</f>
        <v>Gestión Financiera</v>
      </c>
      <c r="C18" s="102" t="s">
        <v>376</v>
      </c>
      <c r="D18" s="102" t="s">
        <v>90</v>
      </c>
      <c r="E18" s="102" t="s">
        <v>421</v>
      </c>
      <c r="F18" s="102" t="s">
        <v>420</v>
      </c>
      <c r="G18" s="101" t="s">
        <v>429</v>
      </c>
      <c r="H18" s="111" t="s">
        <v>14</v>
      </c>
      <c r="I18" s="111" t="s">
        <v>93</v>
      </c>
      <c r="J18" s="111" t="s">
        <v>403</v>
      </c>
      <c r="K18" s="105" t="str">
        <f t="shared" ref="K18" si="8">IFERROR(MID(J18,1,SEARCH(":",J18,1)-1),"")</f>
        <v>Muy Baja</v>
      </c>
      <c r="L18" s="106">
        <f t="shared" ref="L18" si="9">IF(OR(K18="Rara vez",K18="Muy Baja"),0.2,
IF(OR(K18="Improbable",K18="Baja"),0.4,
IF(OR(K18="Posible",K18="Media"),0.6,
IF(OR(K18="Probable",K18="Alta"),0.8,
IF(OR(K18="Casi seguro",K18="Muy Alta"),1,"")))))</f>
        <v>0.2</v>
      </c>
      <c r="M18" s="108" t="s">
        <v>393</v>
      </c>
      <c r="N18" s="105" t="str">
        <f>IF(OR(H18="Corrupción",H18="Trámites, OPAs y Consultas de Acceso a la Información Pública",H18="Lavado de Activos",H18="Financiación del Terrorismo"),'3.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Leve</v>
      </c>
      <c r="O18" s="106">
        <f t="shared" ref="O18" si="10">IF(N18="Leve",0.2,
IF(N18="Menor",0.4,
IF(N18="Moderado",0.6,
IF(N18="Mayor",0.8,
IF(N18="Catastrófico",1,"")))))</f>
        <v>0.2</v>
      </c>
      <c r="P18" s="107" t="str">
        <f t="shared" ref="P18" si="11">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Bajo</v>
      </c>
      <c r="Q18" s="127"/>
      <c r="R18" s="127"/>
      <c r="S18" s="127"/>
      <c r="T18" s="127"/>
      <c r="U18" s="135" t="str">
        <f t="shared" ref="U18" si="12">IF(S18="","","Cuatrimestral")</f>
        <v/>
      </c>
      <c r="V18" s="101"/>
    </row>
    <row r="19" spans="1:22" ht="15" customHeight="1" x14ac:dyDescent="0.25">
      <c r="A19" s="109"/>
      <c r="B19" s="110"/>
      <c r="C19" s="103"/>
      <c r="D19" s="103"/>
      <c r="E19" s="103"/>
      <c r="F19" s="103"/>
      <c r="G19" s="101"/>
      <c r="H19" s="111"/>
      <c r="I19" s="111"/>
      <c r="J19" s="111"/>
      <c r="K19" s="105"/>
      <c r="L19" s="106"/>
      <c r="M19" s="108"/>
      <c r="N19" s="105"/>
      <c r="O19" s="106"/>
      <c r="P19" s="107"/>
      <c r="Q19" s="127"/>
      <c r="R19" s="127"/>
      <c r="S19" s="127"/>
      <c r="T19" s="127"/>
      <c r="U19" s="135"/>
      <c r="V19" s="101"/>
    </row>
    <row r="20" spans="1:22" ht="15" customHeight="1" x14ac:dyDescent="0.25">
      <c r="A20" s="109"/>
      <c r="B20" s="110"/>
      <c r="C20" s="104"/>
      <c r="D20" s="104"/>
      <c r="E20" s="104"/>
      <c r="F20" s="104"/>
      <c r="G20" s="101"/>
      <c r="H20" s="111"/>
      <c r="I20" s="111"/>
      <c r="J20" s="111"/>
      <c r="K20" s="105"/>
      <c r="L20" s="106"/>
      <c r="M20" s="108"/>
      <c r="N20" s="105"/>
      <c r="O20" s="106"/>
      <c r="P20" s="107"/>
      <c r="Q20" s="127"/>
      <c r="R20" s="127"/>
      <c r="S20" s="127"/>
      <c r="T20" s="127"/>
      <c r="U20" s="135"/>
      <c r="V20" s="101"/>
    </row>
    <row r="21" spans="1:22" ht="24" customHeight="1" x14ac:dyDescent="0.25">
      <c r="A21" s="109">
        <v>5</v>
      </c>
      <c r="B21" s="110" t="str">
        <f>IF(C21="","",
IF('1. Punto de Partida'!$C$6="","",'1. Punto de Partida'!$C$6))</f>
        <v>Gestión Financiera</v>
      </c>
      <c r="C21" s="102" t="s">
        <v>375</v>
      </c>
      <c r="D21" s="102" t="s">
        <v>90</v>
      </c>
      <c r="E21" s="102" t="s">
        <v>415</v>
      </c>
      <c r="F21" s="102" t="s">
        <v>414</v>
      </c>
      <c r="G21" s="101" t="s">
        <v>428</v>
      </c>
      <c r="H21" s="111" t="s">
        <v>14</v>
      </c>
      <c r="I21" s="111" t="s">
        <v>93</v>
      </c>
      <c r="J21" s="111" t="s">
        <v>404</v>
      </c>
      <c r="K21" s="105" t="str">
        <f t="shared" ref="K21" si="13">IFERROR(MID(J21,1,SEARCH(":",J21,1)-1),"")</f>
        <v>Baja</v>
      </c>
      <c r="L21" s="106">
        <f t="shared" ref="L21" si="14">IF(OR(K21="Rara vez",K21="Muy Baja"),0.2,
IF(OR(K21="Improbable",K21="Baja"),0.4,
IF(OR(K21="Posible",K21="Media"),0.6,
IF(OR(K21="Probable",K21="Alta"),0.8,
IF(OR(K21="Casi seguro",K21="Muy Alta"),1,"")))))</f>
        <v>0.4</v>
      </c>
      <c r="M21" s="108" t="s">
        <v>393</v>
      </c>
      <c r="N21" s="105" t="str">
        <f>IF(OR(H21="Corrupción",H21="Trámites, OPAs y Consultas de Acceso a la Información Pública",H21="Lavado de Activos",H21="Financiación del Terrorismo"),'3.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Leve</v>
      </c>
      <c r="O21" s="106">
        <f t="shared" ref="O21" si="15">IF(N21="Leve",0.2,
IF(N21="Menor",0.4,
IF(N21="Moderado",0.6,
IF(N21="Mayor",0.8,
IF(N21="Catastrófico",1,"")))))</f>
        <v>0.2</v>
      </c>
      <c r="P21" s="107" t="str">
        <f t="shared" ref="P21" si="16">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Bajo</v>
      </c>
      <c r="Q21" s="127"/>
      <c r="R21" s="127"/>
      <c r="S21" s="127"/>
      <c r="T21" s="127"/>
      <c r="U21" s="135" t="str">
        <f t="shared" ref="U21" si="17">IF(S21="","","Cuatrimestral")</f>
        <v/>
      </c>
      <c r="V21" s="101"/>
    </row>
    <row r="22" spans="1:22" ht="21.75" customHeight="1" x14ac:dyDescent="0.25">
      <c r="A22" s="109"/>
      <c r="B22" s="110"/>
      <c r="C22" s="103"/>
      <c r="D22" s="103"/>
      <c r="E22" s="103"/>
      <c r="F22" s="103"/>
      <c r="G22" s="101"/>
      <c r="H22" s="111"/>
      <c r="I22" s="111"/>
      <c r="J22" s="111"/>
      <c r="K22" s="105"/>
      <c r="L22" s="106"/>
      <c r="M22" s="108"/>
      <c r="N22" s="105"/>
      <c r="O22" s="106"/>
      <c r="P22" s="107"/>
      <c r="Q22" s="127"/>
      <c r="R22" s="127"/>
      <c r="S22" s="127"/>
      <c r="T22" s="127"/>
      <c r="U22" s="135"/>
      <c r="V22" s="101"/>
    </row>
    <row r="23" spans="1:22" ht="28.5" customHeight="1" x14ac:dyDescent="0.25">
      <c r="A23" s="109"/>
      <c r="B23" s="110"/>
      <c r="C23" s="104"/>
      <c r="D23" s="104"/>
      <c r="E23" s="104"/>
      <c r="F23" s="104"/>
      <c r="G23" s="101"/>
      <c r="H23" s="111"/>
      <c r="I23" s="111"/>
      <c r="J23" s="111"/>
      <c r="K23" s="105"/>
      <c r="L23" s="106"/>
      <c r="M23" s="108"/>
      <c r="N23" s="105"/>
      <c r="O23" s="106"/>
      <c r="P23" s="107"/>
      <c r="Q23" s="127"/>
      <c r="R23" s="127"/>
      <c r="S23" s="127"/>
      <c r="T23" s="127"/>
      <c r="U23" s="135"/>
      <c r="V23" s="101"/>
    </row>
    <row r="24" spans="1:22" ht="16.5" customHeight="1" x14ac:dyDescent="0.25">
      <c r="A24" s="109">
        <v>6</v>
      </c>
      <c r="B24" s="110" t="str">
        <f>IF(C24="","",
IF('1. Punto de Partida'!$C$6="","",'1. Punto de Partida'!$C$6))</f>
        <v>Gestión Financiera</v>
      </c>
      <c r="C24" s="102" t="s">
        <v>374</v>
      </c>
      <c r="D24" s="102" t="s">
        <v>90</v>
      </c>
      <c r="E24" s="102" t="s">
        <v>392</v>
      </c>
      <c r="F24" s="102" t="s">
        <v>391</v>
      </c>
      <c r="G24" s="101" t="s">
        <v>430</v>
      </c>
      <c r="H24" s="111" t="s">
        <v>14</v>
      </c>
      <c r="I24" s="111" t="s">
        <v>84</v>
      </c>
      <c r="J24" s="111" t="s">
        <v>386</v>
      </c>
      <c r="K24" s="105" t="str">
        <f t="shared" ref="K24" si="18">IFERROR(MID(J24,1,SEARCH(":",J24,1)-1),"")</f>
        <v>Alta</v>
      </c>
      <c r="L24" s="106">
        <f t="shared" ref="L24" si="19">IF(OR(K24="Rara vez",K24="Muy Baja"),0.2,
IF(OR(K24="Improbable",K24="Baja"),0.4,
IF(OR(K24="Posible",K24="Media"),0.6,
IF(OR(K24="Probable",K24="Alta"),0.8,
IF(OR(K24="Casi seguro",K24="Muy Alta"),1,"")))))</f>
        <v>0.8</v>
      </c>
      <c r="M24" s="108" t="s">
        <v>393</v>
      </c>
      <c r="N24" s="105" t="str">
        <f>IF(OR(H24="Corrupción",H24="Trámites, OPAs y Consultas de Acceso a la Información Pública",H24="Lavado de Activos",H24="Financiación del Terrorismo"),'3.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Leve</v>
      </c>
      <c r="O24" s="106">
        <f t="shared" ref="O24" si="20">IF(N24="Leve",0.2,
IF(N24="Menor",0.4,
IF(N24="Moderado",0.6,
IF(N24="Mayor",0.8,
IF(N24="Catastrófico",1,"")))))</f>
        <v>0.2</v>
      </c>
      <c r="P24" s="107" t="str">
        <f t="shared" ref="P24" si="21">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Moderado</v>
      </c>
      <c r="Q24" s="127"/>
      <c r="R24" s="127"/>
      <c r="S24" s="127"/>
      <c r="T24" s="127"/>
      <c r="U24" s="135" t="str">
        <f t="shared" ref="U24" si="22">IF(S24="","","Cuatrimestral")</f>
        <v/>
      </c>
      <c r="V24" s="101"/>
    </row>
    <row r="25" spans="1:22" ht="15" customHeight="1" x14ac:dyDescent="0.25">
      <c r="A25" s="109"/>
      <c r="B25" s="110"/>
      <c r="C25" s="103"/>
      <c r="D25" s="103"/>
      <c r="E25" s="103"/>
      <c r="F25" s="103"/>
      <c r="G25" s="101"/>
      <c r="H25" s="111"/>
      <c r="I25" s="111"/>
      <c r="J25" s="111"/>
      <c r="K25" s="105"/>
      <c r="L25" s="106"/>
      <c r="M25" s="108"/>
      <c r="N25" s="105"/>
      <c r="O25" s="106"/>
      <c r="P25" s="107"/>
      <c r="Q25" s="127"/>
      <c r="R25" s="127"/>
      <c r="S25" s="127"/>
      <c r="T25" s="127"/>
      <c r="U25" s="135"/>
      <c r="V25" s="101"/>
    </row>
    <row r="26" spans="1:22" ht="15" customHeight="1" x14ac:dyDescent="0.25">
      <c r="A26" s="109"/>
      <c r="B26" s="110"/>
      <c r="C26" s="104"/>
      <c r="D26" s="104"/>
      <c r="E26" s="104"/>
      <c r="F26" s="104"/>
      <c r="G26" s="101"/>
      <c r="H26" s="111"/>
      <c r="I26" s="111"/>
      <c r="J26" s="111"/>
      <c r="K26" s="105"/>
      <c r="L26" s="106"/>
      <c r="M26" s="108"/>
      <c r="N26" s="105"/>
      <c r="O26" s="106"/>
      <c r="P26" s="107"/>
      <c r="Q26" s="127"/>
      <c r="R26" s="127"/>
      <c r="S26" s="127"/>
      <c r="T26" s="127"/>
      <c r="U26" s="135"/>
      <c r="V26" s="101"/>
    </row>
    <row r="27" spans="1:22" ht="16.5" customHeight="1" x14ac:dyDescent="0.25">
      <c r="A27" s="109">
        <v>7</v>
      </c>
      <c r="B27" s="110" t="str">
        <f>IF(C27="","",
IF('1. Punto de Partida'!$C$6="","",'1. Punto de Partida'!$C$6))</f>
        <v>Gestión Financiera</v>
      </c>
      <c r="C27" s="102" t="s">
        <v>431</v>
      </c>
      <c r="D27" s="102" t="s">
        <v>96</v>
      </c>
      <c r="E27" s="102" t="s">
        <v>432</v>
      </c>
      <c r="F27" s="102" t="s">
        <v>433</v>
      </c>
      <c r="G27" s="101" t="s">
        <v>434</v>
      </c>
      <c r="H27" s="111" t="s">
        <v>299</v>
      </c>
      <c r="I27" s="111" t="s">
        <v>85</v>
      </c>
      <c r="J27" s="111" t="s">
        <v>435</v>
      </c>
      <c r="K27" s="105" t="str">
        <f t="shared" ref="K27" si="23">IFERROR(MID(J27,1,SEARCH(":",J27,1)-1),"")</f>
        <v>Media</v>
      </c>
      <c r="L27" s="106">
        <f t="shared" ref="L27" si="24">IF(OR(K27="Rara vez",K27="Muy Baja"),0.2,
IF(OR(K27="Improbable",K27="Baja"),0.4,
IF(OR(K27="Posible",K27="Media"),0.6,
IF(OR(K27="Probable",K27="Alta"),0.8,
IF(OR(K27="Casi seguro",K27="Muy Alta"),1,"")))))</f>
        <v>0.6</v>
      </c>
      <c r="M27" s="108" t="s">
        <v>439</v>
      </c>
      <c r="N27" s="105" t="str">
        <f>IF(OR(H27="Corrupción",H27="Trámites, OPAs y Consultas de Acceso a la Información Pública",H27="Lavado de Activos",H27="Financiación del Terrorismo"),'3.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Mayor</v>
      </c>
      <c r="O27" s="106">
        <f t="shared" ref="O27" si="25">IF(N27="Leve",0.2,
IF(N27="Menor",0.4,
IF(N27="Moderado",0.6,
IF(N27="Mayor",0.8,
IF(N27="Catastrófico",1,"")))))</f>
        <v>0.8</v>
      </c>
      <c r="P27" s="107" t="str">
        <f t="shared" ref="P27" si="26">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Alto</v>
      </c>
      <c r="Q27" s="127" t="s">
        <v>440</v>
      </c>
      <c r="R27" s="127" t="s">
        <v>441</v>
      </c>
      <c r="S27" s="127" t="s">
        <v>442</v>
      </c>
      <c r="T27" s="127" t="s">
        <v>443</v>
      </c>
      <c r="U27" s="135" t="str">
        <f t="shared" ref="U27" si="27">IF(S27="","","Cuatrimestral")</f>
        <v>Cuatrimestral</v>
      </c>
      <c r="V27" s="131" t="s">
        <v>447</v>
      </c>
    </row>
    <row r="28" spans="1:22" ht="15" customHeight="1" x14ac:dyDescent="0.25">
      <c r="A28" s="109"/>
      <c r="B28" s="110"/>
      <c r="C28" s="103"/>
      <c r="D28" s="103"/>
      <c r="E28" s="103"/>
      <c r="F28" s="103"/>
      <c r="G28" s="101"/>
      <c r="H28" s="111"/>
      <c r="I28" s="111"/>
      <c r="J28" s="111"/>
      <c r="K28" s="105"/>
      <c r="L28" s="106"/>
      <c r="M28" s="108"/>
      <c r="N28" s="105"/>
      <c r="O28" s="106"/>
      <c r="P28" s="107"/>
      <c r="Q28" s="127"/>
      <c r="R28" s="127"/>
      <c r="S28" s="127"/>
      <c r="T28" s="127"/>
      <c r="U28" s="135"/>
      <c r="V28" s="132"/>
    </row>
    <row r="29" spans="1:22" ht="15" customHeight="1" x14ac:dyDescent="0.25">
      <c r="A29" s="109"/>
      <c r="B29" s="110"/>
      <c r="C29" s="104"/>
      <c r="D29" s="104"/>
      <c r="E29" s="104"/>
      <c r="F29" s="104"/>
      <c r="G29" s="101"/>
      <c r="H29" s="111"/>
      <c r="I29" s="111"/>
      <c r="J29" s="111"/>
      <c r="K29" s="105"/>
      <c r="L29" s="106"/>
      <c r="M29" s="108"/>
      <c r="N29" s="105"/>
      <c r="O29" s="106"/>
      <c r="P29" s="107"/>
      <c r="Q29" s="127"/>
      <c r="R29" s="127"/>
      <c r="S29" s="127"/>
      <c r="T29" s="127"/>
      <c r="U29" s="135"/>
      <c r="V29" s="133"/>
    </row>
    <row r="30" spans="1:22" ht="16.5" customHeight="1" x14ac:dyDescent="0.25">
      <c r="A30" s="109">
        <v>8</v>
      </c>
      <c r="B30" s="110" t="str">
        <f>IF(C30="","",
IF('1. Punto de Partida'!$C$6="","",'1. Punto de Partida'!$C$6))</f>
        <v>Gestión Financiera</v>
      </c>
      <c r="C30" s="102" t="s">
        <v>436</v>
      </c>
      <c r="D30" s="102" t="s">
        <v>96</v>
      </c>
      <c r="E30" s="102" t="s">
        <v>437</v>
      </c>
      <c r="F30" s="102" t="s">
        <v>433</v>
      </c>
      <c r="G30" s="101" t="s">
        <v>438</v>
      </c>
      <c r="H30" s="111" t="s">
        <v>299</v>
      </c>
      <c r="I30" s="111" t="s">
        <v>85</v>
      </c>
      <c r="J30" s="111" t="s">
        <v>386</v>
      </c>
      <c r="K30" s="105" t="str">
        <f t="shared" ref="K30" si="28">IFERROR(MID(J30,1,SEARCH(":",J30,1)-1),"")</f>
        <v>Alta</v>
      </c>
      <c r="L30" s="106">
        <f t="shared" ref="L30" si="29">IF(OR(K30="Rara vez",K30="Muy Baja"),0.2,
IF(OR(K30="Improbable",K30="Baja"),0.4,
IF(OR(K30="Posible",K30="Media"),0.6,
IF(OR(K30="Probable",K30="Alta"),0.8,
IF(OR(K30="Casi seguro",K30="Muy Alta"),1,"")))))</f>
        <v>0.8</v>
      </c>
      <c r="M30" s="108" t="s">
        <v>405</v>
      </c>
      <c r="N30" s="105" t="str">
        <f>IF(OR(H30="Corrupción",H30="Trámites, OPAs y Consultas de Acceso a la Información Pública",H30="Lavado de Activos",H30="Financiación del Terrorismo"),'3.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Menor</v>
      </c>
      <c r="O30" s="106">
        <f t="shared" ref="O30" si="30">IF(N30="Leve",0.2,
IF(N30="Menor",0.4,
IF(N30="Moderado",0.6,
IF(N30="Mayor",0.8,
IF(N30="Catastrófico",1,"")))))</f>
        <v>0.4</v>
      </c>
      <c r="P30" s="107" t="str">
        <f t="shared" ref="P30" si="31">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Moderado</v>
      </c>
      <c r="Q30" s="127" t="s">
        <v>444</v>
      </c>
      <c r="R30" s="127" t="s">
        <v>445</v>
      </c>
      <c r="S30" s="127" t="s">
        <v>446</v>
      </c>
      <c r="T30" s="127" t="s">
        <v>443</v>
      </c>
      <c r="U30" s="135" t="str">
        <f t="shared" ref="U30" si="32">IF(S30="","","Cuatrimestral")</f>
        <v>Cuatrimestral</v>
      </c>
      <c r="V30" s="131" t="s">
        <v>448</v>
      </c>
    </row>
    <row r="31" spans="1:22" ht="15" customHeight="1" x14ac:dyDescent="0.25">
      <c r="A31" s="109"/>
      <c r="B31" s="110"/>
      <c r="C31" s="103"/>
      <c r="D31" s="103"/>
      <c r="E31" s="103"/>
      <c r="F31" s="103"/>
      <c r="G31" s="101"/>
      <c r="H31" s="111"/>
      <c r="I31" s="111"/>
      <c r="J31" s="111"/>
      <c r="K31" s="105"/>
      <c r="L31" s="106"/>
      <c r="M31" s="108"/>
      <c r="N31" s="105"/>
      <c r="O31" s="106"/>
      <c r="P31" s="107"/>
      <c r="Q31" s="127"/>
      <c r="R31" s="127"/>
      <c r="S31" s="127"/>
      <c r="T31" s="127"/>
      <c r="U31" s="135"/>
      <c r="V31" s="132"/>
    </row>
    <row r="32" spans="1:22" ht="15" customHeight="1" x14ac:dyDescent="0.25">
      <c r="A32" s="109"/>
      <c r="B32" s="110"/>
      <c r="C32" s="104"/>
      <c r="D32" s="104"/>
      <c r="E32" s="104"/>
      <c r="F32" s="104"/>
      <c r="G32" s="101"/>
      <c r="H32" s="111"/>
      <c r="I32" s="111"/>
      <c r="J32" s="111"/>
      <c r="K32" s="105"/>
      <c r="L32" s="106"/>
      <c r="M32" s="108"/>
      <c r="N32" s="105"/>
      <c r="O32" s="106"/>
      <c r="P32" s="107"/>
      <c r="Q32" s="127"/>
      <c r="R32" s="127"/>
      <c r="S32" s="127"/>
      <c r="T32" s="127"/>
      <c r="U32" s="135"/>
      <c r="V32" s="133"/>
    </row>
    <row r="33" spans="1:22" ht="16.5" customHeight="1" x14ac:dyDescent="0.25">
      <c r="A33" s="109">
        <v>9</v>
      </c>
      <c r="B33" s="110" t="str">
        <f>IF(C33="","",
IF('1. Punto de Partida'!$C$6="","",'1. Punto de Partida'!$C$6))</f>
        <v>Gestión Financiera</v>
      </c>
      <c r="C33" s="102" t="s">
        <v>468</v>
      </c>
      <c r="D33" s="102" t="s">
        <v>90</v>
      </c>
      <c r="E33" s="111" t="s">
        <v>469</v>
      </c>
      <c r="F33" s="111" t="s">
        <v>470</v>
      </c>
      <c r="G33" s="101" t="s">
        <v>471</v>
      </c>
      <c r="H33" s="111" t="s">
        <v>143</v>
      </c>
      <c r="I33" s="111" t="s">
        <v>85</v>
      </c>
      <c r="J33" s="111" t="s">
        <v>472</v>
      </c>
      <c r="K33" s="105" t="str">
        <f t="shared" ref="K33" si="33">IFERROR(MID(J33,1,SEARCH(":",J33,1)-1),"")</f>
        <v>Muy Alta</v>
      </c>
      <c r="L33" s="106">
        <f t="shared" ref="L33" si="34">IF(OR(K33="Rara vez",K33="Muy Baja"),0.2,
IF(OR(K33="Improbable",K33="Baja"),0.4,
IF(OR(K33="Posible",K33="Media"),0.6,
IF(OR(K33="Probable",K33="Alta"),0.8,
IF(OR(K33="Casi seguro",K33="Muy Alta"),1,"")))))</f>
        <v>1</v>
      </c>
      <c r="M33" s="108" t="s">
        <v>439</v>
      </c>
      <c r="N33" s="105" t="str">
        <f>IF(OR(H33="Corrupción",H33="Trámites, OPAs y Consultas de Acceso a la Información Pública",H33="Lavado de Activos",H33="Financiación del Terrorismo"),'3.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Mayor</v>
      </c>
      <c r="O33" s="106">
        <f t="shared" ref="O33" si="35">IF(N33="Leve",0.2,
IF(N33="Menor",0.4,
IF(N33="Moderado",0.6,
IF(N33="Mayor",0.8,
IF(N33="Catastrófico",1,"")))))</f>
        <v>0.8</v>
      </c>
      <c r="P33" s="107" t="str">
        <f t="shared" ref="P33" si="36">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Alto</v>
      </c>
      <c r="Q33" s="127" t="s">
        <v>477</v>
      </c>
      <c r="R33" s="127" t="s">
        <v>478</v>
      </c>
      <c r="S33" s="127" t="s">
        <v>479</v>
      </c>
      <c r="T33" s="127" t="s">
        <v>480</v>
      </c>
      <c r="U33" s="135" t="str">
        <f t="shared" ref="U33" si="37">IF(S33="","","Cuatrimestral")</f>
        <v>Cuatrimestral</v>
      </c>
      <c r="V33" s="131" t="s">
        <v>482</v>
      </c>
    </row>
    <row r="34" spans="1:22" ht="15" customHeight="1" x14ac:dyDescent="0.25">
      <c r="A34" s="109"/>
      <c r="B34" s="110"/>
      <c r="C34" s="103"/>
      <c r="D34" s="103"/>
      <c r="E34" s="111"/>
      <c r="F34" s="111"/>
      <c r="G34" s="101"/>
      <c r="H34" s="111"/>
      <c r="I34" s="111"/>
      <c r="J34" s="111"/>
      <c r="K34" s="105"/>
      <c r="L34" s="106"/>
      <c r="M34" s="108"/>
      <c r="N34" s="105"/>
      <c r="O34" s="106"/>
      <c r="P34" s="107"/>
      <c r="Q34" s="127"/>
      <c r="R34" s="127"/>
      <c r="S34" s="127"/>
      <c r="T34" s="127"/>
      <c r="U34" s="135"/>
      <c r="V34" s="132"/>
    </row>
    <row r="35" spans="1:22" ht="15" customHeight="1" x14ac:dyDescent="0.25">
      <c r="A35" s="109"/>
      <c r="B35" s="110"/>
      <c r="C35" s="104"/>
      <c r="D35" s="104"/>
      <c r="E35" s="111"/>
      <c r="F35" s="111"/>
      <c r="G35" s="101"/>
      <c r="H35" s="111"/>
      <c r="I35" s="111"/>
      <c r="J35" s="111"/>
      <c r="K35" s="105"/>
      <c r="L35" s="106"/>
      <c r="M35" s="108"/>
      <c r="N35" s="105"/>
      <c r="O35" s="106"/>
      <c r="P35" s="107"/>
      <c r="Q35" s="127"/>
      <c r="R35" s="127"/>
      <c r="S35" s="127"/>
      <c r="T35" s="127"/>
      <c r="U35" s="135"/>
      <c r="V35" s="133"/>
    </row>
    <row r="36" spans="1:22" ht="16.5" customHeight="1" x14ac:dyDescent="0.25">
      <c r="A36" s="109">
        <v>10</v>
      </c>
      <c r="B36" s="110" t="str">
        <f>IF(C36="","",
IF('1. Punto de Partida'!$C$6="","",'1. Punto de Partida'!$C$6))</f>
        <v>Gestión Financiera</v>
      </c>
      <c r="C36" s="102" t="s">
        <v>473</v>
      </c>
      <c r="D36" s="102" t="s">
        <v>96</v>
      </c>
      <c r="E36" s="102" t="s">
        <v>474</v>
      </c>
      <c r="F36" s="102" t="s">
        <v>475</v>
      </c>
      <c r="G36" s="101" t="s">
        <v>476</v>
      </c>
      <c r="H36" s="111" t="s">
        <v>144</v>
      </c>
      <c r="I36" s="111" t="s">
        <v>85</v>
      </c>
      <c r="J36" s="111" t="s">
        <v>472</v>
      </c>
      <c r="K36" s="105" t="str">
        <f t="shared" ref="K36" si="38">IFERROR(MID(J36,1,SEARCH(":",J36,1)-1),"")</f>
        <v>Muy Alta</v>
      </c>
      <c r="L36" s="106">
        <f t="shared" ref="L36" si="39">IF(OR(K36="Rara vez",K36="Muy Baja"),0.2,
IF(OR(K36="Improbable",K36="Baja"),0.4,
IF(OR(K36="Posible",K36="Media"),0.6,
IF(OR(K36="Probable",K36="Alta"),0.8,
IF(OR(K36="Casi seguro",K36="Muy Alta"),1,"")))))</f>
        <v>1</v>
      </c>
      <c r="M36" s="108" t="s">
        <v>439</v>
      </c>
      <c r="N36" s="105" t="str">
        <f>IF(OR(H36="Corrupción",H36="Trámites, OPAs y Consultas de Acceso a la Información Pública",H36="Lavado de Activos",H36="Financiación del Terrorismo"),'3.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Mayor</v>
      </c>
      <c r="O36" s="106">
        <f t="shared" ref="O36" si="40">IF(N36="Leve",0.2,
IF(N36="Menor",0.4,
IF(N36="Moderado",0.6,
IF(N36="Mayor",0.8,
IF(N36="Catastrófico",1,"")))))</f>
        <v>0.8</v>
      </c>
      <c r="P36" s="107" t="str">
        <f t="shared" ref="P36" si="41">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Alto</v>
      </c>
      <c r="Q36" s="128" t="s">
        <v>477</v>
      </c>
      <c r="R36" s="128" t="s">
        <v>478</v>
      </c>
      <c r="S36" s="127" t="s">
        <v>479</v>
      </c>
      <c r="T36" s="127" t="s">
        <v>481</v>
      </c>
      <c r="U36" s="135" t="str">
        <f t="shared" ref="U36" si="42">IF(S36="","","Cuatrimestral")</f>
        <v>Cuatrimestral</v>
      </c>
      <c r="V36" s="101" t="s">
        <v>482</v>
      </c>
    </row>
    <row r="37" spans="1:22" ht="15" customHeight="1" x14ac:dyDescent="0.25">
      <c r="A37" s="109"/>
      <c r="B37" s="110"/>
      <c r="C37" s="103"/>
      <c r="D37" s="103"/>
      <c r="E37" s="103"/>
      <c r="F37" s="103"/>
      <c r="G37" s="101"/>
      <c r="H37" s="111"/>
      <c r="I37" s="111"/>
      <c r="J37" s="111"/>
      <c r="K37" s="105"/>
      <c r="L37" s="106"/>
      <c r="M37" s="108"/>
      <c r="N37" s="105"/>
      <c r="O37" s="106"/>
      <c r="P37" s="107"/>
      <c r="Q37" s="129"/>
      <c r="R37" s="129"/>
      <c r="S37" s="127"/>
      <c r="T37" s="127"/>
      <c r="U37" s="135"/>
      <c r="V37" s="101"/>
    </row>
    <row r="38" spans="1:22" ht="15" customHeight="1" x14ac:dyDescent="0.25">
      <c r="A38" s="109"/>
      <c r="B38" s="110"/>
      <c r="C38" s="104"/>
      <c r="D38" s="104"/>
      <c r="E38" s="104"/>
      <c r="F38" s="104"/>
      <c r="G38" s="101"/>
      <c r="H38" s="111"/>
      <c r="I38" s="111"/>
      <c r="J38" s="111"/>
      <c r="K38" s="105"/>
      <c r="L38" s="106"/>
      <c r="M38" s="108"/>
      <c r="N38" s="105"/>
      <c r="O38" s="106"/>
      <c r="P38" s="107"/>
      <c r="Q38" s="130"/>
      <c r="R38" s="130"/>
      <c r="S38" s="127"/>
      <c r="T38" s="127"/>
      <c r="U38" s="135"/>
      <c r="V38" s="101"/>
    </row>
    <row r="39" spans="1:22" ht="16.5" customHeight="1" x14ac:dyDescent="0.25">
      <c r="A39" s="109">
        <v>11</v>
      </c>
      <c r="B39" s="110" t="str">
        <f>IF(C39="","",
IF('1. Punto de Partida'!$C$6="","",'1. Punto de Partida'!$C$6))</f>
        <v/>
      </c>
      <c r="C39" s="102"/>
      <c r="D39" s="102"/>
      <c r="E39" s="102"/>
      <c r="F39" s="102"/>
      <c r="G39" s="101"/>
      <c r="H39" s="111"/>
      <c r="I39" s="111"/>
      <c r="J39" s="111"/>
      <c r="K39" s="105" t="str">
        <f t="shared" ref="K39" si="43">IFERROR(MID(J39,1,SEARCH(":",J39,1)-1),"")</f>
        <v/>
      </c>
      <c r="L39" s="106" t="str">
        <f t="shared" ref="L39" si="44">IF(OR(K39="Rara vez",K39="Muy Baja"),0.2,
IF(OR(K39="Improbable",K39="Baja"),0.4,
IF(OR(K39="Posible",K39="Media"),0.6,
IF(OR(K39="Probable",K39="Alta"),0.8,
IF(OR(K39="Casi seguro",K39="Muy Alta"),1,"")))))</f>
        <v/>
      </c>
      <c r="M39" s="108"/>
      <c r="N39" s="105" t="str">
        <f>IF(OR(H39="Corrupción",H39="Trámites, OPAs y Consultas de Acceso a la Información Pública",H39="Lavado de Activos",H39="Financiación del Terrorismo"),'3.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106" t="str">
        <f t="shared" ref="O39" si="45">IF(N39="Leve",0.2,
IF(N39="Menor",0.4,
IF(N39="Moderado",0.6,
IF(N39="Mayor",0.8,
IF(N39="Catastrófico",1,"")))))</f>
        <v/>
      </c>
      <c r="P39" s="107" t="str">
        <f t="shared" ref="P39" si="46">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
      </c>
      <c r="Q39" s="127"/>
      <c r="R39" s="127"/>
      <c r="S39" s="127"/>
      <c r="T39" s="127"/>
      <c r="U39" s="135" t="str">
        <f t="shared" ref="U39" si="47">IF(S39="","","Cuatrimestral")</f>
        <v/>
      </c>
      <c r="V39" s="101"/>
    </row>
    <row r="40" spans="1:22" ht="15" customHeight="1" x14ac:dyDescent="0.25">
      <c r="A40" s="109"/>
      <c r="B40" s="110"/>
      <c r="C40" s="103"/>
      <c r="D40" s="103"/>
      <c r="E40" s="103"/>
      <c r="F40" s="103"/>
      <c r="G40" s="101"/>
      <c r="H40" s="111"/>
      <c r="I40" s="111"/>
      <c r="J40" s="111"/>
      <c r="K40" s="105"/>
      <c r="L40" s="106"/>
      <c r="M40" s="108"/>
      <c r="N40" s="105"/>
      <c r="O40" s="106"/>
      <c r="P40" s="107"/>
      <c r="Q40" s="127"/>
      <c r="R40" s="127"/>
      <c r="S40" s="127"/>
      <c r="T40" s="127"/>
      <c r="U40" s="135"/>
      <c r="V40" s="101"/>
    </row>
    <row r="41" spans="1:22" ht="15" customHeight="1" x14ac:dyDescent="0.25">
      <c r="A41" s="109"/>
      <c r="B41" s="110"/>
      <c r="C41" s="104"/>
      <c r="D41" s="104"/>
      <c r="E41" s="104"/>
      <c r="F41" s="104"/>
      <c r="G41" s="101"/>
      <c r="H41" s="111"/>
      <c r="I41" s="111"/>
      <c r="J41" s="111"/>
      <c r="K41" s="105"/>
      <c r="L41" s="106"/>
      <c r="M41" s="108"/>
      <c r="N41" s="105"/>
      <c r="O41" s="106"/>
      <c r="P41" s="107"/>
      <c r="Q41" s="127"/>
      <c r="R41" s="127"/>
      <c r="S41" s="127"/>
      <c r="T41" s="127"/>
      <c r="U41" s="135"/>
      <c r="V41" s="101"/>
    </row>
    <row r="42" spans="1:22" ht="16.5" customHeight="1" x14ac:dyDescent="0.25">
      <c r="A42" s="109">
        <v>12</v>
      </c>
      <c r="B42" s="110" t="str">
        <f>IF(C42="","",
IF('1. Punto de Partida'!$C$6="","",'1. Punto de Partida'!$C$6))</f>
        <v/>
      </c>
      <c r="C42" s="102"/>
      <c r="D42" s="102"/>
      <c r="E42" s="102"/>
      <c r="F42" s="102"/>
      <c r="G42" s="101"/>
      <c r="H42" s="111"/>
      <c r="I42" s="111"/>
      <c r="J42" s="111"/>
      <c r="K42" s="105" t="str">
        <f t="shared" ref="K42" si="48">IFERROR(MID(J42,1,SEARCH(":",J42,1)-1),"")</f>
        <v/>
      </c>
      <c r="L42" s="106" t="str">
        <f t="shared" ref="L42" si="49">IF(OR(K42="Rara vez",K42="Muy Baja"),0.2,
IF(OR(K42="Improbable",K42="Baja"),0.4,
IF(OR(K42="Posible",K42="Media"),0.6,
IF(OR(K42="Probable",K42="Alta"),0.8,
IF(OR(K42="Casi seguro",K42="Muy Alta"),1,"")))))</f>
        <v/>
      </c>
      <c r="M42" s="108"/>
      <c r="N42" s="105" t="str">
        <f>IF(OR(H42="Corrupción",H42="Trámites, OPAs y Consultas de Acceso a la Información Pública",H42="Lavado de Activos",H42="Financiación del Terrorismo"),'3.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106" t="str">
        <f t="shared" ref="O42" si="50">IF(N42="Leve",0.2,
IF(N42="Menor",0.4,
IF(N42="Moderado",0.6,
IF(N42="Mayor",0.8,
IF(N42="Catastrófico",1,"")))))</f>
        <v/>
      </c>
      <c r="P42" s="107" t="str">
        <f t="shared" ref="P42" si="51">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127"/>
      <c r="R42" s="127"/>
      <c r="S42" s="127"/>
      <c r="T42" s="127"/>
      <c r="U42" s="135" t="str">
        <f t="shared" ref="U42" si="52">IF(S42="","","Cuatrimestral")</f>
        <v/>
      </c>
      <c r="V42" s="101"/>
    </row>
    <row r="43" spans="1:22" ht="15" customHeight="1" x14ac:dyDescent="0.25">
      <c r="A43" s="109"/>
      <c r="B43" s="110"/>
      <c r="C43" s="103"/>
      <c r="D43" s="103"/>
      <c r="E43" s="103"/>
      <c r="F43" s="103"/>
      <c r="G43" s="101"/>
      <c r="H43" s="111"/>
      <c r="I43" s="111"/>
      <c r="J43" s="111"/>
      <c r="K43" s="105"/>
      <c r="L43" s="106"/>
      <c r="M43" s="108"/>
      <c r="N43" s="105"/>
      <c r="O43" s="106"/>
      <c r="P43" s="107"/>
      <c r="Q43" s="127"/>
      <c r="R43" s="127"/>
      <c r="S43" s="127"/>
      <c r="T43" s="127"/>
      <c r="U43" s="135"/>
      <c r="V43" s="101"/>
    </row>
    <row r="44" spans="1:22" ht="15" customHeight="1" x14ac:dyDescent="0.25">
      <c r="A44" s="109"/>
      <c r="B44" s="110"/>
      <c r="C44" s="104"/>
      <c r="D44" s="104"/>
      <c r="E44" s="104"/>
      <c r="F44" s="104"/>
      <c r="G44" s="101"/>
      <c r="H44" s="111"/>
      <c r="I44" s="111"/>
      <c r="J44" s="111"/>
      <c r="K44" s="105"/>
      <c r="L44" s="106"/>
      <c r="M44" s="108"/>
      <c r="N44" s="105"/>
      <c r="O44" s="106"/>
      <c r="P44" s="107"/>
      <c r="Q44" s="127"/>
      <c r="R44" s="127"/>
      <c r="S44" s="127"/>
      <c r="T44" s="127"/>
      <c r="U44" s="135"/>
      <c r="V44" s="101"/>
    </row>
    <row r="45" spans="1:22" ht="16.5" customHeight="1" x14ac:dyDescent="0.25">
      <c r="A45" s="109">
        <v>13</v>
      </c>
      <c r="B45" s="110" t="str">
        <f>IF(C45="","",
IF('1. Punto de Partida'!$C$6="","",'1. Punto de Partida'!$C$6))</f>
        <v/>
      </c>
      <c r="C45" s="102"/>
      <c r="D45" s="102"/>
      <c r="E45" s="102"/>
      <c r="F45" s="102"/>
      <c r="G45" s="101"/>
      <c r="H45" s="111"/>
      <c r="I45" s="111"/>
      <c r="J45" s="111"/>
      <c r="K45" s="105" t="str">
        <f t="shared" ref="K45" si="53">IFERROR(MID(J45,1,SEARCH(":",J45,1)-1),"")</f>
        <v/>
      </c>
      <c r="L45" s="106" t="str">
        <f t="shared" ref="L45" si="54">IF(OR(K45="Rara vez",K45="Muy Baja"),0.2,
IF(OR(K45="Improbable",K45="Baja"),0.4,
IF(OR(K45="Posible",K45="Media"),0.6,
IF(OR(K45="Probable",K45="Alta"),0.8,
IF(OR(K45="Casi seguro",K45="Muy Alta"),1,"")))))</f>
        <v/>
      </c>
      <c r="M45" s="108"/>
      <c r="N45" s="105" t="str">
        <f>IF(OR(H45="Corrupción",H45="Trámites, OPAs y Consultas de Acceso a la Información Pública",H45="Lavado de Activos",H45="Financiación del Terrorismo"),'3.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106" t="str">
        <f t="shared" ref="O45" si="55">IF(N45="Leve",0.2,
IF(N45="Menor",0.4,
IF(N45="Moderado",0.6,
IF(N45="Mayor",0.8,
IF(N45="Catastrófico",1,"")))))</f>
        <v/>
      </c>
      <c r="P45" s="107" t="str">
        <f t="shared" ref="P45" si="56">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127"/>
      <c r="R45" s="127"/>
      <c r="S45" s="127"/>
      <c r="T45" s="127"/>
      <c r="U45" s="135" t="str">
        <f t="shared" ref="U45" si="57">IF(S45="","","Cuatrimestral")</f>
        <v/>
      </c>
      <c r="V45" s="101"/>
    </row>
    <row r="46" spans="1:22" ht="15" customHeight="1" x14ac:dyDescent="0.25">
      <c r="A46" s="109"/>
      <c r="B46" s="110"/>
      <c r="C46" s="103"/>
      <c r="D46" s="103"/>
      <c r="E46" s="103"/>
      <c r="F46" s="103"/>
      <c r="G46" s="101"/>
      <c r="H46" s="111"/>
      <c r="I46" s="111"/>
      <c r="J46" s="111"/>
      <c r="K46" s="105"/>
      <c r="L46" s="106"/>
      <c r="M46" s="108"/>
      <c r="N46" s="105"/>
      <c r="O46" s="106"/>
      <c r="P46" s="107"/>
      <c r="Q46" s="127"/>
      <c r="R46" s="127"/>
      <c r="S46" s="127"/>
      <c r="T46" s="127"/>
      <c r="U46" s="135"/>
      <c r="V46" s="101"/>
    </row>
    <row r="47" spans="1:22" ht="15" customHeight="1" x14ac:dyDescent="0.25">
      <c r="A47" s="109"/>
      <c r="B47" s="110"/>
      <c r="C47" s="104"/>
      <c r="D47" s="104"/>
      <c r="E47" s="104"/>
      <c r="F47" s="104"/>
      <c r="G47" s="101"/>
      <c r="H47" s="111"/>
      <c r="I47" s="111"/>
      <c r="J47" s="111"/>
      <c r="K47" s="105"/>
      <c r="L47" s="106"/>
      <c r="M47" s="108"/>
      <c r="N47" s="105"/>
      <c r="O47" s="106"/>
      <c r="P47" s="107"/>
      <c r="Q47" s="127"/>
      <c r="R47" s="127"/>
      <c r="S47" s="127"/>
      <c r="T47" s="127"/>
      <c r="U47" s="135"/>
      <c r="V47" s="101"/>
    </row>
    <row r="48" spans="1:22" ht="16.5" customHeight="1" x14ac:dyDescent="0.25">
      <c r="A48" s="109">
        <v>14</v>
      </c>
      <c r="B48" s="110" t="str">
        <f>IF(C48="","",
IF('1. Punto de Partida'!$C$6="","",'1. Punto de Partida'!$C$6))</f>
        <v/>
      </c>
      <c r="C48" s="102"/>
      <c r="D48" s="102"/>
      <c r="E48" s="102"/>
      <c r="F48" s="102"/>
      <c r="G48" s="101"/>
      <c r="H48" s="111"/>
      <c r="I48" s="111"/>
      <c r="J48" s="111"/>
      <c r="K48" s="105" t="str">
        <f t="shared" ref="K48" si="58">IFERROR(MID(J48,1,SEARCH(":",J48,1)-1),"")</f>
        <v/>
      </c>
      <c r="L48" s="106" t="str">
        <f t="shared" ref="L48" si="59">IF(OR(K48="Rara vez",K48="Muy Baja"),0.2,
IF(OR(K48="Improbable",K48="Baja"),0.4,
IF(OR(K48="Posible",K48="Media"),0.6,
IF(OR(K48="Probable",K48="Alta"),0.8,
IF(OR(K48="Casi seguro",K48="Muy Alta"),1,"")))))</f>
        <v/>
      </c>
      <c r="M48" s="108"/>
      <c r="N48" s="105" t="str">
        <f>IF(OR(H48="Corrupción",H48="Trámites, OPAs y Consultas de Acceso a la Información Pública",H48="Lavado de Activos",H48="Financiación del Terrorismo"),'3.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106" t="str">
        <f t="shared" ref="O48" si="60">IF(N48="Leve",0.2,
IF(N48="Menor",0.4,
IF(N48="Moderado",0.6,
IF(N48="Mayor",0.8,
IF(N48="Catastrófico",1,"")))))</f>
        <v/>
      </c>
      <c r="P48" s="107" t="str">
        <f t="shared" ref="P48" si="61">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127"/>
      <c r="R48" s="127"/>
      <c r="S48" s="127"/>
      <c r="T48" s="127"/>
      <c r="U48" s="135" t="str">
        <f t="shared" ref="U48" si="62">IF(S48="","","Cuatrimestral")</f>
        <v/>
      </c>
      <c r="V48" s="101"/>
    </row>
    <row r="49" spans="1:22" ht="15" customHeight="1" x14ac:dyDescent="0.25">
      <c r="A49" s="109"/>
      <c r="B49" s="110"/>
      <c r="C49" s="103"/>
      <c r="D49" s="103"/>
      <c r="E49" s="103"/>
      <c r="F49" s="103"/>
      <c r="G49" s="101"/>
      <c r="H49" s="111"/>
      <c r="I49" s="111"/>
      <c r="J49" s="111"/>
      <c r="K49" s="105"/>
      <c r="L49" s="106"/>
      <c r="M49" s="108"/>
      <c r="N49" s="105"/>
      <c r="O49" s="106"/>
      <c r="P49" s="107"/>
      <c r="Q49" s="127"/>
      <c r="R49" s="127"/>
      <c r="S49" s="127"/>
      <c r="T49" s="127"/>
      <c r="U49" s="135"/>
      <c r="V49" s="101"/>
    </row>
    <row r="50" spans="1:22" ht="15" customHeight="1" x14ac:dyDescent="0.25">
      <c r="A50" s="109"/>
      <c r="B50" s="110"/>
      <c r="C50" s="104"/>
      <c r="D50" s="104"/>
      <c r="E50" s="104"/>
      <c r="F50" s="104"/>
      <c r="G50" s="101"/>
      <c r="H50" s="111"/>
      <c r="I50" s="111"/>
      <c r="J50" s="111"/>
      <c r="K50" s="105"/>
      <c r="L50" s="106"/>
      <c r="M50" s="108"/>
      <c r="N50" s="105"/>
      <c r="O50" s="106"/>
      <c r="P50" s="107"/>
      <c r="Q50" s="127"/>
      <c r="R50" s="127"/>
      <c r="S50" s="127"/>
      <c r="T50" s="127"/>
      <c r="U50" s="135"/>
      <c r="V50" s="101"/>
    </row>
    <row r="51" spans="1:22" ht="16.5" customHeight="1" x14ac:dyDescent="0.25">
      <c r="A51" s="109">
        <v>15</v>
      </c>
      <c r="B51" s="110" t="str">
        <f>IF(C51="","",
IF('1. Punto de Partida'!$C$6="","",'1. Punto de Partida'!$C$6))</f>
        <v/>
      </c>
      <c r="C51" s="102"/>
      <c r="D51" s="102"/>
      <c r="E51" s="102"/>
      <c r="F51" s="102"/>
      <c r="G51" s="101"/>
      <c r="H51" s="111"/>
      <c r="I51" s="111"/>
      <c r="J51" s="111"/>
      <c r="K51" s="105" t="str">
        <f t="shared" ref="K51" si="63">IFERROR(MID(J51,1,SEARCH(":",J51,1)-1),"")</f>
        <v/>
      </c>
      <c r="L51" s="106" t="str">
        <f t="shared" ref="L51" si="64">IF(OR(K51="Rara vez",K51="Muy Baja"),0.2,
IF(OR(K51="Improbable",K51="Baja"),0.4,
IF(OR(K51="Posible",K51="Media"),0.6,
IF(OR(K51="Probable",K51="Alta"),0.8,
IF(OR(K51="Casi seguro",K51="Muy Alta"),1,"")))))</f>
        <v/>
      </c>
      <c r="M51" s="108"/>
      <c r="N51" s="105" t="str">
        <f>IF(OR(H51="Corrupción",H51="Trámites, OPAs y Consultas de Acceso a la Información Pública",H51="Lavado de Activos",H51="Financiación del Terrorismo"),'3.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106" t="str">
        <f t="shared" ref="O51" si="65">IF(N51="Leve",0.2,
IF(N51="Menor",0.4,
IF(N51="Moderado",0.6,
IF(N51="Mayor",0.8,
IF(N51="Catastrófico",1,"")))))</f>
        <v/>
      </c>
      <c r="P51" s="107" t="str">
        <f t="shared" ref="P51" si="66">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127"/>
      <c r="R51" s="127"/>
      <c r="S51" s="127"/>
      <c r="T51" s="127"/>
      <c r="U51" s="135" t="str">
        <f t="shared" ref="U51" si="67">IF(S51="","","Cuatrimestral")</f>
        <v/>
      </c>
      <c r="V51" s="101"/>
    </row>
    <row r="52" spans="1:22" ht="15" customHeight="1" x14ac:dyDescent="0.25">
      <c r="A52" s="109"/>
      <c r="B52" s="110"/>
      <c r="C52" s="103"/>
      <c r="D52" s="103"/>
      <c r="E52" s="103"/>
      <c r="F52" s="103"/>
      <c r="G52" s="101"/>
      <c r="H52" s="111"/>
      <c r="I52" s="111"/>
      <c r="J52" s="111"/>
      <c r="K52" s="105"/>
      <c r="L52" s="106"/>
      <c r="M52" s="108"/>
      <c r="N52" s="105"/>
      <c r="O52" s="106"/>
      <c r="P52" s="107"/>
      <c r="Q52" s="127"/>
      <c r="R52" s="127"/>
      <c r="S52" s="127"/>
      <c r="T52" s="127"/>
      <c r="U52" s="135"/>
      <c r="V52" s="101"/>
    </row>
    <row r="53" spans="1:22" ht="15" customHeight="1" x14ac:dyDescent="0.25">
      <c r="A53" s="109"/>
      <c r="B53" s="110"/>
      <c r="C53" s="104"/>
      <c r="D53" s="104"/>
      <c r="E53" s="104"/>
      <c r="F53" s="104"/>
      <c r="G53" s="101"/>
      <c r="H53" s="111"/>
      <c r="I53" s="111"/>
      <c r="J53" s="111"/>
      <c r="K53" s="105"/>
      <c r="L53" s="106"/>
      <c r="M53" s="108"/>
      <c r="N53" s="105"/>
      <c r="O53" s="106"/>
      <c r="P53" s="107"/>
      <c r="Q53" s="127"/>
      <c r="R53" s="127"/>
      <c r="S53" s="127"/>
      <c r="T53" s="127"/>
      <c r="U53" s="135"/>
      <c r="V53" s="101"/>
    </row>
    <row r="54" spans="1:22" ht="16.5" customHeight="1" x14ac:dyDescent="0.25">
      <c r="A54" s="109">
        <v>16</v>
      </c>
      <c r="B54" s="110" t="str">
        <f>IF(C54="","",
IF('1. Punto de Partida'!$C$6="","",'1. Punto de Partida'!$C$6))</f>
        <v/>
      </c>
      <c r="C54" s="102"/>
      <c r="D54" s="102"/>
      <c r="E54" s="102"/>
      <c r="F54" s="102"/>
      <c r="G54" s="101"/>
      <c r="H54" s="111"/>
      <c r="I54" s="111"/>
      <c r="J54" s="111"/>
      <c r="K54" s="105" t="str">
        <f t="shared" ref="K54" si="68">IFERROR(MID(J54,1,SEARCH(":",J54,1)-1),"")</f>
        <v/>
      </c>
      <c r="L54" s="106" t="str">
        <f t="shared" ref="L54" si="69">IF(OR(K54="Rara vez",K54="Muy Baja"),0.2,
IF(OR(K54="Improbable",K54="Baja"),0.4,
IF(OR(K54="Posible",K54="Media"),0.6,
IF(OR(K54="Probable",K54="Alta"),0.8,
IF(OR(K54="Casi seguro",K54="Muy Alta"),1,"")))))</f>
        <v/>
      </c>
      <c r="M54" s="108"/>
      <c r="N54" s="105" t="str">
        <f>IF(OR(H54="Corrupción",H54="Trámites, OPAs y Consultas de Acceso a la Información Pública",H54="Lavado de Activos",H54="Financiación del Terrorismo"),'3.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106" t="str">
        <f t="shared" ref="O54" si="70">IF(N54="Leve",0.2,
IF(N54="Menor",0.4,
IF(N54="Moderado",0.6,
IF(N54="Mayor",0.8,
IF(N54="Catastrófico",1,"")))))</f>
        <v/>
      </c>
      <c r="P54" s="107" t="str">
        <f t="shared" ref="P54" si="71">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127"/>
      <c r="R54" s="127"/>
      <c r="S54" s="127"/>
      <c r="T54" s="127"/>
      <c r="U54" s="135" t="str">
        <f t="shared" ref="U54" si="72">IF(S54="","","Cuatrimestral")</f>
        <v/>
      </c>
      <c r="V54" s="101"/>
    </row>
    <row r="55" spans="1:22" ht="15" customHeight="1" x14ac:dyDescent="0.25">
      <c r="A55" s="109"/>
      <c r="B55" s="110"/>
      <c r="C55" s="103"/>
      <c r="D55" s="103"/>
      <c r="E55" s="103"/>
      <c r="F55" s="103"/>
      <c r="G55" s="101"/>
      <c r="H55" s="111"/>
      <c r="I55" s="111"/>
      <c r="J55" s="111"/>
      <c r="K55" s="105"/>
      <c r="L55" s="106"/>
      <c r="M55" s="108"/>
      <c r="N55" s="105"/>
      <c r="O55" s="106"/>
      <c r="P55" s="107"/>
      <c r="Q55" s="127"/>
      <c r="R55" s="127"/>
      <c r="S55" s="127"/>
      <c r="T55" s="127"/>
      <c r="U55" s="135"/>
      <c r="V55" s="101"/>
    </row>
    <row r="56" spans="1:22" ht="15" customHeight="1" x14ac:dyDescent="0.25">
      <c r="A56" s="109"/>
      <c r="B56" s="110"/>
      <c r="C56" s="104"/>
      <c r="D56" s="104"/>
      <c r="E56" s="104"/>
      <c r="F56" s="104"/>
      <c r="G56" s="101"/>
      <c r="H56" s="111"/>
      <c r="I56" s="111"/>
      <c r="J56" s="111"/>
      <c r="K56" s="105"/>
      <c r="L56" s="106"/>
      <c r="M56" s="108"/>
      <c r="N56" s="105"/>
      <c r="O56" s="106"/>
      <c r="P56" s="107"/>
      <c r="Q56" s="127"/>
      <c r="R56" s="127"/>
      <c r="S56" s="127"/>
      <c r="T56" s="127"/>
      <c r="U56" s="135"/>
      <c r="V56" s="101"/>
    </row>
    <row r="57" spans="1:22" ht="16.5" customHeight="1" x14ac:dyDescent="0.25">
      <c r="A57" s="109">
        <v>17</v>
      </c>
      <c r="B57" s="110" t="str">
        <f>IF(C57="","",
IF('1. Punto de Partida'!$C$6="","",'1. Punto de Partida'!$C$6))</f>
        <v/>
      </c>
      <c r="C57" s="102"/>
      <c r="D57" s="102"/>
      <c r="E57" s="102"/>
      <c r="F57" s="102"/>
      <c r="G57" s="101"/>
      <c r="H57" s="111"/>
      <c r="I57" s="111"/>
      <c r="J57" s="111"/>
      <c r="K57" s="105" t="str">
        <f t="shared" ref="K57" si="73">IFERROR(MID(J57,1,SEARCH(":",J57,1)-1),"")</f>
        <v/>
      </c>
      <c r="L57" s="106" t="str">
        <f t="shared" ref="L57" si="74">IF(OR(K57="Rara vez",K57="Muy Baja"),0.2,
IF(OR(K57="Improbable",K57="Baja"),0.4,
IF(OR(K57="Posible",K57="Media"),0.6,
IF(OR(K57="Probable",K57="Alta"),0.8,
IF(OR(K57="Casi seguro",K57="Muy Alta"),1,"")))))</f>
        <v/>
      </c>
      <c r="M57" s="108"/>
      <c r="N57" s="105" t="str">
        <f>IF(OR(H57="Corrupción",H57="Trámites, OPAs y Consultas de Acceso a la Información Pública",H57="Lavado de Activos",H57="Financiación del Terrorismo"),'3.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106" t="str">
        <f t="shared" ref="O57" si="75">IF(N57="Leve",0.2,
IF(N57="Menor",0.4,
IF(N57="Moderado",0.6,
IF(N57="Mayor",0.8,
IF(N57="Catastrófico",1,"")))))</f>
        <v/>
      </c>
      <c r="P57" s="107" t="str">
        <f t="shared" ref="P57" si="76">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127"/>
      <c r="R57" s="127"/>
      <c r="S57" s="127"/>
      <c r="T57" s="127"/>
      <c r="U57" s="135" t="str">
        <f t="shared" ref="U57" si="77">IF(S57="","","Cuatrimestral")</f>
        <v/>
      </c>
      <c r="V57" s="101"/>
    </row>
    <row r="58" spans="1:22" ht="15" customHeight="1" x14ac:dyDescent="0.25">
      <c r="A58" s="109"/>
      <c r="B58" s="110"/>
      <c r="C58" s="103"/>
      <c r="D58" s="103"/>
      <c r="E58" s="103"/>
      <c r="F58" s="103"/>
      <c r="G58" s="101"/>
      <c r="H58" s="111"/>
      <c r="I58" s="111"/>
      <c r="J58" s="111"/>
      <c r="K58" s="105"/>
      <c r="L58" s="106"/>
      <c r="M58" s="108"/>
      <c r="N58" s="105"/>
      <c r="O58" s="106"/>
      <c r="P58" s="107"/>
      <c r="Q58" s="127"/>
      <c r="R58" s="127"/>
      <c r="S58" s="127"/>
      <c r="T58" s="127"/>
      <c r="U58" s="135"/>
      <c r="V58" s="101"/>
    </row>
    <row r="59" spans="1:22" ht="15" customHeight="1" x14ac:dyDescent="0.25">
      <c r="A59" s="109"/>
      <c r="B59" s="110"/>
      <c r="C59" s="104"/>
      <c r="D59" s="104"/>
      <c r="E59" s="104"/>
      <c r="F59" s="104"/>
      <c r="G59" s="101"/>
      <c r="H59" s="111"/>
      <c r="I59" s="111"/>
      <c r="J59" s="111"/>
      <c r="K59" s="105"/>
      <c r="L59" s="106"/>
      <c r="M59" s="108"/>
      <c r="N59" s="105"/>
      <c r="O59" s="106"/>
      <c r="P59" s="107"/>
      <c r="Q59" s="127"/>
      <c r="R59" s="127"/>
      <c r="S59" s="127"/>
      <c r="T59" s="127"/>
      <c r="U59" s="135"/>
      <c r="V59" s="101"/>
    </row>
    <row r="60" spans="1:22" ht="16.5" customHeight="1" x14ac:dyDescent="0.25">
      <c r="A60" s="109">
        <v>18</v>
      </c>
      <c r="B60" s="110" t="str">
        <f>IF(C60="","",
IF('1. Punto de Partida'!$C$6="","",'1. Punto de Partida'!$C$6))</f>
        <v/>
      </c>
      <c r="C60" s="102"/>
      <c r="D60" s="102"/>
      <c r="E60" s="102"/>
      <c r="F60" s="102"/>
      <c r="G60" s="101"/>
      <c r="H60" s="111"/>
      <c r="I60" s="111"/>
      <c r="J60" s="111"/>
      <c r="K60" s="105" t="str">
        <f t="shared" ref="K60" si="78">IFERROR(MID(J60,1,SEARCH(":",J60,1)-1),"")</f>
        <v/>
      </c>
      <c r="L60" s="106" t="str">
        <f t="shared" ref="L60" si="79">IF(OR(K60="Rara vez",K60="Muy Baja"),0.2,
IF(OR(K60="Improbable",K60="Baja"),0.4,
IF(OR(K60="Posible",K60="Media"),0.6,
IF(OR(K60="Probable",K60="Alta"),0.8,
IF(OR(K60="Casi seguro",K60="Muy Alta"),1,"")))))</f>
        <v/>
      </c>
      <c r="M60" s="108"/>
      <c r="N60" s="105" t="str">
        <f>IF(OR(H60="Corrupción",H60="Trámites, OPAs y Consultas de Acceso a la Información Pública",H60="Lavado de Activos",H60="Financiación del Terrorismo"),'3.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106" t="str">
        <f t="shared" ref="O60" si="80">IF(N60="Leve",0.2,
IF(N60="Menor",0.4,
IF(N60="Moderado",0.6,
IF(N60="Mayor",0.8,
IF(N60="Catastrófico",1,"")))))</f>
        <v/>
      </c>
      <c r="P60" s="107" t="str">
        <f t="shared" ref="P60" si="81">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127"/>
      <c r="R60" s="127"/>
      <c r="S60" s="127"/>
      <c r="T60" s="127"/>
      <c r="U60" s="135" t="str">
        <f t="shared" ref="U60" si="82">IF(S60="","","Cuatrimestral")</f>
        <v/>
      </c>
      <c r="V60" s="101"/>
    </row>
    <row r="61" spans="1:22" ht="15" customHeight="1" x14ac:dyDescent="0.25">
      <c r="A61" s="109"/>
      <c r="B61" s="110"/>
      <c r="C61" s="103"/>
      <c r="D61" s="103"/>
      <c r="E61" s="103"/>
      <c r="F61" s="103"/>
      <c r="G61" s="101"/>
      <c r="H61" s="111"/>
      <c r="I61" s="111"/>
      <c r="J61" s="111"/>
      <c r="K61" s="105"/>
      <c r="L61" s="106"/>
      <c r="M61" s="108"/>
      <c r="N61" s="105"/>
      <c r="O61" s="106"/>
      <c r="P61" s="107"/>
      <c r="Q61" s="127"/>
      <c r="R61" s="127"/>
      <c r="S61" s="127"/>
      <c r="T61" s="127"/>
      <c r="U61" s="135"/>
      <c r="V61" s="101"/>
    </row>
    <row r="62" spans="1:22" ht="15" customHeight="1" x14ac:dyDescent="0.25">
      <c r="A62" s="109"/>
      <c r="B62" s="110"/>
      <c r="C62" s="104"/>
      <c r="D62" s="104"/>
      <c r="E62" s="104"/>
      <c r="F62" s="104"/>
      <c r="G62" s="101"/>
      <c r="H62" s="111"/>
      <c r="I62" s="111"/>
      <c r="J62" s="111"/>
      <c r="K62" s="105"/>
      <c r="L62" s="106"/>
      <c r="M62" s="108"/>
      <c r="N62" s="105"/>
      <c r="O62" s="106"/>
      <c r="P62" s="107"/>
      <c r="Q62" s="127"/>
      <c r="R62" s="127"/>
      <c r="S62" s="127"/>
      <c r="T62" s="127"/>
      <c r="U62" s="135"/>
      <c r="V62" s="101"/>
    </row>
    <row r="63" spans="1:22" ht="16.5" customHeight="1" x14ac:dyDescent="0.25">
      <c r="A63" s="109">
        <v>19</v>
      </c>
      <c r="B63" s="110" t="str">
        <f>IF(C63="","",
IF('1. Punto de Partida'!$C$6="","",'1. Punto de Partida'!$C$6))</f>
        <v/>
      </c>
      <c r="C63" s="102"/>
      <c r="D63" s="102"/>
      <c r="E63" s="102"/>
      <c r="F63" s="102"/>
      <c r="G63" s="101"/>
      <c r="H63" s="111"/>
      <c r="I63" s="111"/>
      <c r="J63" s="111"/>
      <c r="K63" s="105" t="str">
        <f t="shared" ref="K63" si="83">IFERROR(MID(J63,1,SEARCH(":",J63,1)-1),"")</f>
        <v/>
      </c>
      <c r="L63" s="106" t="str">
        <f t="shared" ref="L63" si="84">IF(OR(K63="Rara vez",K63="Muy Baja"),0.2,
IF(OR(K63="Improbable",K63="Baja"),0.4,
IF(OR(K63="Posible",K63="Media"),0.6,
IF(OR(K63="Probable",K63="Alta"),0.8,
IF(OR(K63="Casi seguro",K63="Muy Alta"),1,"")))))</f>
        <v/>
      </c>
      <c r="M63" s="108"/>
      <c r="N63" s="105" t="str">
        <f>IF(OR(H63="Corrupción",H63="Trámites, OPAs y Consultas de Acceso a la Información Pública",H63="Lavado de Activos",H63="Financiación del Terrorismo"),'3.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106" t="str">
        <f t="shared" ref="O63" si="85">IF(N63="Leve",0.2,
IF(N63="Menor",0.4,
IF(N63="Moderado",0.6,
IF(N63="Mayor",0.8,
IF(N63="Catastrófico",1,"")))))</f>
        <v/>
      </c>
      <c r="P63" s="107" t="str">
        <f t="shared" ref="P63" si="86">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127"/>
      <c r="R63" s="127"/>
      <c r="S63" s="127"/>
      <c r="T63" s="127"/>
      <c r="U63" s="135" t="str">
        <f t="shared" ref="U63" si="87">IF(S63="","","Cuatrimestral")</f>
        <v/>
      </c>
      <c r="V63" s="101"/>
    </row>
    <row r="64" spans="1:22" ht="15" customHeight="1" x14ac:dyDescent="0.25">
      <c r="A64" s="109"/>
      <c r="B64" s="110"/>
      <c r="C64" s="103"/>
      <c r="D64" s="103"/>
      <c r="E64" s="103"/>
      <c r="F64" s="103"/>
      <c r="G64" s="101"/>
      <c r="H64" s="111"/>
      <c r="I64" s="111"/>
      <c r="J64" s="111"/>
      <c r="K64" s="105"/>
      <c r="L64" s="106"/>
      <c r="M64" s="108"/>
      <c r="N64" s="105"/>
      <c r="O64" s="106"/>
      <c r="P64" s="107"/>
      <c r="Q64" s="127"/>
      <c r="R64" s="127"/>
      <c r="S64" s="127"/>
      <c r="T64" s="127"/>
      <c r="U64" s="135"/>
      <c r="V64" s="101"/>
    </row>
    <row r="65" spans="1:22" ht="15" customHeight="1" x14ac:dyDescent="0.25">
      <c r="A65" s="109"/>
      <c r="B65" s="110"/>
      <c r="C65" s="104"/>
      <c r="D65" s="104"/>
      <c r="E65" s="104"/>
      <c r="F65" s="104"/>
      <c r="G65" s="101"/>
      <c r="H65" s="111"/>
      <c r="I65" s="111"/>
      <c r="J65" s="111"/>
      <c r="K65" s="105"/>
      <c r="L65" s="106"/>
      <c r="M65" s="108"/>
      <c r="N65" s="105"/>
      <c r="O65" s="106"/>
      <c r="P65" s="107"/>
      <c r="Q65" s="127"/>
      <c r="R65" s="127"/>
      <c r="S65" s="127"/>
      <c r="T65" s="127"/>
      <c r="U65" s="135"/>
      <c r="V65" s="101"/>
    </row>
    <row r="66" spans="1:22" ht="16.5" customHeight="1" x14ac:dyDescent="0.25">
      <c r="A66" s="109">
        <v>20</v>
      </c>
      <c r="B66" s="110" t="str">
        <f>IF(C66="","",
IF('1. Punto de Partida'!$C$6="","",'1. Punto de Partida'!$C$6))</f>
        <v/>
      </c>
      <c r="C66" s="102"/>
      <c r="D66" s="102"/>
      <c r="E66" s="102"/>
      <c r="F66" s="102"/>
      <c r="G66" s="101"/>
      <c r="H66" s="111"/>
      <c r="I66" s="111"/>
      <c r="J66" s="111"/>
      <c r="K66" s="105" t="str">
        <f t="shared" ref="K66" si="88">IFERROR(MID(J66,1,SEARCH(":",J66,1)-1),"")</f>
        <v/>
      </c>
      <c r="L66" s="106" t="str">
        <f t="shared" ref="L66" si="89">IF(OR(K66="Rara vez",K66="Muy Baja"),0.2,
IF(OR(K66="Improbable",K66="Baja"),0.4,
IF(OR(K66="Posible",K66="Media"),0.6,
IF(OR(K66="Probable",K66="Alta"),0.8,
IF(OR(K66="Casi seguro",K66="Muy Alta"),1,"")))))</f>
        <v/>
      </c>
      <c r="M66" s="108"/>
      <c r="N66" s="105" t="str">
        <f>IF(OR(H66="Corrupción",H66="Trámites, OPAs y Consultas de Acceso a la Información Pública",H66="Lavado de Activos",H66="Financiación del Terrorismo"),'3.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106" t="str">
        <f t="shared" ref="O66" si="90">IF(N66="Leve",0.2,
IF(N66="Menor",0.4,
IF(N66="Moderado",0.6,
IF(N66="Mayor",0.8,
IF(N66="Catastrófico",1,"")))))</f>
        <v/>
      </c>
      <c r="P66" s="107" t="str">
        <f t="shared" ref="P66" si="91">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127"/>
      <c r="R66" s="127"/>
      <c r="S66" s="127"/>
      <c r="T66" s="127"/>
      <c r="U66" s="135" t="str">
        <f t="shared" ref="U66" si="92">IF(S66="","","Cuatrimestral")</f>
        <v/>
      </c>
      <c r="V66" s="101"/>
    </row>
    <row r="67" spans="1:22" ht="15" customHeight="1" x14ac:dyDescent="0.25">
      <c r="A67" s="109"/>
      <c r="B67" s="110"/>
      <c r="C67" s="103"/>
      <c r="D67" s="103"/>
      <c r="E67" s="103"/>
      <c r="F67" s="103"/>
      <c r="G67" s="101"/>
      <c r="H67" s="111"/>
      <c r="I67" s="111"/>
      <c r="J67" s="111"/>
      <c r="K67" s="105"/>
      <c r="L67" s="106"/>
      <c r="M67" s="108"/>
      <c r="N67" s="105"/>
      <c r="O67" s="106"/>
      <c r="P67" s="107"/>
      <c r="Q67" s="127"/>
      <c r="R67" s="127"/>
      <c r="S67" s="127"/>
      <c r="T67" s="127"/>
      <c r="U67" s="135"/>
      <c r="V67" s="101"/>
    </row>
    <row r="68" spans="1:22" ht="15" customHeight="1" x14ac:dyDescent="0.25">
      <c r="A68" s="109"/>
      <c r="B68" s="110"/>
      <c r="C68" s="104"/>
      <c r="D68" s="104"/>
      <c r="E68" s="104"/>
      <c r="F68" s="104"/>
      <c r="G68" s="101"/>
      <c r="H68" s="111"/>
      <c r="I68" s="111"/>
      <c r="J68" s="111"/>
      <c r="K68" s="105"/>
      <c r="L68" s="106"/>
      <c r="M68" s="108"/>
      <c r="N68" s="105"/>
      <c r="O68" s="106"/>
      <c r="P68" s="107"/>
      <c r="Q68" s="127"/>
      <c r="R68" s="127"/>
      <c r="S68" s="127"/>
      <c r="T68" s="127"/>
      <c r="U68" s="135"/>
      <c r="V68" s="101"/>
    </row>
    <row r="69" spans="1:22" x14ac:dyDescent="0.3"/>
    <row r="70" spans="1:22" x14ac:dyDescent="0.3"/>
    <row r="71" spans="1:22" x14ac:dyDescent="0.3"/>
  </sheetData>
  <sheetProtection algorithmName="SHA-512" hashValue="FHWdQ0EDFa/U3GioCXq4ssTFjWA3sW3e0TYBMCtGAo2tdutxMstoMtMIxAGDAKU86E2YgQjmeNuc+kBeXVxCiw==" saltValue="R/fk13VWVBDrboJpQxZ+eg==" spinCount="100000" sheet="1" objects="1" scenarios="1" formatColumns="0" formatRows="0"/>
  <mergeCells count="467">
    <mergeCell ref="U57:U59"/>
    <mergeCell ref="U60:U62"/>
    <mergeCell ref="U63:U65"/>
    <mergeCell ref="U66:U68"/>
    <mergeCell ref="V54:V56"/>
    <mergeCell ref="C1:U4"/>
    <mergeCell ref="U7:U8"/>
    <mergeCell ref="U9:U11"/>
    <mergeCell ref="U12:U14"/>
    <mergeCell ref="U15:U17"/>
    <mergeCell ref="U18:U20"/>
    <mergeCell ref="U21:U23"/>
    <mergeCell ref="U24:U26"/>
    <mergeCell ref="U27:U29"/>
    <mergeCell ref="U30:U32"/>
    <mergeCell ref="U33:U35"/>
    <mergeCell ref="U36:U38"/>
    <mergeCell ref="U39:U41"/>
    <mergeCell ref="U42:U44"/>
    <mergeCell ref="U45:U47"/>
    <mergeCell ref="U48:U50"/>
    <mergeCell ref="U51:U53"/>
    <mergeCell ref="U54:U56"/>
    <mergeCell ref="V45:V47"/>
    <mergeCell ref="R66:R68"/>
    <mergeCell ref="S66:S68"/>
    <mergeCell ref="T66:T68"/>
    <mergeCell ref="Q6:V6"/>
    <mergeCell ref="R57:R59"/>
    <mergeCell ref="S57:S59"/>
    <mergeCell ref="T57:T59"/>
    <mergeCell ref="R60:R62"/>
    <mergeCell ref="S60:S62"/>
    <mergeCell ref="T60:T62"/>
    <mergeCell ref="R63:R65"/>
    <mergeCell ref="S63:S65"/>
    <mergeCell ref="T63:T65"/>
    <mergeCell ref="R48:R50"/>
    <mergeCell ref="S48:S50"/>
    <mergeCell ref="T48:T50"/>
    <mergeCell ref="R51:R53"/>
    <mergeCell ref="S51:S53"/>
    <mergeCell ref="T51:T53"/>
    <mergeCell ref="V51:V53"/>
    <mergeCell ref="R54:R56"/>
    <mergeCell ref="S54:S56"/>
    <mergeCell ref="T54:T56"/>
    <mergeCell ref="V48:V50"/>
    <mergeCell ref="R30:R32"/>
    <mergeCell ref="S30:S32"/>
    <mergeCell ref="T30:T32"/>
    <mergeCell ref="V30:V32"/>
    <mergeCell ref="R33:R35"/>
    <mergeCell ref="S33:S35"/>
    <mergeCell ref="T33:T35"/>
    <mergeCell ref="V33:V35"/>
    <mergeCell ref="R36:R38"/>
    <mergeCell ref="S36:S38"/>
    <mergeCell ref="T36:T38"/>
    <mergeCell ref="V36:V38"/>
    <mergeCell ref="R39:R41"/>
    <mergeCell ref="S39:S41"/>
    <mergeCell ref="T39:T41"/>
    <mergeCell ref="V39:V41"/>
    <mergeCell ref="R42:R44"/>
    <mergeCell ref="S42:S44"/>
    <mergeCell ref="T42:T44"/>
    <mergeCell ref="V42:V44"/>
    <mergeCell ref="R45:R47"/>
    <mergeCell ref="S45:S47"/>
    <mergeCell ref="T45:T47"/>
    <mergeCell ref="S21:S23"/>
    <mergeCell ref="T21:T23"/>
    <mergeCell ref="V21:V23"/>
    <mergeCell ref="R24:R26"/>
    <mergeCell ref="S24:S26"/>
    <mergeCell ref="T24:T26"/>
    <mergeCell ref="V24:V26"/>
    <mergeCell ref="R27:R29"/>
    <mergeCell ref="S27:S29"/>
    <mergeCell ref="T27:T29"/>
    <mergeCell ref="V27:V29"/>
    <mergeCell ref="Q60:Q62"/>
    <mergeCell ref="Q63:Q65"/>
    <mergeCell ref="Q66:Q68"/>
    <mergeCell ref="R7:R8"/>
    <mergeCell ref="S7:S8"/>
    <mergeCell ref="T7:T8"/>
    <mergeCell ref="V7:V8"/>
    <mergeCell ref="R9:R11"/>
    <mergeCell ref="S9:S11"/>
    <mergeCell ref="T9:T11"/>
    <mergeCell ref="V9:V11"/>
    <mergeCell ref="R12:R14"/>
    <mergeCell ref="S12:S14"/>
    <mergeCell ref="T12:T14"/>
    <mergeCell ref="V12:V14"/>
    <mergeCell ref="R15:R17"/>
    <mergeCell ref="S15:S17"/>
    <mergeCell ref="T15:T17"/>
    <mergeCell ref="V15:V17"/>
    <mergeCell ref="R18:R20"/>
    <mergeCell ref="S18:S20"/>
    <mergeCell ref="T18:T20"/>
    <mergeCell ref="V18:V20"/>
    <mergeCell ref="R21:R23"/>
    <mergeCell ref="Q33:Q35"/>
    <mergeCell ref="Q36:Q38"/>
    <mergeCell ref="Q39:Q41"/>
    <mergeCell ref="Q42:Q44"/>
    <mergeCell ref="Q45:Q47"/>
    <mergeCell ref="Q48:Q50"/>
    <mergeCell ref="Q51:Q53"/>
    <mergeCell ref="Q54:Q56"/>
    <mergeCell ref="Q57:Q59"/>
    <mergeCell ref="Q7:Q8"/>
    <mergeCell ref="Q9:Q11"/>
    <mergeCell ref="Q12:Q14"/>
    <mergeCell ref="Q15:Q17"/>
    <mergeCell ref="Q18:Q20"/>
    <mergeCell ref="Q21:Q23"/>
    <mergeCell ref="Q24:Q26"/>
    <mergeCell ref="Q27:Q29"/>
    <mergeCell ref="Q30:Q32"/>
    <mergeCell ref="A1:B4"/>
    <mergeCell ref="D7:D8"/>
    <mergeCell ref="E7:E8"/>
    <mergeCell ref="F7:F8"/>
    <mergeCell ref="G7:G8"/>
    <mergeCell ref="K6:P6"/>
    <mergeCell ref="N7:N8"/>
    <mergeCell ref="O7:O8"/>
    <mergeCell ref="P7:P8"/>
    <mergeCell ref="H7:H8"/>
    <mergeCell ref="I7:I8"/>
    <mergeCell ref="J7:J8"/>
    <mergeCell ref="K7:K8"/>
    <mergeCell ref="L7:L8"/>
    <mergeCell ref="M7:M8"/>
    <mergeCell ref="A6:A8"/>
    <mergeCell ref="B6:B8"/>
    <mergeCell ref="C6:J6"/>
    <mergeCell ref="C7:C8"/>
    <mergeCell ref="P9:P11"/>
    <mergeCell ref="I9:I11"/>
    <mergeCell ref="J9:J11"/>
    <mergeCell ref="K9:K11"/>
    <mergeCell ref="L9:L11"/>
    <mergeCell ref="M9:M11"/>
    <mergeCell ref="N9:N11"/>
    <mergeCell ref="A9:A11"/>
    <mergeCell ref="B9:B11"/>
    <mergeCell ref="D9:D11"/>
    <mergeCell ref="E9:E11"/>
    <mergeCell ref="F9:F11"/>
    <mergeCell ref="G9:G11"/>
    <mergeCell ref="H9:H11"/>
    <mergeCell ref="O9:O11"/>
    <mergeCell ref="C9:C11"/>
    <mergeCell ref="P12:P14"/>
    <mergeCell ref="I12:I14"/>
    <mergeCell ref="J12:J14"/>
    <mergeCell ref="K12:K14"/>
    <mergeCell ref="L12:L14"/>
    <mergeCell ref="M12:M14"/>
    <mergeCell ref="N12:N14"/>
    <mergeCell ref="A12:A14"/>
    <mergeCell ref="B12:B14"/>
    <mergeCell ref="D12:D14"/>
    <mergeCell ref="E12:E14"/>
    <mergeCell ref="F12:F14"/>
    <mergeCell ref="G12:G14"/>
    <mergeCell ref="H12:H14"/>
    <mergeCell ref="O12:O14"/>
    <mergeCell ref="C12:C14"/>
    <mergeCell ref="P15:P17"/>
    <mergeCell ref="I15:I17"/>
    <mergeCell ref="J15:J17"/>
    <mergeCell ref="K15:K17"/>
    <mergeCell ref="L15:L17"/>
    <mergeCell ref="M15:M17"/>
    <mergeCell ref="N15:N17"/>
    <mergeCell ref="A15:A17"/>
    <mergeCell ref="B15:B17"/>
    <mergeCell ref="D15:D17"/>
    <mergeCell ref="E15:E17"/>
    <mergeCell ref="F15:F17"/>
    <mergeCell ref="G15:G17"/>
    <mergeCell ref="H15:H17"/>
    <mergeCell ref="O15:O17"/>
    <mergeCell ref="C15:C17"/>
    <mergeCell ref="P18:P20"/>
    <mergeCell ref="I18:I20"/>
    <mergeCell ref="J18:J20"/>
    <mergeCell ref="K18:K20"/>
    <mergeCell ref="L18:L20"/>
    <mergeCell ref="M18:M20"/>
    <mergeCell ref="N18:N20"/>
    <mergeCell ref="A18:A20"/>
    <mergeCell ref="B18:B20"/>
    <mergeCell ref="D18:D20"/>
    <mergeCell ref="E18:E20"/>
    <mergeCell ref="F18:F20"/>
    <mergeCell ref="G18:G20"/>
    <mergeCell ref="H18:H20"/>
    <mergeCell ref="O18:O20"/>
    <mergeCell ref="C18:C20"/>
    <mergeCell ref="P21:P23"/>
    <mergeCell ref="I21:I23"/>
    <mergeCell ref="J21:J23"/>
    <mergeCell ref="K21:K23"/>
    <mergeCell ref="L21:L23"/>
    <mergeCell ref="M21:M23"/>
    <mergeCell ref="N21:N23"/>
    <mergeCell ref="A21:A23"/>
    <mergeCell ref="B21:B23"/>
    <mergeCell ref="D21:D23"/>
    <mergeCell ref="E21:E23"/>
    <mergeCell ref="F21:F23"/>
    <mergeCell ref="G21:G23"/>
    <mergeCell ref="H21:H23"/>
    <mergeCell ref="O21:O23"/>
    <mergeCell ref="C21:C23"/>
    <mergeCell ref="P24:P26"/>
    <mergeCell ref="I24:I26"/>
    <mergeCell ref="J24:J26"/>
    <mergeCell ref="K24:K26"/>
    <mergeCell ref="L24:L26"/>
    <mergeCell ref="M24:M26"/>
    <mergeCell ref="N24:N26"/>
    <mergeCell ref="A24:A26"/>
    <mergeCell ref="B24:B26"/>
    <mergeCell ref="D24:D26"/>
    <mergeCell ref="E24:E26"/>
    <mergeCell ref="F24:F26"/>
    <mergeCell ref="G24:G26"/>
    <mergeCell ref="H24:H26"/>
    <mergeCell ref="O24:O26"/>
    <mergeCell ref="C24:C26"/>
    <mergeCell ref="P27:P29"/>
    <mergeCell ref="I27:I29"/>
    <mergeCell ref="J27:J29"/>
    <mergeCell ref="K27:K29"/>
    <mergeCell ref="L27:L29"/>
    <mergeCell ref="M27:M29"/>
    <mergeCell ref="N27:N29"/>
    <mergeCell ref="A27:A29"/>
    <mergeCell ref="B27:B29"/>
    <mergeCell ref="D27:D29"/>
    <mergeCell ref="E27:E29"/>
    <mergeCell ref="F27:F29"/>
    <mergeCell ref="G27:G29"/>
    <mergeCell ref="H27:H29"/>
    <mergeCell ref="O27:O29"/>
    <mergeCell ref="C27:C29"/>
    <mergeCell ref="P30:P32"/>
    <mergeCell ref="I30:I32"/>
    <mergeCell ref="J30:J32"/>
    <mergeCell ref="K30:K32"/>
    <mergeCell ref="L30:L32"/>
    <mergeCell ref="M30:M32"/>
    <mergeCell ref="N30:N32"/>
    <mergeCell ref="A30:A32"/>
    <mergeCell ref="B30:B32"/>
    <mergeCell ref="D30:D32"/>
    <mergeCell ref="E30:E32"/>
    <mergeCell ref="F30:F32"/>
    <mergeCell ref="G30:G32"/>
    <mergeCell ref="H30:H32"/>
    <mergeCell ref="O30:O32"/>
    <mergeCell ref="C30:C32"/>
    <mergeCell ref="P33:P35"/>
    <mergeCell ref="I33:I35"/>
    <mergeCell ref="J33:J35"/>
    <mergeCell ref="K33:K35"/>
    <mergeCell ref="L33:L35"/>
    <mergeCell ref="M33:M35"/>
    <mergeCell ref="N33:N35"/>
    <mergeCell ref="A33:A35"/>
    <mergeCell ref="B33:B35"/>
    <mergeCell ref="D33:D35"/>
    <mergeCell ref="E33:E35"/>
    <mergeCell ref="F33:F35"/>
    <mergeCell ref="G33:G35"/>
    <mergeCell ref="H33:H35"/>
    <mergeCell ref="O33:O35"/>
    <mergeCell ref="C33:C35"/>
    <mergeCell ref="P36:P38"/>
    <mergeCell ref="I36:I38"/>
    <mergeCell ref="J36:J38"/>
    <mergeCell ref="K36:K38"/>
    <mergeCell ref="L36:L38"/>
    <mergeCell ref="M36:M38"/>
    <mergeCell ref="N36:N38"/>
    <mergeCell ref="A36:A38"/>
    <mergeCell ref="B36:B38"/>
    <mergeCell ref="D36:D38"/>
    <mergeCell ref="E36:E38"/>
    <mergeCell ref="F36:F38"/>
    <mergeCell ref="G36:G38"/>
    <mergeCell ref="H36:H38"/>
    <mergeCell ref="O36:O38"/>
    <mergeCell ref="C36:C38"/>
    <mergeCell ref="P39:P41"/>
    <mergeCell ref="A42:A44"/>
    <mergeCell ref="B42:B44"/>
    <mergeCell ref="D42:D44"/>
    <mergeCell ref="E42:E44"/>
    <mergeCell ref="F42:F44"/>
    <mergeCell ref="G42:G44"/>
    <mergeCell ref="H42:H44"/>
    <mergeCell ref="I42:I44"/>
    <mergeCell ref="J42:J44"/>
    <mergeCell ref="K42:K44"/>
    <mergeCell ref="L42:L44"/>
    <mergeCell ref="M42:M44"/>
    <mergeCell ref="N42:N44"/>
    <mergeCell ref="O42:O44"/>
    <mergeCell ref="P42:P44"/>
    <mergeCell ref="A39:A41"/>
    <mergeCell ref="B39:B41"/>
    <mergeCell ref="D39:D41"/>
    <mergeCell ref="E39:E41"/>
    <mergeCell ref="F39:F41"/>
    <mergeCell ref="G39:G41"/>
    <mergeCell ref="K39:K41"/>
    <mergeCell ref="N39:N41"/>
    <mergeCell ref="B45:B47"/>
    <mergeCell ref="D45:D47"/>
    <mergeCell ref="E45:E47"/>
    <mergeCell ref="F45:F47"/>
    <mergeCell ref="G45:G47"/>
    <mergeCell ref="H45:H47"/>
    <mergeCell ref="I45:I47"/>
    <mergeCell ref="J45:J47"/>
    <mergeCell ref="D48:D50"/>
    <mergeCell ref="E48:E50"/>
    <mergeCell ref="F48:F50"/>
    <mergeCell ref="G48:G50"/>
    <mergeCell ref="H48:H50"/>
    <mergeCell ref="I48:I50"/>
    <mergeCell ref="J48:J50"/>
    <mergeCell ref="P45:P47"/>
    <mergeCell ref="A48:A50"/>
    <mergeCell ref="B48:B50"/>
    <mergeCell ref="O48:O50"/>
    <mergeCell ref="P48:P50"/>
    <mergeCell ref="A45:A47"/>
    <mergeCell ref="K54:K56"/>
    <mergeCell ref="L54:L56"/>
    <mergeCell ref="M54:M56"/>
    <mergeCell ref="N54:N56"/>
    <mergeCell ref="O54:O56"/>
    <mergeCell ref="P54:P56"/>
    <mergeCell ref="N45:N47"/>
    <mergeCell ref="O45:O47"/>
    <mergeCell ref="P51:P53"/>
    <mergeCell ref="A51:A53"/>
    <mergeCell ref="B51:B53"/>
    <mergeCell ref="D51:D53"/>
    <mergeCell ref="E51:E53"/>
    <mergeCell ref="F51:F53"/>
    <mergeCell ref="G51:G53"/>
    <mergeCell ref="H51:H53"/>
    <mergeCell ref="I51:I53"/>
    <mergeCell ref="J51:J53"/>
    <mergeCell ref="A54:A56"/>
    <mergeCell ref="B54:B56"/>
    <mergeCell ref="D54:D56"/>
    <mergeCell ref="E54:E56"/>
    <mergeCell ref="F54:F56"/>
    <mergeCell ref="G54:G56"/>
    <mergeCell ref="H54:H56"/>
    <mergeCell ref="I54:I56"/>
    <mergeCell ref="J54:J56"/>
    <mergeCell ref="L51:L53"/>
    <mergeCell ref="M51:M53"/>
    <mergeCell ref="N51:N53"/>
    <mergeCell ref="M39:M41"/>
    <mergeCell ref="H39:H41"/>
    <mergeCell ref="I39:I41"/>
    <mergeCell ref="J39:J41"/>
    <mergeCell ref="L39:L41"/>
    <mergeCell ref="O39:O41"/>
    <mergeCell ref="O51:O53"/>
    <mergeCell ref="K48:K50"/>
    <mergeCell ref="L48:L50"/>
    <mergeCell ref="K45:K47"/>
    <mergeCell ref="L45:L47"/>
    <mergeCell ref="M45:M47"/>
    <mergeCell ref="M48:M50"/>
    <mergeCell ref="N48:N50"/>
    <mergeCell ref="K51:K53"/>
    <mergeCell ref="O57:O59"/>
    <mergeCell ref="P57:P59"/>
    <mergeCell ref="A60:A62"/>
    <mergeCell ref="B60:B62"/>
    <mergeCell ref="D60:D62"/>
    <mergeCell ref="E60:E62"/>
    <mergeCell ref="F60:F62"/>
    <mergeCell ref="G60:G62"/>
    <mergeCell ref="H60:H62"/>
    <mergeCell ref="I60:I62"/>
    <mergeCell ref="J60:J62"/>
    <mergeCell ref="K60:K62"/>
    <mergeCell ref="L60:L62"/>
    <mergeCell ref="M60:M62"/>
    <mergeCell ref="N60:N62"/>
    <mergeCell ref="O60:O62"/>
    <mergeCell ref="P60:P62"/>
    <mergeCell ref="A57:A59"/>
    <mergeCell ref="B57:B59"/>
    <mergeCell ref="D57:D59"/>
    <mergeCell ref="E57:E59"/>
    <mergeCell ref="F57:F59"/>
    <mergeCell ref="G57:G59"/>
    <mergeCell ref="L57:L59"/>
    <mergeCell ref="M57:M59"/>
    <mergeCell ref="H57:H59"/>
    <mergeCell ref="I57:I59"/>
    <mergeCell ref="J57:J59"/>
    <mergeCell ref="K63:K65"/>
    <mergeCell ref="L63:L65"/>
    <mergeCell ref="M63:M65"/>
    <mergeCell ref="N57:N59"/>
    <mergeCell ref="A63:A65"/>
    <mergeCell ref="B63:B65"/>
    <mergeCell ref="D63:D65"/>
    <mergeCell ref="E63:E65"/>
    <mergeCell ref="F63:F65"/>
    <mergeCell ref="G63:G65"/>
    <mergeCell ref="H63:H65"/>
    <mergeCell ref="I63:I65"/>
    <mergeCell ref="J63:J65"/>
    <mergeCell ref="A66:A68"/>
    <mergeCell ref="B66:B68"/>
    <mergeCell ref="D66:D68"/>
    <mergeCell ref="E66:E68"/>
    <mergeCell ref="F66:F68"/>
    <mergeCell ref="G66:G68"/>
    <mergeCell ref="H66:H68"/>
    <mergeCell ref="I66:I68"/>
    <mergeCell ref="J66:J68"/>
    <mergeCell ref="V57:V59"/>
    <mergeCell ref="V60:V62"/>
    <mergeCell ref="V63:V65"/>
    <mergeCell ref="V66:V68"/>
    <mergeCell ref="C66:C68"/>
    <mergeCell ref="C39:C41"/>
    <mergeCell ref="C42:C44"/>
    <mergeCell ref="C45:C47"/>
    <mergeCell ref="C48:C50"/>
    <mergeCell ref="C51:C53"/>
    <mergeCell ref="C54:C56"/>
    <mergeCell ref="C57:C59"/>
    <mergeCell ref="C60:C62"/>
    <mergeCell ref="C63:C65"/>
    <mergeCell ref="N63:N65"/>
    <mergeCell ref="O63:O65"/>
    <mergeCell ref="P63:P65"/>
    <mergeCell ref="K66:K68"/>
    <mergeCell ref="L66:L68"/>
    <mergeCell ref="M66:M68"/>
    <mergeCell ref="N66:N68"/>
    <mergeCell ref="O66:O68"/>
    <mergeCell ref="P66:P68"/>
    <mergeCell ref="K57:K59"/>
  </mergeCells>
  <conditionalFormatting sqref="K9">
    <cfRule type="cellIs" dxfId="318" priority="218" operator="equal">
      <formula>"Muy Alta"</formula>
    </cfRule>
    <cfRule type="cellIs" dxfId="317" priority="219" operator="equal">
      <formula>"Alta"</formula>
    </cfRule>
    <cfRule type="cellIs" dxfId="316" priority="220" operator="equal">
      <formula>"Media"</formula>
    </cfRule>
    <cfRule type="cellIs" dxfId="315" priority="221" operator="equal">
      <formula>"Baja"</formula>
    </cfRule>
    <cfRule type="cellIs" dxfId="314" priority="222" operator="equal">
      <formula>"Muy Baja"</formula>
    </cfRule>
  </conditionalFormatting>
  <conditionalFormatting sqref="N9">
    <cfRule type="cellIs" dxfId="313" priority="213" operator="equal">
      <formula>"Catastrófico"</formula>
    </cfRule>
    <cfRule type="cellIs" dxfId="312" priority="214" operator="equal">
      <formula>"Mayor"</formula>
    </cfRule>
    <cfRule type="cellIs" dxfId="311" priority="215" operator="equal">
      <formula>"Moderado"</formula>
    </cfRule>
    <cfRule type="cellIs" dxfId="310" priority="216" operator="equal">
      <formula>"Menor"</formula>
    </cfRule>
    <cfRule type="cellIs" dxfId="309" priority="217" operator="equal">
      <formula>"Leve"</formula>
    </cfRule>
  </conditionalFormatting>
  <conditionalFormatting sqref="P9">
    <cfRule type="cellIs" dxfId="308" priority="209" operator="equal">
      <formula>"Extremo"</formula>
    </cfRule>
    <cfRule type="cellIs" dxfId="307" priority="210" operator="equal">
      <formula>"Alto"</formula>
    </cfRule>
    <cfRule type="cellIs" dxfId="306" priority="211" operator="equal">
      <formula>"Moderado"</formula>
    </cfRule>
    <cfRule type="cellIs" dxfId="305" priority="212" operator="equal">
      <formula>"Bajo"</formula>
    </cfRule>
  </conditionalFormatting>
  <conditionalFormatting sqref="K12 K15 K18 K21 K24 K27 K30 K33 K36">
    <cfRule type="cellIs" dxfId="304" priority="190" operator="equal">
      <formula>"Muy Alta"</formula>
    </cfRule>
    <cfRule type="cellIs" dxfId="303" priority="191" operator="equal">
      <formula>"Alta"</formula>
    </cfRule>
    <cfRule type="cellIs" dxfId="302" priority="192" operator="equal">
      <formula>"Media"</formula>
    </cfRule>
    <cfRule type="cellIs" dxfId="301" priority="193" operator="equal">
      <formula>"Baja"</formula>
    </cfRule>
    <cfRule type="cellIs" dxfId="300" priority="194" operator="equal">
      <formula>"Muy Baja"</formula>
    </cfRule>
  </conditionalFormatting>
  <conditionalFormatting sqref="K39 K42 K45 K48 K51">
    <cfRule type="cellIs" dxfId="299" priority="138" operator="equal">
      <formula>"Muy Alta"</formula>
    </cfRule>
    <cfRule type="cellIs" dxfId="298" priority="139" operator="equal">
      <formula>"Alta"</formula>
    </cfRule>
    <cfRule type="cellIs" dxfId="297" priority="140" operator="equal">
      <formula>"Media"</formula>
    </cfRule>
    <cfRule type="cellIs" dxfId="296" priority="141" operator="equal">
      <formula>"Baja"</formula>
    </cfRule>
    <cfRule type="cellIs" dxfId="295" priority="142" operator="equal">
      <formula>"Muy Baja"</formula>
    </cfRule>
  </conditionalFormatting>
  <conditionalFormatting sqref="K9:K53">
    <cfRule type="expression" dxfId="294" priority="124">
      <formula>IF($K9="Casi seguro",1,0)</formula>
    </cfRule>
    <cfRule type="expression" dxfId="293" priority="125">
      <formula>IF($K9="Probable",1,0)</formula>
    </cfRule>
    <cfRule type="expression" dxfId="292" priority="126">
      <formula>IF($K9="Posible",1,0)</formula>
    </cfRule>
    <cfRule type="expression" dxfId="291" priority="127">
      <formula>IF($K9="Improbable",1,0)</formula>
    </cfRule>
    <cfRule type="expression" dxfId="290" priority="128">
      <formula>IF($K9="Rara vez",1,0)</formula>
    </cfRule>
  </conditionalFormatting>
  <conditionalFormatting sqref="K12 K15 K18 K21 K24 K27 K30 K33 K36 K39 K42 K45 K48 K51">
    <cfRule type="cellIs" dxfId="289" priority="119" operator="equal">
      <formula>"Muy Alta"</formula>
    </cfRule>
    <cfRule type="cellIs" dxfId="288" priority="120" operator="equal">
      <formula>"Alta"</formula>
    </cfRule>
    <cfRule type="cellIs" dxfId="287" priority="121" operator="equal">
      <formula>"Media"</formula>
    </cfRule>
    <cfRule type="cellIs" dxfId="286" priority="122" operator="equal">
      <formula>"Baja"</formula>
    </cfRule>
    <cfRule type="cellIs" dxfId="285" priority="123" operator="equal">
      <formula>"Muy Baja"</formula>
    </cfRule>
  </conditionalFormatting>
  <conditionalFormatting sqref="K54 K57 K60 K63 K66">
    <cfRule type="cellIs" dxfId="284" priority="86" operator="equal">
      <formula>"Muy Alta"</formula>
    </cfRule>
    <cfRule type="cellIs" dxfId="283" priority="87" operator="equal">
      <formula>"Alta"</formula>
    </cfRule>
    <cfRule type="cellIs" dxfId="282" priority="88" operator="equal">
      <formula>"Media"</formula>
    </cfRule>
    <cfRule type="cellIs" dxfId="281" priority="89" operator="equal">
      <formula>"Baja"</formula>
    </cfRule>
    <cfRule type="cellIs" dxfId="280" priority="90" operator="equal">
      <formula>"Muy Baja"</formula>
    </cfRule>
  </conditionalFormatting>
  <conditionalFormatting sqref="K54:K68">
    <cfRule type="expression" dxfId="279" priority="76">
      <formula>IF($K54="Casi seguro",1,0)</formula>
    </cfRule>
    <cfRule type="expression" dxfId="278" priority="77">
      <formula>IF($K54="Probable",1,0)</formula>
    </cfRule>
    <cfRule type="expression" dxfId="277" priority="78">
      <formula>IF($K54="Posible",1,0)</formula>
    </cfRule>
    <cfRule type="expression" dxfId="276" priority="79">
      <formula>IF($K54="Improbable",1,0)</formula>
    </cfRule>
    <cfRule type="expression" dxfId="275" priority="80">
      <formula>IF($K54="Rara vez",1,0)</formula>
    </cfRule>
  </conditionalFormatting>
  <conditionalFormatting sqref="K54 K57 K60 K63 K66">
    <cfRule type="cellIs" dxfId="274" priority="71" operator="equal">
      <formula>"Muy Alta"</formula>
    </cfRule>
    <cfRule type="cellIs" dxfId="273" priority="72" operator="equal">
      <formula>"Alta"</formula>
    </cfRule>
    <cfRule type="cellIs" dxfId="272" priority="73" operator="equal">
      <formula>"Media"</formula>
    </cfRule>
    <cfRule type="cellIs" dxfId="271" priority="74" operator="equal">
      <formula>"Baja"</formula>
    </cfRule>
    <cfRule type="cellIs" dxfId="270" priority="75" operator="equal">
      <formula>"Muy Baja"</formula>
    </cfRule>
  </conditionalFormatting>
  <conditionalFormatting sqref="P12 P15 P18 P21 P24 P27 P30 P33 P36 P39 P42 P45 P48 P51 P54 P57 P60 P63 P66">
    <cfRule type="cellIs" dxfId="269" priority="28" operator="equal">
      <formula>"Extremo"</formula>
    </cfRule>
    <cfRule type="cellIs" dxfId="268" priority="29" operator="equal">
      <formula>"Alto"</formula>
    </cfRule>
    <cfRule type="cellIs" dxfId="267" priority="30" operator="equal">
      <formula>"Moderado"</formula>
    </cfRule>
    <cfRule type="cellIs" dxfId="266" priority="31" operator="equal">
      <formula>"Bajo"</formula>
    </cfRule>
  </conditionalFormatting>
  <conditionalFormatting sqref="N12 N15 N18 N21 N24 N27 N30 N33 N36 N39 N42 N45 N48 N51 N54 N57 N60 N63 N66">
    <cfRule type="cellIs" dxfId="265" priority="13" operator="equal">
      <formula>"Catastrófico"</formula>
    </cfRule>
    <cfRule type="cellIs" dxfId="264" priority="14" operator="equal">
      <formula>"Mayor"</formula>
    </cfRule>
    <cfRule type="cellIs" dxfId="263" priority="15" operator="equal">
      <formula>"Moderado"</formula>
    </cfRule>
    <cfRule type="cellIs" dxfId="262" priority="16" operator="equal">
      <formula>"Menor"</formula>
    </cfRule>
    <cfRule type="cellIs" dxfId="261" priority="17" operator="equal">
      <formula>"Leve"</formula>
    </cfRule>
  </conditionalFormatting>
  <conditionalFormatting sqref="Q9:T32 V9:V32 Q39:T68 V39:V68">
    <cfRule type="expression" dxfId="260" priority="10">
      <formula>IF(OR($H9="Corrupción",$H9="Lavado de Activos",$H9="Trámites, OPAs y Consultas de Acceso a la Información Pública",$H9="Financiación del Terrorismo"),1,0)</formula>
    </cfRule>
  </conditionalFormatting>
  <conditionalFormatting sqref="U9:U68">
    <cfRule type="expression" dxfId="259" priority="5">
      <formula>IF(OR($H9="Corrupción",$H9="Lavado de Activos",$H9="Trámites, OPAs y Consultas de Acceso a la Información Pública",$H9="Financiación del Terrorismo"),1,0)</formula>
    </cfRule>
  </conditionalFormatting>
  <conditionalFormatting sqref="F33:F35">
    <cfRule type="expression" dxfId="258" priority="4">
      <formula>IF($E33="No aplica",1,0)</formula>
    </cfRule>
  </conditionalFormatting>
  <conditionalFormatting sqref="E33:E35">
    <cfRule type="expression" dxfId="257" priority="3">
      <formula>IF($E33="No aplica",1,0)</formula>
    </cfRule>
  </conditionalFormatting>
  <conditionalFormatting sqref="Q33:T38">
    <cfRule type="expression" dxfId="256" priority="2">
      <formula>IF(OR($H33="Corrupción",$H33="Lavado de Activos",$H33="Trámites, OPAs y Consultas de Acceso a la Información Pública",$H33="Financiación del Terrorismo"),1,0)</formula>
    </cfRule>
  </conditionalFormatting>
  <conditionalFormatting sqref="V33:V38">
    <cfRule type="expression" dxfId="255" priority="1">
      <formula>IF(OR($H33="Corrupción",$H33="Lavado de Activos",$H33="Trámites, OPAs y Consultas de Acceso a la Información Pública",$H33="Financiación del Terrorismo"),1,0)</formula>
    </cfRule>
  </conditionalFormatting>
  <dataValidations count="1">
    <dataValidation type="list" allowBlank="1" showInputMessage="1" showErrorMessage="1" sqref="J9:J68">
      <formula1>IF(OR($H9="Corrupción",$H9="Trámites, OPAs y Consultas de Acceso a la Información Pública",$H9="Lavado de Activos",$H9="Financiación del Terrorismo"),Corrupción,IF($H9="","",Probabilidad))</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Listas!$C$2:$C$8</xm:f>
          </x14:formula1>
          <xm:sqref>I9:I68</xm:sqref>
        </x14:dataValidation>
        <x14:dataValidation type="list" allowBlank="1" showInputMessage="1" showErrorMessage="1">
          <x14:formula1>
            <xm:f>Listas!$A$2:$A$4</xm:f>
          </x14:formula1>
          <xm:sqref>D9:D68</xm:sqref>
        </x14:dataValidation>
        <x14:dataValidation type="list" allowBlank="1" showInputMessage="1" showErrorMessage="1">
          <x14:formula1>
            <xm:f>IF($G9&gt;0,TipoRiesgo,Listas!$R$2)</xm:f>
          </x14:formula1>
          <xm:sqref>H9:H68</xm:sqref>
        </x14:dataValidation>
        <x14:dataValidation type="list" allowBlank="1" showInputMessage="1" showErrorMessage="1">
          <x14:formula1>
            <xm:f>IF(OR($H9="",$H9="Corrupción",$H9="Trámites, OPAs y Consultas de Acceso a la Información Pública",$H9="Lavado de Activos",$H9="Financiación del Terrorismo"),Listas!$AE$2,CriteriosImpacto)</xm:f>
          </x14:formula1>
          <xm:sqref>M9:M68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0"/>
  <sheetViews>
    <sheetView zoomScale="80" zoomScaleNormal="80" workbookViewId="0">
      <pane ySplit="8" topLeftCell="A9" activePane="bottomLeft" state="frozen"/>
      <selection pane="bottomLeft" activeCell="A9" sqref="A9:A11"/>
    </sheetView>
  </sheetViews>
  <sheetFormatPr baseColWidth="10" defaultColWidth="0" defaultRowHeight="16.5" zeroHeight="1" x14ac:dyDescent="0.3"/>
  <cols>
    <col min="1" max="1" width="4" style="8" bestFit="1" customWidth="1"/>
    <col min="2" max="3" width="18.85546875" style="8" customWidth="1"/>
    <col min="4" max="4" width="27.42578125" style="8" customWidth="1"/>
    <col min="5" max="5" width="21.140625" style="8" customWidth="1"/>
    <col min="6" max="6" width="13.85546875" style="8" customWidth="1"/>
    <col min="7" max="7" width="20.28515625" style="8" customWidth="1"/>
    <col min="8" max="8" width="14.5703125" style="8" customWidth="1"/>
    <col min="9" max="9" width="23.28515625" style="8" customWidth="1"/>
    <col min="10" max="10" width="19.7109375" style="8" customWidth="1"/>
    <col min="11" max="11" width="14.7109375" style="8" customWidth="1"/>
    <col min="12" max="12" width="11.28515625" style="8" customWidth="1"/>
    <col min="13" max="13" width="17.5703125" style="8" customWidth="1"/>
    <col min="14" max="14" width="17" style="8" customWidth="1"/>
    <col min="15" max="15" width="19.7109375" style="8" customWidth="1"/>
    <col min="16" max="16" width="16.28515625" style="8" customWidth="1"/>
    <col min="17" max="17" width="15.28515625" style="8" customWidth="1"/>
    <col min="18" max="18" width="11.7109375" style="8" customWidth="1"/>
    <col min="19" max="19" width="10.140625" style="8" customWidth="1"/>
    <col min="20" max="20" width="13.5703125" style="8" customWidth="1"/>
    <col min="21" max="21" width="15.7109375" style="8" customWidth="1"/>
    <col min="22" max="23" width="10.42578125" style="8" customWidth="1"/>
    <col min="24" max="24" width="11.7109375" style="8" customWidth="1"/>
    <col min="25" max="25" width="13.5703125" style="2" customWidth="1"/>
    <col min="26" max="27" width="11.42578125" style="2" customWidth="1"/>
    <col min="28" max="37" width="11.42578125" style="2" hidden="1" customWidth="1"/>
    <col min="38" max="16384" width="11.42578125" style="4" hidden="1"/>
  </cols>
  <sheetData>
    <row r="1" spans="1:37" ht="19.5" customHeight="1" x14ac:dyDescent="0.3">
      <c r="A1" s="141"/>
      <c r="B1" s="141"/>
      <c r="C1" s="137" t="s">
        <v>162</v>
      </c>
      <c r="D1" s="137"/>
      <c r="E1" s="137"/>
      <c r="F1" s="137"/>
      <c r="G1" s="137"/>
      <c r="H1" s="137"/>
      <c r="I1" s="137"/>
      <c r="J1" s="137"/>
      <c r="K1" s="137"/>
      <c r="L1" s="137"/>
      <c r="M1" s="137"/>
      <c r="N1" s="137"/>
      <c r="O1" s="137"/>
      <c r="P1" s="137"/>
      <c r="Q1" s="137"/>
      <c r="R1" s="137"/>
      <c r="S1" s="137"/>
      <c r="T1" s="137"/>
      <c r="U1" s="137"/>
      <c r="V1" s="137"/>
      <c r="W1" s="137"/>
      <c r="X1" s="138" t="s">
        <v>264</v>
      </c>
      <c r="Y1" s="139"/>
      <c r="Z1" s="140"/>
      <c r="AA1" s="3"/>
      <c r="AB1" s="3"/>
      <c r="AC1" s="3"/>
      <c r="AD1" s="3"/>
      <c r="AE1" s="3"/>
      <c r="AF1" s="3"/>
      <c r="AG1" s="3"/>
      <c r="AH1" s="3"/>
      <c r="AI1" s="3"/>
      <c r="AJ1" s="3"/>
      <c r="AK1" s="3"/>
    </row>
    <row r="2" spans="1:37" ht="19.5" customHeight="1" x14ac:dyDescent="0.3">
      <c r="A2" s="141"/>
      <c r="B2" s="141"/>
      <c r="C2" s="137"/>
      <c r="D2" s="137"/>
      <c r="E2" s="137"/>
      <c r="F2" s="137"/>
      <c r="G2" s="137"/>
      <c r="H2" s="137"/>
      <c r="I2" s="137"/>
      <c r="J2" s="137"/>
      <c r="K2" s="137"/>
      <c r="L2" s="137"/>
      <c r="M2" s="137"/>
      <c r="N2" s="137"/>
      <c r="O2" s="137"/>
      <c r="P2" s="137"/>
      <c r="Q2" s="137"/>
      <c r="R2" s="137"/>
      <c r="S2" s="137"/>
      <c r="T2" s="137"/>
      <c r="U2" s="137"/>
      <c r="V2" s="137"/>
      <c r="W2" s="137"/>
      <c r="X2" s="138" t="s">
        <v>263</v>
      </c>
      <c r="Y2" s="139"/>
      <c r="Z2" s="140"/>
      <c r="AA2" s="3"/>
      <c r="AB2" s="3"/>
      <c r="AC2" s="3"/>
      <c r="AD2" s="3"/>
      <c r="AE2" s="3"/>
      <c r="AF2" s="3"/>
      <c r="AG2" s="3"/>
      <c r="AH2" s="3"/>
      <c r="AI2" s="3"/>
      <c r="AJ2" s="3"/>
      <c r="AK2" s="3"/>
    </row>
    <row r="3" spans="1:37" ht="19.5" customHeight="1" x14ac:dyDescent="0.3">
      <c r="A3" s="141"/>
      <c r="B3" s="141"/>
      <c r="C3" s="137"/>
      <c r="D3" s="137"/>
      <c r="E3" s="137"/>
      <c r="F3" s="137"/>
      <c r="G3" s="137"/>
      <c r="H3" s="137"/>
      <c r="I3" s="137"/>
      <c r="J3" s="137"/>
      <c r="K3" s="137"/>
      <c r="L3" s="137"/>
      <c r="M3" s="137"/>
      <c r="N3" s="137"/>
      <c r="O3" s="137"/>
      <c r="P3" s="137"/>
      <c r="Q3" s="137"/>
      <c r="R3" s="137"/>
      <c r="S3" s="137"/>
      <c r="T3" s="137"/>
      <c r="U3" s="137"/>
      <c r="V3" s="137"/>
      <c r="W3" s="137"/>
      <c r="X3" s="138" t="s">
        <v>316</v>
      </c>
      <c r="Y3" s="139"/>
      <c r="Z3" s="140"/>
      <c r="AA3" s="3"/>
      <c r="AB3" s="3"/>
      <c r="AC3" s="3"/>
      <c r="AD3" s="3"/>
      <c r="AE3" s="3"/>
      <c r="AF3" s="3"/>
      <c r="AG3" s="3"/>
      <c r="AH3" s="3"/>
      <c r="AI3" s="3"/>
      <c r="AJ3" s="3"/>
      <c r="AK3" s="3"/>
    </row>
    <row r="4" spans="1:37" ht="19.5" customHeight="1" x14ac:dyDescent="0.3">
      <c r="A4" s="141"/>
      <c r="B4" s="141"/>
      <c r="C4" s="137"/>
      <c r="D4" s="137"/>
      <c r="E4" s="137"/>
      <c r="F4" s="137"/>
      <c r="G4" s="137"/>
      <c r="H4" s="137"/>
      <c r="I4" s="137"/>
      <c r="J4" s="137"/>
      <c r="K4" s="137"/>
      <c r="L4" s="137"/>
      <c r="M4" s="137"/>
      <c r="N4" s="137"/>
      <c r="O4" s="137"/>
      <c r="P4" s="137"/>
      <c r="Q4" s="137"/>
      <c r="R4" s="137"/>
      <c r="S4" s="137"/>
      <c r="T4" s="137"/>
      <c r="U4" s="137"/>
      <c r="V4" s="137"/>
      <c r="W4" s="137"/>
      <c r="X4" s="138" t="s">
        <v>355</v>
      </c>
      <c r="Y4" s="139"/>
      <c r="Z4" s="140"/>
      <c r="AA4" s="3"/>
      <c r="AB4" s="3"/>
      <c r="AC4" s="3"/>
      <c r="AD4" s="3"/>
      <c r="AE4" s="3"/>
      <c r="AF4" s="3"/>
      <c r="AG4" s="3"/>
      <c r="AH4" s="3"/>
      <c r="AI4" s="3"/>
      <c r="AJ4" s="3"/>
      <c r="AK4" s="3"/>
    </row>
    <row r="5" spans="1:37" x14ac:dyDescent="0.3">
      <c r="A5" s="12"/>
      <c r="B5" s="12"/>
      <c r="C5" s="12"/>
      <c r="D5" s="12"/>
      <c r="E5" s="12"/>
      <c r="F5" s="12"/>
      <c r="G5" s="12"/>
      <c r="H5" s="12"/>
      <c r="I5" s="12"/>
      <c r="J5" s="12"/>
      <c r="K5" s="12"/>
      <c r="L5" s="12"/>
      <c r="M5" s="12"/>
      <c r="N5" s="12"/>
      <c r="O5" s="12"/>
      <c r="P5" s="12"/>
      <c r="Q5" s="12"/>
      <c r="R5" s="12"/>
      <c r="S5" s="12"/>
      <c r="T5" s="12"/>
      <c r="U5" s="12"/>
      <c r="V5" s="12"/>
      <c r="W5" s="12"/>
      <c r="X5" s="12"/>
      <c r="Y5" s="3"/>
      <c r="Z5" s="3"/>
      <c r="AA5" s="3"/>
      <c r="AB5" s="3"/>
      <c r="AC5" s="3"/>
      <c r="AD5" s="3"/>
      <c r="AE5" s="3"/>
      <c r="AF5" s="3"/>
      <c r="AG5" s="3"/>
      <c r="AH5" s="3"/>
      <c r="AI5" s="3"/>
      <c r="AJ5" s="3"/>
      <c r="AK5" s="3"/>
    </row>
    <row r="6" spans="1:37" ht="15.75" customHeight="1" x14ac:dyDescent="0.3">
      <c r="A6" s="117" t="s">
        <v>109</v>
      </c>
      <c r="B6" s="117"/>
      <c r="C6" s="117"/>
      <c r="D6" s="117"/>
      <c r="E6" s="117"/>
      <c r="F6" s="117" t="s">
        <v>121</v>
      </c>
      <c r="G6" s="117"/>
      <c r="H6" s="117"/>
      <c r="I6" s="117"/>
      <c r="J6" s="117"/>
      <c r="K6" s="117"/>
      <c r="L6" s="117"/>
      <c r="M6" s="117"/>
      <c r="N6" s="117"/>
      <c r="O6" s="117"/>
      <c r="P6" s="117"/>
      <c r="Q6" s="117"/>
      <c r="R6" s="117"/>
      <c r="S6" s="117"/>
      <c r="T6" s="117"/>
      <c r="U6" s="117"/>
      <c r="V6" s="117"/>
      <c r="W6" s="117"/>
      <c r="X6" s="117"/>
      <c r="Y6" s="118" t="s">
        <v>141</v>
      </c>
      <c r="Z6" s="118" t="s">
        <v>5</v>
      </c>
      <c r="AA6" s="3"/>
      <c r="AB6" s="3"/>
      <c r="AC6" s="3"/>
      <c r="AD6" s="3"/>
      <c r="AE6" s="3"/>
      <c r="AF6" s="3"/>
      <c r="AG6" s="3"/>
      <c r="AH6" s="3"/>
      <c r="AI6" s="3"/>
      <c r="AJ6" s="3"/>
      <c r="AK6" s="3"/>
    </row>
    <row r="7" spans="1:37" ht="18" customHeight="1" x14ac:dyDescent="0.3">
      <c r="A7" s="143" t="s">
        <v>88</v>
      </c>
      <c r="B7" s="119" t="s">
        <v>39</v>
      </c>
      <c r="C7" s="119" t="s">
        <v>319</v>
      </c>
      <c r="D7" s="119" t="s">
        <v>1</v>
      </c>
      <c r="E7" s="119" t="s">
        <v>86</v>
      </c>
      <c r="F7" s="142" t="s">
        <v>127</v>
      </c>
      <c r="G7" s="142" t="s">
        <v>122</v>
      </c>
      <c r="H7" s="142" t="s">
        <v>123</v>
      </c>
      <c r="I7" s="142" t="s">
        <v>124</v>
      </c>
      <c r="J7" s="142" t="s">
        <v>125</v>
      </c>
      <c r="K7" s="142" t="s">
        <v>138</v>
      </c>
      <c r="L7" s="142" t="s">
        <v>126</v>
      </c>
      <c r="M7" s="142" t="s">
        <v>128</v>
      </c>
      <c r="N7" s="142" t="s">
        <v>129</v>
      </c>
      <c r="O7" s="142" t="s">
        <v>139</v>
      </c>
      <c r="P7" s="142" t="s">
        <v>130</v>
      </c>
      <c r="Q7" s="142" t="s">
        <v>131</v>
      </c>
      <c r="R7" s="142" t="s">
        <v>132</v>
      </c>
      <c r="S7" s="142" t="s">
        <v>133</v>
      </c>
      <c r="T7" s="142" t="s">
        <v>134</v>
      </c>
      <c r="U7" s="142" t="s">
        <v>140</v>
      </c>
      <c r="V7" s="142" t="s">
        <v>135</v>
      </c>
      <c r="W7" s="142" t="s">
        <v>136</v>
      </c>
      <c r="X7" s="142" t="s">
        <v>137</v>
      </c>
      <c r="Y7" s="118"/>
      <c r="Z7" s="118"/>
      <c r="AA7" s="3"/>
      <c r="AB7" s="3"/>
      <c r="AC7" s="3"/>
      <c r="AD7" s="3"/>
      <c r="AE7" s="3"/>
      <c r="AF7" s="3"/>
      <c r="AG7" s="3"/>
      <c r="AH7" s="3"/>
      <c r="AI7" s="3"/>
      <c r="AJ7" s="3"/>
      <c r="AK7" s="3"/>
    </row>
    <row r="8" spans="1:37" ht="35.25" customHeight="1" x14ac:dyDescent="0.25">
      <c r="A8" s="143"/>
      <c r="B8" s="119"/>
      <c r="C8" s="119"/>
      <c r="D8" s="119"/>
      <c r="E8" s="119"/>
      <c r="F8" s="142"/>
      <c r="G8" s="142"/>
      <c r="H8" s="142"/>
      <c r="I8" s="142"/>
      <c r="J8" s="142"/>
      <c r="K8" s="142"/>
      <c r="L8" s="142"/>
      <c r="M8" s="142"/>
      <c r="N8" s="142"/>
      <c r="O8" s="142"/>
      <c r="P8" s="142"/>
      <c r="Q8" s="142"/>
      <c r="R8" s="142"/>
      <c r="S8" s="142"/>
      <c r="T8" s="142"/>
      <c r="U8" s="142"/>
      <c r="V8" s="142"/>
      <c r="W8" s="142"/>
      <c r="X8" s="142"/>
      <c r="Y8" s="118"/>
      <c r="Z8" s="118"/>
      <c r="AA8" s="13"/>
      <c r="AB8" s="13"/>
      <c r="AC8" s="13"/>
      <c r="AD8" s="13"/>
      <c r="AE8" s="13"/>
      <c r="AF8" s="13"/>
      <c r="AG8" s="13"/>
      <c r="AH8" s="13"/>
      <c r="AI8" s="13"/>
      <c r="AJ8" s="13"/>
      <c r="AK8" s="13"/>
    </row>
    <row r="9" spans="1:37" ht="16.5" customHeight="1" x14ac:dyDescent="0.25">
      <c r="A9" s="109">
        <v>1</v>
      </c>
      <c r="B9" s="135"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C9" s="135"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Riesgo'!C9:C11,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D9" s="135"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E9" s="135"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F9" s="111"/>
      <c r="G9" s="111"/>
      <c r="H9" s="111"/>
      <c r="I9" s="111"/>
      <c r="J9" s="111"/>
      <c r="K9" s="111"/>
      <c r="L9" s="111"/>
      <c r="M9" s="111"/>
      <c r="N9" s="111"/>
      <c r="O9" s="111"/>
      <c r="P9" s="111"/>
      <c r="Q9" s="111"/>
      <c r="R9" s="111"/>
      <c r="S9" s="111"/>
      <c r="T9" s="111"/>
      <c r="U9" s="111"/>
      <c r="V9" s="111"/>
      <c r="W9" s="111"/>
      <c r="X9" s="111"/>
      <c r="Y9" s="110" t="str">
        <f>IF(OR(E9="",E9="No Aplica"),"",COUNTIF(F9:X11,"SI"))</f>
        <v/>
      </c>
      <c r="Z9" s="105" t="str">
        <f>IF(AND(Y9=0,OR(U9="",U9="NO"),OR(E9="Corrupción",E9="Trámites, OPAs y Consultas de Acceso a la Información Pública")),"Moderado",
IF(AND(Y9=0,OR(U9="",U9="NO"),OR(E9="Lavado de Activos",E9="Financiación del Terrorismo")),"Mayor",
IF(AND(U9="SI"),"Catastrófico",
IF(AND(Y9&gt;0,Y9&lt;=11,OR(E9="Lavado de Activos",E9="Financiación del Terrorismo")),"Mayor",
IF(AND(Y9&gt;11,Y9&lt;=19,OR(E9="Lavado de Activos",E9="Financiación del Terrorismo")),"Catastrófico",
IF(AND(Y9&gt;0,Y9&lt;=5,OR(E9="Corrupción",E9="Trámites, OPAs y Consultas de Acceso a la Información Pública")),"Moderado",
IF(AND(Y9&gt;5,Y9&lt;=11,OR(E9="Corrupción",E9="Trámites, OPAs y Consultas de Acceso a la Información Pública")),"Mayor",
IF(AND(Y9&gt;11,Y9&lt;=19,OR(E9="Corrupción",E9="Trámites, OPAs y Consultas de Acceso a la Información Pública")),"Catastrófico",""))))))))</f>
        <v/>
      </c>
      <c r="AA9" s="14"/>
      <c r="AB9" s="14"/>
      <c r="AC9" s="14"/>
      <c r="AD9" s="14"/>
      <c r="AE9" s="14"/>
      <c r="AF9" s="14"/>
      <c r="AG9" s="14"/>
      <c r="AH9" s="14"/>
      <c r="AI9" s="14"/>
      <c r="AJ9" s="14"/>
      <c r="AK9" s="14"/>
    </row>
    <row r="10" spans="1:37" x14ac:dyDescent="0.3">
      <c r="A10" s="109"/>
      <c r="B10" s="135"/>
      <c r="C10" s="135"/>
      <c r="D10" s="135"/>
      <c r="E10" s="135"/>
      <c r="F10" s="111"/>
      <c r="G10" s="111"/>
      <c r="H10" s="111"/>
      <c r="I10" s="111"/>
      <c r="J10" s="111"/>
      <c r="K10" s="111"/>
      <c r="L10" s="111"/>
      <c r="M10" s="111"/>
      <c r="N10" s="111"/>
      <c r="O10" s="111"/>
      <c r="P10" s="111"/>
      <c r="Q10" s="111"/>
      <c r="R10" s="111"/>
      <c r="S10" s="111"/>
      <c r="T10" s="111"/>
      <c r="U10" s="111"/>
      <c r="V10" s="111"/>
      <c r="W10" s="111"/>
      <c r="X10" s="111"/>
      <c r="Y10" s="110"/>
      <c r="Z10" s="105"/>
      <c r="AA10" s="3"/>
      <c r="AB10" s="3"/>
      <c r="AC10" s="3"/>
      <c r="AD10" s="3"/>
      <c r="AE10" s="3"/>
      <c r="AF10" s="3"/>
      <c r="AG10" s="3"/>
      <c r="AH10" s="3"/>
      <c r="AI10" s="3"/>
      <c r="AJ10" s="3"/>
      <c r="AK10" s="3"/>
    </row>
    <row r="11" spans="1:37" x14ac:dyDescent="0.3">
      <c r="A11" s="109"/>
      <c r="B11" s="135"/>
      <c r="C11" s="135"/>
      <c r="D11" s="135"/>
      <c r="E11" s="135"/>
      <c r="F11" s="111"/>
      <c r="G11" s="111"/>
      <c r="H11" s="111"/>
      <c r="I11" s="111"/>
      <c r="J11" s="111"/>
      <c r="K11" s="111"/>
      <c r="L11" s="111"/>
      <c r="M11" s="111"/>
      <c r="N11" s="111"/>
      <c r="O11" s="111"/>
      <c r="P11" s="111"/>
      <c r="Q11" s="111"/>
      <c r="R11" s="111"/>
      <c r="S11" s="111"/>
      <c r="T11" s="111"/>
      <c r="U11" s="111"/>
      <c r="V11" s="111"/>
      <c r="W11" s="111"/>
      <c r="X11" s="111"/>
      <c r="Y11" s="110"/>
      <c r="Z11" s="105"/>
      <c r="AA11" s="3"/>
      <c r="AB11" s="3"/>
      <c r="AC11" s="3"/>
      <c r="AD11" s="3"/>
      <c r="AE11" s="3"/>
      <c r="AF11" s="3"/>
      <c r="AG11" s="3"/>
      <c r="AH11" s="3"/>
      <c r="AI11" s="3"/>
      <c r="AJ11" s="3"/>
      <c r="AK11" s="3"/>
    </row>
    <row r="12" spans="1:37" ht="16.5" customHeight="1" x14ac:dyDescent="0.3">
      <c r="A12" s="109">
        <v>2</v>
      </c>
      <c r="B12" s="135"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C12" s="135"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Riesgo'!C12:C14,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D12" s="135"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E12" s="135"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F12" s="111"/>
      <c r="G12" s="111"/>
      <c r="H12" s="111"/>
      <c r="I12" s="111"/>
      <c r="J12" s="111"/>
      <c r="K12" s="111"/>
      <c r="L12" s="111"/>
      <c r="M12" s="111"/>
      <c r="N12" s="111"/>
      <c r="O12" s="111"/>
      <c r="P12" s="111"/>
      <c r="Q12" s="111"/>
      <c r="R12" s="111"/>
      <c r="S12" s="111"/>
      <c r="T12" s="111"/>
      <c r="U12" s="111"/>
      <c r="V12" s="111"/>
      <c r="W12" s="111"/>
      <c r="X12" s="111"/>
      <c r="Y12" s="110" t="str">
        <f t="shared" ref="Y12" si="0">IF(OR(E12="",E12="No Aplica"),"",COUNTIF(F12:X14,"SI"))</f>
        <v/>
      </c>
      <c r="Z12" s="105" t="str">
        <f t="shared" ref="Z12" si="1">IF(AND(Y12=0,OR(U12="",U12="NO"),OR(E12="Corrupción",E12="Trámites, OPAs y Consultas de Acceso a la Información Pública")),"Moderado",
IF(AND(Y12=0,OR(U12="",U12="NO"),OR(E12="Lavado de Activos",E12="Financiación del Terrorismo")),"Mayor",
IF(AND(U12="SI"),"Catastrófico",
IF(AND(Y12&gt;0,Y12&lt;=11,OR(E12="Lavado de Activos",E12="Financiación del Terrorismo")),"Mayor",
IF(AND(Y12&gt;11,Y12&lt;=19,OR(E12="Lavado de Activos",E12="Financiación del Terrorismo")),"Catastrófico",
IF(AND(Y12&gt;0,Y12&lt;=5,OR(E12="Corrupción",E12="Trámites, OPAs y Consultas de Acceso a la Información Pública")),"Moderado",
IF(AND(Y12&gt;5,Y12&lt;=11,OR(E12="Corrupción",E12="Trámites, OPAs y Consultas de Acceso a la Información Pública")),"Mayor",
IF(AND(Y12&gt;11,Y12&lt;=19,OR(E12="Corrupción",E12="Trámites, OPAs y Consultas de Acceso a la Información Pública")),"Catastrófico",""))))))))</f>
        <v/>
      </c>
      <c r="AA12" s="3"/>
      <c r="AB12" s="3"/>
      <c r="AC12" s="3"/>
      <c r="AD12" s="3"/>
      <c r="AE12" s="3"/>
      <c r="AF12" s="3"/>
      <c r="AG12" s="3"/>
      <c r="AH12" s="3"/>
      <c r="AI12" s="3"/>
      <c r="AJ12" s="3"/>
      <c r="AK12" s="3"/>
    </row>
    <row r="13" spans="1:37" x14ac:dyDescent="0.3">
      <c r="A13" s="109"/>
      <c r="B13" s="135"/>
      <c r="C13" s="135"/>
      <c r="D13" s="135"/>
      <c r="E13" s="135"/>
      <c r="F13" s="111"/>
      <c r="G13" s="111"/>
      <c r="H13" s="111"/>
      <c r="I13" s="111"/>
      <c r="J13" s="111"/>
      <c r="K13" s="111"/>
      <c r="L13" s="111"/>
      <c r="M13" s="111"/>
      <c r="N13" s="111"/>
      <c r="O13" s="111"/>
      <c r="P13" s="111"/>
      <c r="Q13" s="111"/>
      <c r="R13" s="111"/>
      <c r="S13" s="111"/>
      <c r="T13" s="111"/>
      <c r="U13" s="111"/>
      <c r="V13" s="111"/>
      <c r="W13" s="111"/>
      <c r="X13" s="111"/>
      <c r="Y13" s="110"/>
      <c r="Z13" s="105"/>
      <c r="AA13" s="3"/>
      <c r="AB13" s="3"/>
      <c r="AC13" s="3"/>
      <c r="AD13" s="3"/>
      <c r="AE13" s="3"/>
      <c r="AF13" s="3"/>
      <c r="AG13" s="3"/>
      <c r="AH13" s="3"/>
      <c r="AI13" s="3"/>
      <c r="AJ13" s="3"/>
      <c r="AK13" s="3"/>
    </row>
    <row r="14" spans="1:37" x14ac:dyDescent="0.3">
      <c r="A14" s="109"/>
      <c r="B14" s="135"/>
      <c r="C14" s="135"/>
      <c r="D14" s="135"/>
      <c r="E14" s="135"/>
      <c r="F14" s="111"/>
      <c r="G14" s="111"/>
      <c r="H14" s="111"/>
      <c r="I14" s="111"/>
      <c r="J14" s="111"/>
      <c r="K14" s="111"/>
      <c r="L14" s="111"/>
      <c r="M14" s="111"/>
      <c r="N14" s="111"/>
      <c r="O14" s="111"/>
      <c r="P14" s="111"/>
      <c r="Q14" s="111"/>
      <c r="R14" s="111"/>
      <c r="S14" s="111"/>
      <c r="T14" s="111"/>
      <c r="U14" s="111"/>
      <c r="V14" s="111"/>
      <c r="W14" s="111"/>
      <c r="X14" s="111"/>
      <c r="Y14" s="110"/>
      <c r="Z14" s="105"/>
      <c r="AA14" s="3"/>
      <c r="AB14" s="3"/>
      <c r="AC14" s="3"/>
      <c r="AD14" s="3"/>
      <c r="AE14" s="3"/>
      <c r="AF14" s="3"/>
      <c r="AG14" s="3"/>
      <c r="AH14" s="3"/>
      <c r="AI14" s="3"/>
      <c r="AJ14" s="3"/>
      <c r="AK14" s="3"/>
    </row>
    <row r="15" spans="1:37" ht="16.5" customHeight="1" x14ac:dyDescent="0.3">
      <c r="A15" s="109">
        <v>3</v>
      </c>
      <c r="B15" s="135"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C15" s="135"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Riesgo'!C15:C17,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D15" s="135"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E15" s="135"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F15" s="111"/>
      <c r="G15" s="111"/>
      <c r="H15" s="111"/>
      <c r="I15" s="111"/>
      <c r="J15" s="111"/>
      <c r="K15" s="111"/>
      <c r="L15" s="111"/>
      <c r="M15" s="111"/>
      <c r="N15" s="111"/>
      <c r="O15" s="111"/>
      <c r="P15" s="111"/>
      <c r="Q15" s="111"/>
      <c r="R15" s="111"/>
      <c r="S15" s="111"/>
      <c r="T15" s="111"/>
      <c r="U15" s="111"/>
      <c r="V15" s="111"/>
      <c r="W15" s="111"/>
      <c r="X15" s="111"/>
      <c r="Y15" s="110" t="str">
        <f t="shared" ref="Y15" si="2">IF(OR(E15="",E15="No Aplica"),"",COUNTIF(F15:X17,"SI"))</f>
        <v/>
      </c>
      <c r="Z15" s="105" t="str">
        <f t="shared" ref="Z15" si="3">IF(AND(Y15=0,OR(U15="",U15="NO"),OR(E15="Corrupción",E15="Trámites, OPAs y Consultas de Acceso a la Información Pública")),"Moderado",
IF(AND(Y15=0,OR(U15="",U15="NO"),OR(E15="Lavado de Activos",E15="Financiación del Terrorismo")),"Mayor",
IF(AND(U15="SI"),"Catastrófico",
IF(AND(Y15&gt;0,Y15&lt;=11,OR(E15="Lavado de Activos",E15="Financiación del Terrorismo")),"Mayor",
IF(AND(Y15&gt;11,Y15&lt;=19,OR(E15="Lavado de Activos",E15="Financiación del Terrorismo")),"Catastrófico",
IF(AND(Y15&gt;0,Y15&lt;=5,OR(E15="Corrupción",E15="Trámites, OPAs y Consultas de Acceso a la Información Pública")),"Moderado",
IF(AND(Y15&gt;5,Y15&lt;=11,OR(E15="Corrupción",E15="Trámites, OPAs y Consultas de Acceso a la Información Pública")),"Mayor",
IF(AND(Y15&gt;11,Y15&lt;=19,OR(E15="Corrupción",E15="Trámites, OPAs y Consultas de Acceso a la Información Pública")),"Catastrófico",""))))))))</f>
        <v/>
      </c>
      <c r="AA15" s="3"/>
      <c r="AB15" s="3"/>
      <c r="AC15" s="3"/>
      <c r="AD15" s="3"/>
      <c r="AE15" s="3"/>
      <c r="AF15" s="3"/>
      <c r="AG15" s="3"/>
      <c r="AH15" s="3"/>
      <c r="AI15" s="3"/>
      <c r="AJ15" s="3"/>
      <c r="AK15" s="3"/>
    </row>
    <row r="16" spans="1:37" x14ac:dyDescent="0.3">
      <c r="A16" s="109"/>
      <c r="B16" s="135"/>
      <c r="C16" s="135"/>
      <c r="D16" s="135"/>
      <c r="E16" s="135"/>
      <c r="F16" s="111"/>
      <c r="G16" s="111"/>
      <c r="H16" s="111"/>
      <c r="I16" s="111"/>
      <c r="J16" s="111"/>
      <c r="K16" s="111"/>
      <c r="L16" s="111"/>
      <c r="M16" s="111"/>
      <c r="N16" s="111"/>
      <c r="O16" s="111"/>
      <c r="P16" s="111"/>
      <c r="Q16" s="111"/>
      <c r="R16" s="111"/>
      <c r="S16" s="111"/>
      <c r="T16" s="111"/>
      <c r="U16" s="111"/>
      <c r="V16" s="111"/>
      <c r="W16" s="111"/>
      <c r="X16" s="111"/>
      <c r="Y16" s="110"/>
      <c r="Z16" s="105"/>
      <c r="AA16" s="3"/>
      <c r="AB16" s="3"/>
      <c r="AC16" s="3"/>
      <c r="AD16" s="3"/>
      <c r="AE16" s="3"/>
      <c r="AF16" s="3"/>
      <c r="AG16" s="3"/>
      <c r="AH16" s="3"/>
      <c r="AI16" s="3"/>
      <c r="AJ16" s="3"/>
      <c r="AK16" s="3"/>
    </row>
    <row r="17" spans="1:37" x14ac:dyDescent="0.3">
      <c r="A17" s="109"/>
      <c r="B17" s="135"/>
      <c r="C17" s="135"/>
      <c r="D17" s="135"/>
      <c r="E17" s="135"/>
      <c r="F17" s="111"/>
      <c r="G17" s="111"/>
      <c r="H17" s="111"/>
      <c r="I17" s="111"/>
      <c r="J17" s="111"/>
      <c r="K17" s="111"/>
      <c r="L17" s="111"/>
      <c r="M17" s="111"/>
      <c r="N17" s="111"/>
      <c r="O17" s="111"/>
      <c r="P17" s="111"/>
      <c r="Q17" s="111"/>
      <c r="R17" s="111"/>
      <c r="S17" s="111"/>
      <c r="T17" s="111"/>
      <c r="U17" s="111"/>
      <c r="V17" s="111"/>
      <c r="W17" s="111"/>
      <c r="X17" s="111"/>
      <c r="Y17" s="110"/>
      <c r="Z17" s="105"/>
      <c r="AA17" s="3"/>
      <c r="AB17" s="3"/>
      <c r="AC17" s="3"/>
      <c r="AD17" s="3"/>
      <c r="AE17" s="3"/>
      <c r="AF17" s="3"/>
      <c r="AG17" s="3"/>
      <c r="AH17" s="3"/>
      <c r="AI17" s="3"/>
      <c r="AJ17" s="3"/>
      <c r="AK17" s="3"/>
    </row>
    <row r="18" spans="1:37" ht="16.5" customHeight="1" x14ac:dyDescent="0.3">
      <c r="A18" s="109">
        <v>4</v>
      </c>
      <c r="B18" s="135"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C18" s="135"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Riesgo'!C18:C20,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D18" s="135"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E18" s="135"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F18" s="111"/>
      <c r="G18" s="111"/>
      <c r="H18" s="111"/>
      <c r="I18" s="111"/>
      <c r="J18" s="111"/>
      <c r="K18" s="111"/>
      <c r="L18" s="111"/>
      <c r="M18" s="111"/>
      <c r="N18" s="111"/>
      <c r="O18" s="111"/>
      <c r="P18" s="111"/>
      <c r="Q18" s="111"/>
      <c r="R18" s="111"/>
      <c r="S18" s="111"/>
      <c r="T18" s="111"/>
      <c r="U18" s="111"/>
      <c r="V18" s="111"/>
      <c r="W18" s="111"/>
      <c r="X18" s="111"/>
      <c r="Y18" s="110" t="str">
        <f t="shared" ref="Y18" si="4">IF(OR(E18="",E18="No Aplica"),"",COUNTIF(F18:X20,"SI"))</f>
        <v/>
      </c>
      <c r="Z18" s="105" t="str">
        <f t="shared" ref="Z18" si="5">IF(AND(Y18=0,OR(U18="",U18="NO"),OR(E18="Corrupción",E18="Trámites, OPAs y Consultas de Acceso a la Información Pública")),"Moderado",
IF(AND(Y18=0,OR(U18="",U18="NO"),OR(E18="Lavado de Activos",E18="Financiación del Terrorismo")),"Mayor",
IF(AND(U18="SI"),"Catastrófico",
IF(AND(Y18&gt;0,Y18&lt;=11,OR(E18="Lavado de Activos",E18="Financiación del Terrorismo")),"Mayor",
IF(AND(Y18&gt;11,Y18&lt;=19,OR(E18="Lavado de Activos",E18="Financiación del Terrorismo")),"Catastrófico",
IF(AND(Y18&gt;0,Y18&lt;=5,OR(E18="Corrupción",E18="Trámites, OPAs y Consultas de Acceso a la Información Pública")),"Moderado",
IF(AND(Y18&gt;5,Y18&lt;=11,OR(E18="Corrupción",E18="Trámites, OPAs y Consultas de Acceso a la Información Pública")),"Mayor",
IF(AND(Y18&gt;11,Y18&lt;=19,OR(E18="Corrupción",E18="Trámites, OPAs y Consultas de Acceso a la Información Pública")),"Catastrófico",""))))))))</f>
        <v/>
      </c>
      <c r="AA18" s="3"/>
      <c r="AB18" s="3"/>
      <c r="AC18" s="3"/>
      <c r="AD18" s="3"/>
      <c r="AE18" s="3"/>
      <c r="AF18" s="3"/>
      <c r="AG18" s="3"/>
      <c r="AH18" s="3"/>
      <c r="AI18" s="3"/>
      <c r="AJ18" s="3"/>
      <c r="AK18" s="3"/>
    </row>
    <row r="19" spans="1:37" x14ac:dyDescent="0.3">
      <c r="A19" s="109"/>
      <c r="B19" s="135"/>
      <c r="C19" s="135"/>
      <c r="D19" s="135"/>
      <c r="E19" s="135"/>
      <c r="F19" s="111"/>
      <c r="G19" s="111"/>
      <c r="H19" s="111"/>
      <c r="I19" s="111"/>
      <c r="J19" s="111"/>
      <c r="K19" s="111"/>
      <c r="L19" s="111"/>
      <c r="M19" s="111"/>
      <c r="N19" s="111"/>
      <c r="O19" s="111"/>
      <c r="P19" s="111"/>
      <c r="Q19" s="111"/>
      <c r="R19" s="111"/>
      <c r="S19" s="111"/>
      <c r="T19" s="111"/>
      <c r="U19" s="111"/>
      <c r="V19" s="111"/>
      <c r="W19" s="111"/>
      <c r="X19" s="111"/>
      <c r="Y19" s="110"/>
      <c r="Z19" s="105"/>
      <c r="AA19" s="3"/>
      <c r="AB19" s="3"/>
      <c r="AC19" s="3"/>
      <c r="AD19" s="3"/>
      <c r="AE19" s="3"/>
      <c r="AF19" s="3"/>
      <c r="AG19" s="3"/>
      <c r="AH19" s="3"/>
      <c r="AI19" s="3"/>
      <c r="AJ19" s="3"/>
      <c r="AK19" s="3"/>
    </row>
    <row r="20" spans="1:37" x14ac:dyDescent="0.3">
      <c r="A20" s="109"/>
      <c r="B20" s="135"/>
      <c r="C20" s="135"/>
      <c r="D20" s="135"/>
      <c r="E20" s="135"/>
      <c r="F20" s="111"/>
      <c r="G20" s="111"/>
      <c r="H20" s="111"/>
      <c r="I20" s="111"/>
      <c r="J20" s="111"/>
      <c r="K20" s="111"/>
      <c r="L20" s="111"/>
      <c r="M20" s="111"/>
      <c r="N20" s="111"/>
      <c r="O20" s="111"/>
      <c r="P20" s="111"/>
      <c r="Q20" s="111"/>
      <c r="R20" s="111"/>
      <c r="S20" s="111"/>
      <c r="T20" s="111"/>
      <c r="U20" s="111"/>
      <c r="V20" s="111"/>
      <c r="W20" s="111"/>
      <c r="X20" s="111"/>
      <c r="Y20" s="110"/>
      <c r="Z20" s="105"/>
      <c r="AA20" s="3"/>
      <c r="AB20" s="3"/>
      <c r="AC20" s="3"/>
      <c r="AD20" s="3"/>
      <c r="AE20" s="3"/>
      <c r="AF20" s="3"/>
      <c r="AG20" s="3"/>
      <c r="AH20" s="3"/>
      <c r="AI20" s="3"/>
      <c r="AJ20" s="3"/>
      <c r="AK20" s="3"/>
    </row>
    <row r="21" spans="1:37" ht="16.5" customHeight="1" x14ac:dyDescent="0.3">
      <c r="A21" s="109">
        <v>5</v>
      </c>
      <c r="B21" s="135"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C21" s="135"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Riesgo'!C21:C23,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D21" s="135"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E21" s="135"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F21" s="111"/>
      <c r="G21" s="111"/>
      <c r="H21" s="111"/>
      <c r="I21" s="111"/>
      <c r="J21" s="111"/>
      <c r="K21" s="111"/>
      <c r="L21" s="111"/>
      <c r="M21" s="111"/>
      <c r="N21" s="111"/>
      <c r="O21" s="111"/>
      <c r="P21" s="111"/>
      <c r="Q21" s="111"/>
      <c r="R21" s="111"/>
      <c r="S21" s="111"/>
      <c r="T21" s="111"/>
      <c r="U21" s="111"/>
      <c r="V21" s="111"/>
      <c r="W21" s="111"/>
      <c r="X21" s="111"/>
      <c r="Y21" s="110" t="str">
        <f t="shared" ref="Y21" si="6">IF(OR(E21="",E21="No Aplica"),"",COUNTIF(F21:X23,"SI"))</f>
        <v/>
      </c>
      <c r="Z21" s="105" t="str">
        <f t="shared" ref="Z21" si="7">IF(AND(Y21=0,OR(U21="",U21="NO"),OR(E21="Corrupción",E21="Trámites, OPAs y Consultas de Acceso a la Información Pública")),"Moderado",
IF(AND(Y21=0,OR(U21="",U21="NO"),OR(E21="Lavado de Activos",E21="Financiación del Terrorismo")),"Mayor",
IF(AND(U21="SI"),"Catastrófico",
IF(AND(Y21&gt;0,Y21&lt;=11,OR(E21="Lavado de Activos",E21="Financiación del Terrorismo")),"Mayor",
IF(AND(Y21&gt;11,Y21&lt;=19,OR(E21="Lavado de Activos",E21="Financiación del Terrorismo")),"Catastrófico",
IF(AND(Y21&gt;0,Y21&lt;=5,OR(E21="Corrupción",E21="Trámites, OPAs y Consultas de Acceso a la Información Pública")),"Moderado",
IF(AND(Y21&gt;5,Y21&lt;=11,OR(E21="Corrupción",E21="Trámites, OPAs y Consultas de Acceso a la Información Pública")),"Mayor",
IF(AND(Y21&gt;11,Y21&lt;=19,OR(E21="Corrupción",E21="Trámites, OPAs y Consultas de Acceso a la Información Pública")),"Catastrófico",""))))))))</f>
        <v/>
      </c>
      <c r="AA21" s="3"/>
      <c r="AB21" s="3"/>
      <c r="AC21" s="3"/>
      <c r="AD21" s="3"/>
      <c r="AE21" s="3"/>
      <c r="AF21" s="3"/>
      <c r="AG21" s="3"/>
      <c r="AH21" s="3"/>
      <c r="AI21" s="3"/>
      <c r="AJ21" s="3"/>
      <c r="AK21" s="3"/>
    </row>
    <row r="22" spans="1:37" x14ac:dyDescent="0.3">
      <c r="A22" s="109"/>
      <c r="B22" s="135"/>
      <c r="C22" s="135"/>
      <c r="D22" s="135"/>
      <c r="E22" s="135"/>
      <c r="F22" s="111"/>
      <c r="G22" s="111"/>
      <c r="H22" s="111"/>
      <c r="I22" s="111"/>
      <c r="J22" s="111"/>
      <c r="K22" s="111"/>
      <c r="L22" s="111"/>
      <c r="M22" s="111"/>
      <c r="N22" s="111"/>
      <c r="O22" s="111"/>
      <c r="P22" s="111"/>
      <c r="Q22" s="111"/>
      <c r="R22" s="111"/>
      <c r="S22" s="111"/>
      <c r="T22" s="111"/>
      <c r="U22" s="111"/>
      <c r="V22" s="111"/>
      <c r="W22" s="111"/>
      <c r="X22" s="111"/>
      <c r="Y22" s="110"/>
      <c r="Z22" s="105"/>
      <c r="AA22" s="3"/>
      <c r="AB22" s="3"/>
      <c r="AC22" s="3"/>
      <c r="AD22" s="3"/>
      <c r="AE22" s="3"/>
      <c r="AF22" s="3"/>
      <c r="AG22" s="3"/>
      <c r="AH22" s="3"/>
      <c r="AI22" s="3"/>
      <c r="AJ22" s="3"/>
      <c r="AK22" s="3"/>
    </row>
    <row r="23" spans="1:37" x14ac:dyDescent="0.3">
      <c r="A23" s="109"/>
      <c r="B23" s="135"/>
      <c r="C23" s="135"/>
      <c r="D23" s="135"/>
      <c r="E23" s="135"/>
      <c r="F23" s="111"/>
      <c r="G23" s="111"/>
      <c r="H23" s="111"/>
      <c r="I23" s="111"/>
      <c r="J23" s="111"/>
      <c r="K23" s="111"/>
      <c r="L23" s="111"/>
      <c r="M23" s="111"/>
      <c r="N23" s="111"/>
      <c r="O23" s="111"/>
      <c r="P23" s="111"/>
      <c r="Q23" s="111"/>
      <c r="R23" s="111"/>
      <c r="S23" s="111"/>
      <c r="T23" s="111"/>
      <c r="U23" s="111"/>
      <c r="V23" s="111"/>
      <c r="W23" s="111"/>
      <c r="X23" s="111"/>
      <c r="Y23" s="110"/>
      <c r="Z23" s="105"/>
      <c r="AA23" s="3"/>
      <c r="AB23" s="3"/>
      <c r="AC23" s="3"/>
      <c r="AD23" s="3"/>
      <c r="AE23" s="3"/>
      <c r="AF23" s="3"/>
      <c r="AG23" s="3"/>
      <c r="AH23" s="3"/>
      <c r="AI23" s="3"/>
      <c r="AJ23" s="3"/>
      <c r="AK23" s="3"/>
    </row>
    <row r="24" spans="1:37" ht="16.5" customHeight="1" x14ac:dyDescent="0.3">
      <c r="A24" s="109">
        <v>6</v>
      </c>
      <c r="B24" s="135"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C24" s="135"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Riesgo'!C24:C26,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D24" s="135"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E24" s="135"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F24" s="111"/>
      <c r="G24" s="111"/>
      <c r="H24" s="111"/>
      <c r="I24" s="111"/>
      <c r="J24" s="111"/>
      <c r="K24" s="111"/>
      <c r="L24" s="111"/>
      <c r="M24" s="111"/>
      <c r="N24" s="111"/>
      <c r="O24" s="111"/>
      <c r="P24" s="111"/>
      <c r="Q24" s="111"/>
      <c r="R24" s="111"/>
      <c r="S24" s="111"/>
      <c r="T24" s="111"/>
      <c r="U24" s="111"/>
      <c r="V24" s="111"/>
      <c r="W24" s="111"/>
      <c r="X24" s="111"/>
      <c r="Y24" s="110" t="str">
        <f t="shared" ref="Y24" si="8">IF(OR(E24="",E24="No Aplica"),"",COUNTIF(F24:X26,"SI"))</f>
        <v/>
      </c>
      <c r="Z24" s="105" t="str">
        <f t="shared" ref="Z24" si="9">IF(AND(Y24=0,OR(U24="",U24="NO"),OR(E24="Corrupción",E24="Trámites, OPAs y Consultas de Acceso a la Información Pública")),"Moderado",
IF(AND(Y24=0,OR(U24="",U24="NO"),OR(E24="Lavado de Activos",E24="Financiación del Terrorismo")),"Mayor",
IF(AND(U24="SI"),"Catastrófico",
IF(AND(Y24&gt;0,Y24&lt;=11,OR(E24="Lavado de Activos",E24="Financiación del Terrorismo")),"Mayor",
IF(AND(Y24&gt;11,Y24&lt;=19,OR(E24="Lavado de Activos",E24="Financiación del Terrorismo")),"Catastrófico",
IF(AND(Y24&gt;0,Y24&lt;=5,OR(E24="Corrupción",E24="Trámites, OPAs y Consultas de Acceso a la Información Pública")),"Moderado",
IF(AND(Y24&gt;5,Y24&lt;=11,OR(E24="Corrupción",E24="Trámites, OPAs y Consultas de Acceso a la Información Pública")),"Mayor",
IF(AND(Y24&gt;11,Y24&lt;=19,OR(E24="Corrupción",E24="Trámites, OPAs y Consultas de Acceso a la Información Pública")),"Catastrófico",""))))))))</f>
        <v/>
      </c>
      <c r="AA24" s="3"/>
      <c r="AB24" s="3"/>
      <c r="AC24" s="3"/>
      <c r="AD24" s="3"/>
      <c r="AE24" s="3"/>
      <c r="AF24" s="3"/>
      <c r="AG24" s="3"/>
      <c r="AH24" s="3"/>
      <c r="AI24" s="3"/>
      <c r="AJ24" s="3"/>
      <c r="AK24" s="3"/>
    </row>
    <row r="25" spans="1:37" x14ac:dyDescent="0.3">
      <c r="A25" s="109"/>
      <c r="B25" s="135"/>
      <c r="C25" s="135"/>
      <c r="D25" s="135"/>
      <c r="E25" s="135"/>
      <c r="F25" s="111"/>
      <c r="G25" s="111"/>
      <c r="H25" s="111"/>
      <c r="I25" s="111"/>
      <c r="J25" s="111"/>
      <c r="K25" s="111"/>
      <c r="L25" s="111"/>
      <c r="M25" s="111"/>
      <c r="N25" s="111"/>
      <c r="O25" s="111"/>
      <c r="P25" s="111"/>
      <c r="Q25" s="111"/>
      <c r="R25" s="111"/>
      <c r="S25" s="111"/>
      <c r="T25" s="111"/>
      <c r="U25" s="111"/>
      <c r="V25" s="111"/>
      <c r="W25" s="111"/>
      <c r="X25" s="111"/>
      <c r="Y25" s="110"/>
      <c r="Z25" s="105"/>
      <c r="AA25" s="3"/>
      <c r="AB25" s="3"/>
      <c r="AC25" s="3"/>
      <c r="AD25" s="3"/>
      <c r="AE25" s="3"/>
      <c r="AF25" s="3"/>
      <c r="AG25" s="3"/>
      <c r="AH25" s="3"/>
      <c r="AI25" s="3"/>
      <c r="AJ25" s="3"/>
      <c r="AK25" s="3"/>
    </row>
    <row r="26" spans="1:37" x14ac:dyDescent="0.3">
      <c r="A26" s="109"/>
      <c r="B26" s="135"/>
      <c r="C26" s="135"/>
      <c r="D26" s="135"/>
      <c r="E26" s="135"/>
      <c r="F26" s="111"/>
      <c r="G26" s="111"/>
      <c r="H26" s="111"/>
      <c r="I26" s="111"/>
      <c r="J26" s="111"/>
      <c r="K26" s="111"/>
      <c r="L26" s="111"/>
      <c r="M26" s="111"/>
      <c r="N26" s="111"/>
      <c r="O26" s="111"/>
      <c r="P26" s="111"/>
      <c r="Q26" s="111"/>
      <c r="R26" s="111"/>
      <c r="S26" s="111"/>
      <c r="T26" s="111"/>
      <c r="U26" s="111"/>
      <c r="V26" s="111"/>
      <c r="W26" s="111"/>
      <c r="X26" s="111"/>
      <c r="Y26" s="110"/>
      <c r="Z26" s="105"/>
      <c r="AA26" s="3"/>
      <c r="AB26" s="3"/>
      <c r="AC26" s="3"/>
      <c r="AD26" s="3"/>
      <c r="AE26" s="3"/>
      <c r="AF26" s="3"/>
      <c r="AG26" s="3"/>
      <c r="AH26" s="3"/>
      <c r="AI26" s="3"/>
      <c r="AJ26" s="3"/>
      <c r="AK26" s="3"/>
    </row>
    <row r="27" spans="1:37" ht="16.5" customHeight="1" x14ac:dyDescent="0.3">
      <c r="A27" s="109">
        <v>7</v>
      </c>
      <c r="B27" s="135"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C27" s="135"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Riesgo'!C27:C29,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D27" s="135"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E27" s="135"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F27" s="111"/>
      <c r="G27" s="111"/>
      <c r="H27" s="111"/>
      <c r="I27" s="111"/>
      <c r="J27" s="111"/>
      <c r="K27" s="111"/>
      <c r="L27" s="111"/>
      <c r="M27" s="111"/>
      <c r="N27" s="111"/>
      <c r="O27" s="111"/>
      <c r="P27" s="111"/>
      <c r="Q27" s="111"/>
      <c r="R27" s="111"/>
      <c r="S27" s="111"/>
      <c r="T27" s="111"/>
      <c r="U27" s="111"/>
      <c r="V27" s="111"/>
      <c r="W27" s="111"/>
      <c r="X27" s="111"/>
      <c r="Y27" s="110" t="str">
        <f t="shared" ref="Y27" si="10">IF(OR(E27="",E27="No Aplica"),"",COUNTIF(F27:X29,"SI"))</f>
        <v/>
      </c>
      <c r="Z27" s="105" t="str">
        <f t="shared" ref="Z27" si="11">IF(AND(Y27=0,OR(U27="",U27="NO"),OR(E27="Corrupción",E27="Trámites, OPAs y Consultas de Acceso a la Información Pública")),"Moderado",
IF(AND(Y27=0,OR(U27="",U27="NO"),OR(E27="Lavado de Activos",E27="Financiación del Terrorismo")),"Mayor",
IF(AND(U27="SI"),"Catastrófico",
IF(AND(Y27&gt;0,Y27&lt;=11,OR(E27="Lavado de Activos",E27="Financiación del Terrorismo")),"Mayor",
IF(AND(Y27&gt;11,Y27&lt;=19,OR(E27="Lavado de Activos",E27="Financiación del Terrorismo")),"Catastrófico",
IF(AND(Y27&gt;0,Y27&lt;=5,OR(E27="Corrupción",E27="Trámites, OPAs y Consultas de Acceso a la Información Pública")),"Moderado",
IF(AND(Y27&gt;5,Y27&lt;=11,OR(E27="Corrupción",E27="Trámites, OPAs y Consultas de Acceso a la Información Pública")),"Mayor",
IF(AND(Y27&gt;11,Y27&lt;=19,OR(E27="Corrupción",E27="Trámites, OPAs y Consultas de Acceso a la Información Pública")),"Catastrófico",""))))))))</f>
        <v/>
      </c>
      <c r="AA27" s="3"/>
      <c r="AB27" s="3"/>
      <c r="AC27" s="3"/>
      <c r="AD27" s="3"/>
      <c r="AE27" s="3"/>
      <c r="AF27" s="3"/>
      <c r="AG27" s="3"/>
      <c r="AH27" s="3"/>
      <c r="AI27" s="3"/>
      <c r="AJ27" s="3"/>
      <c r="AK27" s="3"/>
    </row>
    <row r="28" spans="1:37" x14ac:dyDescent="0.3">
      <c r="A28" s="109"/>
      <c r="B28" s="135"/>
      <c r="C28" s="135"/>
      <c r="D28" s="135"/>
      <c r="E28" s="135"/>
      <c r="F28" s="111"/>
      <c r="G28" s="111"/>
      <c r="H28" s="111"/>
      <c r="I28" s="111"/>
      <c r="J28" s="111"/>
      <c r="K28" s="111"/>
      <c r="L28" s="111"/>
      <c r="M28" s="111"/>
      <c r="N28" s="111"/>
      <c r="O28" s="111"/>
      <c r="P28" s="111"/>
      <c r="Q28" s="111"/>
      <c r="R28" s="111"/>
      <c r="S28" s="111"/>
      <c r="T28" s="111"/>
      <c r="U28" s="111"/>
      <c r="V28" s="111"/>
      <c r="W28" s="111"/>
      <c r="X28" s="111"/>
      <c r="Y28" s="110"/>
      <c r="Z28" s="105"/>
      <c r="AA28" s="3"/>
      <c r="AB28" s="3"/>
      <c r="AC28" s="3"/>
      <c r="AD28" s="3"/>
      <c r="AE28" s="3"/>
      <c r="AF28" s="3"/>
      <c r="AG28" s="3"/>
      <c r="AH28" s="3"/>
      <c r="AI28" s="3"/>
      <c r="AJ28" s="3"/>
      <c r="AK28" s="3"/>
    </row>
    <row r="29" spans="1:37" x14ac:dyDescent="0.3">
      <c r="A29" s="109"/>
      <c r="B29" s="135"/>
      <c r="C29" s="135"/>
      <c r="D29" s="135"/>
      <c r="E29" s="135"/>
      <c r="F29" s="111"/>
      <c r="G29" s="111"/>
      <c r="H29" s="111"/>
      <c r="I29" s="111"/>
      <c r="J29" s="111"/>
      <c r="K29" s="111"/>
      <c r="L29" s="111"/>
      <c r="M29" s="111"/>
      <c r="N29" s="111"/>
      <c r="O29" s="111"/>
      <c r="P29" s="111"/>
      <c r="Q29" s="111"/>
      <c r="R29" s="111"/>
      <c r="S29" s="111"/>
      <c r="T29" s="111"/>
      <c r="U29" s="111"/>
      <c r="V29" s="111"/>
      <c r="W29" s="111"/>
      <c r="X29" s="111"/>
      <c r="Y29" s="110"/>
      <c r="Z29" s="105"/>
      <c r="AA29" s="3"/>
      <c r="AB29" s="3"/>
      <c r="AC29" s="3"/>
      <c r="AD29" s="3"/>
      <c r="AE29" s="3"/>
      <c r="AF29" s="3"/>
      <c r="AG29" s="3"/>
      <c r="AH29" s="3"/>
      <c r="AI29" s="3"/>
      <c r="AJ29" s="3"/>
      <c r="AK29" s="3"/>
    </row>
    <row r="30" spans="1:37" ht="16.5" customHeight="1" x14ac:dyDescent="0.3">
      <c r="A30" s="109">
        <v>8</v>
      </c>
      <c r="B30" s="135"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No aplica</v>
      </c>
      <c r="C30" s="135"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Riesgo'!C30:C32,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No aplica</v>
      </c>
      <c r="D30" s="135"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No aplica</v>
      </c>
      <c r="E30" s="135"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No aplica</v>
      </c>
      <c r="F30" s="111"/>
      <c r="G30" s="111"/>
      <c r="H30" s="111"/>
      <c r="I30" s="111"/>
      <c r="J30" s="111"/>
      <c r="K30" s="111"/>
      <c r="L30" s="111"/>
      <c r="M30" s="111"/>
      <c r="N30" s="111"/>
      <c r="O30" s="111"/>
      <c r="P30" s="111"/>
      <c r="Q30" s="111"/>
      <c r="R30" s="111"/>
      <c r="S30" s="111"/>
      <c r="T30" s="111"/>
      <c r="U30" s="111"/>
      <c r="V30" s="111"/>
      <c r="W30" s="111"/>
      <c r="X30" s="111"/>
      <c r="Y30" s="110" t="str">
        <f t="shared" ref="Y30" si="12">IF(OR(E30="",E30="No Aplica"),"",COUNTIF(F30:X32,"SI"))</f>
        <v/>
      </c>
      <c r="Z30" s="105" t="str">
        <f t="shared" ref="Z30" si="13">IF(AND(Y30=0,OR(U30="",U30="NO"),OR(E30="Corrupción",E30="Trámites, OPAs y Consultas de Acceso a la Información Pública")),"Moderado",
IF(AND(Y30=0,OR(U30="",U30="NO"),OR(E30="Lavado de Activos",E30="Financiación del Terrorismo")),"Mayor",
IF(AND(U30="SI"),"Catastrófico",
IF(AND(Y30&gt;0,Y30&lt;=11,OR(E30="Lavado de Activos",E30="Financiación del Terrorismo")),"Mayor",
IF(AND(Y30&gt;11,Y30&lt;=19,OR(E30="Lavado de Activos",E30="Financiación del Terrorismo")),"Catastrófico",
IF(AND(Y30&gt;0,Y30&lt;=5,OR(E30="Corrupción",E30="Trámites, OPAs y Consultas de Acceso a la Información Pública")),"Moderado",
IF(AND(Y30&gt;5,Y30&lt;=11,OR(E30="Corrupción",E30="Trámites, OPAs y Consultas de Acceso a la Información Pública")),"Mayor",
IF(AND(Y30&gt;11,Y30&lt;=19,OR(E30="Corrupción",E30="Trámites, OPAs y Consultas de Acceso a la Información Pública")),"Catastrófico",""))))))))</f>
        <v/>
      </c>
      <c r="AA30" s="3"/>
      <c r="AB30" s="3"/>
      <c r="AC30" s="3"/>
      <c r="AD30" s="3"/>
      <c r="AE30" s="3"/>
      <c r="AF30" s="3"/>
      <c r="AG30" s="3"/>
      <c r="AH30" s="3"/>
      <c r="AI30" s="3"/>
      <c r="AJ30" s="3"/>
      <c r="AK30" s="3"/>
    </row>
    <row r="31" spans="1:37" x14ac:dyDescent="0.3">
      <c r="A31" s="109"/>
      <c r="B31" s="135"/>
      <c r="C31" s="135"/>
      <c r="D31" s="135"/>
      <c r="E31" s="135"/>
      <c r="F31" s="111"/>
      <c r="G31" s="111"/>
      <c r="H31" s="111"/>
      <c r="I31" s="111"/>
      <c r="J31" s="111"/>
      <c r="K31" s="111"/>
      <c r="L31" s="111"/>
      <c r="M31" s="111"/>
      <c r="N31" s="111"/>
      <c r="O31" s="111"/>
      <c r="P31" s="111"/>
      <c r="Q31" s="111"/>
      <c r="R31" s="111"/>
      <c r="S31" s="111"/>
      <c r="T31" s="111"/>
      <c r="U31" s="111"/>
      <c r="V31" s="111"/>
      <c r="W31" s="111"/>
      <c r="X31" s="111"/>
      <c r="Y31" s="110"/>
      <c r="Z31" s="105"/>
      <c r="AA31" s="3"/>
      <c r="AB31" s="3"/>
      <c r="AC31" s="3"/>
      <c r="AD31" s="3"/>
      <c r="AE31" s="3"/>
      <c r="AF31" s="3"/>
      <c r="AG31" s="3"/>
      <c r="AH31" s="3"/>
      <c r="AI31" s="3"/>
      <c r="AJ31" s="3"/>
      <c r="AK31" s="3"/>
    </row>
    <row r="32" spans="1:37" x14ac:dyDescent="0.3">
      <c r="A32" s="109"/>
      <c r="B32" s="135"/>
      <c r="C32" s="135"/>
      <c r="D32" s="135"/>
      <c r="E32" s="135"/>
      <c r="F32" s="111"/>
      <c r="G32" s="111"/>
      <c r="H32" s="111"/>
      <c r="I32" s="111"/>
      <c r="J32" s="111"/>
      <c r="K32" s="111"/>
      <c r="L32" s="111"/>
      <c r="M32" s="111"/>
      <c r="N32" s="111"/>
      <c r="O32" s="111"/>
      <c r="P32" s="111"/>
      <c r="Q32" s="111"/>
      <c r="R32" s="111"/>
      <c r="S32" s="111"/>
      <c r="T32" s="111"/>
      <c r="U32" s="111"/>
      <c r="V32" s="111"/>
      <c r="W32" s="111"/>
      <c r="X32" s="111"/>
      <c r="Y32" s="110"/>
      <c r="Z32" s="105"/>
      <c r="AA32" s="3"/>
      <c r="AB32" s="3"/>
      <c r="AC32" s="3"/>
      <c r="AD32" s="3"/>
      <c r="AE32" s="3"/>
      <c r="AF32" s="3"/>
      <c r="AG32" s="3"/>
      <c r="AH32" s="3"/>
      <c r="AI32" s="3"/>
      <c r="AJ32" s="3"/>
      <c r="AK32" s="3"/>
    </row>
    <row r="33" spans="1:37" ht="16.5" customHeight="1" x14ac:dyDescent="0.3">
      <c r="A33" s="109">
        <v>9</v>
      </c>
      <c r="B33" s="135"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No aplica</v>
      </c>
      <c r="C33" s="135"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Riesgo'!C33:C35,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No aplica</v>
      </c>
      <c r="D33" s="135"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No aplica</v>
      </c>
      <c r="E33" s="135"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No aplica</v>
      </c>
      <c r="F33" s="111"/>
      <c r="G33" s="111"/>
      <c r="H33" s="111"/>
      <c r="I33" s="111"/>
      <c r="J33" s="111"/>
      <c r="K33" s="111"/>
      <c r="L33" s="111"/>
      <c r="M33" s="111"/>
      <c r="N33" s="111"/>
      <c r="O33" s="111"/>
      <c r="P33" s="111"/>
      <c r="Q33" s="111"/>
      <c r="R33" s="111"/>
      <c r="S33" s="111"/>
      <c r="T33" s="111"/>
      <c r="U33" s="111"/>
      <c r="V33" s="111"/>
      <c r="W33" s="111"/>
      <c r="X33" s="111"/>
      <c r="Y33" s="110" t="str">
        <f t="shared" ref="Y33" si="14">IF(OR(E33="",E33="No Aplica"),"",COUNTIF(F33:X35,"SI"))</f>
        <v/>
      </c>
      <c r="Z33" s="105" t="str">
        <f t="shared" ref="Z33" si="15">IF(AND(Y33=0,OR(U33="",U33="NO"),OR(E33="Corrupción",E33="Trámites, OPAs y Consultas de Acceso a la Información Pública")),"Moderado",
IF(AND(Y33=0,OR(U33="",U33="NO"),OR(E33="Lavado de Activos",E33="Financiación del Terrorismo")),"Mayor",
IF(AND(U33="SI"),"Catastrófico",
IF(AND(Y33&gt;0,Y33&lt;=11,OR(E33="Lavado de Activos",E33="Financiación del Terrorismo")),"Mayor",
IF(AND(Y33&gt;11,Y33&lt;=19,OR(E33="Lavado de Activos",E33="Financiación del Terrorismo")),"Catastrófico",
IF(AND(Y33&gt;0,Y33&lt;=5,OR(E33="Corrupción",E33="Trámites, OPAs y Consultas de Acceso a la Información Pública")),"Moderado",
IF(AND(Y33&gt;5,Y33&lt;=11,OR(E33="Corrupción",E33="Trámites, OPAs y Consultas de Acceso a la Información Pública")),"Mayor",
IF(AND(Y33&gt;11,Y33&lt;=19,OR(E33="Corrupción",E33="Trámites, OPAs y Consultas de Acceso a la Información Pública")),"Catastrófico",""))))))))</f>
        <v/>
      </c>
      <c r="AA33" s="3"/>
      <c r="AB33" s="3"/>
      <c r="AC33" s="3"/>
      <c r="AD33" s="3"/>
      <c r="AE33" s="3"/>
      <c r="AF33" s="3"/>
      <c r="AG33" s="3"/>
      <c r="AH33" s="3"/>
      <c r="AI33" s="3"/>
      <c r="AJ33" s="3"/>
      <c r="AK33" s="3"/>
    </row>
    <row r="34" spans="1:37" x14ac:dyDescent="0.3">
      <c r="A34" s="109"/>
      <c r="B34" s="135"/>
      <c r="C34" s="135"/>
      <c r="D34" s="135"/>
      <c r="E34" s="135"/>
      <c r="F34" s="111"/>
      <c r="G34" s="111"/>
      <c r="H34" s="111"/>
      <c r="I34" s="111"/>
      <c r="J34" s="111"/>
      <c r="K34" s="111"/>
      <c r="L34" s="111"/>
      <c r="M34" s="111"/>
      <c r="N34" s="111"/>
      <c r="O34" s="111"/>
      <c r="P34" s="111"/>
      <c r="Q34" s="111"/>
      <c r="R34" s="111"/>
      <c r="S34" s="111"/>
      <c r="T34" s="111"/>
      <c r="U34" s="111"/>
      <c r="V34" s="111"/>
      <c r="W34" s="111"/>
      <c r="X34" s="111"/>
      <c r="Y34" s="110"/>
      <c r="Z34" s="105"/>
      <c r="AA34" s="3"/>
      <c r="AB34" s="3"/>
      <c r="AC34" s="3"/>
      <c r="AD34" s="3"/>
      <c r="AE34" s="3"/>
      <c r="AF34" s="3"/>
      <c r="AG34" s="3"/>
      <c r="AH34" s="3"/>
      <c r="AI34" s="3"/>
      <c r="AJ34" s="3"/>
      <c r="AK34" s="3"/>
    </row>
    <row r="35" spans="1:37" x14ac:dyDescent="0.3">
      <c r="A35" s="109"/>
      <c r="B35" s="135"/>
      <c r="C35" s="135"/>
      <c r="D35" s="135"/>
      <c r="E35" s="135"/>
      <c r="F35" s="111"/>
      <c r="G35" s="111"/>
      <c r="H35" s="111"/>
      <c r="I35" s="111"/>
      <c r="J35" s="111"/>
      <c r="K35" s="111"/>
      <c r="L35" s="111"/>
      <c r="M35" s="111"/>
      <c r="N35" s="111"/>
      <c r="O35" s="111"/>
      <c r="P35" s="111"/>
      <c r="Q35" s="111"/>
      <c r="R35" s="111"/>
      <c r="S35" s="111"/>
      <c r="T35" s="111"/>
      <c r="U35" s="111"/>
      <c r="V35" s="111"/>
      <c r="W35" s="111"/>
      <c r="X35" s="111"/>
      <c r="Y35" s="110"/>
      <c r="Z35" s="105"/>
      <c r="AA35" s="3"/>
      <c r="AB35" s="3"/>
      <c r="AC35" s="3"/>
      <c r="AD35" s="3"/>
      <c r="AE35" s="3"/>
      <c r="AF35" s="3"/>
      <c r="AG35" s="3"/>
      <c r="AH35" s="3"/>
      <c r="AI35" s="3"/>
      <c r="AJ35" s="3"/>
      <c r="AK35" s="3"/>
    </row>
    <row r="36" spans="1:37" ht="16.5" customHeight="1" x14ac:dyDescent="0.3">
      <c r="A36" s="109">
        <v>10</v>
      </c>
      <c r="B36" s="135"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No aplica</v>
      </c>
      <c r="C36" s="135"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Riesgo'!C36:C38,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No aplica</v>
      </c>
      <c r="D36" s="135"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No aplica</v>
      </c>
      <c r="E36" s="135"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No aplica</v>
      </c>
      <c r="F36" s="111"/>
      <c r="G36" s="111"/>
      <c r="H36" s="111"/>
      <c r="I36" s="111"/>
      <c r="J36" s="111"/>
      <c r="K36" s="111"/>
      <c r="L36" s="111"/>
      <c r="M36" s="111"/>
      <c r="N36" s="111"/>
      <c r="O36" s="111"/>
      <c r="P36" s="111"/>
      <c r="Q36" s="111"/>
      <c r="R36" s="111"/>
      <c r="S36" s="111"/>
      <c r="T36" s="111"/>
      <c r="U36" s="111"/>
      <c r="V36" s="111"/>
      <c r="W36" s="111"/>
      <c r="X36" s="111"/>
      <c r="Y36" s="110" t="str">
        <f t="shared" ref="Y36" si="16">IF(OR(E36="",E36="No Aplica"),"",COUNTIF(F36:X38,"SI"))</f>
        <v/>
      </c>
      <c r="Z36" s="105" t="str">
        <f t="shared" ref="Z36" si="17">IF(AND(Y36=0,OR(U36="",U36="NO"),OR(E36="Corrupción",E36="Trámites, OPAs y Consultas de Acceso a la Información Pública")),"Moderado",
IF(AND(Y36=0,OR(U36="",U36="NO"),OR(E36="Lavado de Activos",E36="Financiación del Terrorismo")),"Mayor",
IF(AND(U36="SI"),"Catastrófico",
IF(AND(Y36&gt;0,Y36&lt;=11,OR(E36="Lavado de Activos",E36="Financiación del Terrorismo")),"Mayor",
IF(AND(Y36&gt;11,Y36&lt;=19,OR(E36="Lavado de Activos",E36="Financiación del Terrorismo")),"Catastrófico",
IF(AND(Y36&gt;0,Y36&lt;=5,OR(E36="Corrupción",E36="Trámites, OPAs y Consultas de Acceso a la Información Pública")),"Moderado",
IF(AND(Y36&gt;5,Y36&lt;=11,OR(E36="Corrupción",E36="Trámites, OPAs y Consultas de Acceso a la Información Pública")),"Mayor",
IF(AND(Y36&gt;11,Y36&lt;=19,OR(E36="Corrupción",E36="Trámites, OPAs y Consultas de Acceso a la Información Pública")),"Catastrófico",""))))))))</f>
        <v/>
      </c>
      <c r="AA36" s="3"/>
      <c r="AB36" s="3"/>
      <c r="AC36" s="3"/>
      <c r="AD36" s="3"/>
      <c r="AE36" s="3"/>
      <c r="AF36" s="3"/>
      <c r="AG36" s="3"/>
      <c r="AH36" s="3"/>
      <c r="AI36" s="3"/>
      <c r="AJ36" s="3"/>
      <c r="AK36" s="3"/>
    </row>
    <row r="37" spans="1:37" x14ac:dyDescent="0.3">
      <c r="A37" s="109"/>
      <c r="B37" s="135"/>
      <c r="C37" s="135"/>
      <c r="D37" s="135"/>
      <c r="E37" s="135"/>
      <c r="F37" s="111"/>
      <c r="G37" s="111"/>
      <c r="H37" s="111"/>
      <c r="I37" s="111"/>
      <c r="J37" s="111"/>
      <c r="K37" s="111"/>
      <c r="L37" s="111"/>
      <c r="M37" s="111"/>
      <c r="N37" s="111"/>
      <c r="O37" s="111"/>
      <c r="P37" s="111"/>
      <c r="Q37" s="111"/>
      <c r="R37" s="111"/>
      <c r="S37" s="111"/>
      <c r="T37" s="111"/>
      <c r="U37" s="111"/>
      <c r="V37" s="111"/>
      <c r="W37" s="111"/>
      <c r="X37" s="111"/>
      <c r="Y37" s="110"/>
      <c r="Z37" s="105"/>
    </row>
    <row r="38" spans="1:37" x14ac:dyDescent="0.3">
      <c r="A38" s="109"/>
      <c r="B38" s="135"/>
      <c r="C38" s="135"/>
      <c r="D38" s="135"/>
      <c r="E38" s="135"/>
      <c r="F38" s="111"/>
      <c r="G38" s="111"/>
      <c r="H38" s="111"/>
      <c r="I38" s="111"/>
      <c r="J38" s="111"/>
      <c r="K38" s="111"/>
      <c r="L38" s="111"/>
      <c r="M38" s="111"/>
      <c r="N38" s="111"/>
      <c r="O38" s="111"/>
      <c r="P38" s="111"/>
      <c r="Q38" s="111"/>
      <c r="R38" s="111"/>
      <c r="S38" s="111"/>
      <c r="T38" s="111"/>
      <c r="U38" s="111"/>
      <c r="V38" s="111"/>
      <c r="W38" s="111"/>
      <c r="X38" s="111"/>
      <c r="Y38" s="110"/>
      <c r="Z38" s="105"/>
    </row>
    <row r="39" spans="1:37" ht="16.5" customHeight="1" x14ac:dyDescent="0.3">
      <c r="A39" s="109">
        <v>11</v>
      </c>
      <c r="B39" s="135"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C39" s="135"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Riesgo'!C39:C41,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D39" s="135"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E39" s="135"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F39" s="111"/>
      <c r="G39" s="111"/>
      <c r="H39" s="111"/>
      <c r="I39" s="111"/>
      <c r="J39" s="111"/>
      <c r="K39" s="111"/>
      <c r="L39" s="111"/>
      <c r="M39" s="111"/>
      <c r="N39" s="111"/>
      <c r="O39" s="111"/>
      <c r="P39" s="111"/>
      <c r="Q39" s="111"/>
      <c r="R39" s="111"/>
      <c r="S39" s="111"/>
      <c r="T39" s="111"/>
      <c r="U39" s="111"/>
      <c r="V39" s="111"/>
      <c r="W39" s="111"/>
      <c r="X39" s="111"/>
      <c r="Y39" s="110" t="str">
        <f t="shared" ref="Y39" si="18">IF(OR(E39="",E39="No Aplica"),"",COUNTIF(F39:X41,"SI"))</f>
        <v/>
      </c>
      <c r="Z39" s="105" t="str">
        <f t="shared" ref="Z39" si="19">IF(AND(Y39=0,OR(U39="",U39="NO"),OR(E39="Corrupción",E39="Trámites, OPAs y Consultas de Acceso a la Información Pública")),"Moderado",
IF(AND(Y39=0,OR(U39="",U39="NO"),OR(E39="Lavado de Activos",E39="Financiación del Terrorismo")),"Mayor",
IF(AND(U39="SI"),"Catastrófico",
IF(AND(Y39&gt;0,Y39&lt;=11,OR(E39="Lavado de Activos",E39="Financiación del Terrorismo")),"Mayor",
IF(AND(Y39&gt;11,Y39&lt;=19,OR(E39="Lavado de Activos",E39="Financiación del Terrorismo")),"Catastrófico",
IF(AND(Y39&gt;0,Y39&lt;=5,OR(E39="Corrupción",E39="Trámites, OPAs y Consultas de Acceso a la Información Pública")),"Moderado",
IF(AND(Y39&gt;5,Y39&lt;=11,OR(E39="Corrupción",E39="Trámites, OPAs y Consultas de Acceso a la Información Pública")),"Mayor",
IF(AND(Y39&gt;11,Y39&lt;=19,OR(E39="Corrupción",E39="Trámites, OPAs y Consultas de Acceso a la Información Pública")),"Catastrófico",""))))))))</f>
        <v/>
      </c>
      <c r="AA39" s="3"/>
      <c r="AB39" s="3"/>
      <c r="AC39" s="3"/>
      <c r="AD39" s="3"/>
      <c r="AE39" s="3"/>
      <c r="AF39" s="3"/>
      <c r="AG39" s="3"/>
      <c r="AH39" s="3"/>
      <c r="AI39" s="3"/>
      <c r="AJ39" s="3"/>
      <c r="AK39" s="3"/>
    </row>
    <row r="40" spans="1:37" x14ac:dyDescent="0.3">
      <c r="A40" s="109"/>
      <c r="B40" s="135"/>
      <c r="C40" s="135"/>
      <c r="D40" s="135"/>
      <c r="E40" s="135"/>
      <c r="F40" s="111"/>
      <c r="G40" s="111"/>
      <c r="H40" s="111"/>
      <c r="I40" s="111"/>
      <c r="J40" s="111"/>
      <c r="K40" s="111"/>
      <c r="L40" s="111"/>
      <c r="M40" s="111"/>
      <c r="N40" s="111"/>
      <c r="O40" s="111"/>
      <c r="P40" s="111"/>
      <c r="Q40" s="111"/>
      <c r="R40" s="111"/>
      <c r="S40" s="111"/>
      <c r="T40" s="111"/>
      <c r="U40" s="111"/>
      <c r="V40" s="111"/>
      <c r="W40" s="111"/>
      <c r="X40" s="111"/>
      <c r="Y40" s="110"/>
      <c r="Z40" s="105"/>
    </row>
    <row r="41" spans="1:37" x14ac:dyDescent="0.3">
      <c r="A41" s="109"/>
      <c r="B41" s="135"/>
      <c r="C41" s="135"/>
      <c r="D41" s="135"/>
      <c r="E41" s="135"/>
      <c r="F41" s="111"/>
      <c r="G41" s="111"/>
      <c r="H41" s="111"/>
      <c r="I41" s="111"/>
      <c r="J41" s="111"/>
      <c r="K41" s="111"/>
      <c r="L41" s="111"/>
      <c r="M41" s="111"/>
      <c r="N41" s="111"/>
      <c r="O41" s="111"/>
      <c r="P41" s="111"/>
      <c r="Q41" s="111"/>
      <c r="R41" s="111"/>
      <c r="S41" s="111"/>
      <c r="T41" s="111"/>
      <c r="U41" s="111"/>
      <c r="V41" s="111"/>
      <c r="W41" s="111"/>
      <c r="X41" s="111"/>
      <c r="Y41" s="110"/>
      <c r="Z41" s="105"/>
    </row>
    <row r="42" spans="1:37" ht="16.5" customHeight="1" x14ac:dyDescent="0.3">
      <c r="A42" s="109">
        <v>12</v>
      </c>
      <c r="B42" s="135"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C42" s="135"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Riesgo'!C42:C44,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D42" s="135"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E42" s="135"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F42" s="111"/>
      <c r="G42" s="111"/>
      <c r="H42" s="111"/>
      <c r="I42" s="111"/>
      <c r="J42" s="111"/>
      <c r="K42" s="111"/>
      <c r="L42" s="111"/>
      <c r="M42" s="111"/>
      <c r="N42" s="111"/>
      <c r="O42" s="111"/>
      <c r="P42" s="111"/>
      <c r="Q42" s="111"/>
      <c r="R42" s="111"/>
      <c r="S42" s="111"/>
      <c r="T42" s="111"/>
      <c r="U42" s="111"/>
      <c r="V42" s="111"/>
      <c r="W42" s="111"/>
      <c r="X42" s="111"/>
      <c r="Y42" s="110" t="str">
        <f t="shared" ref="Y42" si="20">IF(OR(E42="",E42="No Aplica"),"",COUNTIF(F42:X44,"SI"))</f>
        <v/>
      </c>
      <c r="Z42" s="105" t="str">
        <f t="shared" ref="Z42" si="21">IF(AND(Y42=0,OR(U42="",U42="NO"),OR(E42="Corrupción",E42="Trámites, OPAs y Consultas de Acceso a la Información Pública")),"Moderado",
IF(AND(Y42=0,OR(U42="",U42="NO"),OR(E42="Lavado de Activos",E42="Financiación del Terrorismo")),"Mayor",
IF(AND(U42="SI"),"Catastrófico",
IF(AND(Y42&gt;0,Y42&lt;=11,OR(E42="Lavado de Activos",E42="Financiación del Terrorismo")),"Mayor",
IF(AND(Y42&gt;11,Y42&lt;=19,OR(E42="Lavado de Activos",E42="Financiación del Terrorismo")),"Catastrófico",
IF(AND(Y42&gt;0,Y42&lt;=5,OR(E42="Corrupción",E42="Trámites, OPAs y Consultas de Acceso a la Información Pública")),"Moderado",
IF(AND(Y42&gt;5,Y42&lt;=11,OR(E42="Corrupción",E42="Trámites, OPAs y Consultas de Acceso a la Información Pública")),"Mayor",
IF(AND(Y42&gt;11,Y42&lt;=19,OR(E42="Corrupción",E42="Trámites, OPAs y Consultas de Acceso a la Información Pública")),"Catastrófico",""))))))))</f>
        <v/>
      </c>
      <c r="AA42" s="3"/>
      <c r="AB42" s="3"/>
      <c r="AC42" s="3"/>
      <c r="AD42" s="3"/>
      <c r="AE42" s="3"/>
      <c r="AF42" s="3"/>
      <c r="AG42" s="3"/>
      <c r="AH42" s="3"/>
      <c r="AI42" s="3"/>
      <c r="AJ42" s="3"/>
      <c r="AK42" s="3"/>
    </row>
    <row r="43" spans="1:37" x14ac:dyDescent="0.3">
      <c r="A43" s="109"/>
      <c r="B43" s="135"/>
      <c r="C43" s="135"/>
      <c r="D43" s="135"/>
      <c r="E43" s="135"/>
      <c r="F43" s="111"/>
      <c r="G43" s="111"/>
      <c r="H43" s="111"/>
      <c r="I43" s="111"/>
      <c r="J43" s="111"/>
      <c r="K43" s="111"/>
      <c r="L43" s="111"/>
      <c r="M43" s="111"/>
      <c r="N43" s="111"/>
      <c r="O43" s="111"/>
      <c r="P43" s="111"/>
      <c r="Q43" s="111"/>
      <c r="R43" s="111"/>
      <c r="S43" s="111"/>
      <c r="T43" s="111"/>
      <c r="U43" s="111"/>
      <c r="V43" s="111"/>
      <c r="W43" s="111"/>
      <c r="X43" s="111"/>
      <c r="Y43" s="110"/>
      <c r="Z43" s="105"/>
    </row>
    <row r="44" spans="1:37" x14ac:dyDescent="0.3">
      <c r="A44" s="109"/>
      <c r="B44" s="135"/>
      <c r="C44" s="135"/>
      <c r="D44" s="135"/>
      <c r="E44" s="135"/>
      <c r="F44" s="111"/>
      <c r="G44" s="111"/>
      <c r="H44" s="111"/>
      <c r="I44" s="111"/>
      <c r="J44" s="111"/>
      <c r="K44" s="111"/>
      <c r="L44" s="111"/>
      <c r="M44" s="111"/>
      <c r="N44" s="111"/>
      <c r="O44" s="111"/>
      <c r="P44" s="111"/>
      <c r="Q44" s="111"/>
      <c r="R44" s="111"/>
      <c r="S44" s="111"/>
      <c r="T44" s="111"/>
      <c r="U44" s="111"/>
      <c r="V44" s="111"/>
      <c r="W44" s="111"/>
      <c r="X44" s="111"/>
      <c r="Y44" s="110"/>
      <c r="Z44" s="105"/>
    </row>
    <row r="45" spans="1:37" ht="16.5" customHeight="1" x14ac:dyDescent="0.3">
      <c r="A45" s="109">
        <v>13</v>
      </c>
      <c r="B45" s="135"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C45" s="135"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Riesgo'!C45:C47,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D45" s="135"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E45" s="135"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F45" s="111"/>
      <c r="G45" s="111"/>
      <c r="H45" s="111"/>
      <c r="I45" s="111"/>
      <c r="J45" s="111"/>
      <c r="K45" s="111"/>
      <c r="L45" s="111"/>
      <c r="M45" s="111"/>
      <c r="N45" s="111"/>
      <c r="O45" s="111"/>
      <c r="P45" s="111"/>
      <c r="Q45" s="111"/>
      <c r="R45" s="111"/>
      <c r="S45" s="111"/>
      <c r="T45" s="111"/>
      <c r="U45" s="111"/>
      <c r="V45" s="111"/>
      <c r="W45" s="111"/>
      <c r="X45" s="111"/>
      <c r="Y45" s="110" t="str">
        <f t="shared" ref="Y45" si="22">IF(OR(E45="",E45="No Aplica"),"",COUNTIF(F45:X47,"SI"))</f>
        <v/>
      </c>
      <c r="Z45" s="105" t="str">
        <f t="shared" ref="Z45" si="23">IF(AND(Y45=0,OR(U45="",U45="NO"),OR(E45="Corrupción",E45="Trámites, OPAs y Consultas de Acceso a la Información Pública")),"Moderado",
IF(AND(Y45=0,OR(U45="",U45="NO"),OR(E45="Lavado de Activos",E45="Financiación del Terrorismo")),"Mayor",
IF(AND(U45="SI"),"Catastrófico",
IF(AND(Y45&gt;0,Y45&lt;=11,OR(E45="Lavado de Activos",E45="Financiación del Terrorismo")),"Mayor",
IF(AND(Y45&gt;11,Y45&lt;=19,OR(E45="Lavado de Activos",E45="Financiación del Terrorismo")),"Catastrófico",
IF(AND(Y45&gt;0,Y45&lt;=5,OR(E45="Corrupción",E45="Trámites, OPAs y Consultas de Acceso a la Información Pública")),"Moderado",
IF(AND(Y45&gt;5,Y45&lt;=11,OR(E45="Corrupción",E45="Trámites, OPAs y Consultas de Acceso a la Información Pública")),"Mayor",
IF(AND(Y45&gt;11,Y45&lt;=19,OR(E45="Corrupción",E45="Trámites, OPAs y Consultas de Acceso a la Información Pública")),"Catastrófico",""))))))))</f>
        <v/>
      </c>
      <c r="AA45" s="3"/>
      <c r="AB45" s="3"/>
      <c r="AC45" s="3"/>
      <c r="AD45" s="3"/>
      <c r="AE45" s="3"/>
      <c r="AF45" s="3"/>
      <c r="AG45" s="3"/>
      <c r="AH45" s="3"/>
      <c r="AI45" s="3"/>
      <c r="AJ45" s="3"/>
      <c r="AK45" s="3"/>
    </row>
    <row r="46" spans="1:37" x14ac:dyDescent="0.3">
      <c r="A46" s="109"/>
      <c r="B46" s="135"/>
      <c r="C46" s="135"/>
      <c r="D46" s="135"/>
      <c r="E46" s="135"/>
      <c r="F46" s="111"/>
      <c r="G46" s="111"/>
      <c r="H46" s="111"/>
      <c r="I46" s="111"/>
      <c r="J46" s="111"/>
      <c r="K46" s="111"/>
      <c r="L46" s="111"/>
      <c r="M46" s="111"/>
      <c r="N46" s="111"/>
      <c r="O46" s="111"/>
      <c r="P46" s="111"/>
      <c r="Q46" s="111"/>
      <c r="R46" s="111"/>
      <c r="S46" s="111"/>
      <c r="T46" s="111"/>
      <c r="U46" s="111"/>
      <c r="V46" s="111"/>
      <c r="W46" s="111"/>
      <c r="X46" s="111"/>
      <c r="Y46" s="110"/>
      <c r="Z46" s="105"/>
    </row>
    <row r="47" spans="1:37" x14ac:dyDescent="0.3">
      <c r="A47" s="109"/>
      <c r="B47" s="135"/>
      <c r="C47" s="135"/>
      <c r="D47" s="135"/>
      <c r="E47" s="135"/>
      <c r="F47" s="111"/>
      <c r="G47" s="111"/>
      <c r="H47" s="111"/>
      <c r="I47" s="111"/>
      <c r="J47" s="111"/>
      <c r="K47" s="111"/>
      <c r="L47" s="111"/>
      <c r="M47" s="111"/>
      <c r="N47" s="111"/>
      <c r="O47" s="111"/>
      <c r="P47" s="111"/>
      <c r="Q47" s="111"/>
      <c r="R47" s="111"/>
      <c r="S47" s="111"/>
      <c r="T47" s="111"/>
      <c r="U47" s="111"/>
      <c r="V47" s="111"/>
      <c r="W47" s="111"/>
      <c r="X47" s="111"/>
      <c r="Y47" s="110"/>
      <c r="Z47" s="105"/>
    </row>
    <row r="48" spans="1:37" ht="16.5" customHeight="1" x14ac:dyDescent="0.3">
      <c r="A48" s="109">
        <v>14</v>
      </c>
      <c r="B48" s="135"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C48" s="135"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Riesgo'!C48:C50,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D48" s="135"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E48" s="135"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F48" s="111"/>
      <c r="G48" s="111"/>
      <c r="H48" s="111"/>
      <c r="I48" s="111"/>
      <c r="J48" s="111"/>
      <c r="K48" s="111"/>
      <c r="L48" s="111"/>
      <c r="M48" s="111"/>
      <c r="N48" s="111"/>
      <c r="O48" s="111"/>
      <c r="P48" s="111"/>
      <c r="Q48" s="111"/>
      <c r="R48" s="111"/>
      <c r="S48" s="111"/>
      <c r="T48" s="111"/>
      <c r="U48" s="111"/>
      <c r="V48" s="111"/>
      <c r="W48" s="111"/>
      <c r="X48" s="111"/>
      <c r="Y48" s="110" t="str">
        <f t="shared" ref="Y48" si="24">IF(OR(E48="",E48="No Aplica"),"",COUNTIF(F48:X50,"SI"))</f>
        <v/>
      </c>
      <c r="Z48" s="105" t="str">
        <f t="shared" ref="Z48" si="25">IF(AND(Y48=0,OR(U48="",U48="NO"),OR(E48="Corrupción",E48="Trámites, OPAs y Consultas de Acceso a la Información Pública")),"Moderado",
IF(AND(Y48=0,OR(U48="",U48="NO"),OR(E48="Lavado de Activos",E48="Financiación del Terrorismo")),"Mayor",
IF(AND(U48="SI"),"Catastrófico",
IF(AND(Y48&gt;0,Y48&lt;=11,OR(E48="Lavado de Activos",E48="Financiación del Terrorismo")),"Mayor",
IF(AND(Y48&gt;11,Y48&lt;=19,OR(E48="Lavado de Activos",E48="Financiación del Terrorismo")),"Catastrófico",
IF(AND(Y48&gt;0,Y48&lt;=5,OR(E48="Corrupción",E48="Trámites, OPAs y Consultas de Acceso a la Información Pública")),"Moderado",
IF(AND(Y48&gt;5,Y48&lt;=11,OR(E48="Corrupción",E48="Trámites, OPAs y Consultas de Acceso a la Información Pública")),"Mayor",
IF(AND(Y48&gt;11,Y48&lt;=19,OR(E48="Corrupción",E48="Trámites, OPAs y Consultas de Acceso a la Información Pública")),"Catastrófico",""))))))))</f>
        <v/>
      </c>
      <c r="AA48" s="3"/>
      <c r="AB48" s="3"/>
      <c r="AC48" s="3"/>
      <c r="AD48" s="3"/>
      <c r="AE48" s="3"/>
      <c r="AF48" s="3"/>
      <c r="AG48" s="3"/>
      <c r="AH48" s="3"/>
      <c r="AI48" s="3"/>
      <c r="AJ48" s="3"/>
      <c r="AK48" s="3"/>
    </row>
    <row r="49" spans="1:37" x14ac:dyDescent="0.3">
      <c r="A49" s="109"/>
      <c r="B49" s="135"/>
      <c r="C49" s="135"/>
      <c r="D49" s="135"/>
      <c r="E49" s="135"/>
      <c r="F49" s="111"/>
      <c r="G49" s="111"/>
      <c r="H49" s="111"/>
      <c r="I49" s="111"/>
      <c r="J49" s="111"/>
      <c r="K49" s="111"/>
      <c r="L49" s="111"/>
      <c r="M49" s="111"/>
      <c r="N49" s="111"/>
      <c r="O49" s="111"/>
      <c r="P49" s="111"/>
      <c r="Q49" s="111"/>
      <c r="R49" s="111"/>
      <c r="S49" s="111"/>
      <c r="T49" s="111"/>
      <c r="U49" s="111"/>
      <c r="V49" s="111"/>
      <c r="W49" s="111"/>
      <c r="X49" s="111"/>
      <c r="Y49" s="110"/>
      <c r="Z49" s="105"/>
    </row>
    <row r="50" spans="1:37" x14ac:dyDescent="0.3">
      <c r="A50" s="109"/>
      <c r="B50" s="135"/>
      <c r="C50" s="135"/>
      <c r="D50" s="135"/>
      <c r="E50" s="135"/>
      <c r="F50" s="111"/>
      <c r="G50" s="111"/>
      <c r="H50" s="111"/>
      <c r="I50" s="111"/>
      <c r="J50" s="111"/>
      <c r="K50" s="111"/>
      <c r="L50" s="111"/>
      <c r="M50" s="111"/>
      <c r="N50" s="111"/>
      <c r="O50" s="111"/>
      <c r="P50" s="111"/>
      <c r="Q50" s="111"/>
      <c r="R50" s="111"/>
      <c r="S50" s="111"/>
      <c r="T50" s="111"/>
      <c r="U50" s="111"/>
      <c r="V50" s="111"/>
      <c r="W50" s="111"/>
      <c r="X50" s="111"/>
      <c r="Y50" s="110"/>
      <c r="Z50" s="105"/>
    </row>
    <row r="51" spans="1:37" ht="16.5" customHeight="1" x14ac:dyDescent="0.3">
      <c r="A51" s="109">
        <v>15</v>
      </c>
      <c r="B51" s="135"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C51" s="135"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Riesgo'!C51:C53,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D51" s="135"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E51" s="135"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F51" s="111"/>
      <c r="G51" s="111"/>
      <c r="H51" s="111"/>
      <c r="I51" s="111"/>
      <c r="J51" s="111"/>
      <c r="K51" s="111"/>
      <c r="L51" s="111"/>
      <c r="M51" s="111"/>
      <c r="N51" s="111"/>
      <c r="O51" s="111"/>
      <c r="P51" s="111"/>
      <c r="Q51" s="111"/>
      <c r="R51" s="111"/>
      <c r="S51" s="111"/>
      <c r="T51" s="111"/>
      <c r="U51" s="111"/>
      <c r="V51" s="111"/>
      <c r="W51" s="111"/>
      <c r="X51" s="111"/>
      <c r="Y51" s="110" t="str">
        <f t="shared" ref="Y51" si="26">IF(OR(E51="",E51="No Aplica"),"",COUNTIF(F51:X53,"SI"))</f>
        <v/>
      </c>
      <c r="Z51" s="105" t="str">
        <f t="shared" ref="Z51" si="27">IF(AND(Y51=0,OR(U51="",U51="NO"),OR(E51="Corrupción",E51="Trámites, OPAs y Consultas de Acceso a la Información Pública")),"Moderado",
IF(AND(Y51=0,OR(U51="",U51="NO"),OR(E51="Lavado de Activos",E51="Financiación del Terrorismo")),"Mayor",
IF(AND(U51="SI"),"Catastrófico",
IF(AND(Y51&gt;0,Y51&lt;=11,OR(E51="Lavado de Activos",E51="Financiación del Terrorismo")),"Mayor",
IF(AND(Y51&gt;11,Y51&lt;=19,OR(E51="Lavado de Activos",E51="Financiación del Terrorismo")),"Catastrófico",
IF(AND(Y51&gt;0,Y51&lt;=5,OR(E51="Corrupción",E51="Trámites, OPAs y Consultas de Acceso a la Información Pública")),"Moderado",
IF(AND(Y51&gt;5,Y51&lt;=11,OR(E51="Corrupción",E51="Trámites, OPAs y Consultas de Acceso a la Información Pública")),"Mayor",
IF(AND(Y51&gt;11,Y51&lt;=19,OR(E51="Corrupción",E51="Trámites, OPAs y Consultas de Acceso a la Información Pública")),"Catastrófico",""))))))))</f>
        <v/>
      </c>
      <c r="AA51" s="3"/>
      <c r="AB51" s="3"/>
      <c r="AC51" s="3"/>
      <c r="AD51" s="3"/>
      <c r="AE51" s="3"/>
      <c r="AF51" s="3"/>
      <c r="AG51" s="3"/>
      <c r="AH51" s="3"/>
      <c r="AI51" s="3"/>
      <c r="AJ51" s="3"/>
      <c r="AK51" s="3"/>
    </row>
    <row r="52" spans="1:37" x14ac:dyDescent="0.3">
      <c r="A52" s="109"/>
      <c r="B52" s="135"/>
      <c r="C52" s="135"/>
      <c r="D52" s="135"/>
      <c r="E52" s="135"/>
      <c r="F52" s="111"/>
      <c r="G52" s="111"/>
      <c r="H52" s="111"/>
      <c r="I52" s="111"/>
      <c r="J52" s="111"/>
      <c r="K52" s="111"/>
      <c r="L52" s="111"/>
      <c r="M52" s="111"/>
      <c r="N52" s="111"/>
      <c r="O52" s="111"/>
      <c r="P52" s="111"/>
      <c r="Q52" s="111"/>
      <c r="R52" s="111"/>
      <c r="S52" s="111"/>
      <c r="T52" s="111"/>
      <c r="U52" s="111"/>
      <c r="V52" s="111"/>
      <c r="W52" s="111"/>
      <c r="X52" s="111"/>
      <c r="Y52" s="110"/>
      <c r="Z52" s="105"/>
    </row>
    <row r="53" spans="1:37" x14ac:dyDescent="0.3">
      <c r="A53" s="109"/>
      <c r="B53" s="135"/>
      <c r="C53" s="135"/>
      <c r="D53" s="135"/>
      <c r="E53" s="135"/>
      <c r="F53" s="111"/>
      <c r="G53" s="111"/>
      <c r="H53" s="111"/>
      <c r="I53" s="111"/>
      <c r="J53" s="111"/>
      <c r="K53" s="111"/>
      <c r="L53" s="111"/>
      <c r="M53" s="111"/>
      <c r="N53" s="111"/>
      <c r="O53" s="111"/>
      <c r="P53" s="111"/>
      <c r="Q53" s="111"/>
      <c r="R53" s="111"/>
      <c r="S53" s="111"/>
      <c r="T53" s="111"/>
      <c r="U53" s="111"/>
      <c r="V53" s="111"/>
      <c r="W53" s="111"/>
      <c r="X53" s="111"/>
      <c r="Y53" s="110"/>
      <c r="Z53" s="105"/>
    </row>
    <row r="54" spans="1:37" ht="16.5" customHeight="1" x14ac:dyDescent="0.3">
      <c r="A54" s="109">
        <v>16</v>
      </c>
      <c r="B54" s="135"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C54" s="135"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Riesgo'!C54:C56,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D54" s="135"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E54" s="135"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F54" s="111"/>
      <c r="G54" s="111"/>
      <c r="H54" s="111"/>
      <c r="I54" s="111"/>
      <c r="J54" s="111"/>
      <c r="K54" s="111"/>
      <c r="L54" s="111"/>
      <c r="M54" s="111"/>
      <c r="N54" s="111"/>
      <c r="O54" s="111"/>
      <c r="P54" s="111"/>
      <c r="Q54" s="111"/>
      <c r="R54" s="111"/>
      <c r="S54" s="111"/>
      <c r="T54" s="111"/>
      <c r="U54" s="111"/>
      <c r="V54" s="111"/>
      <c r="W54" s="111"/>
      <c r="X54" s="111"/>
      <c r="Y54" s="110" t="str">
        <f t="shared" ref="Y54" si="28">IF(OR(E54="",E54="No Aplica"),"",COUNTIF(F54:X56,"SI"))</f>
        <v/>
      </c>
      <c r="Z54" s="105" t="str">
        <f t="shared" ref="Z54" si="29">IF(AND(Y54=0,OR(U54="",U54="NO"),OR(E54="Corrupción",E54="Trámites, OPAs y Consultas de Acceso a la Información Pública")),"Moderado",
IF(AND(Y54=0,OR(U54="",U54="NO"),OR(E54="Lavado de Activos",E54="Financiación del Terrorismo")),"Mayor",
IF(AND(U54="SI"),"Catastrófico",
IF(AND(Y54&gt;0,Y54&lt;=11,OR(E54="Lavado de Activos",E54="Financiación del Terrorismo")),"Mayor",
IF(AND(Y54&gt;11,Y54&lt;=19,OR(E54="Lavado de Activos",E54="Financiación del Terrorismo")),"Catastrófico",
IF(AND(Y54&gt;0,Y54&lt;=5,OR(E54="Corrupción",E54="Trámites, OPAs y Consultas de Acceso a la Información Pública")),"Moderado",
IF(AND(Y54&gt;5,Y54&lt;=11,OR(E54="Corrupción",E54="Trámites, OPAs y Consultas de Acceso a la Información Pública")),"Mayor",
IF(AND(Y54&gt;11,Y54&lt;=19,OR(E54="Corrupción",E54="Trámites, OPAs y Consultas de Acceso a la Información Pública")),"Catastrófico",""))))))))</f>
        <v/>
      </c>
      <c r="AA54" s="3"/>
      <c r="AB54" s="3"/>
      <c r="AC54" s="3"/>
      <c r="AD54" s="3"/>
      <c r="AE54" s="3"/>
      <c r="AF54" s="3"/>
      <c r="AG54" s="3"/>
      <c r="AH54" s="3"/>
      <c r="AI54" s="3"/>
      <c r="AJ54" s="3"/>
      <c r="AK54" s="3"/>
    </row>
    <row r="55" spans="1:37" x14ac:dyDescent="0.3">
      <c r="A55" s="109"/>
      <c r="B55" s="135"/>
      <c r="C55" s="135"/>
      <c r="D55" s="135"/>
      <c r="E55" s="135"/>
      <c r="F55" s="111"/>
      <c r="G55" s="111"/>
      <c r="H55" s="111"/>
      <c r="I55" s="111"/>
      <c r="J55" s="111"/>
      <c r="K55" s="111"/>
      <c r="L55" s="111"/>
      <c r="M55" s="111"/>
      <c r="N55" s="111"/>
      <c r="O55" s="111"/>
      <c r="P55" s="111"/>
      <c r="Q55" s="111"/>
      <c r="R55" s="111"/>
      <c r="S55" s="111"/>
      <c r="T55" s="111"/>
      <c r="U55" s="111"/>
      <c r="V55" s="111"/>
      <c r="W55" s="111"/>
      <c r="X55" s="111"/>
      <c r="Y55" s="110"/>
      <c r="Z55" s="105"/>
    </row>
    <row r="56" spans="1:37" x14ac:dyDescent="0.3">
      <c r="A56" s="109"/>
      <c r="B56" s="135"/>
      <c r="C56" s="135"/>
      <c r="D56" s="135"/>
      <c r="E56" s="135"/>
      <c r="F56" s="111"/>
      <c r="G56" s="111"/>
      <c r="H56" s="111"/>
      <c r="I56" s="111"/>
      <c r="J56" s="111"/>
      <c r="K56" s="111"/>
      <c r="L56" s="111"/>
      <c r="M56" s="111"/>
      <c r="N56" s="111"/>
      <c r="O56" s="111"/>
      <c r="P56" s="111"/>
      <c r="Q56" s="111"/>
      <c r="R56" s="111"/>
      <c r="S56" s="111"/>
      <c r="T56" s="111"/>
      <c r="U56" s="111"/>
      <c r="V56" s="111"/>
      <c r="W56" s="111"/>
      <c r="X56" s="111"/>
      <c r="Y56" s="110"/>
      <c r="Z56" s="105"/>
    </row>
    <row r="57" spans="1:37" ht="16.5" customHeight="1" x14ac:dyDescent="0.3">
      <c r="A57" s="109">
        <v>17</v>
      </c>
      <c r="B57" s="135"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C57" s="135"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Riesgo'!C57:C59,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D57" s="135"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E57" s="135"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F57" s="111"/>
      <c r="G57" s="111"/>
      <c r="H57" s="111"/>
      <c r="I57" s="111"/>
      <c r="J57" s="111"/>
      <c r="K57" s="111"/>
      <c r="L57" s="111"/>
      <c r="M57" s="111"/>
      <c r="N57" s="111"/>
      <c r="O57" s="111"/>
      <c r="P57" s="111"/>
      <c r="Q57" s="111"/>
      <c r="R57" s="111"/>
      <c r="S57" s="111"/>
      <c r="T57" s="111"/>
      <c r="U57" s="111"/>
      <c r="V57" s="111"/>
      <c r="W57" s="111"/>
      <c r="X57" s="111"/>
      <c r="Y57" s="110" t="str">
        <f t="shared" ref="Y57" si="30">IF(OR(E57="",E57="No Aplica"),"",COUNTIF(F57:X59,"SI"))</f>
        <v/>
      </c>
      <c r="Z57" s="105" t="str">
        <f t="shared" ref="Z57" si="31">IF(AND(Y57=0,OR(U57="",U57="NO"),OR(E57="Corrupción",E57="Trámites, OPAs y Consultas de Acceso a la Información Pública")),"Moderado",
IF(AND(Y57=0,OR(U57="",U57="NO"),OR(E57="Lavado de Activos",E57="Financiación del Terrorismo")),"Mayor",
IF(AND(U57="SI"),"Catastrófico",
IF(AND(Y57&gt;0,Y57&lt;=11,OR(E57="Lavado de Activos",E57="Financiación del Terrorismo")),"Mayor",
IF(AND(Y57&gt;11,Y57&lt;=19,OR(E57="Lavado de Activos",E57="Financiación del Terrorismo")),"Catastrófico",
IF(AND(Y57&gt;0,Y57&lt;=5,OR(E57="Corrupción",E57="Trámites, OPAs y Consultas de Acceso a la Información Pública")),"Moderado",
IF(AND(Y57&gt;5,Y57&lt;=11,OR(E57="Corrupción",E57="Trámites, OPAs y Consultas de Acceso a la Información Pública")),"Mayor",
IF(AND(Y57&gt;11,Y57&lt;=19,OR(E57="Corrupción",E57="Trámites, OPAs y Consultas de Acceso a la Información Pública")),"Catastrófico",""))))))))</f>
        <v/>
      </c>
      <c r="AA57" s="3"/>
      <c r="AB57" s="3"/>
      <c r="AC57" s="3"/>
      <c r="AD57" s="3"/>
      <c r="AE57" s="3"/>
      <c r="AF57" s="3"/>
      <c r="AG57" s="3"/>
      <c r="AH57" s="3"/>
      <c r="AI57" s="3"/>
      <c r="AJ57" s="3"/>
      <c r="AK57" s="3"/>
    </row>
    <row r="58" spans="1:37" x14ac:dyDescent="0.3">
      <c r="A58" s="109"/>
      <c r="B58" s="135"/>
      <c r="C58" s="135"/>
      <c r="D58" s="135"/>
      <c r="E58" s="135"/>
      <c r="F58" s="111"/>
      <c r="G58" s="111"/>
      <c r="H58" s="111"/>
      <c r="I58" s="111"/>
      <c r="J58" s="111"/>
      <c r="K58" s="111"/>
      <c r="L58" s="111"/>
      <c r="M58" s="111"/>
      <c r="N58" s="111"/>
      <c r="O58" s="111"/>
      <c r="P58" s="111"/>
      <c r="Q58" s="111"/>
      <c r="R58" s="111"/>
      <c r="S58" s="111"/>
      <c r="T58" s="111"/>
      <c r="U58" s="111"/>
      <c r="V58" s="111"/>
      <c r="W58" s="111"/>
      <c r="X58" s="111"/>
      <c r="Y58" s="110"/>
      <c r="Z58" s="105"/>
    </row>
    <row r="59" spans="1:37" x14ac:dyDescent="0.3">
      <c r="A59" s="109"/>
      <c r="B59" s="135"/>
      <c r="C59" s="135"/>
      <c r="D59" s="135"/>
      <c r="E59" s="135"/>
      <c r="F59" s="111"/>
      <c r="G59" s="111"/>
      <c r="H59" s="111"/>
      <c r="I59" s="111"/>
      <c r="J59" s="111"/>
      <c r="K59" s="111"/>
      <c r="L59" s="111"/>
      <c r="M59" s="111"/>
      <c r="N59" s="111"/>
      <c r="O59" s="111"/>
      <c r="P59" s="111"/>
      <c r="Q59" s="111"/>
      <c r="R59" s="111"/>
      <c r="S59" s="111"/>
      <c r="T59" s="111"/>
      <c r="U59" s="111"/>
      <c r="V59" s="111"/>
      <c r="W59" s="111"/>
      <c r="X59" s="111"/>
      <c r="Y59" s="110"/>
      <c r="Z59" s="105"/>
    </row>
    <row r="60" spans="1:37" ht="16.5" customHeight="1" x14ac:dyDescent="0.3">
      <c r="A60" s="109">
        <v>18</v>
      </c>
      <c r="B60" s="135"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C60" s="135"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Riesgo'!C60:C62,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D60" s="135"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E60" s="135"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F60" s="111"/>
      <c r="G60" s="111"/>
      <c r="H60" s="111"/>
      <c r="I60" s="111"/>
      <c r="J60" s="111"/>
      <c r="K60" s="111"/>
      <c r="L60" s="111"/>
      <c r="M60" s="111"/>
      <c r="N60" s="111"/>
      <c r="O60" s="111"/>
      <c r="P60" s="111"/>
      <c r="Q60" s="111"/>
      <c r="R60" s="111"/>
      <c r="S60" s="111"/>
      <c r="T60" s="111"/>
      <c r="U60" s="111"/>
      <c r="V60" s="111"/>
      <c r="W60" s="111"/>
      <c r="X60" s="111"/>
      <c r="Y60" s="110" t="str">
        <f t="shared" ref="Y60" si="32">IF(OR(E60="",E60="No Aplica"),"",COUNTIF(F60:X62,"SI"))</f>
        <v/>
      </c>
      <c r="Z60" s="105" t="str">
        <f t="shared" ref="Z60" si="33">IF(AND(Y60=0,OR(U60="",U60="NO"),OR(E60="Corrupción",E60="Trámites, OPAs y Consultas de Acceso a la Información Pública")),"Moderado",
IF(AND(Y60=0,OR(U60="",U60="NO"),OR(E60="Lavado de Activos",E60="Financiación del Terrorismo")),"Mayor",
IF(AND(U60="SI"),"Catastrófico",
IF(AND(Y60&gt;0,Y60&lt;=11,OR(E60="Lavado de Activos",E60="Financiación del Terrorismo")),"Mayor",
IF(AND(Y60&gt;11,Y60&lt;=19,OR(E60="Lavado de Activos",E60="Financiación del Terrorismo")),"Catastrófico",
IF(AND(Y60&gt;0,Y60&lt;=5,OR(E60="Corrupción",E60="Trámites, OPAs y Consultas de Acceso a la Información Pública")),"Moderado",
IF(AND(Y60&gt;5,Y60&lt;=11,OR(E60="Corrupción",E60="Trámites, OPAs y Consultas de Acceso a la Información Pública")),"Mayor",
IF(AND(Y60&gt;11,Y60&lt;=19,OR(E60="Corrupción",E60="Trámites, OPAs y Consultas de Acceso a la Información Pública")),"Catastrófico",""))))))))</f>
        <v/>
      </c>
      <c r="AA60" s="3"/>
      <c r="AB60" s="3"/>
      <c r="AC60" s="3"/>
      <c r="AD60" s="3"/>
      <c r="AE60" s="3"/>
      <c r="AF60" s="3"/>
      <c r="AG60" s="3"/>
      <c r="AH60" s="3"/>
      <c r="AI60" s="3"/>
      <c r="AJ60" s="3"/>
      <c r="AK60" s="3"/>
    </row>
    <row r="61" spans="1:37" x14ac:dyDescent="0.3">
      <c r="A61" s="109"/>
      <c r="B61" s="135"/>
      <c r="C61" s="135"/>
      <c r="D61" s="135"/>
      <c r="E61" s="135"/>
      <c r="F61" s="111"/>
      <c r="G61" s="111"/>
      <c r="H61" s="111"/>
      <c r="I61" s="111"/>
      <c r="J61" s="111"/>
      <c r="K61" s="111"/>
      <c r="L61" s="111"/>
      <c r="M61" s="111"/>
      <c r="N61" s="111"/>
      <c r="O61" s="111"/>
      <c r="P61" s="111"/>
      <c r="Q61" s="111"/>
      <c r="R61" s="111"/>
      <c r="S61" s="111"/>
      <c r="T61" s="111"/>
      <c r="U61" s="111"/>
      <c r="V61" s="111"/>
      <c r="W61" s="111"/>
      <c r="X61" s="111"/>
      <c r="Y61" s="110"/>
      <c r="Z61" s="105"/>
    </row>
    <row r="62" spans="1:37" x14ac:dyDescent="0.3">
      <c r="A62" s="109"/>
      <c r="B62" s="135"/>
      <c r="C62" s="135"/>
      <c r="D62" s="135"/>
      <c r="E62" s="135"/>
      <c r="F62" s="111"/>
      <c r="G62" s="111"/>
      <c r="H62" s="111"/>
      <c r="I62" s="111"/>
      <c r="J62" s="111"/>
      <c r="K62" s="111"/>
      <c r="L62" s="111"/>
      <c r="M62" s="111"/>
      <c r="N62" s="111"/>
      <c r="O62" s="111"/>
      <c r="P62" s="111"/>
      <c r="Q62" s="111"/>
      <c r="R62" s="111"/>
      <c r="S62" s="111"/>
      <c r="T62" s="111"/>
      <c r="U62" s="111"/>
      <c r="V62" s="111"/>
      <c r="W62" s="111"/>
      <c r="X62" s="111"/>
      <c r="Y62" s="110"/>
      <c r="Z62" s="105"/>
    </row>
    <row r="63" spans="1:37" ht="16.5" customHeight="1" x14ac:dyDescent="0.3">
      <c r="A63" s="109">
        <v>19</v>
      </c>
      <c r="B63" s="135"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C63" s="135"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Riesgo'!C63:C65,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D63" s="135"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E63" s="135"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F63" s="111"/>
      <c r="G63" s="111"/>
      <c r="H63" s="111"/>
      <c r="I63" s="111"/>
      <c r="J63" s="111"/>
      <c r="K63" s="111"/>
      <c r="L63" s="111"/>
      <c r="M63" s="111"/>
      <c r="N63" s="111"/>
      <c r="O63" s="111"/>
      <c r="P63" s="111"/>
      <c r="Q63" s="111"/>
      <c r="R63" s="111"/>
      <c r="S63" s="111"/>
      <c r="T63" s="111"/>
      <c r="U63" s="111"/>
      <c r="V63" s="111"/>
      <c r="W63" s="111"/>
      <c r="X63" s="111"/>
      <c r="Y63" s="110" t="str">
        <f t="shared" ref="Y63" si="34">IF(OR(E63="",E63="No Aplica"),"",COUNTIF(F63:X65,"SI"))</f>
        <v/>
      </c>
      <c r="Z63" s="105" t="str">
        <f t="shared" ref="Z63" si="35">IF(AND(Y63=0,OR(U63="",U63="NO"),OR(E63="Corrupción",E63="Trámites, OPAs y Consultas de Acceso a la Información Pública")),"Moderado",
IF(AND(Y63=0,OR(U63="",U63="NO"),OR(E63="Lavado de Activos",E63="Financiación del Terrorismo")),"Mayor",
IF(AND(U63="SI"),"Catastrófico",
IF(AND(Y63&gt;0,Y63&lt;=11,OR(E63="Lavado de Activos",E63="Financiación del Terrorismo")),"Mayor",
IF(AND(Y63&gt;11,Y63&lt;=19,OR(E63="Lavado de Activos",E63="Financiación del Terrorismo")),"Catastrófico",
IF(AND(Y63&gt;0,Y63&lt;=5,OR(E63="Corrupción",E63="Trámites, OPAs y Consultas de Acceso a la Información Pública")),"Moderado",
IF(AND(Y63&gt;5,Y63&lt;=11,OR(E63="Corrupción",E63="Trámites, OPAs y Consultas de Acceso a la Información Pública")),"Mayor",
IF(AND(Y63&gt;11,Y63&lt;=19,OR(E63="Corrupción",E63="Trámites, OPAs y Consultas de Acceso a la Información Pública")),"Catastrófico",""))))))))</f>
        <v/>
      </c>
      <c r="AA63" s="3"/>
      <c r="AB63" s="3"/>
      <c r="AC63" s="3"/>
      <c r="AD63" s="3"/>
      <c r="AE63" s="3"/>
      <c r="AF63" s="3"/>
      <c r="AG63" s="3"/>
      <c r="AH63" s="3"/>
      <c r="AI63" s="3"/>
      <c r="AJ63" s="3"/>
      <c r="AK63" s="3"/>
    </row>
    <row r="64" spans="1:37" x14ac:dyDescent="0.3">
      <c r="A64" s="109"/>
      <c r="B64" s="135"/>
      <c r="C64" s="135"/>
      <c r="D64" s="135"/>
      <c r="E64" s="135"/>
      <c r="F64" s="111"/>
      <c r="G64" s="111"/>
      <c r="H64" s="111"/>
      <c r="I64" s="111"/>
      <c r="J64" s="111"/>
      <c r="K64" s="111"/>
      <c r="L64" s="111"/>
      <c r="M64" s="111"/>
      <c r="N64" s="111"/>
      <c r="O64" s="111"/>
      <c r="P64" s="111"/>
      <c r="Q64" s="111"/>
      <c r="R64" s="111"/>
      <c r="S64" s="111"/>
      <c r="T64" s="111"/>
      <c r="U64" s="111"/>
      <c r="V64" s="111"/>
      <c r="W64" s="111"/>
      <c r="X64" s="111"/>
      <c r="Y64" s="110"/>
      <c r="Z64" s="105"/>
    </row>
    <row r="65" spans="1:37" x14ac:dyDescent="0.3">
      <c r="A65" s="109"/>
      <c r="B65" s="135"/>
      <c r="C65" s="135"/>
      <c r="D65" s="135"/>
      <c r="E65" s="135"/>
      <c r="F65" s="111"/>
      <c r="G65" s="111"/>
      <c r="H65" s="111"/>
      <c r="I65" s="111"/>
      <c r="J65" s="111"/>
      <c r="K65" s="111"/>
      <c r="L65" s="111"/>
      <c r="M65" s="111"/>
      <c r="N65" s="111"/>
      <c r="O65" s="111"/>
      <c r="P65" s="111"/>
      <c r="Q65" s="111"/>
      <c r="R65" s="111"/>
      <c r="S65" s="111"/>
      <c r="T65" s="111"/>
      <c r="U65" s="111"/>
      <c r="V65" s="111"/>
      <c r="W65" s="111"/>
      <c r="X65" s="111"/>
      <c r="Y65" s="110"/>
      <c r="Z65" s="105"/>
    </row>
    <row r="66" spans="1:37" ht="16.5" customHeight="1" x14ac:dyDescent="0.3">
      <c r="A66" s="109">
        <v>20</v>
      </c>
      <c r="B66" s="135"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C66" s="135"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Riesgo'!C66:C68,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D66" s="135"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E66" s="135"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F66" s="111"/>
      <c r="G66" s="111"/>
      <c r="H66" s="111"/>
      <c r="I66" s="111"/>
      <c r="J66" s="111"/>
      <c r="K66" s="111"/>
      <c r="L66" s="111"/>
      <c r="M66" s="111"/>
      <c r="N66" s="111"/>
      <c r="O66" s="111"/>
      <c r="P66" s="111"/>
      <c r="Q66" s="111"/>
      <c r="R66" s="111"/>
      <c r="S66" s="111"/>
      <c r="T66" s="111"/>
      <c r="U66" s="111"/>
      <c r="V66" s="111"/>
      <c r="W66" s="111"/>
      <c r="X66" s="111"/>
      <c r="Y66" s="110" t="str">
        <f t="shared" ref="Y66" si="36">IF(OR(E66="",E66="No Aplica"),"",COUNTIF(F66:X68,"SI"))</f>
        <v/>
      </c>
      <c r="Z66" s="105" t="str">
        <f t="shared" ref="Z66" si="37">IF(AND(Y66=0,OR(U66="",U66="NO"),OR(E66="Corrupción",E66="Trámites, OPAs y Consultas de Acceso a la Información Pública")),"Moderado",
IF(AND(Y66=0,OR(U66="",U66="NO"),OR(E66="Lavado de Activos",E66="Financiación del Terrorismo")),"Mayor",
IF(AND(U66="SI"),"Catastrófico",
IF(AND(Y66&gt;0,Y66&lt;=11,OR(E66="Lavado de Activos",E66="Financiación del Terrorismo")),"Mayor",
IF(AND(Y66&gt;11,Y66&lt;=19,OR(E66="Lavado de Activos",E66="Financiación del Terrorismo")),"Catastrófico",
IF(AND(Y66&gt;0,Y66&lt;=5,OR(E66="Corrupción",E66="Trámites, OPAs y Consultas de Acceso a la Información Pública")),"Moderado",
IF(AND(Y66&gt;5,Y66&lt;=11,OR(E66="Corrupción",E66="Trámites, OPAs y Consultas de Acceso a la Información Pública")),"Mayor",
IF(AND(Y66&gt;11,Y66&lt;=19,OR(E66="Corrupción",E66="Trámites, OPAs y Consultas de Acceso a la Información Pública")),"Catastrófico",""))))))))</f>
        <v/>
      </c>
      <c r="AA66" s="3"/>
      <c r="AB66" s="3"/>
      <c r="AC66" s="3"/>
      <c r="AD66" s="3"/>
      <c r="AE66" s="3"/>
      <c r="AF66" s="3"/>
      <c r="AG66" s="3"/>
      <c r="AH66" s="3"/>
      <c r="AI66" s="3"/>
      <c r="AJ66" s="3"/>
      <c r="AK66" s="3"/>
    </row>
    <row r="67" spans="1:37" x14ac:dyDescent="0.3">
      <c r="A67" s="109"/>
      <c r="B67" s="135"/>
      <c r="C67" s="135"/>
      <c r="D67" s="135"/>
      <c r="E67" s="135"/>
      <c r="F67" s="111"/>
      <c r="G67" s="111"/>
      <c r="H67" s="111"/>
      <c r="I67" s="111"/>
      <c r="J67" s="111"/>
      <c r="K67" s="111"/>
      <c r="L67" s="111"/>
      <c r="M67" s="111"/>
      <c r="N67" s="111"/>
      <c r="O67" s="111"/>
      <c r="P67" s="111"/>
      <c r="Q67" s="111"/>
      <c r="R67" s="111"/>
      <c r="S67" s="111"/>
      <c r="T67" s="111"/>
      <c r="U67" s="111"/>
      <c r="V67" s="111"/>
      <c r="W67" s="111"/>
      <c r="X67" s="111"/>
      <c r="Y67" s="110"/>
      <c r="Z67" s="105"/>
    </row>
    <row r="68" spans="1:37" x14ac:dyDescent="0.3">
      <c r="A68" s="109"/>
      <c r="B68" s="135"/>
      <c r="C68" s="135"/>
      <c r="D68" s="135"/>
      <c r="E68" s="135"/>
      <c r="F68" s="111"/>
      <c r="G68" s="111"/>
      <c r="H68" s="111"/>
      <c r="I68" s="111"/>
      <c r="J68" s="111"/>
      <c r="K68" s="111"/>
      <c r="L68" s="111"/>
      <c r="M68" s="111"/>
      <c r="N68" s="111"/>
      <c r="O68" s="111"/>
      <c r="P68" s="111"/>
      <c r="Q68" s="111"/>
      <c r="R68" s="111"/>
      <c r="S68" s="111"/>
      <c r="T68" s="111"/>
      <c r="U68" s="111"/>
      <c r="V68" s="111"/>
      <c r="W68" s="111"/>
      <c r="X68" s="111"/>
      <c r="Y68" s="110"/>
      <c r="Z68" s="105"/>
    </row>
    <row r="69" spans="1:37" x14ac:dyDescent="0.3"/>
    <row r="70" spans="1:37" x14ac:dyDescent="0.3"/>
  </sheetData>
  <sheetProtection algorithmName="SHA-512" hashValue="4liCvhel8wEUF/tXkVVgYBh4HawzlbCmZMlmz6gCIUd/X95u884+vbhg6sKhx1Qw7nFahVNOt5f0SEOranx4bg==" saltValue="VDUdctCcwNa2l9jUxcNKow==" spinCount="100000" sheet="1" objects="1" scenarios="1" formatColumns="0" formatRows="0"/>
  <mergeCells count="554">
    <mergeCell ref="B27:B29"/>
    <mergeCell ref="D27:D29"/>
    <mergeCell ref="A21:A23"/>
    <mergeCell ref="B21:B23"/>
    <mergeCell ref="A24:A26"/>
    <mergeCell ref="B24:B26"/>
    <mergeCell ref="D24:D26"/>
    <mergeCell ref="F7:F8"/>
    <mergeCell ref="A6:E6"/>
    <mergeCell ref="E7:E8"/>
    <mergeCell ref="E9:E11"/>
    <mergeCell ref="E12:E14"/>
    <mergeCell ref="E15:E17"/>
    <mergeCell ref="E18:E20"/>
    <mergeCell ref="E21:E23"/>
    <mergeCell ref="E24:E26"/>
    <mergeCell ref="A12:A14"/>
    <mergeCell ref="B12:B14"/>
    <mergeCell ref="D12:D14"/>
    <mergeCell ref="F12:F14"/>
    <mergeCell ref="F24:F26"/>
    <mergeCell ref="A9:A11"/>
    <mergeCell ref="B9:B11"/>
    <mergeCell ref="F9:F11"/>
    <mergeCell ref="G9:G11"/>
    <mergeCell ref="D9:D11"/>
    <mergeCell ref="G7:G8"/>
    <mergeCell ref="H7:H8"/>
    <mergeCell ref="I7:I8"/>
    <mergeCell ref="J7:J8"/>
    <mergeCell ref="A7:A8"/>
    <mergeCell ref="B7:B8"/>
    <mergeCell ref="D7:D8"/>
    <mergeCell ref="H9:H11"/>
    <mergeCell ref="I9:I11"/>
    <mergeCell ref="J9:J11"/>
    <mergeCell ref="C7:C8"/>
    <mergeCell ref="C9:C11"/>
    <mergeCell ref="A18:A20"/>
    <mergeCell ref="B18:B20"/>
    <mergeCell ref="D18:D20"/>
    <mergeCell ref="F18:F20"/>
    <mergeCell ref="F15:F17"/>
    <mergeCell ref="A15:A17"/>
    <mergeCell ref="B15:B17"/>
    <mergeCell ref="D15:D17"/>
    <mergeCell ref="L15:L17"/>
    <mergeCell ref="G15:G17"/>
    <mergeCell ref="H15:H17"/>
    <mergeCell ref="I15:I17"/>
    <mergeCell ref="J15:J17"/>
    <mergeCell ref="X21:X23"/>
    <mergeCell ref="T21:T23"/>
    <mergeCell ref="K21:K23"/>
    <mergeCell ref="N21:N23"/>
    <mergeCell ref="V21:V23"/>
    <mergeCell ref="L21:L23"/>
    <mergeCell ref="T18:T20"/>
    <mergeCell ref="U18:U20"/>
    <mergeCell ref="U21:U23"/>
    <mergeCell ref="K18:K20"/>
    <mergeCell ref="N18:N20"/>
    <mergeCell ref="V18:V20"/>
    <mergeCell ref="W18:W20"/>
    <mergeCell ref="X18:X20"/>
    <mergeCell ref="L18:L20"/>
    <mergeCell ref="M18:M20"/>
    <mergeCell ref="O18:O20"/>
    <mergeCell ref="P18:P20"/>
    <mergeCell ref="Q18:Q20"/>
    <mergeCell ref="R18:R20"/>
    <mergeCell ref="S18:S20"/>
    <mergeCell ref="M21:M23"/>
    <mergeCell ref="O21:O23"/>
    <mergeCell ref="P21:P23"/>
    <mergeCell ref="D21:D23"/>
    <mergeCell ref="F21:F23"/>
    <mergeCell ref="G21:G23"/>
    <mergeCell ref="I24:I26"/>
    <mergeCell ref="J24:J26"/>
    <mergeCell ref="W15:W17"/>
    <mergeCell ref="G18:G20"/>
    <mergeCell ref="W21:W23"/>
    <mergeCell ref="H18:H20"/>
    <mergeCell ref="I18:I20"/>
    <mergeCell ref="W24:W26"/>
    <mergeCell ref="U24:U26"/>
    <mergeCell ref="K24:K26"/>
    <mergeCell ref="N24:N26"/>
    <mergeCell ref="V24:V26"/>
    <mergeCell ref="L24:L26"/>
    <mergeCell ref="J18:J20"/>
    <mergeCell ref="G24:G26"/>
    <mergeCell ref="H24:H26"/>
    <mergeCell ref="H21:H23"/>
    <mergeCell ref="I21:I23"/>
    <mergeCell ref="J21:J23"/>
    <mergeCell ref="T15:T17"/>
    <mergeCell ref="U15:U17"/>
    <mergeCell ref="W30:W32"/>
    <mergeCell ref="X30:X32"/>
    <mergeCell ref="X27:X29"/>
    <mergeCell ref="T27:T29"/>
    <mergeCell ref="U27:U29"/>
    <mergeCell ref="M24:M26"/>
    <mergeCell ref="O24:O26"/>
    <mergeCell ref="P24:P26"/>
    <mergeCell ref="Q24:Q26"/>
    <mergeCell ref="R24:R26"/>
    <mergeCell ref="S24:S26"/>
    <mergeCell ref="W27:W29"/>
    <mergeCell ref="Q27:Q29"/>
    <mergeCell ref="R27:R29"/>
    <mergeCell ref="S27:S29"/>
    <mergeCell ref="X24:X26"/>
    <mergeCell ref="T24:T26"/>
    <mergeCell ref="N27:N29"/>
    <mergeCell ref="K27:K29"/>
    <mergeCell ref="M27:M29"/>
    <mergeCell ref="A33:A35"/>
    <mergeCell ref="B33:B35"/>
    <mergeCell ref="D33:D35"/>
    <mergeCell ref="F33:F35"/>
    <mergeCell ref="G33:G35"/>
    <mergeCell ref="G30:G32"/>
    <mergeCell ref="H30:H32"/>
    <mergeCell ref="I30:I32"/>
    <mergeCell ref="J30:J32"/>
    <mergeCell ref="E33:E35"/>
    <mergeCell ref="A30:A32"/>
    <mergeCell ref="B30:B32"/>
    <mergeCell ref="D30:D32"/>
    <mergeCell ref="F30:F32"/>
    <mergeCell ref="E30:E32"/>
    <mergeCell ref="G27:G29"/>
    <mergeCell ref="H27:H29"/>
    <mergeCell ref="I27:I29"/>
    <mergeCell ref="J27:J29"/>
    <mergeCell ref="E27:E29"/>
    <mergeCell ref="F27:F29"/>
    <mergeCell ref="A27:A29"/>
    <mergeCell ref="G36:G38"/>
    <mergeCell ref="H36:H38"/>
    <mergeCell ref="H33:H35"/>
    <mergeCell ref="I33:I35"/>
    <mergeCell ref="J33:J35"/>
    <mergeCell ref="W33:W35"/>
    <mergeCell ref="X33:X35"/>
    <mergeCell ref="T33:T35"/>
    <mergeCell ref="K33:K35"/>
    <mergeCell ref="N33:N35"/>
    <mergeCell ref="V33:V35"/>
    <mergeCell ref="L33:L35"/>
    <mergeCell ref="M33:M35"/>
    <mergeCell ref="O33:O35"/>
    <mergeCell ref="P33:P35"/>
    <mergeCell ref="Q33:Q35"/>
    <mergeCell ref="R33:R35"/>
    <mergeCell ref="S33:S35"/>
    <mergeCell ref="I36:I38"/>
    <mergeCell ref="J36:J38"/>
    <mergeCell ref="W36:W38"/>
    <mergeCell ref="X36:X38"/>
    <mergeCell ref="T36:T38"/>
    <mergeCell ref="U36:U38"/>
    <mergeCell ref="K36:K38"/>
    <mergeCell ref="N36:N38"/>
    <mergeCell ref="V36:V38"/>
    <mergeCell ref="L36:L38"/>
    <mergeCell ref="U33:U35"/>
    <mergeCell ref="T30:T32"/>
    <mergeCell ref="U30:U32"/>
    <mergeCell ref="R30:R32"/>
    <mergeCell ref="S30:S32"/>
    <mergeCell ref="K30:K32"/>
    <mergeCell ref="N30:N32"/>
    <mergeCell ref="V30:V32"/>
    <mergeCell ref="L30:L32"/>
    <mergeCell ref="M30:M32"/>
    <mergeCell ref="O30:O32"/>
    <mergeCell ref="P30:P32"/>
    <mergeCell ref="Q30:Q32"/>
    <mergeCell ref="J12:J14"/>
    <mergeCell ref="K12:K14"/>
    <mergeCell ref="N12:N14"/>
    <mergeCell ref="V12:V14"/>
    <mergeCell ref="L12:L14"/>
    <mergeCell ref="M12:M14"/>
    <mergeCell ref="O12:O14"/>
    <mergeCell ref="P12:P14"/>
    <mergeCell ref="Q12:Q14"/>
    <mergeCell ref="R12:R14"/>
    <mergeCell ref="S12:S14"/>
    <mergeCell ref="U12:U14"/>
    <mergeCell ref="G12:G14"/>
    <mergeCell ref="H12:H14"/>
    <mergeCell ref="V27:V29"/>
    <mergeCell ref="L27:L29"/>
    <mergeCell ref="K7:K8"/>
    <mergeCell ref="N7:N8"/>
    <mergeCell ref="V7:V8"/>
    <mergeCell ref="K9:K11"/>
    <mergeCell ref="N9:N11"/>
    <mergeCell ref="V9:V11"/>
    <mergeCell ref="L7:L8"/>
    <mergeCell ref="M7:M8"/>
    <mergeCell ref="U9:U11"/>
    <mergeCell ref="T7:T8"/>
    <mergeCell ref="U7:U8"/>
    <mergeCell ref="O7:O8"/>
    <mergeCell ref="P7:P8"/>
    <mergeCell ref="Q7:Q8"/>
    <mergeCell ref="R7:R8"/>
    <mergeCell ref="K15:K17"/>
    <mergeCell ref="V15:V17"/>
    <mergeCell ref="I12:I14"/>
    <mergeCell ref="O27:O29"/>
    <mergeCell ref="P27:P29"/>
    <mergeCell ref="Q21:Q23"/>
    <mergeCell ref="R21:R23"/>
    <mergeCell ref="S21:S23"/>
    <mergeCell ref="Q15:Q17"/>
    <mergeCell ref="R15:R17"/>
    <mergeCell ref="S15:S17"/>
    <mergeCell ref="M15:M17"/>
    <mergeCell ref="O15:O17"/>
    <mergeCell ref="P15:P17"/>
    <mergeCell ref="Y12:Y14"/>
    <mergeCell ref="Z12:Z14"/>
    <mergeCell ref="Y15:Y17"/>
    <mergeCell ref="Z15:Z17"/>
    <mergeCell ref="Y9:Y11"/>
    <mergeCell ref="Z9:Z11"/>
    <mergeCell ref="S7:S8"/>
    <mergeCell ref="L9:L11"/>
    <mergeCell ref="M9:M11"/>
    <mergeCell ref="O9:O11"/>
    <mergeCell ref="P9:P11"/>
    <mergeCell ref="Q9:Q11"/>
    <mergeCell ref="R9:R11"/>
    <mergeCell ref="S9:S11"/>
    <mergeCell ref="W7:W8"/>
    <mergeCell ref="X7:X8"/>
    <mergeCell ref="W12:W14"/>
    <mergeCell ref="X12:X14"/>
    <mergeCell ref="T12:T14"/>
    <mergeCell ref="W9:W11"/>
    <mergeCell ref="X9:X11"/>
    <mergeCell ref="T9:T11"/>
    <mergeCell ref="X15:X17"/>
    <mergeCell ref="N15:N17"/>
    <mergeCell ref="Y30:Y32"/>
    <mergeCell ref="Z30:Z32"/>
    <mergeCell ref="Y33:Y35"/>
    <mergeCell ref="Z33:Z35"/>
    <mergeCell ref="Y24:Y26"/>
    <mergeCell ref="Z24:Z26"/>
    <mergeCell ref="Y27:Y29"/>
    <mergeCell ref="Z27:Z29"/>
    <mergeCell ref="Y18:Y20"/>
    <mergeCell ref="Z18:Z20"/>
    <mergeCell ref="Y21:Y23"/>
    <mergeCell ref="Z21:Z23"/>
    <mergeCell ref="Y36:Y38"/>
    <mergeCell ref="Z36:Z38"/>
    <mergeCell ref="A39:A41"/>
    <mergeCell ref="B39:B41"/>
    <mergeCell ref="D39:D41"/>
    <mergeCell ref="F39:F41"/>
    <mergeCell ref="G39:G41"/>
    <mergeCell ref="H39:H41"/>
    <mergeCell ref="I39:I41"/>
    <mergeCell ref="M36:M38"/>
    <mergeCell ref="O36:O38"/>
    <mergeCell ref="P36:P38"/>
    <mergeCell ref="Q36:Q38"/>
    <mergeCell ref="R36:R38"/>
    <mergeCell ref="S36:S38"/>
    <mergeCell ref="A36:A38"/>
    <mergeCell ref="B36:B38"/>
    <mergeCell ref="D36:D38"/>
    <mergeCell ref="F36:F38"/>
    <mergeCell ref="E36:E38"/>
    <mergeCell ref="E39:E41"/>
    <mergeCell ref="V39:V41"/>
    <mergeCell ref="W39:W41"/>
    <mergeCell ref="X39:X41"/>
    <mergeCell ref="K39:K41"/>
    <mergeCell ref="L39:L41"/>
    <mergeCell ref="M39:M41"/>
    <mergeCell ref="N39:N41"/>
    <mergeCell ref="O39:O41"/>
    <mergeCell ref="E42:E44"/>
    <mergeCell ref="J42:J44"/>
    <mergeCell ref="K42:K44"/>
    <mergeCell ref="L42:L44"/>
    <mergeCell ref="M42:M44"/>
    <mergeCell ref="H42:H44"/>
    <mergeCell ref="I42:I44"/>
    <mergeCell ref="F42:F44"/>
    <mergeCell ref="G42:G44"/>
    <mergeCell ref="X42:X44"/>
    <mergeCell ref="Y42:Y44"/>
    <mergeCell ref="N42:N44"/>
    <mergeCell ref="O42:O44"/>
    <mergeCell ref="P42:P44"/>
    <mergeCell ref="Q42:Q44"/>
    <mergeCell ref="A42:A44"/>
    <mergeCell ref="B42:B44"/>
    <mergeCell ref="D42:D44"/>
    <mergeCell ref="R42:R44"/>
    <mergeCell ref="S42:S44"/>
    <mergeCell ref="Z51:Z53"/>
    <mergeCell ref="T51:T53"/>
    <mergeCell ref="U51:U53"/>
    <mergeCell ref="V51:V53"/>
    <mergeCell ref="W51:W53"/>
    <mergeCell ref="X45:X47"/>
    <mergeCell ref="Y45:Y47"/>
    <mergeCell ref="Z45:Z47"/>
    <mergeCell ref="A48:A50"/>
    <mergeCell ref="B48:B50"/>
    <mergeCell ref="D48:D50"/>
    <mergeCell ref="F48:F50"/>
    <mergeCell ref="G48:G50"/>
    <mergeCell ref="H48:H50"/>
    <mergeCell ref="I48:I50"/>
    <mergeCell ref="R45:R47"/>
    <mergeCell ref="S45:S47"/>
    <mergeCell ref="T45:T47"/>
    <mergeCell ref="U45:U47"/>
    <mergeCell ref="V45:V47"/>
    <mergeCell ref="W45:W47"/>
    <mergeCell ref="L45:L47"/>
    <mergeCell ref="M45:M47"/>
    <mergeCell ref="N45:N47"/>
    <mergeCell ref="A51:A53"/>
    <mergeCell ref="B51:B53"/>
    <mergeCell ref="D51:D53"/>
    <mergeCell ref="F51:F53"/>
    <mergeCell ref="G51:G53"/>
    <mergeCell ref="P48:P50"/>
    <mergeCell ref="Q48:Q50"/>
    <mergeCell ref="R48:R50"/>
    <mergeCell ref="S48:S50"/>
    <mergeCell ref="J48:J50"/>
    <mergeCell ref="K48:K50"/>
    <mergeCell ref="L48:L50"/>
    <mergeCell ref="M48:M50"/>
    <mergeCell ref="N48:N50"/>
    <mergeCell ref="O48:O50"/>
    <mergeCell ref="E51:E53"/>
    <mergeCell ref="E48:E50"/>
    <mergeCell ref="X51:X53"/>
    <mergeCell ref="Y51:Y53"/>
    <mergeCell ref="N51:N53"/>
    <mergeCell ref="O51:O53"/>
    <mergeCell ref="P51:P53"/>
    <mergeCell ref="Q51:Q53"/>
    <mergeCell ref="R51:R53"/>
    <mergeCell ref="S51:S53"/>
    <mergeCell ref="H51:H53"/>
    <mergeCell ref="I51:I53"/>
    <mergeCell ref="J51:J53"/>
    <mergeCell ref="K51:K53"/>
    <mergeCell ref="L51:L53"/>
    <mergeCell ref="M51:M53"/>
    <mergeCell ref="X48:X50"/>
    <mergeCell ref="Y48:Y50"/>
    <mergeCell ref="A1:B4"/>
    <mergeCell ref="Z48:Z50"/>
    <mergeCell ref="T48:T50"/>
    <mergeCell ref="U48:U50"/>
    <mergeCell ref="O45:O47"/>
    <mergeCell ref="P45:P47"/>
    <mergeCell ref="Q45:Q47"/>
    <mergeCell ref="E45:E47"/>
    <mergeCell ref="Y39:Y41"/>
    <mergeCell ref="Z39:Z41"/>
    <mergeCell ref="T39:T41"/>
    <mergeCell ref="U39:U41"/>
    <mergeCell ref="Z42:Z44"/>
    <mergeCell ref="A45:A47"/>
    <mergeCell ref="B45:B47"/>
    <mergeCell ref="D45:D47"/>
    <mergeCell ref="F45:F47"/>
    <mergeCell ref="G45:G47"/>
    <mergeCell ref="H45:H47"/>
    <mergeCell ref="I45:I47"/>
    <mergeCell ref="J45:J47"/>
    <mergeCell ref="K45:K47"/>
    <mergeCell ref="X1:Z1"/>
    <mergeCell ref="X2:Z2"/>
    <mergeCell ref="X3:Z3"/>
    <mergeCell ref="X4:Z4"/>
    <mergeCell ref="A54:A56"/>
    <mergeCell ref="B54:B56"/>
    <mergeCell ref="D54:D56"/>
    <mergeCell ref="E54:E56"/>
    <mergeCell ref="F54:F56"/>
    <mergeCell ref="G54:G56"/>
    <mergeCell ref="H54:H56"/>
    <mergeCell ref="I54:I56"/>
    <mergeCell ref="J54:J56"/>
    <mergeCell ref="K54:K56"/>
    <mergeCell ref="L54:L56"/>
    <mergeCell ref="M54:M56"/>
    <mergeCell ref="N54:N56"/>
    <mergeCell ref="O54:O56"/>
    <mergeCell ref="P54:P56"/>
    <mergeCell ref="Q54:Q56"/>
    <mergeCell ref="R54:R56"/>
    <mergeCell ref="S54:S56"/>
    <mergeCell ref="T54:T56"/>
    <mergeCell ref="V48:V50"/>
    <mergeCell ref="X54:X56"/>
    <mergeCell ref="Y54:Y56"/>
    <mergeCell ref="Z54:Z56"/>
    <mergeCell ref="A57:A59"/>
    <mergeCell ref="B57:B59"/>
    <mergeCell ref="D57:D59"/>
    <mergeCell ref="E57:E59"/>
    <mergeCell ref="F57:F59"/>
    <mergeCell ref="G57:G59"/>
    <mergeCell ref="H57:H59"/>
    <mergeCell ref="I57:I59"/>
    <mergeCell ref="J57:J59"/>
    <mergeCell ref="K57:K59"/>
    <mergeCell ref="L57:L59"/>
    <mergeCell ref="M57:M59"/>
    <mergeCell ref="N57:N59"/>
    <mergeCell ref="O57:O59"/>
    <mergeCell ref="P57:P59"/>
    <mergeCell ref="Q57:Q59"/>
    <mergeCell ref="R57:R59"/>
    <mergeCell ref="S57:S59"/>
    <mergeCell ref="X57:X59"/>
    <mergeCell ref="Y57:Y59"/>
    <mergeCell ref="Z57:Z59"/>
    <mergeCell ref="O63:O65"/>
    <mergeCell ref="P63:P65"/>
    <mergeCell ref="Q63:Q65"/>
    <mergeCell ref="A60:A62"/>
    <mergeCell ref="B60:B62"/>
    <mergeCell ref="D60:D62"/>
    <mergeCell ref="E60:E62"/>
    <mergeCell ref="F60:F62"/>
    <mergeCell ref="G60:G62"/>
    <mergeCell ref="H60:H62"/>
    <mergeCell ref="I60:I62"/>
    <mergeCell ref="J60:J62"/>
    <mergeCell ref="T57:T59"/>
    <mergeCell ref="U57:U59"/>
    <mergeCell ref="A63:A65"/>
    <mergeCell ref="B63:B65"/>
    <mergeCell ref="D63:D65"/>
    <mergeCell ref="E63:E65"/>
    <mergeCell ref="F63:F65"/>
    <mergeCell ref="G63:G65"/>
    <mergeCell ref="H63:H65"/>
    <mergeCell ref="I63:I65"/>
    <mergeCell ref="J63:J65"/>
    <mergeCell ref="C63:C65"/>
    <mergeCell ref="K60:K62"/>
    <mergeCell ref="L60:L62"/>
    <mergeCell ref="M60:M62"/>
    <mergeCell ref="N60:N62"/>
    <mergeCell ref="O60:O62"/>
    <mergeCell ref="P60:P62"/>
    <mergeCell ref="Q60:Q62"/>
    <mergeCell ref="R60:R62"/>
    <mergeCell ref="K63:K65"/>
    <mergeCell ref="L63:L65"/>
    <mergeCell ref="M63:M65"/>
    <mergeCell ref="N63:N65"/>
    <mergeCell ref="W63:W65"/>
    <mergeCell ref="X63:X65"/>
    <mergeCell ref="Y63:Y65"/>
    <mergeCell ref="Z63:Z65"/>
    <mergeCell ref="S60:S62"/>
    <mergeCell ref="T60:T62"/>
    <mergeCell ref="U60:U62"/>
    <mergeCell ref="V60:V62"/>
    <mergeCell ref="W60:W62"/>
    <mergeCell ref="X60:X62"/>
    <mergeCell ref="Y60:Y62"/>
    <mergeCell ref="Z60:Z62"/>
    <mergeCell ref="A66:A68"/>
    <mergeCell ref="B66:B68"/>
    <mergeCell ref="D66:D68"/>
    <mergeCell ref="E66:E68"/>
    <mergeCell ref="F66:F68"/>
    <mergeCell ref="G66:G68"/>
    <mergeCell ref="H66:H68"/>
    <mergeCell ref="I66:I68"/>
    <mergeCell ref="J66:J68"/>
    <mergeCell ref="C66:C68"/>
    <mergeCell ref="T66:T68"/>
    <mergeCell ref="U66:U68"/>
    <mergeCell ref="V66:V68"/>
    <mergeCell ref="W66:W68"/>
    <mergeCell ref="X66:X68"/>
    <mergeCell ref="Y66:Y68"/>
    <mergeCell ref="Z66:Z68"/>
    <mergeCell ref="Y6:Y8"/>
    <mergeCell ref="Z6:Z8"/>
    <mergeCell ref="F6:X6"/>
    <mergeCell ref="K66:K68"/>
    <mergeCell ref="L66:L68"/>
    <mergeCell ref="M66:M68"/>
    <mergeCell ref="N66:N68"/>
    <mergeCell ref="O66:O68"/>
    <mergeCell ref="P66:P68"/>
    <mergeCell ref="Q66:Q68"/>
    <mergeCell ref="R66:R68"/>
    <mergeCell ref="S66:S68"/>
    <mergeCell ref="R63:R65"/>
    <mergeCell ref="S63:S65"/>
    <mergeCell ref="T63:T65"/>
    <mergeCell ref="U63:U65"/>
    <mergeCell ref="V63:V65"/>
    <mergeCell ref="C12:C14"/>
    <mergeCell ref="C15:C17"/>
    <mergeCell ref="C18:C20"/>
    <mergeCell ref="C21:C23"/>
    <mergeCell ref="C24:C26"/>
    <mergeCell ref="C27:C29"/>
    <mergeCell ref="C30:C32"/>
    <mergeCell ref="C33:C35"/>
    <mergeCell ref="C36:C38"/>
    <mergeCell ref="C1:W4"/>
    <mergeCell ref="C39:C41"/>
    <mergeCell ref="C42:C44"/>
    <mergeCell ref="C45:C47"/>
    <mergeCell ref="C48:C50"/>
    <mergeCell ref="C51:C53"/>
    <mergeCell ref="C54:C56"/>
    <mergeCell ref="C57:C59"/>
    <mergeCell ref="C60:C62"/>
    <mergeCell ref="V57:V59"/>
    <mergeCell ref="W57:W59"/>
    <mergeCell ref="U54:U56"/>
    <mergeCell ref="V54:V56"/>
    <mergeCell ref="W54:W56"/>
    <mergeCell ref="W48:W50"/>
    <mergeCell ref="T42:T44"/>
    <mergeCell ref="U42:U44"/>
    <mergeCell ref="V42:V44"/>
    <mergeCell ref="W42:W44"/>
    <mergeCell ref="P39:P41"/>
    <mergeCell ref="Q39:Q41"/>
    <mergeCell ref="R39:R41"/>
    <mergeCell ref="S39:S41"/>
    <mergeCell ref="J39:J41"/>
  </mergeCells>
  <conditionalFormatting sqref="B9:B11 D9:Y11">
    <cfRule type="expression" dxfId="254" priority="155">
      <formula>IF($E9="No aplica",1,0)</formula>
    </cfRule>
  </conditionalFormatting>
  <conditionalFormatting sqref="Z9">
    <cfRule type="cellIs" dxfId="253" priority="101" operator="equal">
      <formula>"Catastrófico"</formula>
    </cfRule>
    <cfRule type="cellIs" dxfId="252" priority="102" operator="equal">
      <formula>"Mayor"</formula>
    </cfRule>
    <cfRule type="cellIs" dxfId="251" priority="103" operator="equal">
      <formula>"Moderado"</formula>
    </cfRule>
    <cfRule type="cellIs" dxfId="250" priority="104" operator="equal">
      <formula>"Menor"</formula>
    </cfRule>
    <cfRule type="cellIs" dxfId="249" priority="105" operator="equal">
      <formula>"Leve"</formula>
    </cfRule>
  </conditionalFormatting>
  <conditionalFormatting sqref="Z9:Z11">
    <cfRule type="expression" dxfId="248" priority="100">
      <formula>IF($E9="No aplica",1,0)</formula>
    </cfRule>
  </conditionalFormatting>
  <conditionalFormatting sqref="B12:B68 D12:X68">
    <cfRule type="expression" dxfId="247" priority="81">
      <formula>IF($E12="No aplica",1,0)</formula>
    </cfRule>
  </conditionalFormatting>
  <conditionalFormatting sqref="C9:C11">
    <cfRule type="expression" dxfId="246" priority="74">
      <formula>IF($E9="No aplica",1,0)</formula>
    </cfRule>
  </conditionalFormatting>
  <conditionalFormatting sqref="C12:C14">
    <cfRule type="expression" dxfId="245" priority="72">
      <formula>IF($E12="No aplica",1,0)</formula>
    </cfRule>
  </conditionalFormatting>
  <conditionalFormatting sqref="C15:C68">
    <cfRule type="expression" dxfId="244" priority="71">
      <formula>IF($E15="No aplica",1,0)</formula>
    </cfRule>
  </conditionalFormatting>
  <conditionalFormatting sqref="Y12:Y68">
    <cfRule type="expression" dxfId="243" priority="7">
      <formula>IF($E12="No aplica",1,0)</formula>
    </cfRule>
  </conditionalFormatting>
  <conditionalFormatting sqref="Z12 Z15 Z18 Z21 Z24 Z27 Z30 Z33 Z36 Z39 Z42 Z45 Z48 Z51 Z54 Z57 Z60 Z63 Z66">
    <cfRule type="cellIs" dxfId="242" priority="2" operator="equal">
      <formula>"Catastrófico"</formula>
    </cfRule>
    <cfRule type="cellIs" dxfId="241" priority="3" operator="equal">
      <formula>"Mayor"</formula>
    </cfRule>
    <cfRule type="cellIs" dxfId="240" priority="4" operator="equal">
      <formula>"Moderado"</formula>
    </cfRule>
    <cfRule type="cellIs" dxfId="239" priority="5" operator="equal">
      <formula>"Menor"</formula>
    </cfRule>
    <cfRule type="cellIs" dxfId="238" priority="6" operator="equal">
      <formula>"Leve"</formula>
    </cfRule>
  </conditionalFormatting>
  <conditionalFormatting sqref="Z12:Z68">
    <cfRule type="expression" dxfId="237" priority="1">
      <formula>IF($E12="No aplica",1,0)</formula>
    </cfRule>
  </conditionalFormatting>
  <dataValidations count="1">
    <dataValidation type="list" allowBlank="1" showInputMessage="1" showErrorMessage="1" sqref="F9:X68">
      <formula1>IF(OR($D9="No aplica",$D9=""),"",SI_NO)</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0"/>
  <sheetViews>
    <sheetView zoomScale="80" zoomScaleNormal="80" workbookViewId="0">
      <pane ySplit="8" topLeftCell="A30" activePane="bottomLeft" state="frozen"/>
      <selection pane="bottomLeft" activeCell="A33" sqref="A33:A35"/>
    </sheetView>
  </sheetViews>
  <sheetFormatPr baseColWidth="10" defaultColWidth="0" defaultRowHeight="16.5" zeroHeight="1" x14ac:dyDescent="0.3"/>
  <cols>
    <col min="1" max="1" width="4" style="8" bestFit="1" customWidth="1"/>
    <col min="2" max="3" width="18.85546875" style="8" customWidth="1"/>
    <col min="4" max="4" width="27.42578125" style="8" customWidth="1"/>
    <col min="5" max="5" width="20.28515625" style="8" customWidth="1"/>
    <col min="6" max="6" width="19.5703125" style="8" customWidth="1"/>
    <col min="7" max="7" width="22.7109375" style="8" customWidth="1"/>
    <col min="8" max="8" width="29.42578125" style="8" customWidth="1"/>
    <col min="9" max="9" width="20.28515625" style="8" customWidth="1"/>
    <col min="10" max="10" width="42" style="8" customWidth="1"/>
    <col min="11" max="12" width="26.28515625" style="8" customWidth="1"/>
    <col min="13" max="13" width="11.42578125" style="2" customWidth="1"/>
    <col min="14" max="16" width="11.42578125" style="2" hidden="1" customWidth="1"/>
    <col min="17" max="16384" width="11.42578125" style="4" hidden="1"/>
  </cols>
  <sheetData>
    <row r="1" spans="1:16" ht="15.75" customHeight="1" x14ac:dyDescent="0.3">
      <c r="A1" s="148"/>
      <c r="B1" s="149"/>
      <c r="C1" s="137" t="s">
        <v>162</v>
      </c>
      <c r="D1" s="137"/>
      <c r="E1" s="137"/>
      <c r="F1" s="137"/>
      <c r="G1" s="137"/>
      <c r="H1" s="137"/>
      <c r="I1" s="137"/>
      <c r="J1" s="137"/>
      <c r="K1" s="154" t="s">
        <v>264</v>
      </c>
      <c r="L1" s="154"/>
      <c r="M1" s="3"/>
      <c r="N1" s="3"/>
      <c r="O1" s="3"/>
      <c r="P1" s="3"/>
    </row>
    <row r="2" spans="1:16" ht="15.75" customHeight="1" x14ac:dyDescent="0.3">
      <c r="A2" s="150"/>
      <c r="B2" s="151"/>
      <c r="C2" s="137"/>
      <c r="D2" s="137"/>
      <c r="E2" s="137"/>
      <c r="F2" s="137"/>
      <c r="G2" s="137"/>
      <c r="H2" s="137"/>
      <c r="I2" s="137"/>
      <c r="J2" s="137"/>
      <c r="K2" s="154" t="s">
        <v>263</v>
      </c>
      <c r="L2" s="154"/>
      <c r="M2" s="3"/>
      <c r="N2" s="3"/>
      <c r="O2" s="3"/>
      <c r="P2" s="3"/>
    </row>
    <row r="3" spans="1:16" ht="15.75" customHeight="1" x14ac:dyDescent="0.3">
      <c r="A3" s="150"/>
      <c r="B3" s="151"/>
      <c r="C3" s="137"/>
      <c r="D3" s="137"/>
      <c r="E3" s="137"/>
      <c r="F3" s="137"/>
      <c r="G3" s="137"/>
      <c r="H3" s="137"/>
      <c r="I3" s="137"/>
      <c r="J3" s="137"/>
      <c r="K3" s="154" t="s">
        <v>315</v>
      </c>
      <c r="L3" s="154"/>
      <c r="M3" s="3"/>
      <c r="N3" s="3"/>
      <c r="O3" s="3"/>
      <c r="P3" s="3"/>
    </row>
    <row r="4" spans="1:16" ht="15.75" customHeight="1" x14ac:dyDescent="0.3">
      <c r="A4" s="152"/>
      <c r="B4" s="153"/>
      <c r="C4" s="137"/>
      <c r="D4" s="137"/>
      <c r="E4" s="137"/>
      <c r="F4" s="137"/>
      <c r="G4" s="137"/>
      <c r="H4" s="137"/>
      <c r="I4" s="137"/>
      <c r="J4" s="137"/>
      <c r="K4" s="154" t="s">
        <v>355</v>
      </c>
      <c r="L4" s="154"/>
      <c r="M4" s="3"/>
      <c r="N4" s="3"/>
      <c r="O4" s="3"/>
      <c r="P4" s="3"/>
    </row>
    <row r="5" spans="1:16" x14ac:dyDescent="0.3">
      <c r="A5" s="12"/>
      <c r="B5" s="12"/>
      <c r="C5" s="12"/>
      <c r="D5" s="12"/>
      <c r="E5" s="12"/>
      <c r="F5" s="12"/>
      <c r="G5" s="12"/>
      <c r="H5" s="12"/>
      <c r="I5" s="12"/>
      <c r="J5" s="12"/>
      <c r="K5" s="12"/>
      <c r="L5" s="12"/>
      <c r="M5" s="3"/>
      <c r="N5" s="3"/>
      <c r="O5" s="3"/>
      <c r="P5" s="3"/>
    </row>
    <row r="6" spans="1:16" ht="15.75" customHeight="1" x14ac:dyDescent="0.3">
      <c r="A6" s="144" t="s">
        <v>109</v>
      </c>
      <c r="B6" s="145"/>
      <c r="C6" s="145"/>
      <c r="D6" s="145"/>
      <c r="E6" s="145"/>
      <c r="F6" s="145"/>
      <c r="G6" s="146"/>
      <c r="H6" s="117" t="s">
        <v>161</v>
      </c>
      <c r="I6" s="117"/>
      <c r="J6" s="117"/>
      <c r="K6" s="117"/>
      <c r="L6" s="117"/>
      <c r="M6" s="3"/>
      <c r="N6" s="3"/>
      <c r="O6" s="3"/>
      <c r="P6" s="3"/>
    </row>
    <row r="7" spans="1:16" ht="18" customHeight="1" x14ac:dyDescent="0.3">
      <c r="A7" s="143" t="s">
        <v>88</v>
      </c>
      <c r="B7" s="119" t="s">
        <v>39</v>
      </c>
      <c r="C7" s="119" t="s">
        <v>319</v>
      </c>
      <c r="D7" s="119" t="s">
        <v>1</v>
      </c>
      <c r="E7" s="119" t="s">
        <v>86</v>
      </c>
      <c r="F7" s="118" t="s">
        <v>2</v>
      </c>
      <c r="G7" s="118" t="s">
        <v>320</v>
      </c>
      <c r="H7" s="142" t="s">
        <v>146</v>
      </c>
      <c r="I7" s="142" t="s">
        <v>147</v>
      </c>
      <c r="J7" s="119" t="s">
        <v>159</v>
      </c>
      <c r="K7" s="142" t="s">
        <v>148</v>
      </c>
      <c r="L7" s="142" t="s">
        <v>149</v>
      </c>
      <c r="M7" s="3"/>
      <c r="N7" s="3"/>
      <c r="O7" s="3"/>
      <c r="P7" s="3"/>
    </row>
    <row r="8" spans="1:16" ht="35.25" customHeight="1" x14ac:dyDescent="0.25">
      <c r="A8" s="143"/>
      <c r="B8" s="119"/>
      <c r="C8" s="119"/>
      <c r="D8" s="119"/>
      <c r="E8" s="119"/>
      <c r="F8" s="118"/>
      <c r="G8" s="118"/>
      <c r="H8" s="142"/>
      <c r="I8" s="142"/>
      <c r="J8" s="119"/>
      <c r="K8" s="142"/>
      <c r="L8" s="142"/>
      <c r="M8" s="13"/>
      <c r="N8" s="13"/>
      <c r="O8" s="13"/>
      <c r="P8" s="13"/>
    </row>
    <row r="9" spans="1:16" ht="16.5" customHeight="1" x14ac:dyDescent="0.25">
      <c r="A9" s="109">
        <v>1</v>
      </c>
      <c r="B9" s="135" t="str">
        <f>IF(MID('2. Identificación del Riesgo'!H9:H11,1,27)="Seguridad de la Información",'2. Identificación del Riesgo'!B9:B11,
IF('2. Identificación del Riesgo'!H9:H11="","",
IF(MID('2. Identificación del Riesgo'!H9:H11,1,27)&lt;&gt;"Seguridad de la Información","No aplica")))</f>
        <v>No aplica</v>
      </c>
      <c r="C9" s="135" t="str">
        <f>IF(MID('2. Identificación del Riesgo'!H9:H11,1,27)="Seguridad de la Información",'2. Identificación del Riesgo'!C9:C11,
IF('2. Identificación del Riesgo'!H9:H11="","",
IF(MID('2. Identificación del Riesgo'!H9:H11,1,27)&lt;&gt;"Seguridad de la Información","No aplica")))</f>
        <v>No aplica</v>
      </c>
      <c r="D9" s="135" t="str">
        <f>IF(MID('2. Identificación del Riesgo'!H9:H11,1,27)="Seguridad de la Información",'2. Identificación del Riesgo'!G9:G11,
IF('2. Identificación del Riesgo'!H9:H11="","",
IF(MID('2. Identificación del Riesgo'!H9:H11,1,27)&lt;&gt;"Seguridad de la Información","No aplica")))</f>
        <v>No aplica</v>
      </c>
      <c r="E9" s="135" t="str">
        <f>IF(MID('2. Identificación del Riesgo'!H9:H11,1,27)="Seguridad de la Información",'2. Identificación del Riesgo'!H9:H11,
IF('2. Identificación del Riesgo'!H9:H11="","",
IF(MID('2. Identificación del Riesgo'!H9:H11,1,27)&lt;&gt;"Seguridad de la Información","No aplica")))</f>
        <v>No aplica</v>
      </c>
      <c r="F9" s="135" t="str">
        <f>IF(MID('2. Identificación del Riesgo'!H9:H11,1,27)="Seguridad de la Información",'2. Identificación del Riesgo'!I9:I11,
IF('2. Identificación del Riesgo'!H9:H11="","",
IF(MID('2. Identificación del Riesgo'!H9:H11,1,27)&lt;&gt;"Seguridad de la Información","No aplica")))</f>
        <v>No aplica</v>
      </c>
      <c r="G9" s="135" t="str">
        <f>IF(MID('2. Identificación del Riesgo'!H9:H11,1,27)="Seguridad de la Información",CONCATENATE("Probabilidad: ",'2. Identificación del Riesgo'!K9:K11,"
","Impacto: ",'2. Identificación del Riesgo'!N9:N11,"
","Zona de Riesgo: ",'2. Identificación del Riesgo'!P9:P11),
IF('2. Identificación del Riesgo'!H9:H11="","",
IF(MID('2. Identificación del Riesgo'!H9:H11,1,27)&lt;&gt;"Seguridad de la Información","No aplica")))</f>
        <v>No aplica</v>
      </c>
      <c r="H9" s="111"/>
      <c r="I9" s="111"/>
      <c r="J9" s="147"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111"/>
      <c r="L9" s="111"/>
      <c r="M9" s="14"/>
      <c r="N9" s="14"/>
      <c r="O9" s="14"/>
      <c r="P9" s="14"/>
    </row>
    <row r="10" spans="1:16" x14ac:dyDescent="0.3">
      <c r="A10" s="109"/>
      <c r="B10" s="135"/>
      <c r="C10" s="135"/>
      <c r="D10" s="135"/>
      <c r="E10" s="135"/>
      <c r="F10" s="135"/>
      <c r="G10" s="135"/>
      <c r="H10" s="111"/>
      <c r="I10" s="111"/>
      <c r="J10" s="147"/>
      <c r="K10" s="111"/>
      <c r="L10" s="111"/>
      <c r="M10" s="3"/>
      <c r="N10" s="3"/>
      <c r="O10" s="3"/>
      <c r="P10" s="3"/>
    </row>
    <row r="11" spans="1:16" x14ac:dyDescent="0.3">
      <c r="A11" s="109"/>
      <c r="B11" s="135"/>
      <c r="C11" s="135"/>
      <c r="D11" s="135"/>
      <c r="E11" s="135"/>
      <c r="F11" s="135"/>
      <c r="G11" s="135"/>
      <c r="H11" s="111"/>
      <c r="I11" s="111"/>
      <c r="J11" s="147"/>
      <c r="K11" s="111"/>
      <c r="L11" s="111"/>
      <c r="M11" s="3"/>
      <c r="N11" s="3"/>
      <c r="O11" s="3"/>
      <c r="P11" s="3"/>
    </row>
    <row r="12" spans="1:16" ht="16.5" customHeight="1" x14ac:dyDescent="0.3">
      <c r="A12" s="109">
        <v>2</v>
      </c>
      <c r="B12" s="135" t="str">
        <f>IF(MID('2. Identificación del Riesgo'!H12:H14,1,27)="Seguridad de la Información",'2. Identificación del Riesgo'!B12:B14,
IF('2. Identificación del Riesgo'!H12:H14="","",
IF(MID('2. Identificación del Riesgo'!H12:H14,1,27)&lt;&gt;"Seguridad de la Información","No aplica")))</f>
        <v>No aplica</v>
      </c>
      <c r="C12" s="135" t="str">
        <f>IF(MID('2. Identificación del Riesgo'!H12:H14,1,27)="Seguridad de la Información",'2. Identificación del Riesgo'!C12:C14,
IF('2. Identificación del Riesgo'!H12:H14="","",
IF(MID('2. Identificación del Riesgo'!H12:H14,1,27)&lt;&gt;"Seguridad de la Información","No aplica")))</f>
        <v>No aplica</v>
      </c>
      <c r="D12" s="135" t="str">
        <f>IF(MID('2. Identificación del Riesgo'!H12:H14,1,27)="Seguridad de la Información",'2. Identificación del Riesgo'!G12:G14,
IF('2. Identificación del Riesgo'!H12:H14="","",
IF(MID('2. Identificación del Riesgo'!H12:H14,1,27)&lt;&gt;"Seguridad de la Información","No aplica")))</f>
        <v>No aplica</v>
      </c>
      <c r="E12" s="135" t="str">
        <f>IF(MID('2. Identificación del Riesgo'!H12:H14,1,27)="Seguridad de la Información",'2. Identificación del Riesgo'!H12:H14,
IF('2. Identificación del Riesgo'!H12:H14="","",
IF(MID('2. Identificación del Riesgo'!H12:H14,1,27)&lt;&gt;"Seguridad de la Información","No aplica")))</f>
        <v>No aplica</v>
      </c>
      <c r="F12" s="135" t="str">
        <f>IF(MID('2. Identificación del Riesgo'!H12:H14,1,27)="Seguridad de la Información",'2. Identificación del Riesgo'!I12:I14,
IF('2. Identificación del Riesgo'!H12:H14="","",
IF(MID('2. Identificación del Riesgo'!H12:H14,1,27)&lt;&gt;"Seguridad de la Información","No aplica")))</f>
        <v>No aplica</v>
      </c>
      <c r="G12" s="135" t="str">
        <f>IF(MID('2. Identificación del Riesgo'!H12:H14,1,27)="Seguridad de la Información",CONCATENATE("Probabilidad: ",'2. Identificación del Riesgo'!K12:K14,"
","Impacto: ",'2. Identificación del Riesgo'!N12:N14,"
","Zona de Riesgo: ",'2. Identificación del Riesgo'!P12:P14),
IF('2. Identificación del Riesgo'!H12:H14="","",
IF(MID('2. Identificación del Riesgo'!H12:H14,1,27)&lt;&gt;"Seguridad de la Información","No aplica")))</f>
        <v>No aplica</v>
      </c>
      <c r="H12" s="111"/>
      <c r="I12" s="111"/>
      <c r="J12" s="147" t="str">
        <f t="shared" ref="J12" si="0">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111"/>
      <c r="L12" s="111"/>
      <c r="M12" s="3"/>
      <c r="N12" s="3"/>
      <c r="O12" s="3"/>
      <c r="P12" s="3"/>
    </row>
    <row r="13" spans="1:16" x14ac:dyDescent="0.3">
      <c r="A13" s="109"/>
      <c r="B13" s="135"/>
      <c r="C13" s="135"/>
      <c r="D13" s="135"/>
      <c r="E13" s="135"/>
      <c r="F13" s="135"/>
      <c r="G13" s="135"/>
      <c r="H13" s="111"/>
      <c r="I13" s="111"/>
      <c r="J13" s="147"/>
      <c r="K13" s="111"/>
      <c r="L13" s="111"/>
      <c r="M13" s="3"/>
      <c r="N13" s="3"/>
      <c r="O13" s="3"/>
      <c r="P13" s="3"/>
    </row>
    <row r="14" spans="1:16" x14ac:dyDescent="0.3">
      <c r="A14" s="109"/>
      <c r="B14" s="135"/>
      <c r="C14" s="135"/>
      <c r="D14" s="135"/>
      <c r="E14" s="135"/>
      <c r="F14" s="135"/>
      <c r="G14" s="135"/>
      <c r="H14" s="111"/>
      <c r="I14" s="111"/>
      <c r="J14" s="147"/>
      <c r="K14" s="111"/>
      <c r="L14" s="111"/>
      <c r="M14" s="3"/>
      <c r="N14" s="3"/>
      <c r="O14" s="3"/>
      <c r="P14" s="3"/>
    </row>
    <row r="15" spans="1:16" ht="16.5" customHeight="1" x14ac:dyDescent="0.3">
      <c r="A15" s="109">
        <v>3</v>
      </c>
      <c r="B15" s="135" t="str">
        <f>IF(MID('2. Identificación del Riesgo'!H15:H17,1,27)="Seguridad de la Información",'2. Identificación del Riesgo'!B15:B17,
IF('2. Identificación del Riesgo'!H15:H17="","",
IF(MID('2. Identificación del Riesgo'!H15:H17,1,27)&lt;&gt;"Seguridad de la Información","No aplica")))</f>
        <v>No aplica</v>
      </c>
      <c r="C15" s="135" t="str">
        <f>IF(MID('2. Identificación del Riesgo'!H15:H17,1,27)="Seguridad de la Información",'2. Identificación del Riesgo'!C15:C17,
IF('2. Identificación del Riesgo'!H15:H17="","",
IF(MID('2. Identificación del Riesgo'!H15:H17,1,27)&lt;&gt;"Seguridad de la Información","No aplica")))</f>
        <v>No aplica</v>
      </c>
      <c r="D15" s="135" t="str">
        <f>IF(MID('2. Identificación del Riesgo'!H15:H17,1,27)="Seguridad de la Información",'2. Identificación del Riesgo'!G15:G17,
IF('2. Identificación del Riesgo'!H15:H17="","",
IF(MID('2. Identificación del Riesgo'!H15:H17,1,27)&lt;&gt;"Seguridad de la Información","No aplica")))</f>
        <v>No aplica</v>
      </c>
      <c r="E15" s="135" t="str">
        <f>IF(MID('2. Identificación del Riesgo'!H15:H17,1,27)="Seguridad de la Información",'2. Identificación del Riesgo'!H15:H17,
IF('2. Identificación del Riesgo'!H15:H17="","",
IF(MID('2. Identificación del Riesgo'!H15:H17,1,27)&lt;&gt;"Seguridad de la Información","No aplica")))</f>
        <v>No aplica</v>
      </c>
      <c r="F15" s="135" t="str">
        <f>IF(MID('2. Identificación del Riesgo'!H15:H17,1,27)="Seguridad de la Información",'2. Identificación del Riesgo'!I15:I17,
IF('2. Identificación del Riesgo'!H15:H17="","",
IF(MID('2. Identificación del Riesgo'!H15:H17,1,27)&lt;&gt;"Seguridad de la Información","No aplica")))</f>
        <v>No aplica</v>
      </c>
      <c r="G15" s="135" t="str">
        <f>IF(MID('2. Identificación del Riesgo'!H15:H17,1,27)="Seguridad de la Información",CONCATENATE("Probabilidad: ",'2. Identificación del Riesgo'!K15:K17,"
","Impacto: ",'2. Identificación del Riesgo'!N15:N17,"
","Zona de Riesgo: ",'2. Identificación del Riesgo'!P15:P17),
IF('2. Identificación del Riesgo'!H15:H17="","",
IF(MID('2. Identificación del Riesgo'!H15:H17,1,27)&lt;&gt;"Seguridad de la Información","No aplica")))</f>
        <v>No aplica</v>
      </c>
      <c r="H15" s="111"/>
      <c r="I15" s="111"/>
      <c r="J15" s="147" t="str">
        <f t="shared" ref="J15" si="1">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111"/>
      <c r="L15" s="111"/>
      <c r="M15" s="3"/>
      <c r="N15" s="3"/>
      <c r="O15" s="3"/>
      <c r="P15" s="3"/>
    </row>
    <row r="16" spans="1:16" x14ac:dyDescent="0.3">
      <c r="A16" s="109"/>
      <c r="B16" s="135"/>
      <c r="C16" s="135"/>
      <c r="D16" s="135"/>
      <c r="E16" s="135"/>
      <c r="F16" s="135"/>
      <c r="G16" s="135"/>
      <c r="H16" s="111"/>
      <c r="I16" s="111"/>
      <c r="J16" s="147"/>
      <c r="K16" s="111"/>
      <c r="L16" s="111"/>
      <c r="M16" s="3"/>
      <c r="N16" s="3"/>
      <c r="O16" s="3"/>
      <c r="P16" s="3"/>
    </row>
    <row r="17" spans="1:16" x14ac:dyDescent="0.3">
      <c r="A17" s="109"/>
      <c r="B17" s="135"/>
      <c r="C17" s="135"/>
      <c r="D17" s="135"/>
      <c r="E17" s="135"/>
      <c r="F17" s="135"/>
      <c r="G17" s="135"/>
      <c r="H17" s="111"/>
      <c r="I17" s="111"/>
      <c r="J17" s="147"/>
      <c r="K17" s="111"/>
      <c r="L17" s="111"/>
      <c r="M17" s="3"/>
      <c r="N17" s="3"/>
      <c r="O17" s="3"/>
      <c r="P17" s="3"/>
    </row>
    <row r="18" spans="1:16" ht="16.5" customHeight="1" x14ac:dyDescent="0.3">
      <c r="A18" s="109">
        <v>4</v>
      </c>
      <c r="B18" s="135" t="str">
        <f>IF(MID('2. Identificación del Riesgo'!H18:H20,1,27)="Seguridad de la Información",'2. Identificación del Riesgo'!B18:B20,
IF('2. Identificación del Riesgo'!H18:H20="","",
IF(MID('2. Identificación del Riesgo'!H18:H20,1,27)&lt;&gt;"Seguridad de la Información","No aplica")))</f>
        <v>No aplica</v>
      </c>
      <c r="C18" s="135" t="str">
        <f>IF(MID('2. Identificación del Riesgo'!H18:H20,1,27)="Seguridad de la Información",'2. Identificación del Riesgo'!C18:C20,
IF('2. Identificación del Riesgo'!H18:H20="","",
IF(MID('2. Identificación del Riesgo'!H18:H20,1,27)&lt;&gt;"Seguridad de la Información","No aplica")))</f>
        <v>No aplica</v>
      </c>
      <c r="D18" s="135" t="str">
        <f>IF(MID('2. Identificación del Riesgo'!H18:H20,1,27)="Seguridad de la Información",'2. Identificación del Riesgo'!G18:G20,
IF('2. Identificación del Riesgo'!H18:H20="","",
IF(MID('2. Identificación del Riesgo'!H18:H20,1,27)&lt;&gt;"Seguridad de la Información","No aplica")))</f>
        <v>No aplica</v>
      </c>
      <c r="E18" s="135" t="str">
        <f>IF(MID('2. Identificación del Riesgo'!H18:H20,1,27)="Seguridad de la Información",'2. Identificación del Riesgo'!H18:H20,
IF('2. Identificación del Riesgo'!H18:H20="","",
IF(MID('2. Identificación del Riesgo'!H18:H20,1,27)&lt;&gt;"Seguridad de la Información","No aplica")))</f>
        <v>No aplica</v>
      </c>
      <c r="F18" s="135" t="str">
        <f>IF(MID('2. Identificación del Riesgo'!H18:H20,1,27)="Seguridad de la Información",'2. Identificación del Riesgo'!I18:I20,
IF('2. Identificación del Riesgo'!H18:H20="","",
IF(MID('2. Identificación del Riesgo'!H18:H20,1,27)&lt;&gt;"Seguridad de la Información","No aplica")))</f>
        <v>No aplica</v>
      </c>
      <c r="G18" s="135" t="str">
        <f>IF(MID('2. Identificación del Riesgo'!H18:H20,1,27)="Seguridad de la Información",CONCATENATE("Probabilidad: ",'2. Identificación del Riesgo'!K18:K20,"
","Impacto: ",'2. Identificación del Riesgo'!N18:N20,"
","Zona de Riesgo: ",'2. Identificación del Riesgo'!P18:P20),
IF('2. Identificación del Riesgo'!H18:H20="","",
IF(MID('2. Identificación del Riesgo'!H18:H20,1,27)&lt;&gt;"Seguridad de la Información","No aplica")))</f>
        <v>No aplica</v>
      </c>
      <c r="H18" s="111"/>
      <c r="I18" s="111"/>
      <c r="J18" s="147" t="str">
        <f t="shared" ref="J18" si="2">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111"/>
      <c r="L18" s="111"/>
      <c r="M18" s="3"/>
      <c r="N18" s="3"/>
      <c r="O18" s="3"/>
      <c r="P18" s="3"/>
    </row>
    <row r="19" spans="1:16" x14ac:dyDescent="0.3">
      <c r="A19" s="109"/>
      <c r="B19" s="135"/>
      <c r="C19" s="135"/>
      <c r="D19" s="135"/>
      <c r="E19" s="135"/>
      <c r="F19" s="135"/>
      <c r="G19" s="135"/>
      <c r="H19" s="111"/>
      <c r="I19" s="111"/>
      <c r="J19" s="147"/>
      <c r="K19" s="111"/>
      <c r="L19" s="111"/>
      <c r="M19" s="3"/>
      <c r="N19" s="3"/>
      <c r="O19" s="3"/>
      <c r="P19" s="3"/>
    </row>
    <row r="20" spans="1:16" x14ac:dyDescent="0.3">
      <c r="A20" s="109"/>
      <c r="B20" s="135"/>
      <c r="C20" s="135"/>
      <c r="D20" s="135"/>
      <c r="E20" s="135"/>
      <c r="F20" s="135"/>
      <c r="G20" s="135"/>
      <c r="H20" s="111"/>
      <c r="I20" s="111"/>
      <c r="J20" s="147"/>
      <c r="K20" s="111"/>
      <c r="L20" s="111"/>
      <c r="M20" s="3"/>
      <c r="N20" s="3"/>
      <c r="O20" s="3"/>
      <c r="P20" s="3"/>
    </row>
    <row r="21" spans="1:16" ht="16.5" customHeight="1" x14ac:dyDescent="0.3">
      <c r="A21" s="109">
        <v>5</v>
      </c>
      <c r="B21" s="135" t="str">
        <f>IF(MID('2. Identificación del Riesgo'!H21:H23,1,27)="Seguridad de la Información",'2. Identificación del Riesgo'!B21:B23,
IF('2. Identificación del Riesgo'!H21:H23="","",
IF(MID('2. Identificación del Riesgo'!H21:H23,1,27)&lt;&gt;"Seguridad de la Información","No aplica")))</f>
        <v>No aplica</v>
      </c>
      <c r="C21" s="135" t="str">
        <f>IF(MID('2. Identificación del Riesgo'!H21:H23,1,27)="Seguridad de la Información",'2. Identificación del Riesgo'!C21:C23,
IF('2. Identificación del Riesgo'!H21:H23="","",
IF(MID('2. Identificación del Riesgo'!H21:H23,1,27)&lt;&gt;"Seguridad de la Información","No aplica")))</f>
        <v>No aplica</v>
      </c>
      <c r="D21" s="135" t="str">
        <f>IF(MID('2. Identificación del Riesgo'!H21:H23,1,27)="Seguridad de la Información",'2. Identificación del Riesgo'!G21:G23,
IF('2. Identificación del Riesgo'!H21:H23="","",
IF(MID('2. Identificación del Riesgo'!H21:H23,1,27)&lt;&gt;"Seguridad de la Información","No aplica")))</f>
        <v>No aplica</v>
      </c>
      <c r="E21" s="135" t="str">
        <f>IF(MID('2. Identificación del Riesgo'!H21:H23,1,27)="Seguridad de la Información",'2. Identificación del Riesgo'!H21:H23,
IF('2. Identificación del Riesgo'!H21:H23="","",
IF(MID('2. Identificación del Riesgo'!H21:H23,1,27)&lt;&gt;"Seguridad de la Información","No aplica")))</f>
        <v>No aplica</v>
      </c>
      <c r="F21" s="135" t="str">
        <f>IF(MID('2. Identificación del Riesgo'!H21:H23,1,27)="Seguridad de la Información",'2. Identificación del Riesgo'!I21:I23,
IF('2. Identificación del Riesgo'!H21:H23="","",
IF(MID('2. Identificación del Riesgo'!H21:H23,1,27)&lt;&gt;"Seguridad de la Información","No aplica")))</f>
        <v>No aplica</v>
      </c>
      <c r="G21" s="135" t="str">
        <f>IF(MID('2. Identificación del Riesgo'!H21:H23,1,27)="Seguridad de la Información",CONCATENATE("Probabilidad: ",'2. Identificación del Riesgo'!K21:K23,"
","Impacto: ",'2. Identificación del Riesgo'!N21:N23,"
","Zona de Riesgo: ",'2. Identificación del Riesgo'!P21:P23),
IF('2. Identificación del Riesgo'!H21:H23="","",
IF(MID('2. Identificación del Riesgo'!H21:H23,1,27)&lt;&gt;"Seguridad de la Información","No aplica")))</f>
        <v>No aplica</v>
      </c>
      <c r="H21" s="111"/>
      <c r="I21" s="111"/>
      <c r="J21" s="147" t="str">
        <f t="shared" ref="J21" si="3">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111"/>
      <c r="L21" s="111"/>
      <c r="M21" s="3"/>
      <c r="N21" s="3"/>
      <c r="O21" s="3"/>
      <c r="P21" s="3"/>
    </row>
    <row r="22" spans="1:16" x14ac:dyDescent="0.3">
      <c r="A22" s="109"/>
      <c r="B22" s="135"/>
      <c r="C22" s="135"/>
      <c r="D22" s="135"/>
      <c r="E22" s="135"/>
      <c r="F22" s="135"/>
      <c r="G22" s="135"/>
      <c r="H22" s="111"/>
      <c r="I22" s="111"/>
      <c r="J22" s="147"/>
      <c r="K22" s="111"/>
      <c r="L22" s="111"/>
      <c r="M22" s="3"/>
      <c r="N22" s="3"/>
      <c r="O22" s="3"/>
      <c r="P22" s="3"/>
    </row>
    <row r="23" spans="1:16" x14ac:dyDescent="0.3">
      <c r="A23" s="109"/>
      <c r="B23" s="135"/>
      <c r="C23" s="135"/>
      <c r="D23" s="135"/>
      <c r="E23" s="135"/>
      <c r="F23" s="135"/>
      <c r="G23" s="135"/>
      <c r="H23" s="111"/>
      <c r="I23" s="111"/>
      <c r="J23" s="147"/>
      <c r="K23" s="111"/>
      <c r="L23" s="111"/>
      <c r="M23" s="3"/>
      <c r="N23" s="3"/>
      <c r="O23" s="3"/>
      <c r="P23" s="3"/>
    </row>
    <row r="24" spans="1:16" ht="16.5" customHeight="1" x14ac:dyDescent="0.3">
      <c r="A24" s="109">
        <v>6</v>
      </c>
      <c r="B24" s="135" t="str">
        <f>IF(MID('2. Identificación del Riesgo'!H24:H26,1,27)="Seguridad de la Información",'2. Identificación del Riesgo'!B24:B26,
IF('2. Identificación del Riesgo'!H24:H26="","",
IF(MID('2. Identificación del Riesgo'!H24:H26,1,27)&lt;&gt;"Seguridad de la Información","No aplica")))</f>
        <v>No aplica</v>
      </c>
      <c r="C24" s="135" t="str">
        <f>IF(MID('2. Identificación del Riesgo'!H24:H26,1,27)="Seguridad de la Información",'2. Identificación del Riesgo'!C24:C26,
IF('2. Identificación del Riesgo'!H24:H26="","",
IF(MID('2. Identificación del Riesgo'!H24:H26,1,27)&lt;&gt;"Seguridad de la Información","No aplica")))</f>
        <v>No aplica</v>
      </c>
      <c r="D24" s="135" t="str">
        <f>IF(MID('2. Identificación del Riesgo'!H24:H26,1,27)="Seguridad de la Información",'2. Identificación del Riesgo'!G24:G26,
IF('2. Identificación del Riesgo'!H24:H26="","",
IF(MID('2. Identificación del Riesgo'!H24:H26,1,27)&lt;&gt;"Seguridad de la Información","No aplica")))</f>
        <v>No aplica</v>
      </c>
      <c r="E24" s="135" t="str">
        <f>IF(MID('2. Identificación del Riesgo'!H24:H26,1,27)="Seguridad de la Información",'2. Identificación del Riesgo'!H24:H26,
IF('2. Identificación del Riesgo'!H24:H26="","",
IF(MID('2. Identificación del Riesgo'!H24:H26,1,27)&lt;&gt;"Seguridad de la Información","No aplica")))</f>
        <v>No aplica</v>
      </c>
      <c r="F24" s="135" t="str">
        <f>IF(MID('2. Identificación del Riesgo'!H24:H26,1,27)="Seguridad de la Información",'2. Identificación del Riesgo'!I24:I26,
IF('2. Identificación del Riesgo'!H24:H26="","",
IF(MID('2. Identificación del Riesgo'!H24:H26,1,27)&lt;&gt;"Seguridad de la Información","No aplica")))</f>
        <v>No aplica</v>
      </c>
      <c r="G24" s="135" t="str">
        <f>IF(MID('2. Identificación del Riesgo'!H24:H26,1,27)="Seguridad de la Información",CONCATENATE("Probabilidad: ",'2. Identificación del Riesgo'!K24:K26,"
","Impacto: ",'2. Identificación del Riesgo'!N24:N26,"
","Zona de Riesgo: ",'2. Identificación del Riesgo'!P24:P26),
IF('2. Identificación del Riesgo'!H24:H26="","",
IF(MID('2. Identificación del Riesgo'!H24:H26,1,27)&lt;&gt;"Seguridad de la Información","No aplica")))</f>
        <v>No aplica</v>
      </c>
      <c r="H24" s="111"/>
      <c r="I24" s="111"/>
      <c r="J24" s="147" t="str">
        <f t="shared" ref="J24" si="4">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
      </c>
      <c r="K24" s="111"/>
      <c r="L24" s="111"/>
      <c r="M24" s="3"/>
      <c r="N24" s="3"/>
      <c r="O24" s="3"/>
      <c r="P24" s="3"/>
    </row>
    <row r="25" spans="1:16" x14ac:dyDescent="0.3">
      <c r="A25" s="109"/>
      <c r="B25" s="135"/>
      <c r="C25" s="135"/>
      <c r="D25" s="135"/>
      <c r="E25" s="135"/>
      <c r="F25" s="135"/>
      <c r="G25" s="135"/>
      <c r="H25" s="111"/>
      <c r="I25" s="111"/>
      <c r="J25" s="147"/>
      <c r="K25" s="111"/>
      <c r="L25" s="111"/>
      <c r="M25" s="3"/>
      <c r="N25" s="3"/>
      <c r="O25" s="3"/>
      <c r="P25" s="3"/>
    </row>
    <row r="26" spans="1:16" x14ac:dyDescent="0.3">
      <c r="A26" s="109"/>
      <c r="B26" s="135"/>
      <c r="C26" s="135"/>
      <c r="D26" s="135"/>
      <c r="E26" s="135"/>
      <c r="F26" s="135"/>
      <c r="G26" s="135"/>
      <c r="H26" s="111"/>
      <c r="I26" s="111"/>
      <c r="J26" s="147"/>
      <c r="K26" s="111"/>
      <c r="L26" s="111"/>
      <c r="M26" s="3"/>
      <c r="N26" s="3"/>
      <c r="O26" s="3"/>
      <c r="P26" s="3"/>
    </row>
    <row r="27" spans="1:16" ht="16.5" customHeight="1" x14ac:dyDescent="0.3">
      <c r="A27" s="109">
        <v>7</v>
      </c>
      <c r="B27" s="135" t="str">
        <f>IF(MID('2. Identificación del Riesgo'!H27:H29,1,27)="Seguridad de la Información",'2. Identificación del Riesgo'!B27:B29,
IF('2. Identificación del Riesgo'!H27:H29="","",
IF(MID('2. Identificación del Riesgo'!H27:H29,1,27)&lt;&gt;"Seguridad de la Información","No aplica")))</f>
        <v>No aplica</v>
      </c>
      <c r="C27" s="135" t="str">
        <f>IF(MID('2. Identificación del Riesgo'!H27:H29,1,27)="Seguridad de la Información",'2. Identificación del Riesgo'!C27:C29,
IF('2. Identificación del Riesgo'!H27:H29="","",
IF(MID('2. Identificación del Riesgo'!H27:H29,1,27)&lt;&gt;"Seguridad de la Información","No aplica")))</f>
        <v>No aplica</v>
      </c>
      <c r="D27" s="135" t="str">
        <f>IF(MID('2. Identificación del Riesgo'!H27:H29,1,27)="Seguridad de la Información",'2. Identificación del Riesgo'!G27:G29,
IF('2. Identificación del Riesgo'!H27:H29="","",
IF(MID('2. Identificación del Riesgo'!H27:H29,1,27)&lt;&gt;"Seguridad de la Información","No aplica")))</f>
        <v>No aplica</v>
      </c>
      <c r="E27" s="135" t="str">
        <f>IF(MID('2. Identificación del Riesgo'!H27:H29,1,27)="Seguridad de la Información",'2. Identificación del Riesgo'!H27:H29,
IF('2. Identificación del Riesgo'!H27:H29="","",
IF(MID('2. Identificación del Riesgo'!H27:H29,1,27)&lt;&gt;"Seguridad de la Información","No aplica")))</f>
        <v>No aplica</v>
      </c>
      <c r="F27" s="135" t="str">
        <f>IF(MID('2. Identificación del Riesgo'!H27:H29,1,27)="Seguridad de la Información",'2. Identificación del Riesgo'!I27:I29,
IF('2. Identificación del Riesgo'!H27:H29="","",
IF(MID('2. Identificación del Riesgo'!H27:H29,1,27)&lt;&gt;"Seguridad de la Información","No aplica")))</f>
        <v>No aplica</v>
      </c>
      <c r="G27" s="135" t="str">
        <f>IF(MID('2. Identificación del Riesgo'!H27:H29,1,27)="Seguridad de la Información",CONCATENATE("Probabilidad: ",'2. Identificación del Riesgo'!K27:K29,"
","Impacto: ",'2. Identificación del Riesgo'!N27:N29,"
","Zona de Riesgo: ",'2. Identificación del Riesgo'!P27:P29),
IF('2. Identificación del Riesgo'!H27:H29="","",
IF(MID('2. Identificación del Riesgo'!H27:H29,1,27)&lt;&gt;"Seguridad de la Información","No aplica")))</f>
        <v>No aplica</v>
      </c>
      <c r="H27" s="111"/>
      <c r="I27" s="111"/>
      <c r="J27" s="147" t="str">
        <f t="shared" ref="J27" si="5">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
      </c>
      <c r="K27" s="111"/>
      <c r="L27" s="111"/>
      <c r="M27" s="3"/>
      <c r="N27" s="3"/>
      <c r="O27" s="3"/>
      <c r="P27" s="3"/>
    </row>
    <row r="28" spans="1:16" x14ac:dyDescent="0.3">
      <c r="A28" s="109"/>
      <c r="B28" s="135"/>
      <c r="C28" s="135"/>
      <c r="D28" s="135"/>
      <c r="E28" s="135"/>
      <c r="F28" s="135"/>
      <c r="G28" s="135"/>
      <c r="H28" s="111"/>
      <c r="I28" s="111"/>
      <c r="J28" s="147"/>
      <c r="K28" s="111"/>
      <c r="L28" s="111"/>
      <c r="M28" s="3"/>
      <c r="N28" s="3"/>
      <c r="O28" s="3"/>
      <c r="P28" s="3"/>
    </row>
    <row r="29" spans="1:16" x14ac:dyDescent="0.3">
      <c r="A29" s="109"/>
      <c r="B29" s="135"/>
      <c r="C29" s="135"/>
      <c r="D29" s="135"/>
      <c r="E29" s="135"/>
      <c r="F29" s="135"/>
      <c r="G29" s="135"/>
      <c r="H29" s="111"/>
      <c r="I29" s="111"/>
      <c r="J29" s="147"/>
      <c r="K29" s="111"/>
      <c r="L29" s="111"/>
      <c r="M29" s="3"/>
      <c r="N29" s="3"/>
      <c r="O29" s="3"/>
      <c r="P29" s="3"/>
    </row>
    <row r="30" spans="1:16" ht="16.5" customHeight="1" x14ac:dyDescent="0.3">
      <c r="A30" s="109">
        <v>8</v>
      </c>
      <c r="B30" s="135" t="str">
        <f>IF(MID('2. Identificación del Riesgo'!H30:H32,1,27)="Seguridad de la Información",'2. Identificación del Riesgo'!B30:B32,
IF('2. Identificación del Riesgo'!H30:H32="","",
IF(MID('2. Identificación del Riesgo'!H30:H32,1,27)&lt;&gt;"Seguridad de la Información","No aplica")))</f>
        <v>No aplica</v>
      </c>
      <c r="C30" s="135" t="str">
        <f>IF(MID('2. Identificación del Riesgo'!H30:H32,1,27)="Seguridad de la Información",'2. Identificación del Riesgo'!C30:C32,
IF('2. Identificación del Riesgo'!H30:H32="","",
IF(MID('2. Identificación del Riesgo'!H30:H32,1,27)&lt;&gt;"Seguridad de la Información","No aplica")))</f>
        <v>No aplica</v>
      </c>
      <c r="D30" s="135" t="str">
        <f>IF(MID('2. Identificación del Riesgo'!H30:H32,1,27)="Seguridad de la Información",'2. Identificación del Riesgo'!G30:G32,
IF('2. Identificación del Riesgo'!H30:H32="","",
IF(MID('2. Identificación del Riesgo'!H30:H32,1,27)&lt;&gt;"Seguridad de la Información","No aplica")))</f>
        <v>No aplica</v>
      </c>
      <c r="E30" s="135" t="str">
        <f>IF(MID('2. Identificación del Riesgo'!H30:H32,1,27)="Seguridad de la Información",'2. Identificación del Riesgo'!H30:H32,
IF('2. Identificación del Riesgo'!H30:H32="","",
IF(MID('2. Identificación del Riesgo'!H30:H32,1,27)&lt;&gt;"Seguridad de la Información","No aplica")))</f>
        <v>No aplica</v>
      </c>
      <c r="F30" s="135" t="str">
        <f>IF(MID('2. Identificación del Riesgo'!H30:H32,1,27)="Seguridad de la Información",'2. Identificación del Riesgo'!I30:I32,
IF('2. Identificación del Riesgo'!H30:H32="","",
IF(MID('2. Identificación del Riesgo'!H30:H32,1,27)&lt;&gt;"Seguridad de la Información","No aplica")))</f>
        <v>No aplica</v>
      </c>
      <c r="G30" s="135" t="str">
        <f>IF(MID('2. Identificación del Riesgo'!H30:H32,1,27)="Seguridad de la Información",CONCATENATE("Probabilidad: ",'2. Identificación del Riesgo'!K30:K32,"
","Impacto: ",'2. Identificación del Riesgo'!N30:N32,"
","Zona de Riesgo: ",'2. Identificación del Riesgo'!P30:P32),
IF('2. Identificación del Riesgo'!H30:H32="","",
IF(MID('2. Identificación del Riesgo'!H30:H32,1,27)&lt;&gt;"Seguridad de la Información","No aplica")))</f>
        <v>No aplica</v>
      </c>
      <c r="H30" s="111"/>
      <c r="I30" s="111"/>
      <c r="J30" s="147" t="str">
        <f t="shared" ref="J30" si="6">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111"/>
      <c r="L30" s="111"/>
      <c r="M30" s="3"/>
      <c r="N30" s="3"/>
      <c r="O30" s="3"/>
      <c r="P30" s="3"/>
    </row>
    <row r="31" spans="1:16" x14ac:dyDescent="0.3">
      <c r="A31" s="109"/>
      <c r="B31" s="135"/>
      <c r="C31" s="135"/>
      <c r="D31" s="135"/>
      <c r="E31" s="135"/>
      <c r="F31" s="135"/>
      <c r="G31" s="135"/>
      <c r="H31" s="111"/>
      <c r="I31" s="111"/>
      <c r="J31" s="147"/>
      <c r="K31" s="111"/>
      <c r="L31" s="111"/>
      <c r="M31" s="3"/>
      <c r="N31" s="3"/>
      <c r="O31" s="3"/>
      <c r="P31" s="3"/>
    </row>
    <row r="32" spans="1:16" x14ac:dyDescent="0.3">
      <c r="A32" s="109"/>
      <c r="B32" s="135"/>
      <c r="C32" s="135"/>
      <c r="D32" s="135"/>
      <c r="E32" s="135"/>
      <c r="F32" s="135"/>
      <c r="G32" s="135"/>
      <c r="H32" s="111"/>
      <c r="I32" s="111"/>
      <c r="J32" s="147"/>
      <c r="K32" s="111"/>
      <c r="L32" s="111"/>
      <c r="M32" s="3"/>
      <c r="N32" s="3"/>
      <c r="O32" s="3"/>
      <c r="P32" s="3"/>
    </row>
    <row r="33" spans="1:16" ht="16.5" customHeight="1" x14ac:dyDescent="0.3">
      <c r="A33" s="109">
        <v>9</v>
      </c>
      <c r="B33" s="135" t="str">
        <f>IF(MID('2. Identificación del Riesgo'!H33:H35,1,27)="Seguridad de la Información",'2. Identificación del Riesgo'!B33:B35,
IF('2. Identificación del Riesgo'!H33:H35="","",
IF(MID('2. Identificación del Riesgo'!H33:H35,1,27)&lt;&gt;"Seguridad de la Información","No aplica")))</f>
        <v>Gestión Financiera</v>
      </c>
      <c r="C33" s="135" t="str">
        <f>IF(MID('2. Identificación del Riesgo'!H33:H35,1,27)="Seguridad de la Información",'2. Identificación del Riesgo'!C33:C35,
IF('2. Identificación del Riesgo'!H33:H35="","",
IF(MID('2. Identificación del Riesgo'!H33:H35,1,27)&lt;&gt;"Seguridad de la Información","No aplica")))</f>
        <v>Administración de carpetas compartidas y gestión de usuarios</v>
      </c>
      <c r="D33" s="135" t="str">
        <f>IF(MID('2. Identificación del Riesgo'!H33:H35,1,27)="Seguridad de la Información",'2. Identificación del Riesgo'!G33:G35,
IF('2. Identificación del Riesgo'!H33:H35="","",
IF(MID('2. Identificación del Riesgo'!H33:H35,1,27)&lt;&gt;"Seguridad de la Información","No aplica")))</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E33" s="135" t="str">
        <f>IF(MID('2. Identificación del Riesgo'!H33:H35,1,27)="Seguridad de la Información",'2. Identificación del Riesgo'!H33:H35,
IF('2. Identificación del Riesgo'!H33:H35="","",
IF(MID('2. Identificación del Riesgo'!H33:H35,1,27)&lt;&gt;"Seguridad de la Información","No aplica")))</f>
        <v>Seguridad de la Información (Pérdida de Confidencialidad)</v>
      </c>
      <c r="F33" s="135" t="str">
        <f>IF(MID('2. Identificación del Riesgo'!H33:H35,1,27)="Seguridad de la Información",'2. Identificación del Riesgo'!I33:I35,
IF('2. Identificación del Riesgo'!H33:H35="","",
IF(MID('2. Identificación del Riesgo'!H33:H35,1,27)&lt;&gt;"Seguridad de la Información","No aplica")))</f>
        <v>Usuarios, productos y practicas, organizacionales</v>
      </c>
      <c r="G33" s="135" t="str">
        <f>IF(MID('2. Identificación del Riesgo'!H33:H35,1,27)="Seguridad de la Información",CONCATENATE("Probabilidad: ",'2. Identificación del Riesgo'!K33:K35,"
","Impacto: ",'2. Identificación del Riesgo'!N33:N35,"
","Zona de Riesgo: ",'2. Identificación del Riesgo'!P33:P35),
IF('2. Identificación del Riesgo'!H33:H35="","",
IF(MID('2. Identificación del Riesgo'!H33:H35,1,27)&lt;&gt;"Seguridad de la Información","No aplica")))</f>
        <v>Probabilidad: Muy Alta
Impacto: Mayor
Zona de Riesgo: Alto</v>
      </c>
      <c r="H33" s="111" t="s">
        <v>483</v>
      </c>
      <c r="I33" s="111" t="s">
        <v>151</v>
      </c>
      <c r="J33" s="147" t="str">
        <f t="shared" ref="J33" si="7">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Información fisica o digital como contratos, acuerdos de confidencialidad, manuales, procedimientos operativos, registros contables, bases de datos, entre otros.</v>
      </c>
      <c r="K33" s="111" t="s">
        <v>469</v>
      </c>
      <c r="L33" s="111" t="s">
        <v>470</v>
      </c>
      <c r="M33" s="3"/>
      <c r="N33" s="3"/>
      <c r="O33" s="3"/>
      <c r="P33" s="3"/>
    </row>
    <row r="34" spans="1:16" x14ac:dyDescent="0.3">
      <c r="A34" s="109"/>
      <c r="B34" s="135"/>
      <c r="C34" s="135"/>
      <c r="D34" s="135"/>
      <c r="E34" s="135"/>
      <c r="F34" s="135"/>
      <c r="G34" s="135"/>
      <c r="H34" s="111"/>
      <c r="I34" s="111"/>
      <c r="J34" s="147"/>
      <c r="K34" s="111"/>
      <c r="L34" s="111"/>
      <c r="M34" s="3"/>
      <c r="N34" s="3"/>
      <c r="O34" s="3"/>
      <c r="P34" s="3"/>
    </row>
    <row r="35" spans="1:16" x14ac:dyDescent="0.3">
      <c r="A35" s="109"/>
      <c r="B35" s="135"/>
      <c r="C35" s="135"/>
      <c r="D35" s="135"/>
      <c r="E35" s="135"/>
      <c r="F35" s="135"/>
      <c r="G35" s="135"/>
      <c r="H35" s="111"/>
      <c r="I35" s="111"/>
      <c r="J35" s="147"/>
      <c r="K35" s="111"/>
      <c r="L35" s="111"/>
      <c r="M35" s="3"/>
      <c r="N35" s="3"/>
      <c r="O35" s="3"/>
      <c r="P35" s="3"/>
    </row>
    <row r="36" spans="1:16" ht="16.5" customHeight="1" x14ac:dyDescent="0.3">
      <c r="A36" s="109">
        <v>10</v>
      </c>
      <c r="B36" s="135" t="str">
        <f>IF(MID('2. Identificación del Riesgo'!H36:H38,1,27)="Seguridad de la Información",'2. Identificación del Riesgo'!B36:B38,
IF('2. Identificación del Riesgo'!H36:H38="","",
IF(MID('2. Identificación del Riesgo'!H36:H38,1,27)&lt;&gt;"Seguridad de la Información","No aplica")))</f>
        <v>Gestión Financiera</v>
      </c>
      <c r="C36" s="135" t="str">
        <f>IF(MID('2. Identificación del Riesgo'!H36:H38,1,27)="Seguridad de la Información",'2. Identificación del Riesgo'!C36:C38,
IF('2. Identificación del Riesgo'!H36:H38="","",
IF(MID('2. Identificación del Riesgo'!H36:H38,1,27)&lt;&gt;"Seguridad de la Información","No aplica")))</f>
        <v>Trabajo en Casa y Teletrabajo</v>
      </c>
      <c r="D36" s="135" t="str">
        <f>IF(MID('2. Identificación del Riesgo'!H36:H38,1,27)="Seguridad de la Información",'2. Identificación del Riesgo'!G36:G38,
IF('2. Identificación del Riesgo'!H36:H38="","",
IF(MID('2. Identificación del Riesgo'!H36:H38,1,27)&lt;&gt;"Seguridad de la Información","No aplica")))</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E36" s="135" t="str">
        <f>IF(MID('2. Identificación del Riesgo'!H36:H38,1,27)="Seguridad de la Información",'2. Identificación del Riesgo'!H36:H38,
IF('2. Identificación del Riesgo'!H36:H38="","",
IF(MID('2. Identificación del Riesgo'!H36:H38,1,27)&lt;&gt;"Seguridad de la Información","No aplica")))</f>
        <v>Seguridad de la Información (Pérdida de la Integridad)</v>
      </c>
      <c r="F36" s="135" t="str">
        <f>IF(MID('2. Identificación del Riesgo'!H36:H38,1,27)="Seguridad de la Información",'2. Identificación del Riesgo'!I36:I38,
IF('2. Identificación del Riesgo'!H36:H38="","",
IF(MID('2. Identificación del Riesgo'!H36:H38,1,27)&lt;&gt;"Seguridad de la Información","No aplica")))</f>
        <v>Usuarios, productos y practicas, organizacionales</v>
      </c>
      <c r="G36" s="135" t="str">
        <f>IF(MID('2. Identificación del Riesgo'!H36:H38,1,27)="Seguridad de la Información",CONCATENATE("Probabilidad: ",'2. Identificación del Riesgo'!K36:K38,"
","Impacto: ",'2. Identificación del Riesgo'!N36:N38,"
","Zona de Riesgo: ",'2. Identificación del Riesgo'!P36:P38),
IF('2. Identificación del Riesgo'!H36:H38="","",
IF(MID('2. Identificación del Riesgo'!H36:H38,1,27)&lt;&gt;"Seguridad de la Información","No aplica")))</f>
        <v>Probabilidad: Muy Alta
Impacto: Mayor
Zona de Riesgo: Alto</v>
      </c>
      <c r="H36" s="111" t="s">
        <v>484</v>
      </c>
      <c r="I36" s="111" t="s">
        <v>151</v>
      </c>
      <c r="J36" s="147" t="str">
        <f t="shared" ref="J36" si="8">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Información fisica o digital como contratos, acuerdos de confidencialidad, manuales, procedimientos operativos, registros contables, bases de datos, entre otros.</v>
      </c>
      <c r="K36" s="111" t="s">
        <v>474</v>
      </c>
      <c r="L36" s="111" t="s">
        <v>475</v>
      </c>
      <c r="M36" s="3"/>
      <c r="N36" s="3"/>
      <c r="O36" s="3"/>
      <c r="P36" s="3"/>
    </row>
    <row r="37" spans="1:16" x14ac:dyDescent="0.3">
      <c r="A37" s="109"/>
      <c r="B37" s="135"/>
      <c r="C37" s="135"/>
      <c r="D37" s="135"/>
      <c r="E37" s="135"/>
      <c r="F37" s="135"/>
      <c r="G37" s="135"/>
      <c r="H37" s="111"/>
      <c r="I37" s="111"/>
      <c r="J37" s="147"/>
      <c r="K37" s="111"/>
      <c r="L37" s="111"/>
    </row>
    <row r="38" spans="1:16" x14ac:dyDescent="0.3">
      <c r="A38" s="109"/>
      <c r="B38" s="135"/>
      <c r="C38" s="135"/>
      <c r="D38" s="135"/>
      <c r="E38" s="135"/>
      <c r="F38" s="135"/>
      <c r="G38" s="135"/>
      <c r="H38" s="111"/>
      <c r="I38" s="111"/>
      <c r="J38" s="147"/>
      <c r="K38" s="111"/>
      <c r="L38" s="111"/>
    </row>
    <row r="39" spans="1:16" ht="16.5" customHeight="1" x14ac:dyDescent="0.3">
      <c r="A39" s="109">
        <v>11</v>
      </c>
      <c r="B39" s="135" t="str">
        <f>IF(MID('2. Identificación del Riesgo'!H39:H41,1,27)="Seguridad de la Información",'2. Identificación del Riesgo'!B39:B41,
IF('2. Identificación del Riesgo'!H39:H41="","",
IF(MID('2. Identificación del Riesgo'!H39:H41,1,27)&lt;&gt;"Seguridad de la Información","No aplica")))</f>
        <v/>
      </c>
      <c r="C39" s="135" t="str">
        <f>IF(MID('2. Identificación del Riesgo'!H39:H41,1,27)="Seguridad de la Información",'2. Identificación del Riesgo'!C39:C41,
IF('2. Identificación del Riesgo'!H39:H41="","",
IF(MID('2. Identificación del Riesgo'!H39:H41,1,27)&lt;&gt;"Seguridad de la Información","No aplica")))</f>
        <v/>
      </c>
      <c r="D39" s="135" t="str">
        <f>IF(MID('2. Identificación del Riesgo'!H39:H41,1,27)="Seguridad de la Información",'2. Identificación del Riesgo'!G39:G41,
IF('2. Identificación del Riesgo'!H39:H41="","",
IF(MID('2. Identificación del Riesgo'!H39:H41,1,27)&lt;&gt;"Seguridad de la Información","No aplica")))</f>
        <v/>
      </c>
      <c r="E39" s="135" t="str">
        <f>IF(MID('2. Identificación del Riesgo'!H39:H41,1,27)="Seguridad de la Información",'2. Identificación del Riesgo'!H39:H41,
IF('2. Identificación del Riesgo'!H39:H41="","",
IF(MID('2. Identificación del Riesgo'!H39:H41,1,27)&lt;&gt;"Seguridad de la Información","No aplica")))</f>
        <v/>
      </c>
      <c r="F39" s="135" t="str">
        <f>IF(MID('2. Identificación del Riesgo'!H39:H41,1,27)="Seguridad de la Información",'2. Identificación del Riesgo'!I39:I41,
IF('2. Identificación del Riesgo'!H39:H41="","",
IF(MID('2. Identificación del Riesgo'!H39:H41,1,27)&lt;&gt;"Seguridad de la Información","No aplica")))</f>
        <v/>
      </c>
      <c r="G39" s="135" t="str">
        <f>IF(MID('2. Identificación del Riesgo'!H39:H41,1,27)="Seguridad de la Información",CONCATENATE("Probabilidad: ",'2. Identificación del Riesgo'!K39:K41,"
","Impacto: ",'2. Identificación del Riesgo'!N39:N41,"
","Zona de Riesgo: ",'2. Identificación del Riesgo'!P39:P41),
IF('2. Identificación del Riesgo'!H39:H41="","",
IF(MID('2. Identificación del Riesgo'!H39:H41,1,27)&lt;&gt;"Seguridad de la Información","No aplica")))</f>
        <v/>
      </c>
      <c r="H39" s="111"/>
      <c r="I39" s="111"/>
      <c r="J39" s="147" t="str">
        <f t="shared" ref="J39" si="9">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111"/>
      <c r="L39" s="111"/>
      <c r="M39" s="3"/>
      <c r="N39" s="3"/>
      <c r="O39" s="3"/>
      <c r="P39" s="3"/>
    </row>
    <row r="40" spans="1:16" x14ac:dyDescent="0.3">
      <c r="A40" s="109"/>
      <c r="B40" s="135"/>
      <c r="C40" s="135"/>
      <c r="D40" s="135"/>
      <c r="E40" s="135"/>
      <c r="F40" s="135"/>
      <c r="G40" s="135"/>
      <c r="H40" s="111"/>
      <c r="I40" s="111"/>
      <c r="J40" s="147"/>
      <c r="K40" s="111"/>
      <c r="L40" s="111"/>
    </row>
    <row r="41" spans="1:16" x14ac:dyDescent="0.3">
      <c r="A41" s="109"/>
      <c r="B41" s="135"/>
      <c r="C41" s="135"/>
      <c r="D41" s="135"/>
      <c r="E41" s="135"/>
      <c r="F41" s="135"/>
      <c r="G41" s="135"/>
      <c r="H41" s="111"/>
      <c r="I41" s="111"/>
      <c r="J41" s="147"/>
      <c r="K41" s="111"/>
      <c r="L41" s="111"/>
    </row>
    <row r="42" spans="1:16" ht="16.5" customHeight="1" x14ac:dyDescent="0.3">
      <c r="A42" s="109">
        <v>12</v>
      </c>
      <c r="B42" s="135" t="str">
        <f>IF(MID('2. Identificación del Riesgo'!H42:H44,1,27)="Seguridad de la Información",'2. Identificación del Riesgo'!B42:B44,
IF('2. Identificación del Riesgo'!H42:H44="","",
IF(MID('2. Identificación del Riesgo'!H42:H44,1,27)&lt;&gt;"Seguridad de la Información","No aplica")))</f>
        <v/>
      </c>
      <c r="C42" s="135" t="str">
        <f>IF(MID('2. Identificación del Riesgo'!H42:H44,1,27)="Seguridad de la Información",'2. Identificación del Riesgo'!C42:C44,
IF('2. Identificación del Riesgo'!H42:H44="","",
IF(MID('2. Identificación del Riesgo'!H42:H44,1,27)&lt;&gt;"Seguridad de la Información","No aplica")))</f>
        <v/>
      </c>
      <c r="D42" s="135" t="str">
        <f>IF(MID('2. Identificación del Riesgo'!H42:H44,1,27)="Seguridad de la Información",'2. Identificación del Riesgo'!G42:G44,
IF('2. Identificación del Riesgo'!H42:H44="","",
IF(MID('2. Identificación del Riesgo'!H42:H44,1,27)&lt;&gt;"Seguridad de la Información","No aplica")))</f>
        <v/>
      </c>
      <c r="E42" s="135" t="str">
        <f>IF(MID('2. Identificación del Riesgo'!H42:H44,1,27)="Seguridad de la Información",'2. Identificación del Riesgo'!H42:H44,
IF('2. Identificación del Riesgo'!H42:H44="","",
IF(MID('2. Identificación del Riesgo'!H42:H44,1,27)&lt;&gt;"Seguridad de la Información","No aplica")))</f>
        <v/>
      </c>
      <c r="F42" s="135" t="str">
        <f>IF(MID('2. Identificación del Riesgo'!H42:H44,1,27)="Seguridad de la Información",'2. Identificación del Riesgo'!I42:I44,
IF('2. Identificación del Riesgo'!H42:H44="","",
IF(MID('2. Identificación del Riesgo'!H42:H44,1,27)&lt;&gt;"Seguridad de la Información","No aplica")))</f>
        <v/>
      </c>
      <c r="G42" s="135" t="str">
        <f>IF(MID('2. Identificación del Riesgo'!H42:H44,1,27)="Seguridad de la Información",CONCATENATE("Probabilidad: ",'2. Identificación del Riesgo'!K42:K44,"
","Impacto: ",'2. Identificación del Riesgo'!N42:N44,"
","Zona de Riesgo: ",'2. Identificación del Riesgo'!P42:P44),
IF('2. Identificación del Riesgo'!H42:H44="","",
IF(MID('2. Identificación del Riesgo'!H42:H44,1,27)&lt;&gt;"Seguridad de la Información","No aplica")))</f>
        <v/>
      </c>
      <c r="H42" s="111"/>
      <c r="I42" s="111"/>
      <c r="J42" s="147" t="str">
        <f t="shared" ref="J42" si="10">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111"/>
      <c r="L42" s="111"/>
      <c r="M42" s="3"/>
      <c r="N42" s="3"/>
      <c r="O42" s="3"/>
      <c r="P42" s="3"/>
    </row>
    <row r="43" spans="1:16" x14ac:dyDescent="0.3">
      <c r="A43" s="109"/>
      <c r="B43" s="135"/>
      <c r="C43" s="135"/>
      <c r="D43" s="135"/>
      <c r="E43" s="135"/>
      <c r="F43" s="135"/>
      <c r="G43" s="135"/>
      <c r="H43" s="111"/>
      <c r="I43" s="111"/>
      <c r="J43" s="147"/>
      <c r="K43" s="111"/>
      <c r="L43" s="111"/>
    </row>
    <row r="44" spans="1:16" x14ac:dyDescent="0.3">
      <c r="A44" s="109"/>
      <c r="B44" s="135"/>
      <c r="C44" s="135"/>
      <c r="D44" s="135"/>
      <c r="E44" s="135"/>
      <c r="F44" s="135"/>
      <c r="G44" s="135"/>
      <c r="H44" s="111"/>
      <c r="I44" s="111"/>
      <c r="J44" s="147"/>
      <c r="K44" s="111"/>
      <c r="L44" s="111"/>
    </row>
    <row r="45" spans="1:16" ht="16.5" customHeight="1" x14ac:dyDescent="0.3">
      <c r="A45" s="109">
        <v>13</v>
      </c>
      <c r="B45" s="135" t="str">
        <f>IF(MID('2. Identificación del Riesgo'!H45:H47,1,27)="Seguridad de la Información",'2. Identificación del Riesgo'!B45:B47,
IF('2. Identificación del Riesgo'!H45:H47="","",
IF(MID('2. Identificación del Riesgo'!H45:H47,1,27)&lt;&gt;"Seguridad de la Información","No aplica")))</f>
        <v/>
      </c>
      <c r="C45" s="135" t="str">
        <f>IF(MID('2. Identificación del Riesgo'!H45:H47,1,27)="Seguridad de la Información",'2. Identificación del Riesgo'!C45:C47,
IF('2. Identificación del Riesgo'!H45:H47="","",
IF(MID('2. Identificación del Riesgo'!H45:H47,1,27)&lt;&gt;"Seguridad de la Información","No aplica")))</f>
        <v/>
      </c>
      <c r="D45" s="135" t="str">
        <f>IF(MID('2. Identificación del Riesgo'!H45:H47,1,27)="Seguridad de la Información",'2. Identificación del Riesgo'!G45:G47,
IF('2. Identificación del Riesgo'!H45:H47="","",
IF(MID('2. Identificación del Riesgo'!H45:H47,1,27)&lt;&gt;"Seguridad de la Información","No aplica")))</f>
        <v/>
      </c>
      <c r="E45" s="135" t="str">
        <f>IF(MID('2. Identificación del Riesgo'!H45:H47,1,27)="Seguridad de la Información",'2. Identificación del Riesgo'!H45:H47,
IF('2. Identificación del Riesgo'!H45:H47="","",
IF(MID('2. Identificación del Riesgo'!H45:H47,1,27)&lt;&gt;"Seguridad de la Información","No aplica")))</f>
        <v/>
      </c>
      <c r="F45" s="135" t="str">
        <f>IF(MID('2. Identificación del Riesgo'!H45:H47,1,27)="Seguridad de la Información",'2. Identificación del Riesgo'!I45:I47,
IF('2. Identificación del Riesgo'!H45:H47="","",
IF(MID('2. Identificación del Riesgo'!H45:H47,1,27)&lt;&gt;"Seguridad de la Información","No aplica")))</f>
        <v/>
      </c>
      <c r="G45" s="135" t="str">
        <f>IF(MID('2. Identificación del Riesgo'!H45:H47,1,27)="Seguridad de la Información",CONCATENATE("Probabilidad: ",'2. Identificación del Riesgo'!K45:K47,"
","Impacto: ",'2. Identificación del Riesgo'!N45:N47,"
","Zona de Riesgo: ",'2. Identificación del Riesgo'!P45:P47),
IF('2. Identificación del Riesgo'!H45:H47="","",
IF(MID('2. Identificación del Riesgo'!H45:H47,1,27)&lt;&gt;"Seguridad de la Información","No aplica")))</f>
        <v/>
      </c>
      <c r="H45" s="111"/>
      <c r="I45" s="111"/>
      <c r="J45" s="147" t="str">
        <f t="shared" ref="J45" si="11">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111"/>
      <c r="L45" s="111"/>
      <c r="M45" s="3"/>
      <c r="N45" s="3"/>
      <c r="O45" s="3"/>
      <c r="P45" s="3"/>
    </row>
    <row r="46" spans="1:16" x14ac:dyDescent="0.3">
      <c r="A46" s="109"/>
      <c r="B46" s="135"/>
      <c r="C46" s="135"/>
      <c r="D46" s="135"/>
      <c r="E46" s="135"/>
      <c r="F46" s="135"/>
      <c r="G46" s="135"/>
      <c r="H46" s="111"/>
      <c r="I46" s="111"/>
      <c r="J46" s="147"/>
      <c r="K46" s="111"/>
      <c r="L46" s="111"/>
    </row>
    <row r="47" spans="1:16" x14ac:dyDescent="0.3">
      <c r="A47" s="109"/>
      <c r="B47" s="135"/>
      <c r="C47" s="135"/>
      <c r="D47" s="135"/>
      <c r="E47" s="135"/>
      <c r="F47" s="135"/>
      <c r="G47" s="135"/>
      <c r="H47" s="111"/>
      <c r="I47" s="111"/>
      <c r="J47" s="147"/>
      <c r="K47" s="111"/>
      <c r="L47" s="111"/>
    </row>
    <row r="48" spans="1:16" ht="16.5" customHeight="1" x14ac:dyDescent="0.3">
      <c r="A48" s="109">
        <v>14</v>
      </c>
      <c r="B48" s="135" t="str">
        <f>IF(MID('2. Identificación del Riesgo'!H48:H50,1,27)="Seguridad de la Información",'2. Identificación del Riesgo'!B48:B50,
IF('2. Identificación del Riesgo'!H48:H50="","",
IF(MID('2. Identificación del Riesgo'!H48:H50,1,27)&lt;&gt;"Seguridad de la Información","No aplica")))</f>
        <v/>
      </c>
      <c r="C48" s="135" t="str">
        <f>IF(MID('2. Identificación del Riesgo'!H48:H50,1,27)="Seguridad de la Información",'2. Identificación del Riesgo'!C48:C50,
IF('2. Identificación del Riesgo'!H48:H50="","",
IF(MID('2. Identificación del Riesgo'!H48:H50,1,27)&lt;&gt;"Seguridad de la Información","No aplica")))</f>
        <v/>
      </c>
      <c r="D48" s="135" t="str">
        <f>IF(MID('2. Identificación del Riesgo'!H48:H50,1,27)="Seguridad de la Información",'2. Identificación del Riesgo'!G48:G50,
IF('2. Identificación del Riesgo'!H48:H50="","",
IF(MID('2. Identificación del Riesgo'!H48:H50,1,27)&lt;&gt;"Seguridad de la Información","No aplica")))</f>
        <v/>
      </c>
      <c r="E48" s="135" t="str">
        <f>IF(MID('2. Identificación del Riesgo'!H48:H50,1,27)="Seguridad de la Información",'2. Identificación del Riesgo'!H48:H50,
IF('2. Identificación del Riesgo'!H48:H50="","",
IF(MID('2. Identificación del Riesgo'!H48:H50,1,27)&lt;&gt;"Seguridad de la Información","No aplica")))</f>
        <v/>
      </c>
      <c r="F48" s="135" t="str">
        <f>IF(MID('2. Identificación del Riesgo'!H48:H50,1,27)="Seguridad de la Información",'2. Identificación del Riesgo'!I48:I50,
IF('2. Identificación del Riesgo'!H48:H50="","",
IF(MID('2. Identificación del Riesgo'!H48:H50,1,27)&lt;&gt;"Seguridad de la Información","No aplica")))</f>
        <v/>
      </c>
      <c r="G48" s="135" t="str">
        <f>IF(MID('2. Identificación del Riesgo'!H48:H50,1,27)="Seguridad de la Información",CONCATENATE("Probabilidad: ",'2. Identificación del Riesgo'!K48:K50,"
","Impacto: ",'2. Identificación del Riesgo'!N48:N50,"
","Zona de Riesgo: ",'2. Identificación del Riesgo'!P48:P50),
IF('2. Identificación del Riesgo'!H48:H50="","",
IF(MID('2. Identificación del Riesgo'!H48:H50,1,27)&lt;&gt;"Seguridad de la Información","No aplica")))</f>
        <v/>
      </c>
      <c r="H48" s="111"/>
      <c r="I48" s="111"/>
      <c r="J48" s="147" t="str">
        <f t="shared" ref="J48" si="12">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111"/>
      <c r="L48" s="111"/>
      <c r="M48" s="3"/>
      <c r="N48" s="3"/>
      <c r="O48" s="3"/>
      <c r="P48" s="3"/>
    </row>
    <row r="49" spans="1:16" x14ac:dyDescent="0.3">
      <c r="A49" s="109"/>
      <c r="B49" s="135"/>
      <c r="C49" s="135"/>
      <c r="D49" s="135"/>
      <c r="E49" s="135"/>
      <c r="F49" s="135"/>
      <c r="G49" s="135"/>
      <c r="H49" s="111"/>
      <c r="I49" s="111"/>
      <c r="J49" s="147"/>
      <c r="K49" s="111"/>
      <c r="L49" s="111"/>
    </row>
    <row r="50" spans="1:16" x14ac:dyDescent="0.3">
      <c r="A50" s="109"/>
      <c r="B50" s="135"/>
      <c r="C50" s="135"/>
      <c r="D50" s="135"/>
      <c r="E50" s="135"/>
      <c r="F50" s="135"/>
      <c r="G50" s="135"/>
      <c r="H50" s="111"/>
      <c r="I50" s="111"/>
      <c r="J50" s="147"/>
      <c r="K50" s="111"/>
      <c r="L50" s="111"/>
    </row>
    <row r="51" spans="1:16" ht="16.5" customHeight="1" x14ac:dyDescent="0.3">
      <c r="A51" s="109">
        <v>15</v>
      </c>
      <c r="B51" s="135" t="str">
        <f>IF(MID('2. Identificación del Riesgo'!H51:H53,1,27)="Seguridad de la Información",'2. Identificación del Riesgo'!B51:B53,
IF('2. Identificación del Riesgo'!H51:H53="","",
IF(MID('2. Identificación del Riesgo'!H51:H53,1,27)&lt;&gt;"Seguridad de la Información","No aplica")))</f>
        <v/>
      </c>
      <c r="C51" s="135" t="str">
        <f>IF(MID('2. Identificación del Riesgo'!H51:H53,1,27)="Seguridad de la Información",'2. Identificación del Riesgo'!C51:C53,
IF('2. Identificación del Riesgo'!H51:H53="","",
IF(MID('2. Identificación del Riesgo'!H51:H53,1,27)&lt;&gt;"Seguridad de la Información","No aplica")))</f>
        <v/>
      </c>
      <c r="D51" s="135" t="str">
        <f>IF(MID('2. Identificación del Riesgo'!H51:H53,1,27)="Seguridad de la Información",'2. Identificación del Riesgo'!G51:G53,
IF('2. Identificación del Riesgo'!H51:H53="","",
IF(MID('2. Identificación del Riesgo'!H51:H53,1,27)&lt;&gt;"Seguridad de la Información","No aplica")))</f>
        <v/>
      </c>
      <c r="E51" s="135" t="str">
        <f>IF(MID('2. Identificación del Riesgo'!H51:H53,1,27)="Seguridad de la Información",'2. Identificación del Riesgo'!H51:H53,
IF('2. Identificación del Riesgo'!H51:H53="","",
IF(MID('2. Identificación del Riesgo'!H51:H53,1,27)&lt;&gt;"Seguridad de la Información","No aplica")))</f>
        <v/>
      </c>
      <c r="F51" s="135" t="str">
        <f>IF(MID('2. Identificación del Riesgo'!H51:H53,1,27)="Seguridad de la Información",'2. Identificación del Riesgo'!I51:I53,
IF('2. Identificación del Riesgo'!H51:H53="","",
IF(MID('2. Identificación del Riesgo'!H51:H53,1,27)&lt;&gt;"Seguridad de la Información","No aplica")))</f>
        <v/>
      </c>
      <c r="G51" s="135" t="str">
        <f>IF(MID('2. Identificación del Riesgo'!H51:H53,1,27)="Seguridad de la Información",CONCATENATE("Probabilidad: ",'2. Identificación del Riesgo'!K51:K53,"
","Impacto: ",'2. Identificación del Riesgo'!N51:N53,"
","Zona de Riesgo: ",'2. Identificación del Riesgo'!P51:P53),
IF('2. Identificación del Riesgo'!H51:H53="","",
IF(MID('2. Identificación del Riesgo'!H51:H53,1,27)&lt;&gt;"Seguridad de la Información","No aplica")))</f>
        <v/>
      </c>
      <c r="H51" s="111"/>
      <c r="I51" s="111"/>
      <c r="J51" s="147" t="str">
        <f t="shared" ref="J51" si="13">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111"/>
      <c r="L51" s="111"/>
      <c r="M51" s="3"/>
      <c r="N51" s="3"/>
      <c r="O51" s="3"/>
      <c r="P51" s="3"/>
    </row>
    <row r="52" spans="1:16" x14ac:dyDescent="0.3">
      <c r="A52" s="109"/>
      <c r="B52" s="135"/>
      <c r="C52" s="135"/>
      <c r="D52" s="135"/>
      <c r="E52" s="135"/>
      <c r="F52" s="135"/>
      <c r="G52" s="135"/>
      <c r="H52" s="111"/>
      <c r="I52" s="111"/>
      <c r="J52" s="147"/>
      <c r="K52" s="111"/>
      <c r="L52" s="111"/>
    </row>
    <row r="53" spans="1:16" x14ac:dyDescent="0.3">
      <c r="A53" s="109"/>
      <c r="B53" s="135"/>
      <c r="C53" s="135"/>
      <c r="D53" s="135"/>
      <c r="E53" s="135"/>
      <c r="F53" s="135"/>
      <c r="G53" s="135"/>
      <c r="H53" s="111"/>
      <c r="I53" s="111"/>
      <c r="J53" s="147"/>
      <c r="K53" s="111"/>
      <c r="L53" s="111"/>
    </row>
    <row r="54" spans="1:16" ht="16.5" customHeight="1" x14ac:dyDescent="0.3">
      <c r="A54" s="109">
        <v>16</v>
      </c>
      <c r="B54" s="135" t="str">
        <f>IF(MID('2. Identificación del Riesgo'!H54:H56,1,27)="Seguridad de la Información",'2. Identificación del Riesgo'!B54:B56,
IF('2. Identificación del Riesgo'!H54:H56="","",
IF(MID('2. Identificación del Riesgo'!H54:H56,1,27)&lt;&gt;"Seguridad de la Información","No aplica")))</f>
        <v/>
      </c>
      <c r="C54" s="135" t="str">
        <f>IF(MID('2. Identificación del Riesgo'!H54:H56,1,27)="Seguridad de la Información",'2. Identificación del Riesgo'!C54:C56,
IF('2. Identificación del Riesgo'!H54:H56="","",
IF(MID('2. Identificación del Riesgo'!H54:H56,1,27)&lt;&gt;"Seguridad de la Información","No aplica")))</f>
        <v/>
      </c>
      <c r="D54" s="135" t="str">
        <f>IF(MID('2. Identificación del Riesgo'!H54:H56,1,27)="Seguridad de la Información",'2. Identificación del Riesgo'!G54:G56,
IF('2. Identificación del Riesgo'!H54:H56="","",
IF(MID('2. Identificación del Riesgo'!H54:H56,1,27)&lt;&gt;"Seguridad de la Información","No aplica")))</f>
        <v/>
      </c>
      <c r="E54" s="135" t="str">
        <f>IF(MID('2. Identificación del Riesgo'!H54:H56,1,27)="Seguridad de la Información",'2. Identificación del Riesgo'!H54:H56,
IF('2. Identificación del Riesgo'!H54:H56="","",
IF(MID('2. Identificación del Riesgo'!H54:H56,1,27)&lt;&gt;"Seguridad de la Información","No aplica")))</f>
        <v/>
      </c>
      <c r="F54" s="135" t="str">
        <f>IF(MID('2. Identificación del Riesgo'!H54:H56,1,27)="Seguridad de la Información",'2. Identificación del Riesgo'!I54:I56,
IF('2. Identificación del Riesgo'!H54:H56="","",
IF(MID('2. Identificación del Riesgo'!H54:H56,1,27)&lt;&gt;"Seguridad de la Información","No aplica")))</f>
        <v/>
      </c>
      <c r="G54" s="135" t="str">
        <f>IF(MID('2. Identificación del Riesgo'!H54:H56,1,27)="Seguridad de la Información",CONCATENATE("Probabilidad: ",'2. Identificación del Riesgo'!K54:K56,"
","Impacto: ",'2. Identificación del Riesgo'!N54:N56,"
","Zona de Riesgo: ",'2. Identificación del Riesgo'!P54:P56),
IF('2. Identificación del Riesgo'!H54:H56="","",
IF(MID('2. Identificación del Riesgo'!H54:H56,1,27)&lt;&gt;"Seguridad de la Información","No aplica")))</f>
        <v/>
      </c>
      <c r="H54" s="111"/>
      <c r="I54" s="111"/>
      <c r="J54" s="147" t="str">
        <f t="shared" ref="J54" si="14">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111"/>
      <c r="L54" s="111"/>
      <c r="M54" s="3"/>
      <c r="N54" s="3"/>
      <c r="O54" s="3"/>
      <c r="P54" s="3"/>
    </row>
    <row r="55" spans="1:16" x14ac:dyDescent="0.3">
      <c r="A55" s="109"/>
      <c r="B55" s="135"/>
      <c r="C55" s="135"/>
      <c r="D55" s="135"/>
      <c r="E55" s="135"/>
      <c r="F55" s="135"/>
      <c r="G55" s="135"/>
      <c r="H55" s="111"/>
      <c r="I55" s="111"/>
      <c r="J55" s="147"/>
      <c r="K55" s="111"/>
      <c r="L55" s="111"/>
    </row>
    <row r="56" spans="1:16" x14ac:dyDescent="0.3">
      <c r="A56" s="109"/>
      <c r="B56" s="135"/>
      <c r="C56" s="135"/>
      <c r="D56" s="135"/>
      <c r="E56" s="135"/>
      <c r="F56" s="135"/>
      <c r="G56" s="135"/>
      <c r="H56" s="111"/>
      <c r="I56" s="111"/>
      <c r="J56" s="147"/>
      <c r="K56" s="111"/>
      <c r="L56" s="111"/>
    </row>
    <row r="57" spans="1:16" ht="16.5" customHeight="1" x14ac:dyDescent="0.3">
      <c r="A57" s="109">
        <v>17</v>
      </c>
      <c r="B57" s="135" t="str">
        <f>IF(MID('2. Identificación del Riesgo'!H57:H59,1,27)="Seguridad de la Información",'2. Identificación del Riesgo'!B57:B59,
IF('2. Identificación del Riesgo'!H57:H59="","",
IF(MID('2. Identificación del Riesgo'!H57:H59,1,27)&lt;&gt;"Seguridad de la Información","No aplica")))</f>
        <v/>
      </c>
      <c r="C57" s="135" t="str">
        <f>IF(MID('2. Identificación del Riesgo'!H57:H59,1,27)="Seguridad de la Información",'2. Identificación del Riesgo'!C57:C59,
IF('2. Identificación del Riesgo'!H57:H59="","",
IF(MID('2. Identificación del Riesgo'!H57:H59,1,27)&lt;&gt;"Seguridad de la Información","No aplica")))</f>
        <v/>
      </c>
      <c r="D57" s="135" t="str">
        <f>IF(MID('2. Identificación del Riesgo'!H57:H59,1,27)="Seguridad de la Información",'2. Identificación del Riesgo'!G57:G59,
IF('2. Identificación del Riesgo'!H57:H59="","",
IF(MID('2. Identificación del Riesgo'!H57:H59,1,27)&lt;&gt;"Seguridad de la Información","No aplica")))</f>
        <v/>
      </c>
      <c r="E57" s="135" t="str">
        <f>IF(MID('2. Identificación del Riesgo'!H57:H59,1,27)="Seguridad de la Información",'2. Identificación del Riesgo'!H57:H59,
IF('2. Identificación del Riesgo'!H57:H59="","",
IF(MID('2. Identificación del Riesgo'!H57:H59,1,27)&lt;&gt;"Seguridad de la Información","No aplica")))</f>
        <v/>
      </c>
      <c r="F57" s="135" t="str">
        <f>IF(MID('2. Identificación del Riesgo'!H57:H59,1,27)="Seguridad de la Información",'2. Identificación del Riesgo'!I57:I59,
IF('2. Identificación del Riesgo'!H57:H59="","",
IF(MID('2. Identificación del Riesgo'!H57:H59,1,27)&lt;&gt;"Seguridad de la Información","No aplica")))</f>
        <v/>
      </c>
      <c r="G57" s="135" t="str">
        <f>IF(MID('2. Identificación del Riesgo'!H57:H59,1,27)="Seguridad de la Información",CONCATENATE("Probabilidad: ",'2. Identificación del Riesgo'!K57:K59,"
","Impacto: ",'2. Identificación del Riesgo'!N57:N59,"
","Zona de Riesgo: ",'2. Identificación del Riesgo'!P57:P59),
IF('2. Identificación del Riesgo'!H57:H59="","",
IF(MID('2. Identificación del Riesgo'!H57:H59,1,27)&lt;&gt;"Seguridad de la Información","No aplica")))</f>
        <v/>
      </c>
      <c r="H57" s="111"/>
      <c r="I57" s="111"/>
      <c r="J57" s="147" t="str">
        <f t="shared" ref="J57" si="15">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111"/>
      <c r="L57" s="111"/>
      <c r="M57" s="3"/>
      <c r="N57" s="3"/>
      <c r="O57" s="3"/>
      <c r="P57" s="3"/>
    </row>
    <row r="58" spans="1:16" x14ac:dyDescent="0.3">
      <c r="A58" s="109"/>
      <c r="B58" s="135"/>
      <c r="C58" s="135"/>
      <c r="D58" s="135"/>
      <c r="E58" s="135"/>
      <c r="F58" s="135"/>
      <c r="G58" s="135"/>
      <c r="H58" s="111"/>
      <c r="I58" s="111"/>
      <c r="J58" s="147"/>
      <c r="K58" s="111"/>
      <c r="L58" s="111"/>
    </row>
    <row r="59" spans="1:16" x14ac:dyDescent="0.3">
      <c r="A59" s="109"/>
      <c r="B59" s="135"/>
      <c r="C59" s="135"/>
      <c r="D59" s="135"/>
      <c r="E59" s="135"/>
      <c r="F59" s="135"/>
      <c r="G59" s="135"/>
      <c r="H59" s="111"/>
      <c r="I59" s="111"/>
      <c r="J59" s="147"/>
      <c r="K59" s="111"/>
      <c r="L59" s="111"/>
    </row>
    <row r="60" spans="1:16" ht="16.5" customHeight="1" x14ac:dyDescent="0.3">
      <c r="A60" s="109">
        <v>18</v>
      </c>
      <c r="B60" s="135" t="str">
        <f>IF(MID('2. Identificación del Riesgo'!H60:H62,1,27)="Seguridad de la Información",'2. Identificación del Riesgo'!B60:B62,
IF('2. Identificación del Riesgo'!H60:H62="","",
IF(MID('2. Identificación del Riesgo'!H60:H62,1,27)&lt;&gt;"Seguridad de la Información","No aplica")))</f>
        <v/>
      </c>
      <c r="C60" s="135" t="str">
        <f>IF(MID('2. Identificación del Riesgo'!H60:H62,1,27)="Seguridad de la Información",'2. Identificación del Riesgo'!C60:C62,
IF('2. Identificación del Riesgo'!H60:H62="","",
IF(MID('2. Identificación del Riesgo'!H60:H62,1,27)&lt;&gt;"Seguridad de la Información","No aplica")))</f>
        <v/>
      </c>
      <c r="D60" s="135" t="str">
        <f>IF(MID('2. Identificación del Riesgo'!H60:H62,1,27)="Seguridad de la Información",'2. Identificación del Riesgo'!G60:G62,
IF('2. Identificación del Riesgo'!H60:H62="","",
IF(MID('2. Identificación del Riesgo'!H60:H62,1,27)&lt;&gt;"Seguridad de la Información","No aplica")))</f>
        <v/>
      </c>
      <c r="E60" s="135" t="str">
        <f>IF(MID('2. Identificación del Riesgo'!H60:H62,1,27)="Seguridad de la Información",'2. Identificación del Riesgo'!H60:H62,
IF('2. Identificación del Riesgo'!H60:H62="","",
IF(MID('2. Identificación del Riesgo'!H60:H62,1,27)&lt;&gt;"Seguridad de la Información","No aplica")))</f>
        <v/>
      </c>
      <c r="F60" s="135" t="str">
        <f>IF(MID('2. Identificación del Riesgo'!H60:H62,1,27)="Seguridad de la Información",'2. Identificación del Riesgo'!I60:I62,
IF('2. Identificación del Riesgo'!H60:H62="","",
IF(MID('2. Identificación del Riesgo'!H60:H62,1,27)&lt;&gt;"Seguridad de la Información","No aplica")))</f>
        <v/>
      </c>
      <c r="G60" s="135" t="str">
        <f>IF(MID('2. Identificación del Riesgo'!H60:H62,1,27)="Seguridad de la Información",CONCATENATE("Probabilidad: ",'2. Identificación del Riesgo'!K60:K62,"
","Impacto: ",'2. Identificación del Riesgo'!N60:N62,"
","Zona de Riesgo: ",'2. Identificación del Riesgo'!P60:P62),
IF('2. Identificación del Riesgo'!H60:H62="","",
IF(MID('2. Identificación del Riesgo'!H60:H62,1,27)&lt;&gt;"Seguridad de la Información","No aplica")))</f>
        <v/>
      </c>
      <c r="H60" s="111"/>
      <c r="I60" s="111"/>
      <c r="J60" s="147" t="str">
        <f t="shared" ref="J60" si="16">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111"/>
      <c r="L60" s="111"/>
      <c r="M60" s="3"/>
      <c r="N60" s="3"/>
      <c r="O60" s="3"/>
      <c r="P60" s="3"/>
    </row>
    <row r="61" spans="1:16" x14ac:dyDescent="0.3">
      <c r="A61" s="109"/>
      <c r="B61" s="135"/>
      <c r="C61" s="135"/>
      <c r="D61" s="135"/>
      <c r="E61" s="135"/>
      <c r="F61" s="135"/>
      <c r="G61" s="135"/>
      <c r="H61" s="111"/>
      <c r="I61" s="111"/>
      <c r="J61" s="147"/>
      <c r="K61" s="111"/>
      <c r="L61" s="111"/>
    </row>
    <row r="62" spans="1:16" x14ac:dyDescent="0.3">
      <c r="A62" s="109"/>
      <c r="B62" s="135"/>
      <c r="C62" s="135"/>
      <c r="D62" s="135"/>
      <c r="E62" s="135"/>
      <c r="F62" s="135"/>
      <c r="G62" s="135"/>
      <c r="H62" s="111"/>
      <c r="I62" s="111"/>
      <c r="J62" s="147"/>
      <c r="K62" s="111"/>
      <c r="L62" s="111"/>
    </row>
    <row r="63" spans="1:16" ht="16.5" customHeight="1" x14ac:dyDescent="0.3">
      <c r="A63" s="109">
        <v>19</v>
      </c>
      <c r="B63" s="135" t="str">
        <f>IF(MID('2. Identificación del Riesgo'!H63:H65,1,27)="Seguridad de la Información",'2. Identificación del Riesgo'!B63:B65,
IF('2. Identificación del Riesgo'!H63:H65="","",
IF(MID('2. Identificación del Riesgo'!H63:H65,1,27)&lt;&gt;"Seguridad de la Información","No aplica")))</f>
        <v/>
      </c>
      <c r="C63" s="135" t="str">
        <f>IF(MID('2. Identificación del Riesgo'!H63:H65,1,27)="Seguridad de la Información",'2. Identificación del Riesgo'!C63:C65,
IF('2. Identificación del Riesgo'!H63:H65="","",
IF(MID('2. Identificación del Riesgo'!H63:H65,1,27)&lt;&gt;"Seguridad de la Información","No aplica")))</f>
        <v/>
      </c>
      <c r="D63" s="135" t="str">
        <f>IF(MID('2. Identificación del Riesgo'!H63:H65,1,27)="Seguridad de la Información",'2. Identificación del Riesgo'!G63:G65,
IF('2. Identificación del Riesgo'!H63:H65="","",
IF(MID('2. Identificación del Riesgo'!H63:H65,1,27)&lt;&gt;"Seguridad de la Información","No aplica")))</f>
        <v/>
      </c>
      <c r="E63" s="135" t="str">
        <f>IF(MID('2. Identificación del Riesgo'!H63:H65,1,27)="Seguridad de la Información",'2. Identificación del Riesgo'!H63:H65,
IF('2. Identificación del Riesgo'!H63:H65="","",
IF(MID('2. Identificación del Riesgo'!H63:H65,1,27)&lt;&gt;"Seguridad de la Información","No aplica")))</f>
        <v/>
      </c>
      <c r="F63" s="135" t="str">
        <f>IF(MID('2. Identificación del Riesgo'!H63:H65,1,27)="Seguridad de la Información",'2. Identificación del Riesgo'!I63:I65,
IF('2. Identificación del Riesgo'!H63:H65="","",
IF(MID('2. Identificación del Riesgo'!H63:H65,1,27)&lt;&gt;"Seguridad de la Información","No aplica")))</f>
        <v/>
      </c>
      <c r="G63" s="135" t="str">
        <f>IF(MID('2. Identificación del Riesgo'!H63:H65,1,27)="Seguridad de la Información",CONCATENATE("Probabilidad: ",'2. Identificación del Riesgo'!K63:K65,"
","Impacto: ",'2. Identificación del Riesgo'!N63:N65,"
","Zona de Riesgo: ",'2. Identificación del Riesgo'!P63:P65),
IF('2. Identificación del Riesgo'!H63:H65="","",
IF(MID('2. Identificación del Riesgo'!H63:H65,1,27)&lt;&gt;"Seguridad de la Información","No aplica")))</f>
        <v/>
      </c>
      <c r="H63" s="111"/>
      <c r="I63" s="111"/>
      <c r="J63" s="147" t="str">
        <f t="shared" ref="J63" si="17">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111"/>
      <c r="L63" s="111"/>
      <c r="M63" s="3"/>
      <c r="N63" s="3"/>
      <c r="O63" s="3"/>
      <c r="P63" s="3"/>
    </row>
    <row r="64" spans="1:16" x14ac:dyDescent="0.3">
      <c r="A64" s="109"/>
      <c r="B64" s="135"/>
      <c r="C64" s="135"/>
      <c r="D64" s="135"/>
      <c r="E64" s="135"/>
      <c r="F64" s="135"/>
      <c r="G64" s="135"/>
      <c r="H64" s="111"/>
      <c r="I64" s="111"/>
      <c r="J64" s="147"/>
      <c r="K64" s="111"/>
      <c r="L64" s="111"/>
    </row>
    <row r="65" spans="1:16" x14ac:dyDescent="0.3">
      <c r="A65" s="109"/>
      <c r="B65" s="135"/>
      <c r="C65" s="135"/>
      <c r="D65" s="135"/>
      <c r="E65" s="135"/>
      <c r="F65" s="135"/>
      <c r="G65" s="135"/>
      <c r="H65" s="111"/>
      <c r="I65" s="111"/>
      <c r="J65" s="147"/>
      <c r="K65" s="111"/>
      <c r="L65" s="111"/>
    </row>
    <row r="66" spans="1:16" ht="16.5" customHeight="1" x14ac:dyDescent="0.3">
      <c r="A66" s="109">
        <v>20</v>
      </c>
      <c r="B66" s="135" t="str">
        <f>IF(MID('2. Identificación del Riesgo'!H66:H68,1,27)="Seguridad de la Información",'2. Identificación del Riesgo'!B66:B68,
IF('2. Identificación del Riesgo'!H66:H68="","",
IF(MID('2. Identificación del Riesgo'!H66:H68,1,27)&lt;&gt;"Seguridad de la Información","No aplica")))</f>
        <v/>
      </c>
      <c r="C66" s="135" t="str">
        <f>IF(MID('2. Identificación del Riesgo'!H66:H68,1,27)="Seguridad de la Información",'2. Identificación del Riesgo'!C66:C68,
IF('2. Identificación del Riesgo'!H66:H68="","",
IF(MID('2. Identificación del Riesgo'!H66:H68,1,27)&lt;&gt;"Seguridad de la Información","No aplica")))</f>
        <v/>
      </c>
      <c r="D66" s="135" t="str">
        <f>IF(MID('2. Identificación del Riesgo'!H66:H68,1,27)="Seguridad de la Información",'2. Identificación del Riesgo'!G66:G68,
IF('2. Identificación del Riesgo'!H66:H68="","",
IF(MID('2. Identificación del Riesgo'!H66:H68,1,27)&lt;&gt;"Seguridad de la Información","No aplica")))</f>
        <v/>
      </c>
      <c r="E66" s="135" t="str">
        <f>IF(MID('2. Identificación del Riesgo'!H66:H68,1,27)="Seguridad de la Información",'2. Identificación del Riesgo'!H66:H68,
IF('2. Identificación del Riesgo'!H66:H68="","",
IF(MID('2. Identificación del Riesgo'!H66:H68,1,27)&lt;&gt;"Seguridad de la Información","No aplica")))</f>
        <v/>
      </c>
      <c r="F66" s="135" t="str">
        <f>IF(MID('2. Identificación del Riesgo'!H66:H68,1,27)="Seguridad de la Información",'2. Identificación del Riesgo'!I66:I68,
IF('2. Identificación del Riesgo'!H66:H68="","",
IF(MID('2. Identificación del Riesgo'!H66:H68,1,27)&lt;&gt;"Seguridad de la Información","No aplica")))</f>
        <v/>
      </c>
      <c r="G66" s="135" t="str">
        <f>IF(MID('2. Identificación del Riesgo'!H66:H68,1,27)="Seguridad de la Información",CONCATENATE("Probabilidad: ",'2. Identificación del Riesgo'!K66:K68,"
","Impacto: ",'2. Identificación del Riesgo'!N66:N68,"
","Zona de Riesgo: ",'2. Identificación del Riesgo'!P66:P68),
IF('2. Identificación del Riesgo'!H66:H68="","",
IF(MID('2. Identificación del Riesgo'!H66:H68,1,27)&lt;&gt;"Seguridad de la Información","No aplica")))</f>
        <v/>
      </c>
      <c r="H66" s="111"/>
      <c r="I66" s="111"/>
      <c r="J66" s="147" t="str">
        <f t="shared" ref="J66" si="18">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111"/>
      <c r="L66" s="111"/>
      <c r="M66" s="3"/>
      <c r="N66" s="3"/>
      <c r="O66" s="3"/>
      <c r="P66" s="3"/>
    </row>
    <row r="67" spans="1:16" x14ac:dyDescent="0.3">
      <c r="A67" s="109"/>
      <c r="B67" s="135"/>
      <c r="C67" s="135"/>
      <c r="D67" s="135"/>
      <c r="E67" s="135"/>
      <c r="F67" s="135"/>
      <c r="G67" s="135"/>
      <c r="H67" s="111"/>
      <c r="I67" s="111"/>
      <c r="J67" s="147"/>
      <c r="K67" s="111"/>
      <c r="L67" s="111"/>
    </row>
    <row r="68" spans="1:16" x14ac:dyDescent="0.3">
      <c r="A68" s="109"/>
      <c r="B68" s="135"/>
      <c r="C68" s="135"/>
      <c r="D68" s="135"/>
      <c r="E68" s="135"/>
      <c r="F68" s="135"/>
      <c r="G68" s="135"/>
      <c r="H68" s="111"/>
      <c r="I68" s="111"/>
      <c r="J68" s="147"/>
      <c r="K68" s="111"/>
      <c r="L68" s="111"/>
    </row>
    <row r="69" spans="1:16" x14ac:dyDescent="0.3"/>
    <row r="70" spans="1:16" x14ac:dyDescent="0.3"/>
  </sheetData>
  <sheetProtection algorithmName="SHA-512" hashValue="WJDWl2dvz/VGu7q/fNbe8PQKhK3Yv3eEXT6b6oH7v/SpQoPfETOZDIH0P3HsE2X0KXaSnJ0AjVvnFURBqnvtPA==" saltValue="rd6YE24qC9/Jz88tAQSSJQ==" spinCount="100000" sheet="1" objects="1" scenarios="1" formatColumns="0" formatRows="0"/>
  <mergeCells count="260">
    <mergeCell ref="A1:B4"/>
    <mergeCell ref="K9:K11"/>
    <mergeCell ref="L9:L11"/>
    <mergeCell ref="A9:A11"/>
    <mergeCell ref="B9:B11"/>
    <mergeCell ref="D9:D11"/>
    <mergeCell ref="H9:H11"/>
    <mergeCell ref="I9:I11"/>
    <mergeCell ref="J9:J11"/>
    <mergeCell ref="H6:L6"/>
    <mergeCell ref="A7:A8"/>
    <mergeCell ref="B7:B8"/>
    <mergeCell ref="D7:D8"/>
    <mergeCell ref="H7:H8"/>
    <mergeCell ref="I7:I8"/>
    <mergeCell ref="J7:J8"/>
    <mergeCell ref="K7:K8"/>
    <mergeCell ref="L7:L8"/>
    <mergeCell ref="E7:E8"/>
    <mergeCell ref="E9:E11"/>
    <mergeCell ref="K1:L1"/>
    <mergeCell ref="K2:L2"/>
    <mergeCell ref="K3:L3"/>
    <mergeCell ref="K4:L4"/>
    <mergeCell ref="K15:K17"/>
    <mergeCell ref="L15:L17"/>
    <mergeCell ref="A15:A17"/>
    <mergeCell ref="B15:B17"/>
    <mergeCell ref="D15:D17"/>
    <mergeCell ref="H15:H17"/>
    <mergeCell ref="I15:I17"/>
    <mergeCell ref="J15:J17"/>
    <mergeCell ref="K12:K14"/>
    <mergeCell ref="L12:L14"/>
    <mergeCell ref="A12:A14"/>
    <mergeCell ref="B12:B14"/>
    <mergeCell ref="D12:D14"/>
    <mergeCell ref="H12:H14"/>
    <mergeCell ref="I12:I14"/>
    <mergeCell ref="J12:J14"/>
    <mergeCell ref="E12:E14"/>
    <mergeCell ref="E15:E17"/>
    <mergeCell ref="K21:K23"/>
    <mergeCell ref="L21:L23"/>
    <mergeCell ref="A21:A23"/>
    <mergeCell ref="B21:B23"/>
    <mergeCell ref="D21:D23"/>
    <mergeCell ref="H21:H23"/>
    <mergeCell ref="I21:I23"/>
    <mergeCell ref="J21:J23"/>
    <mergeCell ref="K18:K20"/>
    <mergeCell ref="L18:L20"/>
    <mergeCell ref="A18:A20"/>
    <mergeCell ref="B18:B20"/>
    <mergeCell ref="D18:D20"/>
    <mergeCell ref="H18:H20"/>
    <mergeCell ref="I18:I20"/>
    <mergeCell ref="J18:J20"/>
    <mergeCell ref="E18:E20"/>
    <mergeCell ref="E21:E23"/>
    <mergeCell ref="F21:F23"/>
    <mergeCell ref="G21:G23"/>
    <mergeCell ref="K24:K26"/>
    <mergeCell ref="L24:L26"/>
    <mergeCell ref="A24:A26"/>
    <mergeCell ref="B24:B26"/>
    <mergeCell ref="D24:D26"/>
    <mergeCell ref="H24:H26"/>
    <mergeCell ref="I24:I26"/>
    <mergeCell ref="J24:J26"/>
    <mergeCell ref="E24:E26"/>
    <mergeCell ref="K27:K29"/>
    <mergeCell ref="L27:L29"/>
    <mergeCell ref="A27:A29"/>
    <mergeCell ref="B27:B29"/>
    <mergeCell ref="D27:D29"/>
    <mergeCell ref="H27:H29"/>
    <mergeCell ref="I27:I29"/>
    <mergeCell ref="J27:J29"/>
    <mergeCell ref="E27:E29"/>
    <mergeCell ref="K30:K32"/>
    <mergeCell ref="L30:L32"/>
    <mergeCell ref="A30:A32"/>
    <mergeCell ref="B30:B32"/>
    <mergeCell ref="D30:D32"/>
    <mergeCell ref="H30:H32"/>
    <mergeCell ref="I30:I32"/>
    <mergeCell ref="J30:J32"/>
    <mergeCell ref="E30:E32"/>
    <mergeCell ref="C30:C32"/>
    <mergeCell ref="F30:F32"/>
    <mergeCell ref="G30:G32"/>
    <mergeCell ref="K33:K35"/>
    <mergeCell ref="L33:L35"/>
    <mergeCell ref="A33:A35"/>
    <mergeCell ref="B33:B35"/>
    <mergeCell ref="D33:D35"/>
    <mergeCell ref="H33:H35"/>
    <mergeCell ref="I33:I35"/>
    <mergeCell ref="J33:J35"/>
    <mergeCell ref="E33:E35"/>
    <mergeCell ref="C33:C35"/>
    <mergeCell ref="F33:F35"/>
    <mergeCell ref="G33:G35"/>
    <mergeCell ref="K36:K38"/>
    <mergeCell ref="L36:L38"/>
    <mergeCell ref="A36:A38"/>
    <mergeCell ref="B36:B38"/>
    <mergeCell ref="D36:D38"/>
    <mergeCell ref="H36:H38"/>
    <mergeCell ref="I36:I38"/>
    <mergeCell ref="J36:J38"/>
    <mergeCell ref="E36:E38"/>
    <mergeCell ref="C36:C38"/>
    <mergeCell ref="F36:F38"/>
    <mergeCell ref="G36:G38"/>
    <mergeCell ref="K39:K41"/>
    <mergeCell ref="L39:L41"/>
    <mergeCell ref="A39:A41"/>
    <mergeCell ref="B39:B41"/>
    <mergeCell ref="D39:D41"/>
    <mergeCell ref="H39:H41"/>
    <mergeCell ref="I39:I41"/>
    <mergeCell ref="J39:J41"/>
    <mergeCell ref="E39:E41"/>
    <mergeCell ref="C39:C41"/>
    <mergeCell ref="F39:F41"/>
    <mergeCell ref="G39:G41"/>
    <mergeCell ref="K42:K44"/>
    <mergeCell ref="L42:L44"/>
    <mergeCell ref="A42:A44"/>
    <mergeCell ref="B42:B44"/>
    <mergeCell ref="D42:D44"/>
    <mergeCell ref="H42:H44"/>
    <mergeCell ref="I42:I44"/>
    <mergeCell ref="J42:J44"/>
    <mergeCell ref="E42:E44"/>
    <mergeCell ref="C42:C44"/>
    <mergeCell ref="F42:F44"/>
    <mergeCell ref="G42:G44"/>
    <mergeCell ref="B45:B47"/>
    <mergeCell ref="D45:D47"/>
    <mergeCell ref="H45:H47"/>
    <mergeCell ref="I45:I47"/>
    <mergeCell ref="J45:J47"/>
    <mergeCell ref="E45:E47"/>
    <mergeCell ref="K48:K50"/>
    <mergeCell ref="L48:L50"/>
    <mergeCell ref="A48:A50"/>
    <mergeCell ref="B48:B50"/>
    <mergeCell ref="D48:D50"/>
    <mergeCell ref="H48:H50"/>
    <mergeCell ref="I48:I50"/>
    <mergeCell ref="J48:J50"/>
    <mergeCell ref="C45:C47"/>
    <mergeCell ref="C48:C50"/>
    <mergeCell ref="F45:F47"/>
    <mergeCell ref="G45:G47"/>
    <mergeCell ref="F48:F50"/>
    <mergeCell ref="G48:G50"/>
    <mergeCell ref="E48:E50"/>
    <mergeCell ref="K45:K47"/>
    <mergeCell ref="L45:L47"/>
    <mergeCell ref="A45:A47"/>
    <mergeCell ref="A54:A56"/>
    <mergeCell ref="B54:B56"/>
    <mergeCell ref="D54:D56"/>
    <mergeCell ref="E54:E56"/>
    <mergeCell ref="H54:H56"/>
    <mergeCell ref="I54:I56"/>
    <mergeCell ref="J54:J56"/>
    <mergeCell ref="K54:K56"/>
    <mergeCell ref="L54:L56"/>
    <mergeCell ref="F54:F56"/>
    <mergeCell ref="G54:G56"/>
    <mergeCell ref="C54:C56"/>
    <mergeCell ref="K51:K53"/>
    <mergeCell ref="L51:L53"/>
    <mergeCell ref="A51:A53"/>
    <mergeCell ref="B51:B53"/>
    <mergeCell ref="D51:D53"/>
    <mergeCell ref="H51:H53"/>
    <mergeCell ref="I51:I53"/>
    <mergeCell ref="J51:J53"/>
    <mergeCell ref="E51:E53"/>
    <mergeCell ref="F51:F53"/>
    <mergeCell ref="G51:G53"/>
    <mergeCell ref="C51:C53"/>
    <mergeCell ref="H60:H62"/>
    <mergeCell ref="I60:I62"/>
    <mergeCell ref="J60:J62"/>
    <mergeCell ref="K60:K62"/>
    <mergeCell ref="L60:L62"/>
    <mergeCell ref="F60:F62"/>
    <mergeCell ref="G60:G62"/>
    <mergeCell ref="A57:A59"/>
    <mergeCell ref="B57:B59"/>
    <mergeCell ref="D57:D59"/>
    <mergeCell ref="E57:E59"/>
    <mergeCell ref="H57:H59"/>
    <mergeCell ref="I57:I59"/>
    <mergeCell ref="J57:J59"/>
    <mergeCell ref="K57:K59"/>
    <mergeCell ref="L57:L59"/>
    <mergeCell ref="C60:C62"/>
    <mergeCell ref="A60:A62"/>
    <mergeCell ref="B60:B62"/>
    <mergeCell ref="D60:D62"/>
    <mergeCell ref="E60:E62"/>
    <mergeCell ref="F57:F59"/>
    <mergeCell ref="G57:G59"/>
    <mergeCell ref="C57:C59"/>
    <mergeCell ref="H66:H68"/>
    <mergeCell ref="I66:I68"/>
    <mergeCell ref="J66:J68"/>
    <mergeCell ref="K66:K68"/>
    <mergeCell ref="L66:L68"/>
    <mergeCell ref="F66:F68"/>
    <mergeCell ref="G66:G68"/>
    <mergeCell ref="A63:A65"/>
    <mergeCell ref="B63:B65"/>
    <mergeCell ref="D63:D65"/>
    <mergeCell ref="E63:E65"/>
    <mergeCell ref="H63:H65"/>
    <mergeCell ref="I63:I65"/>
    <mergeCell ref="J63:J65"/>
    <mergeCell ref="K63:K65"/>
    <mergeCell ref="L63:L65"/>
    <mergeCell ref="F63:F65"/>
    <mergeCell ref="G63:G65"/>
    <mergeCell ref="C63:C65"/>
    <mergeCell ref="C66:C68"/>
    <mergeCell ref="A66:A68"/>
    <mergeCell ref="B66:B68"/>
    <mergeCell ref="D66:D68"/>
    <mergeCell ref="E66:E68"/>
    <mergeCell ref="C1:J4"/>
    <mergeCell ref="C7:C8"/>
    <mergeCell ref="C9:C11"/>
    <mergeCell ref="C12:C14"/>
    <mergeCell ref="C15:C17"/>
    <mergeCell ref="C18:C20"/>
    <mergeCell ref="C21:C23"/>
    <mergeCell ref="C24:C26"/>
    <mergeCell ref="C27:C29"/>
    <mergeCell ref="F24:F26"/>
    <mergeCell ref="G24:G26"/>
    <mergeCell ref="F27:F29"/>
    <mergeCell ref="G27:G29"/>
    <mergeCell ref="A6:G6"/>
    <mergeCell ref="F7:F8"/>
    <mergeCell ref="G7:G8"/>
    <mergeCell ref="F9:F11"/>
    <mergeCell ref="G9:G11"/>
    <mergeCell ref="F12:F14"/>
    <mergeCell ref="G12:G14"/>
    <mergeCell ref="F15:F17"/>
    <mergeCell ref="G15:G17"/>
    <mergeCell ref="F18:F20"/>
    <mergeCell ref="G18:G20"/>
  </mergeCells>
  <conditionalFormatting sqref="B9:B11 D9:L11">
    <cfRule type="expression" dxfId="236" priority="15">
      <formula>IF($E9="No aplica",1,0)</formula>
    </cfRule>
  </conditionalFormatting>
  <conditionalFormatting sqref="B12:B68 D12:E68 H12:J68">
    <cfRule type="expression" dxfId="235" priority="12">
      <formula>IF($E12="No aplica",1,0)</formula>
    </cfRule>
  </conditionalFormatting>
  <conditionalFormatting sqref="K12:L68">
    <cfRule type="expression" dxfId="234" priority="11">
      <formula>IF($E12="No aplica",1,0)</formula>
    </cfRule>
  </conditionalFormatting>
  <conditionalFormatting sqref="C9:C11">
    <cfRule type="expression" dxfId="233" priority="10">
      <formula>IF($E9="No aplica",1,0)</formula>
    </cfRule>
  </conditionalFormatting>
  <conditionalFormatting sqref="C12:C68">
    <cfRule type="expression" dxfId="232" priority="8">
      <formula>IF($E12="No aplica",1,0)</formula>
    </cfRule>
  </conditionalFormatting>
  <conditionalFormatting sqref="F12:F68">
    <cfRule type="expression" dxfId="231" priority="3">
      <formula>IF($E12="No aplica",1,0)</formula>
    </cfRule>
  </conditionalFormatting>
  <conditionalFormatting sqref="G12:G68">
    <cfRule type="expression" dxfId="230" priority="1">
      <formula>IF($E12="No aplica",1,0)</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Listas!$P$2:$P$9</xm:f>
          </x14:formula1>
          <xm:sqref>I9:I68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70"/>
  <sheetViews>
    <sheetView zoomScale="80" zoomScaleNormal="80" workbookViewId="0">
      <pane ySplit="8" topLeftCell="A30" activePane="bottomLeft" state="frozen"/>
      <selection pane="bottomLeft" activeCell="B33" sqref="B33:B35"/>
    </sheetView>
  </sheetViews>
  <sheetFormatPr baseColWidth="10" defaultColWidth="0" defaultRowHeight="16.5" zeroHeight="1" x14ac:dyDescent="0.3"/>
  <cols>
    <col min="1" max="1" width="4" style="8" bestFit="1" customWidth="1"/>
    <col min="2" max="2" width="18.42578125" style="8" customWidth="1"/>
    <col min="3" max="3" width="31.7109375" style="8" customWidth="1"/>
    <col min="4" max="4" width="18.42578125" style="8" customWidth="1"/>
    <col min="5" max="5" width="23.85546875" style="8" customWidth="1"/>
    <col min="6" max="6" width="28.42578125" style="8" customWidth="1"/>
    <col min="7" max="7" width="30" style="8" customWidth="1"/>
    <col min="8" max="8" width="33.42578125" style="8" customWidth="1"/>
    <col min="9" max="9" width="10.5703125" style="8" customWidth="1"/>
    <col min="10" max="10" width="11" style="8" customWidth="1"/>
    <col min="11" max="11" width="15.140625" style="8" customWidth="1"/>
    <col min="12" max="12" width="14.140625" style="8" customWidth="1"/>
    <col min="13" max="13" width="14" style="8" customWidth="1"/>
    <col min="14" max="14" width="10.85546875" style="8" customWidth="1"/>
    <col min="15" max="15" width="27.28515625" style="8" customWidth="1"/>
    <col min="16" max="16" width="25.42578125" style="8" customWidth="1"/>
    <col min="17" max="17" width="34.5703125" style="8" customWidth="1"/>
    <col min="18" max="18" width="12.42578125" style="8" customWidth="1"/>
    <col min="19" max="22" width="16.7109375" style="8" customWidth="1"/>
    <col min="23" max="23" width="11.42578125" style="2" customWidth="1"/>
    <col min="24" max="39" width="11.42578125" style="2" hidden="1" customWidth="1"/>
    <col min="40" max="16384" width="11.42578125" style="4" hidden="1"/>
  </cols>
  <sheetData>
    <row r="1" spans="1:39" ht="16.5" customHeight="1" x14ac:dyDescent="0.3">
      <c r="A1" s="90"/>
      <c r="B1" s="92"/>
      <c r="C1" s="137" t="s">
        <v>162</v>
      </c>
      <c r="D1" s="137"/>
      <c r="E1" s="137"/>
      <c r="F1" s="137"/>
      <c r="G1" s="137"/>
      <c r="H1" s="137"/>
      <c r="I1" s="137"/>
      <c r="J1" s="137"/>
      <c r="K1" s="137"/>
      <c r="L1" s="137"/>
      <c r="M1" s="137"/>
      <c r="N1" s="137"/>
      <c r="O1" s="137"/>
      <c r="P1" s="137"/>
      <c r="Q1" s="137"/>
      <c r="R1" s="137"/>
      <c r="S1" s="137"/>
      <c r="T1" s="154" t="s">
        <v>264</v>
      </c>
      <c r="U1" s="154"/>
      <c r="V1" s="154"/>
      <c r="W1" s="3"/>
      <c r="X1" s="3"/>
      <c r="Y1" s="3"/>
      <c r="Z1" s="3"/>
      <c r="AA1" s="3"/>
      <c r="AB1" s="3"/>
      <c r="AC1" s="3"/>
      <c r="AD1" s="3"/>
      <c r="AE1" s="3"/>
      <c r="AF1" s="3"/>
      <c r="AG1" s="3"/>
      <c r="AH1" s="3"/>
      <c r="AI1" s="3"/>
      <c r="AJ1" s="3"/>
      <c r="AK1" s="3"/>
      <c r="AL1" s="3"/>
      <c r="AM1" s="3"/>
    </row>
    <row r="2" spans="1:39" ht="16.5" customHeight="1" x14ac:dyDescent="0.3">
      <c r="A2" s="93"/>
      <c r="B2" s="95"/>
      <c r="C2" s="137"/>
      <c r="D2" s="137"/>
      <c r="E2" s="137"/>
      <c r="F2" s="137"/>
      <c r="G2" s="137"/>
      <c r="H2" s="137"/>
      <c r="I2" s="137"/>
      <c r="J2" s="137"/>
      <c r="K2" s="137"/>
      <c r="L2" s="137"/>
      <c r="M2" s="137"/>
      <c r="N2" s="137"/>
      <c r="O2" s="137"/>
      <c r="P2" s="137"/>
      <c r="Q2" s="137"/>
      <c r="R2" s="137"/>
      <c r="S2" s="137"/>
      <c r="T2" s="154" t="s">
        <v>263</v>
      </c>
      <c r="U2" s="154"/>
      <c r="V2" s="154"/>
      <c r="W2" s="3"/>
      <c r="X2" s="3"/>
      <c r="Y2" s="3"/>
      <c r="Z2" s="3"/>
      <c r="AA2" s="3"/>
      <c r="AB2" s="3"/>
      <c r="AC2" s="3"/>
      <c r="AD2" s="3"/>
      <c r="AE2" s="3"/>
      <c r="AF2" s="3"/>
      <c r="AG2" s="3"/>
      <c r="AH2" s="3"/>
      <c r="AI2" s="3"/>
      <c r="AJ2" s="3"/>
      <c r="AK2" s="3"/>
      <c r="AL2" s="3"/>
      <c r="AM2" s="3"/>
    </row>
    <row r="3" spans="1:39" x14ac:dyDescent="0.3">
      <c r="A3" s="93"/>
      <c r="B3" s="95"/>
      <c r="C3" s="137"/>
      <c r="D3" s="137"/>
      <c r="E3" s="137"/>
      <c r="F3" s="137"/>
      <c r="G3" s="137"/>
      <c r="H3" s="137"/>
      <c r="I3" s="137"/>
      <c r="J3" s="137"/>
      <c r="K3" s="137"/>
      <c r="L3" s="137"/>
      <c r="M3" s="137"/>
      <c r="N3" s="137"/>
      <c r="O3" s="137"/>
      <c r="P3" s="137"/>
      <c r="Q3" s="137"/>
      <c r="R3" s="137"/>
      <c r="S3" s="137"/>
      <c r="T3" s="154" t="s">
        <v>314</v>
      </c>
      <c r="U3" s="154"/>
      <c r="V3" s="154"/>
      <c r="W3" s="3"/>
      <c r="X3" s="3"/>
      <c r="Y3" s="3"/>
      <c r="Z3" s="3"/>
      <c r="AA3" s="3"/>
      <c r="AB3" s="3"/>
      <c r="AC3" s="3"/>
      <c r="AD3" s="3"/>
      <c r="AE3" s="3"/>
      <c r="AF3" s="3"/>
      <c r="AG3" s="3"/>
      <c r="AH3" s="3"/>
      <c r="AI3" s="3"/>
      <c r="AJ3" s="3"/>
      <c r="AK3" s="3"/>
      <c r="AL3" s="3"/>
      <c r="AM3" s="3"/>
    </row>
    <row r="4" spans="1:39" x14ac:dyDescent="0.3">
      <c r="A4" s="96"/>
      <c r="B4" s="98"/>
      <c r="C4" s="137"/>
      <c r="D4" s="137"/>
      <c r="E4" s="137"/>
      <c r="F4" s="137"/>
      <c r="G4" s="137"/>
      <c r="H4" s="137"/>
      <c r="I4" s="137"/>
      <c r="J4" s="137"/>
      <c r="K4" s="137"/>
      <c r="L4" s="137"/>
      <c r="M4" s="137"/>
      <c r="N4" s="137"/>
      <c r="O4" s="137"/>
      <c r="P4" s="137"/>
      <c r="Q4" s="137"/>
      <c r="R4" s="137"/>
      <c r="S4" s="137"/>
      <c r="T4" s="154" t="s">
        <v>355</v>
      </c>
      <c r="U4" s="154"/>
      <c r="V4" s="154"/>
      <c r="W4" s="3"/>
      <c r="X4" s="3"/>
      <c r="Y4" s="3"/>
      <c r="Z4" s="3"/>
      <c r="AA4" s="3"/>
      <c r="AB4" s="3"/>
      <c r="AC4" s="3"/>
      <c r="AD4" s="3"/>
      <c r="AE4" s="3"/>
      <c r="AF4" s="3"/>
      <c r="AG4" s="3"/>
      <c r="AH4" s="3"/>
      <c r="AI4" s="3"/>
      <c r="AJ4" s="3"/>
      <c r="AK4" s="3"/>
      <c r="AL4" s="3"/>
      <c r="AM4" s="3"/>
    </row>
    <row r="5" spans="1:39" ht="13.5" customHeight="1" x14ac:dyDescent="0.3">
      <c r="A5" s="12"/>
      <c r="B5" s="12"/>
      <c r="C5" s="12"/>
      <c r="D5" s="12"/>
      <c r="E5" s="12"/>
      <c r="F5" s="12"/>
      <c r="G5" s="12"/>
      <c r="H5" s="12"/>
      <c r="I5" s="15"/>
      <c r="J5" s="15"/>
      <c r="K5" s="12"/>
      <c r="L5" s="12"/>
      <c r="M5" s="12"/>
      <c r="N5" s="12"/>
      <c r="O5" s="12"/>
      <c r="P5" s="12"/>
      <c r="Q5" s="12"/>
      <c r="R5" s="12"/>
      <c r="S5" s="12"/>
      <c r="T5" s="12"/>
      <c r="U5" s="12"/>
      <c r="V5" s="12"/>
      <c r="W5" s="3"/>
      <c r="X5" s="3"/>
      <c r="Y5" s="3"/>
      <c r="Z5" s="3"/>
      <c r="AA5" s="3"/>
      <c r="AB5" s="3"/>
      <c r="AC5" s="3"/>
      <c r="AD5" s="3"/>
      <c r="AE5" s="3"/>
      <c r="AF5" s="3"/>
      <c r="AG5" s="3"/>
      <c r="AH5" s="3"/>
      <c r="AI5" s="3"/>
      <c r="AJ5" s="3"/>
      <c r="AK5" s="3"/>
      <c r="AL5" s="3"/>
      <c r="AM5" s="3"/>
    </row>
    <row r="6" spans="1:39" ht="15" customHeight="1" x14ac:dyDescent="0.3">
      <c r="A6" s="144" t="s">
        <v>109</v>
      </c>
      <c r="B6" s="145"/>
      <c r="C6" s="145"/>
      <c r="D6" s="146"/>
      <c r="E6" s="117" t="s">
        <v>107</v>
      </c>
      <c r="F6" s="117"/>
      <c r="G6" s="117"/>
      <c r="H6" s="117"/>
      <c r="I6" s="117"/>
      <c r="J6" s="117"/>
      <c r="K6" s="117"/>
      <c r="L6" s="117"/>
      <c r="M6" s="117"/>
      <c r="N6" s="117"/>
      <c r="O6" s="117"/>
      <c r="P6" s="117"/>
      <c r="Q6" s="117"/>
      <c r="R6" s="117"/>
      <c r="S6" s="117"/>
      <c r="T6" s="117"/>
      <c r="U6" s="117"/>
      <c r="V6" s="117"/>
      <c r="W6" s="3"/>
      <c r="X6" s="3"/>
      <c r="Y6" s="3"/>
      <c r="Z6" s="3"/>
      <c r="AA6" s="3"/>
      <c r="AB6" s="3"/>
      <c r="AC6" s="3"/>
      <c r="AD6" s="3"/>
      <c r="AE6" s="3"/>
      <c r="AF6" s="3"/>
      <c r="AG6" s="3"/>
      <c r="AH6" s="3"/>
      <c r="AI6" s="3"/>
      <c r="AJ6" s="3"/>
      <c r="AK6" s="3"/>
      <c r="AL6" s="3"/>
      <c r="AM6" s="3"/>
    </row>
    <row r="7" spans="1:39" ht="15.75" customHeight="1" x14ac:dyDescent="0.3">
      <c r="A7" s="143" t="s">
        <v>88</v>
      </c>
      <c r="B7" s="119" t="s">
        <v>39</v>
      </c>
      <c r="C7" s="118" t="s">
        <v>1</v>
      </c>
      <c r="D7" s="118" t="s">
        <v>86</v>
      </c>
      <c r="E7" s="114" t="s">
        <v>347</v>
      </c>
      <c r="F7" s="114" t="s">
        <v>354</v>
      </c>
      <c r="G7" s="114" t="s">
        <v>348</v>
      </c>
      <c r="H7" s="118" t="s">
        <v>7</v>
      </c>
      <c r="I7" s="156" t="s">
        <v>104</v>
      </c>
      <c r="J7" s="157"/>
      <c r="K7" s="158"/>
      <c r="L7" s="159" t="s">
        <v>353</v>
      </c>
      <c r="M7" s="160"/>
      <c r="N7" s="160"/>
      <c r="O7" s="160"/>
      <c r="P7" s="160"/>
      <c r="Q7" s="160"/>
      <c r="R7" s="161" t="s">
        <v>326</v>
      </c>
      <c r="S7" s="159" t="s">
        <v>108</v>
      </c>
      <c r="T7" s="160"/>
      <c r="U7" s="161" t="s">
        <v>324</v>
      </c>
      <c r="V7" s="161" t="s">
        <v>325</v>
      </c>
      <c r="W7" s="3"/>
      <c r="X7" s="3"/>
      <c r="Y7" s="3"/>
      <c r="Z7" s="3"/>
      <c r="AA7" s="3"/>
      <c r="AB7" s="3"/>
      <c r="AC7" s="3"/>
      <c r="AD7" s="3"/>
      <c r="AE7" s="3"/>
      <c r="AF7" s="3"/>
      <c r="AG7" s="3"/>
      <c r="AH7" s="3"/>
      <c r="AI7" s="3"/>
      <c r="AJ7" s="3"/>
      <c r="AK7" s="3"/>
      <c r="AL7" s="3"/>
      <c r="AM7" s="3"/>
    </row>
    <row r="8" spans="1:39" ht="52.5" customHeight="1" x14ac:dyDescent="0.25">
      <c r="A8" s="143"/>
      <c r="B8" s="119"/>
      <c r="C8" s="118"/>
      <c r="D8" s="118"/>
      <c r="E8" s="120"/>
      <c r="F8" s="120"/>
      <c r="G8" s="120"/>
      <c r="H8" s="118"/>
      <c r="I8" s="16" t="s">
        <v>56</v>
      </c>
      <c r="J8" s="17" t="s">
        <v>8</v>
      </c>
      <c r="K8" s="16" t="s">
        <v>102</v>
      </c>
      <c r="L8" s="16" t="s">
        <v>103</v>
      </c>
      <c r="M8" s="16" t="s">
        <v>105</v>
      </c>
      <c r="N8" s="16" t="s">
        <v>106</v>
      </c>
      <c r="O8" s="62" t="s">
        <v>350</v>
      </c>
      <c r="P8" s="64" t="s">
        <v>351</v>
      </c>
      <c r="Q8" s="66" t="s">
        <v>352</v>
      </c>
      <c r="R8" s="118"/>
      <c r="S8" s="48" t="s">
        <v>322</v>
      </c>
      <c r="T8" s="48" t="s">
        <v>323</v>
      </c>
      <c r="U8" s="118"/>
      <c r="V8" s="118"/>
      <c r="W8" s="13"/>
      <c r="X8" s="13"/>
      <c r="Y8" s="13"/>
      <c r="Z8" s="13"/>
      <c r="AA8" s="13"/>
      <c r="AB8" s="13"/>
      <c r="AC8" s="13"/>
      <c r="AD8" s="13"/>
      <c r="AE8" s="13"/>
      <c r="AF8" s="13"/>
      <c r="AG8" s="13"/>
      <c r="AH8" s="13"/>
      <c r="AI8" s="13"/>
      <c r="AJ8" s="13"/>
      <c r="AK8" s="13"/>
      <c r="AL8" s="13"/>
      <c r="AM8" s="13"/>
    </row>
    <row r="9" spans="1:39" ht="45" customHeight="1" x14ac:dyDescent="0.25">
      <c r="A9" s="109">
        <v>1</v>
      </c>
      <c r="B9" s="155" t="str">
        <f>IF(OR('2. Identificación del Riesgo'!H9:H11="Corrupción",'2. Identificación del Riesgo'!H9:H11="Lavado de Activos",'2. Identificación del Riesgo'!H9:H11="Financiación del Terrorismo",'2. Identificación del Riesgo'!H9:H11="Trámites, OPAs y Consultas de Acceso a la Información Pública"),"No aplica",
IF('2. Identificación del Riesgo'!H9:H11="","",
IF('2. Identificación del Riesgo'!H9:H11&lt;&gt;"Corrupción",'2. Identificación del Riesgo'!B9:B11)))</f>
        <v>Gestión Financiera</v>
      </c>
      <c r="C9" s="135" t="str">
        <f>IF(OR('2. Identificación del Riesgo'!H9:H11="Corrupción",'2. Identificación del Riesgo'!H9:H11="Lavado de Activos",'2. Identificación del Riesgo'!H9:H11="Financiación del Terrorismo",'2. Identificación del Riesgo'!H9:H11="Trámites, OPAs y Consultas de Acceso a la Información Pública"),"No aplica",
IF('2. Identificación del Riesgo'!H9:H11="","",
IF('2. Identificación del Riesgo'!H9:H11&lt;&gt;"Corrupción",'2. Identificación del Riesgo'!G9:G11)))</f>
        <v>Afectación Económica o Presupuestal por presentarse movimientos bancarios no identificados debido a ausencia de la información no reportada por los responsables del procesos.</v>
      </c>
      <c r="D9" s="135" t="str">
        <f>IF(OR('2. Identificación del Riesgo'!H9:H11="Corrupción",'2. Identificación del Riesgo'!H9:H11="Lavado de Activos",'2. Identificación del Riesgo'!H9:H11="Financiación del Terrorismo",'2. Identificación del Riesgo'!H9:H11="Trámites, OPAs y Consultas de Acceso a la Información Pública"),"No aplica",
IF('2. Identificación del Riesgo'!H9:H11="","",
IF('2. Identificación del Riesgo'!H9:H11&lt;&gt;"Corrupción",'2. Identificación del Riesgo'!H9:H11)))</f>
        <v>Gestión</v>
      </c>
      <c r="E9" s="53" t="s">
        <v>377</v>
      </c>
      <c r="F9" s="53" t="s">
        <v>410</v>
      </c>
      <c r="G9" s="53"/>
      <c r="H9" s="67" t="str">
        <f>CONCATENATE(E9," ",F9," ",G9)</f>
        <v xml:space="preserve">Profesional Especializado pagos Remitir correos electronicos a lideres de proceso, solicitando identificación de transacciones. </v>
      </c>
      <c r="I9" s="49" t="s">
        <v>58</v>
      </c>
      <c r="J9" s="50" t="str">
        <f>IF(OR(I9="Preventivo",I9="Detectivo"),"Afecta probabilidad",
IF(I9="Correctivo","Afecta Impacto",""))</f>
        <v>Afecta probabilidad</v>
      </c>
      <c r="K9" s="49" t="s">
        <v>60</v>
      </c>
      <c r="L9" s="65" t="s">
        <v>61</v>
      </c>
      <c r="M9" s="65" t="s">
        <v>63</v>
      </c>
      <c r="N9" s="65" t="s">
        <v>64</v>
      </c>
      <c r="O9" s="65" t="s">
        <v>412</v>
      </c>
      <c r="P9" s="65" t="s">
        <v>412</v>
      </c>
      <c r="Q9" s="65" t="s">
        <v>413</v>
      </c>
      <c r="R9" s="52">
        <f>IF(AND(I9="Preventivo",K9="Manual"),(0.25+0.15),
IF(AND(I9="Preventivo",K9="Automático"),(0.25+0.25),
IF(AND(I9="Detectivo",K9="Manual"),(0.15+0.15),
IF(AND(I9="Detectivo",K9="Automático"),(0.15+0.25),
IF(AND(I9="Correctivo",K9="Manual"),(0.1+0.15),
IF(AND(I9="Correctivo",K9="Automático"),(0.1+0.25),
IF(AND(I9="Sin Control",K9="Sin Control"),"",
IF(OR(I9="Sin Control",I9="",K9="Sin Control",K9=""),"",""))))))))</f>
        <v>0.4</v>
      </c>
      <c r="S9" s="59">
        <f>IF(OR(J9="",J9=0),"",
IF(J9="Afecta probabilidad",'2. Identificación del Riesgo'!$L$9,""))</f>
        <v>0.4</v>
      </c>
      <c r="T9" s="59" t="str">
        <f>IF(OR(J9="",J9=0),"",
IF(J9="Afecta Impacto",'2. Identificación del Riesgo'!$O$9,""))</f>
        <v/>
      </c>
      <c r="U9" s="59">
        <f>IFERROR(IF(S9="",0,S9-(S9*R9)),0)</f>
        <v>0.24</v>
      </c>
      <c r="V9" s="59">
        <f>IFERROR(IF(T9="",0,T9-(T9*R9)),0)</f>
        <v>0</v>
      </c>
      <c r="W9" s="14"/>
      <c r="X9" s="14"/>
      <c r="Y9" s="14"/>
      <c r="Z9" s="14"/>
      <c r="AA9" s="14"/>
      <c r="AB9" s="14"/>
      <c r="AC9" s="14"/>
      <c r="AD9" s="14"/>
      <c r="AE9" s="14"/>
      <c r="AF9" s="14"/>
      <c r="AG9" s="14"/>
      <c r="AH9" s="14"/>
      <c r="AI9" s="14"/>
      <c r="AJ9" s="14"/>
      <c r="AK9" s="14"/>
      <c r="AL9" s="14"/>
      <c r="AM9" s="14"/>
    </row>
    <row r="10" spans="1:39" ht="30.75" customHeight="1" x14ac:dyDescent="0.3">
      <c r="A10" s="109"/>
      <c r="B10" s="155"/>
      <c r="C10" s="135"/>
      <c r="D10" s="135"/>
      <c r="E10" s="53"/>
      <c r="F10" s="53"/>
      <c r="G10" s="53"/>
      <c r="H10" s="67" t="str">
        <f t="shared" ref="H10:H68" si="0">CONCATENATE(E10," ",F10," ",G10)</f>
        <v xml:space="preserve">  </v>
      </c>
      <c r="I10" s="49"/>
      <c r="J10" s="50" t="str">
        <f t="shared" ref="J10:J11" si="1">IF(OR(I10="Preventivo",I10="Detectivo"),"Afecta probabilidad",
IF(I10="Correctivo","Afecta Impacto",""))</f>
        <v/>
      </c>
      <c r="K10" s="49"/>
      <c r="L10" s="65"/>
      <c r="M10" s="65"/>
      <c r="N10" s="65"/>
      <c r="O10" s="65"/>
      <c r="P10" s="65"/>
      <c r="Q10" s="65"/>
      <c r="R10" s="52" t="str">
        <f t="shared" ref="R10:R68" si="2">IF(AND(I10="Preventivo",K10="Manual"),(0.25+0.15),
IF(AND(I10="Preventivo",K10="Automático"),(0.25+0.25),
IF(AND(I10="Detectivo",K10="Manual"),(0.15+0.15),
IF(AND(I10="Detectivo",K10="Automático"),(0.15+0.25),
IF(AND(I10="Correctivo",K10="Manual"),(0.1+0.15),
IF(AND(I10="Correctivo",K10="Automático"),(0.1+0.25),
IF(AND(I10="Sin Control",K10="Sin Control"),"",
IF(OR(I10="Sin Control",I10="",K10="Sin Control",K10=""),"",""))))))))</f>
        <v/>
      </c>
      <c r="S10" s="59" t="str">
        <f>IF(OR(J10="",J10=0),"",
IF(J10="Afecta probabilidad",
IF(J9="Afecta probabilidad",S9-(S9*R9),'2. Identificación del Riesgo'!$L$9),""))</f>
        <v/>
      </c>
      <c r="T10" s="59" t="str">
        <f>IF(OR(J10="",J10=0),"",
IF(J10="Afecta Impacto",
IF(J9="Afecta Impacto",T9-(T9*R9),'2. Identificación del Riesgo'!$O$9),""))</f>
        <v/>
      </c>
      <c r="U10" s="59">
        <f>IFERROR(IF(S10="",0,S10-(S10*R10)),0)</f>
        <v>0</v>
      </c>
      <c r="V10" s="59">
        <f>IFERROR(IF(T10="",0,T10-(T10*R10)),0)</f>
        <v>0</v>
      </c>
      <c r="W10" s="3"/>
      <c r="X10" s="3"/>
      <c r="Y10" s="3"/>
      <c r="Z10" s="3"/>
      <c r="AA10" s="3"/>
      <c r="AB10" s="3"/>
      <c r="AC10" s="3"/>
      <c r="AD10" s="3"/>
      <c r="AE10" s="3"/>
      <c r="AF10" s="3"/>
      <c r="AG10" s="3"/>
      <c r="AH10" s="3"/>
      <c r="AI10" s="3"/>
      <c r="AJ10" s="3"/>
      <c r="AK10" s="3"/>
      <c r="AL10" s="3"/>
      <c r="AM10" s="3"/>
    </row>
    <row r="11" spans="1:39" ht="30.75" customHeight="1" x14ac:dyDescent="0.3">
      <c r="A11" s="109"/>
      <c r="B11" s="155"/>
      <c r="C11" s="135"/>
      <c r="D11" s="135"/>
      <c r="E11" s="53"/>
      <c r="F11" s="53"/>
      <c r="G11" s="53"/>
      <c r="H11" s="67" t="str">
        <f t="shared" si="0"/>
        <v xml:space="preserve">  </v>
      </c>
      <c r="I11" s="49"/>
      <c r="J11" s="50" t="str">
        <f t="shared" si="1"/>
        <v/>
      </c>
      <c r="K11" s="49"/>
      <c r="L11" s="65"/>
      <c r="M11" s="65"/>
      <c r="N11" s="65"/>
      <c r="O11" s="65"/>
      <c r="P11" s="65"/>
      <c r="Q11" s="65"/>
      <c r="R11" s="52" t="str">
        <f t="shared" si="2"/>
        <v/>
      </c>
      <c r="S11" s="59" t="str">
        <f>IF(OR(J11="",J11=0),"",
IF(J11="Afecta probabilidad",
IF(J10="Afecta probabilidad",S10-(S10*R10),
IF(J9="Afecta probabilidad",S9-(S9*R9),'2. Identificación del Riesgo'!$L$9)),""))</f>
        <v/>
      </c>
      <c r="T11" s="59" t="str">
        <f>IF(OR(J11="",J11=0),"",
IF(J11="Afecta Impacto",
IF(J10="Afecta Impacto",T10-(T10*R10),
IF(J9="Afecta Impacto",T9-(T9*R9),'2. Identificación del Riesgo'!$O$9)),""))</f>
        <v/>
      </c>
      <c r="U11" s="59">
        <f>IFERROR(IF(S11="",0,S11-(S11*R11)),0)</f>
        <v>0</v>
      </c>
      <c r="V11" s="59">
        <f>IFERROR(IF(T11="",0,T11-(T11*R11)),0)</f>
        <v>0</v>
      </c>
      <c r="W11" s="3"/>
      <c r="X11" s="3"/>
      <c r="Y11" s="3"/>
      <c r="Z11" s="3"/>
      <c r="AA11" s="3"/>
      <c r="AB11" s="3"/>
      <c r="AC11" s="3"/>
      <c r="AD11" s="3"/>
      <c r="AE11" s="3"/>
      <c r="AF11" s="3"/>
      <c r="AG11" s="3"/>
      <c r="AH11" s="3"/>
      <c r="AI11" s="3"/>
      <c r="AJ11" s="3"/>
      <c r="AK11" s="3"/>
      <c r="AL11" s="3"/>
      <c r="AM11" s="3"/>
    </row>
    <row r="12" spans="1:39" ht="30.75" customHeight="1" x14ac:dyDescent="0.3">
      <c r="A12" s="109">
        <v>2</v>
      </c>
      <c r="B12" s="155" t="str">
        <f>IF(OR('2. Identificación del Riesgo'!H12:H14="Corrupción",'2. Identificación del Riesgo'!H12:H14="Lavado de Activos",'2. Identificación del Riesgo'!H12:H14="Financiación del Terrorismo",'2. Identificación del Riesgo'!H12:H14="Trámites, OPAs y Consultas de Acceso a la Información Pública"),"No aplica",
IF('2. Identificación del Riesgo'!H12:H14="","",
IF('2. Identificación del Riesgo'!H12:H14&lt;&gt;"Corrupción",'2. Identificación del Riesgo'!B12:B14)))</f>
        <v>Gestión Financiera</v>
      </c>
      <c r="C12" s="135" t="str">
        <f>IF(OR('2. Identificación del Riesgo'!H12:H14="Corrupción",'2. Identificación del Riesgo'!H12:H14="Lavado de Activos",'2. Identificación del Riesgo'!H12:H14="Financiación del Terrorismo",'2. Identificación del Riesgo'!H12:H14="Trámites, OPAs y Consultas de Acceso a la Información Pública"),"No aplica",
IF('2. Identificación del Riesgo'!H12:H14="","",
IF('2. Identificación del Riesgo'!H12:H14&lt;&gt;"Corrupción",'2. Identificación del Riesgo'!G12:G14)))</f>
        <v>Afectación Económica o Presupuestal por la no realización del pago oportuno debido a Falta de tiempo necesario para la verificacion de cuentas radicadas.</v>
      </c>
      <c r="D12" s="135" t="str">
        <f>IF(OR('2. Identificación del Riesgo'!H12:H14="Corrupción",'2. Identificación del Riesgo'!H12:H14="Lavado de Activos",'2. Identificación del Riesgo'!H12:H14="Financiación del Terrorismo",'2. Identificación del Riesgo'!H12:H14="Trámites, OPAs y Consultas de Acceso a la Información Pública"),"No aplica",
IF('2. Identificación del Riesgo'!H12:H14="","",
IF('2. Identificación del Riesgo'!H12:H14&lt;&gt;"Corrupción",'2. Identificación del Riesgo'!H12:H14)))</f>
        <v>Gestión</v>
      </c>
      <c r="E12" s="53" t="s">
        <v>377</v>
      </c>
      <c r="F12" s="53" t="s">
        <v>378</v>
      </c>
      <c r="G12" s="53"/>
      <c r="H12" s="67" t="str">
        <f t="shared" si="0"/>
        <v xml:space="preserve">Profesional Especializado pagos Verificar cuadro de control de pagos </v>
      </c>
      <c r="I12" s="49" t="s">
        <v>58</v>
      </c>
      <c r="J12" s="50" t="str">
        <f t="shared" ref="J12:J14" si="3">IF(OR(I12="Preventivo",I12="Detectivo"),"Afecta probabilidad",
IF(I12="Correctivo","Afecta Impacto",""))</f>
        <v>Afecta probabilidad</v>
      </c>
      <c r="K12" s="49" t="s">
        <v>60</v>
      </c>
      <c r="L12" s="65" t="s">
        <v>61</v>
      </c>
      <c r="M12" s="65" t="s">
        <v>63</v>
      </c>
      <c r="N12" s="65" t="s">
        <v>64</v>
      </c>
      <c r="O12" s="65" t="s">
        <v>411</v>
      </c>
      <c r="P12" s="65" t="s">
        <v>406</v>
      </c>
      <c r="Q12" s="65" t="s">
        <v>407</v>
      </c>
      <c r="R12" s="52">
        <f t="shared" si="2"/>
        <v>0.4</v>
      </c>
      <c r="S12" s="59">
        <f>IF(OR(J12="",J12=0),"",
IF(J12="Afecta probabilidad",'2. Identificación del Riesgo'!$L$12,""))</f>
        <v>0.4</v>
      </c>
      <c r="T12" s="59" t="str">
        <f>IF(OR(J12="",J12=0),"",
IF(J12="Afecta Impacto",'2. Identificación del Riesgo'!$O$12,""))</f>
        <v/>
      </c>
      <c r="U12" s="59">
        <f>IFERROR(IF(S12="",0,S12-(S12*R12)),0)</f>
        <v>0.24</v>
      </c>
      <c r="V12" s="59">
        <f>IFERROR(IF(T12="",0,T12-(T12*R12)),0)</f>
        <v>0</v>
      </c>
      <c r="W12" s="3"/>
      <c r="X12" s="3"/>
      <c r="Y12" s="3"/>
      <c r="Z12" s="3"/>
      <c r="AA12" s="3"/>
      <c r="AB12" s="3"/>
      <c r="AC12" s="3"/>
      <c r="AD12" s="3"/>
      <c r="AE12" s="3"/>
      <c r="AF12" s="3"/>
      <c r="AG12" s="3"/>
      <c r="AH12" s="3"/>
      <c r="AI12" s="3"/>
      <c r="AJ12" s="3"/>
      <c r="AK12" s="3"/>
      <c r="AL12" s="3"/>
      <c r="AM12" s="3"/>
    </row>
    <row r="13" spans="1:39" ht="30.75" customHeight="1" x14ac:dyDescent="0.3">
      <c r="A13" s="109"/>
      <c r="B13" s="155"/>
      <c r="C13" s="135"/>
      <c r="D13" s="135"/>
      <c r="E13" s="53"/>
      <c r="F13" s="53"/>
      <c r="G13" s="53"/>
      <c r="H13" s="67" t="str">
        <f t="shared" si="0"/>
        <v xml:space="preserve">  </v>
      </c>
      <c r="I13" s="49"/>
      <c r="J13" s="50" t="str">
        <f t="shared" si="3"/>
        <v/>
      </c>
      <c r="K13" s="49"/>
      <c r="L13" s="65"/>
      <c r="M13" s="65"/>
      <c r="N13" s="65"/>
      <c r="O13" s="65"/>
      <c r="P13" s="65"/>
      <c r="Q13" s="65"/>
      <c r="R13" s="52" t="str">
        <f t="shared" si="2"/>
        <v/>
      </c>
      <c r="S13" s="59" t="str">
        <f>IF(OR(J13="",J13=0),"",
IF(J13="Afecta probabilidad",
IF(J12="Afecta probabilidad",S12-(S12*R12),'2. Identificación del Riesgo'!$L$12),""))</f>
        <v/>
      </c>
      <c r="T13" s="59" t="str">
        <f>IF(OR(J13="",J13=0),"",
IF(J13="Afecta Impacto",
IF(J12="Afecta Impacto",T12-(T12*R12),'2. Identificación del Riesgo'!$O$12),""))</f>
        <v/>
      </c>
      <c r="U13" s="59">
        <f t="shared" ref="U13:U14" si="4">IFERROR(IF(S13="",0,S13-(S13*R13)),0)</f>
        <v>0</v>
      </c>
      <c r="V13" s="59">
        <f t="shared" ref="V13:V14" si="5">IFERROR(IF(T13="",0,T13-(T13*R13)),0)</f>
        <v>0</v>
      </c>
      <c r="W13" s="3"/>
      <c r="X13" s="3"/>
      <c r="Y13" s="3"/>
      <c r="Z13" s="3"/>
      <c r="AA13" s="3"/>
      <c r="AB13" s="3"/>
      <c r="AC13" s="3"/>
      <c r="AD13" s="3"/>
      <c r="AE13" s="3"/>
      <c r="AF13" s="3"/>
      <c r="AG13" s="3"/>
      <c r="AH13" s="3"/>
      <c r="AI13" s="3"/>
      <c r="AJ13" s="3"/>
      <c r="AK13" s="3"/>
      <c r="AL13" s="3"/>
      <c r="AM13" s="3"/>
    </row>
    <row r="14" spans="1:39" ht="30.75" customHeight="1" x14ac:dyDescent="0.3">
      <c r="A14" s="109"/>
      <c r="B14" s="155"/>
      <c r="C14" s="135"/>
      <c r="D14" s="135"/>
      <c r="E14" s="53"/>
      <c r="F14" s="53"/>
      <c r="G14" s="53"/>
      <c r="H14" s="67" t="str">
        <f t="shared" si="0"/>
        <v xml:space="preserve">  </v>
      </c>
      <c r="I14" s="49"/>
      <c r="J14" s="50" t="str">
        <f t="shared" si="3"/>
        <v/>
      </c>
      <c r="K14" s="49"/>
      <c r="L14" s="65"/>
      <c r="M14" s="65"/>
      <c r="N14" s="65"/>
      <c r="O14" s="65"/>
      <c r="P14" s="65"/>
      <c r="Q14" s="65"/>
      <c r="R14" s="52" t="str">
        <f t="shared" si="2"/>
        <v/>
      </c>
      <c r="S14" s="59" t="str">
        <f>IF(OR(J14="",J14=0),"",
IF(J14="Afecta probabilidad",
IF(J13="Afecta probabilidad",S13-(S13*R13),
IF(J12="Afecta probabilidad",S12-(S12*R12),'2. Identificación del Riesgo'!$L$12)),""))</f>
        <v/>
      </c>
      <c r="T14" s="59" t="str">
        <f>IF(OR(J14="",J14=0),"",
IF(J14="Afecta Impacto",
IF(J13="Afecta Impacto",T13-(T13*R13),
IF(J12="Afecta Impacto",T12-(T12*R12),'2. Identificación del Riesgo'!$O$12)),""))</f>
        <v/>
      </c>
      <c r="U14" s="59">
        <f t="shared" si="4"/>
        <v>0</v>
      </c>
      <c r="V14" s="59">
        <f t="shared" si="5"/>
        <v>0</v>
      </c>
      <c r="W14" s="3"/>
      <c r="X14" s="3"/>
      <c r="Y14" s="3"/>
      <c r="Z14" s="3"/>
      <c r="AA14" s="3"/>
      <c r="AB14" s="3"/>
      <c r="AC14" s="3"/>
      <c r="AD14" s="3"/>
      <c r="AE14" s="3"/>
      <c r="AF14" s="3"/>
      <c r="AG14" s="3"/>
      <c r="AH14" s="3"/>
      <c r="AI14" s="3"/>
      <c r="AJ14" s="3"/>
      <c r="AK14" s="3"/>
      <c r="AL14" s="3"/>
      <c r="AM14" s="3"/>
    </row>
    <row r="15" spans="1:39" ht="52.5" customHeight="1" x14ac:dyDescent="0.3">
      <c r="A15" s="109">
        <v>3</v>
      </c>
      <c r="B15" s="155" t="str">
        <f>IF(OR('2. Identificación del Riesgo'!H15:H17="Corrupción",'2. Identificación del Riesgo'!H15:H17="Lavado de Activos",'2. Identificación del Riesgo'!H15:H17="Financiación del Terrorismo",'2. Identificación del Riesgo'!H15:H17="Trámites, OPAs y Consultas de Acceso a la Información Pública"),"No aplica",
IF('2. Identificación del Riesgo'!H15:H17="","",
IF('2. Identificación del Riesgo'!H15:H17&lt;&gt;"Corrupción",'2. Identificación del Riesgo'!B15:B17)))</f>
        <v>Gestión Financiera</v>
      </c>
      <c r="C15" s="135" t="str">
        <f>IF(OR('2. Identificación del Riesgo'!H15:H17="Corrupción",'2. Identificación del Riesgo'!H15:H17="Lavado de Activos",'2. Identificación del Riesgo'!H15:H17="Financiación del Terrorismo",'2. Identificación del Riesgo'!H15:H17="Trámites, OPAs y Consultas de Acceso a la Información Pública"),"No aplica",
IF('2. Identificación del Riesgo'!H15:H17="","",
IF('2. Identificación del Riesgo'!H15:H17&lt;&gt;"Corrupción",'2. Identificación del Riesgo'!G15:G17)))</f>
        <v>Afectación Económica o Presupuestal por Fallas en el aplicativo SISFONDOGER para ejercer el control de los recursos debido a Falta de parametrización</v>
      </c>
      <c r="D15" s="135" t="str">
        <f>IF(OR('2. Identificación del Riesgo'!H15:H17="Corrupción",'2. Identificación del Riesgo'!H15:H17="Lavado de Activos",'2. Identificación del Riesgo'!H15:H17="Financiación del Terrorismo",'2. Identificación del Riesgo'!H15:H17="Trámites, OPAs y Consultas de Acceso a la Información Pública"),"No aplica",
IF('2. Identificación del Riesgo'!H15:H17="","",
IF('2. Identificación del Riesgo'!H15:H17&lt;&gt;"Corrupción",'2. Identificación del Riesgo'!H15:H17)))</f>
        <v>Gestión</v>
      </c>
      <c r="E15" s="53" t="s">
        <v>380</v>
      </c>
      <c r="F15" s="53" t="s">
        <v>379</v>
      </c>
      <c r="G15" s="53"/>
      <c r="H15" s="67" t="str">
        <f t="shared" si="0"/>
        <v xml:space="preserve">Profesional Especializado presupuesto Realizar base de datos en excel con las afectaciones presupuestales de FONDIGER. </v>
      </c>
      <c r="I15" s="49" t="s">
        <v>59</v>
      </c>
      <c r="J15" s="50" t="str">
        <f t="shared" ref="J15:J17" si="6">IF(OR(I15="Preventivo",I15="Detectivo"),"Afecta probabilidad",
IF(I15="Correctivo","Afecta Impacto",""))</f>
        <v>Afecta probabilidad</v>
      </c>
      <c r="K15" s="49" t="s">
        <v>60</v>
      </c>
      <c r="L15" s="65" t="s">
        <v>62</v>
      </c>
      <c r="M15" s="65" t="s">
        <v>63</v>
      </c>
      <c r="N15" s="65" t="s">
        <v>64</v>
      </c>
      <c r="O15" s="65" t="s">
        <v>394</v>
      </c>
      <c r="P15" s="65" t="s">
        <v>387</v>
      </c>
      <c r="Q15" s="65" t="s">
        <v>388</v>
      </c>
      <c r="R15" s="52">
        <f t="shared" si="2"/>
        <v>0.3</v>
      </c>
      <c r="S15" s="59">
        <f>IF(OR(J15="",J15=0),"",
IF(J15="Afecta probabilidad",'2. Identificación del Riesgo'!$L$15,""))</f>
        <v>0.8</v>
      </c>
      <c r="T15" s="59" t="str">
        <f>IF(OR(J15="",J15=0),"",
IF(J15="Afecta Impacto",'2. Identificación del Riesgo'!$O$15,""))</f>
        <v/>
      </c>
      <c r="U15" s="59">
        <f>IFERROR(IF(S15="",0,S15-(S15*R15)),0)</f>
        <v>0.56000000000000005</v>
      </c>
      <c r="V15" s="59">
        <f>IFERROR(IF(T15="",0,T15-(T15*R15)),0)</f>
        <v>0</v>
      </c>
      <c r="W15" s="3"/>
      <c r="X15" s="3"/>
      <c r="Y15" s="3"/>
      <c r="Z15" s="3"/>
      <c r="AA15" s="3"/>
      <c r="AB15" s="3"/>
      <c r="AC15" s="3"/>
      <c r="AD15" s="3"/>
      <c r="AE15" s="3"/>
      <c r="AF15" s="3"/>
      <c r="AG15" s="3"/>
      <c r="AH15" s="3"/>
      <c r="AI15" s="3"/>
      <c r="AJ15" s="3"/>
      <c r="AK15" s="3"/>
      <c r="AL15" s="3"/>
      <c r="AM15" s="3"/>
    </row>
    <row r="16" spans="1:39" ht="30.75" customHeight="1" x14ac:dyDescent="0.3">
      <c r="A16" s="109"/>
      <c r="B16" s="155"/>
      <c r="C16" s="135"/>
      <c r="D16" s="135"/>
      <c r="E16" s="53"/>
      <c r="F16" s="53"/>
      <c r="G16" s="53"/>
      <c r="H16" s="67" t="str">
        <f t="shared" si="0"/>
        <v xml:space="preserve">  </v>
      </c>
      <c r="I16" s="49"/>
      <c r="J16" s="50" t="str">
        <f t="shared" si="6"/>
        <v/>
      </c>
      <c r="K16" s="49"/>
      <c r="L16" s="65"/>
      <c r="M16" s="65"/>
      <c r="N16" s="65"/>
      <c r="O16" s="65"/>
      <c r="P16" s="65"/>
      <c r="Q16" s="65"/>
      <c r="R16" s="52" t="str">
        <f t="shared" si="2"/>
        <v/>
      </c>
      <c r="S16" s="59" t="str">
        <f>IF(OR(J16="",J16=0),"",
IF(J16="Afecta probabilidad",
IF(J15="Afecta probabilidad",S15-(S15*R15),'2. Identificación del Riesgo'!$L$15),""))</f>
        <v/>
      </c>
      <c r="T16" s="59" t="str">
        <f>IF(OR(J16="",J16=0),"",
IF(J16="Afecta Impacto",
IF(J15="Afecta Impacto",T15-(T15*R15),'2. Identificación del Riesgo'!$O$15),""))</f>
        <v/>
      </c>
      <c r="U16" s="59">
        <f t="shared" ref="U16:U17" si="7">IFERROR(IF(S16="",0,S16-(S16*R16)),0)</f>
        <v>0</v>
      </c>
      <c r="V16" s="59">
        <f t="shared" ref="V16:V17" si="8">IFERROR(IF(T16="",0,T16-(T16*R16)),0)</f>
        <v>0</v>
      </c>
      <c r="W16" s="3"/>
      <c r="X16" s="3"/>
      <c r="Y16" s="3"/>
      <c r="Z16" s="3"/>
      <c r="AA16" s="3"/>
      <c r="AB16" s="3"/>
      <c r="AC16" s="3"/>
      <c r="AD16" s="3"/>
      <c r="AE16" s="3"/>
      <c r="AF16" s="3"/>
      <c r="AG16" s="3"/>
      <c r="AH16" s="3"/>
      <c r="AI16" s="3"/>
      <c r="AJ16" s="3"/>
      <c r="AK16" s="3"/>
      <c r="AL16" s="3"/>
      <c r="AM16" s="3"/>
    </row>
    <row r="17" spans="1:39" ht="30.75" customHeight="1" x14ac:dyDescent="0.3">
      <c r="A17" s="109"/>
      <c r="B17" s="155"/>
      <c r="C17" s="135"/>
      <c r="D17" s="135"/>
      <c r="E17" s="53"/>
      <c r="F17" s="53"/>
      <c r="G17" s="53"/>
      <c r="H17" s="67" t="str">
        <f t="shared" si="0"/>
        <v xml:space="preserve">  </v>
      </c>
      <c r="I17" s="49"/>
      <c r="J17" s="50" t="str">
        <f t="shared" si="6"/>
        <v/>
      </c>
      <c r="K17" s="49"/>
      <c r="L17" s="65"/>
      <c r="M17" s="65"/>
      <c r="N17" s="65"/>
      <c r="O17" s="65"/>
      <c r="P17" s="65"/>
      <c r="Q17" s="65"/>
      <c r="R17" s="52" t="str">
        <f t="shared" si="2"/>
        <v/>
      </c>
      <c r="S17" s="59" t="str">
        <f>IF(OR(J17="",J17=0),"",
IF(J17="Afecta probabilidad",
IF(J16="Afecta probabilidad",S16-(S16*R16),
IF(J15="Afecta probabilidad",S15-(S15*R15),'2. Identificación del Riesgo'!$L$15)),""))</f>
        <v/>
      </c>
      <c r="T17" s="59" t="str">
        <f>IF(OR(J17="",J17=0),"",
IF(J17="Afecta Impacto",
IF(J16="Afecta Impacto",T16-(T16*R16),
IF(J15="Afecta Impacto",T15-(T15*R15),'2. Identificación del Riesgo'!$O$15)),""))</f>
        <v/>
      </c>
      <c r="U17" s="59">
        <f t="shared" si="7"/>
        <v>0</v>
      </c>
      <c r="V17" s="59">
        <f t="shared" si="8"/>
        <v>0</v>
      </c>
      <c r="W17" s="3"/>
      <c r="X17" s="3"/>
      <c r="Y17" s="3"/>
      <c r="Z17" s="3"/>
      <c r="AA17" s="3"/>
      <c r="AB17" s="3"/>
      <c r="AC17" s="3"/>
      <c r="AD17" s="3"/>
      <c r="AE17" s="3"/>
      <c r="AF17" s="3"/>
      <c r="AG17" s="3"/>
      <c r="AH17" s="3"/>
      <c r="AI17" s="3"/>
      <c r="AJ17" s="3"/>
      <c r="AK17" s="3"/>
      <c r="AL17" s="3"/>
      <c r="AM17" s="3"/>
    </row>
    <row r="18" spans="1:39" ht="50.25" customHeight="1" x14ac:dyDescent="0.3">
      <c r="A18" s="109">
        <v>4</v>
      </c>
      <c r="B18" s="155" t="str">
        <f>IF(OR('2. Identificación del Riesgo'!H18:H20="Corrupción",'2. Identificación del Riesgo'!H18:H20="Lavado de Activos",'2. Identificación del Riesgo'!H18:H20="Financiación del Terrorismo",'2. Identificación del Riesgo'!H18:H20="Trámites, OPAs y Consultas de Acceso a la Información Pública"),"No aplica",
IF('2. Identificación del Riesgo'!H18:H20="","",
IF('2. Identificación del Riesgo'!H18:H20&lt;&gt;"Corrupción",'2. Identificación del Riesgo'!B18:B20)))</f>
        <v>Gestión Financiera</v>
      </c>
      <c r="C18" s="135" t="str">
        <f>IF(OR('2. Identificación del Riesgo'!H18:H20="Corrupción",'2. Identificación del Riesgo'!H18:H20="Lavado de Activos",'2. Identificación del Riesgo'!H18:H20="Financiación del Terrorismo",'2. Identificación del Riesgo'!H18:H20="Trámites, OPAs y Consultas de Acceso a la Información Pública"),"No aplica",
IF('2. Identificación del Riesgo'!H18:H20="","",
IF('2. Identificación del Riesgo'!H18:H20&lt;&gt;"Corrupción",'2. Identificación del Riesgo'!G18:G20)))</f>
        <v>Afectación Económica o Presupuestal por Reconocimiento, medición, presentación  y revelación no acorde a la realidad económica y financiera del IDIGER debido a Falta de información reportada por los lideres de procesos debido a Falta de información reportada por los lideres de procesos.</v>
      </c>
      <c r="D18" s="135" t="str">
        <f>IF(OR('2. Identificación del Riesgo'!H18:H20="Corrupción",'2. Identificación del Riesgo'!H18:H20="Lavado de Activos",'2. Identificación del Riesgo'!H18:H20="Financiación del Terrorismo",'2. Identificación del Riesgo'!H18:H20="Trámites, OPAs y Consultas de Acceso a la Información Pública"),"No aplica",
IF('2. Identificación del Riesgo'!H18:H20="","",
IF('2. Identificación del Riesgo'!H18:H20&lt;&gt;"Corrupción",'2. Identificación del Riesgo'!H18:H20)))</f>
        <v>Gestión</v>
      </c>
      <c r="E18" s="53" t="s">
        <v>381</v>
      </c>
      <c r="F18" s="53" t="s">
        <v>382</v>
      </c>
      <c r="G18" s="53"/>
      <c r="H18" s="67" t="str">
        <f t="shared" si="0"/>
        <v xml:space="preserve">Profesional Especializado contabilidad Se cuenta con un check list que permite asegurar que la información se suministre al área contable  en las condiciones requeridas. </v>
      </c>
      <c r="I18" s="49" t="s">
        <v>58</v>
      </c>
      <c r="J18" s="50" t="str">
        <f t="shared" ref="J18:J20" si="9">IF(OR(I18="Preventivo",I18="Detectivo"),"Afecta probabilidad",
IF(I18="Correctivo","Afecta Impacto",""))</f>
        <v>Afecta probabilidad</v>
      </c>
      <c r="K18" s="49" t="s">
        <v>60</v>
      </c>
      <c r="L18" s="65" t="s">
        <v>61</v>
      </c>
      <c r="M18" s="65" t="s">
        <v>63</v>
      </c>
      <c r="N18" s="65" t="s">
        <v>64</v>
      </c>
      <c r="O18" s="65" t="s">
        <v>422</v>
      </c>
      <c r="P18" s="65" t="s">
        <v>423</v>
      </c>
      <c r="Q18" s="65" t="s">
        <v>424</v>
      </c>
      <c r="R18" s="52">
        <f t="shared" si="2"/>
        <v>0.4</v>
      </c>
      <c r="S18" s="59">
        <f>IF(OR(J18="",J18=0),"",
IF(J18="Afecta probabilidad",'2. Identificación del Riesgo'!$L$18,""))</f>
        <v>0.2</v>
      </c>
      <c r="T18" s="59" t="str">
        <f>IF(OR(J18="",J18=0),"",
IF(J18="Afecta Impacto",'2. Identificación del Riesgo'!$O$18,""))</f>
        <v/>
      </c>
      <c r="U18" s="59">
        <f>IFERROR(IF(S18="",0,S18-(S18*R18)),0)</f>
        <v>0.12</v>
      </c>
      <c r="V18" s="59">
        <f>IFERROR(IF(T18="",0,T18-(T18*R18)),0)</f>
        <v>0</v>
      </c>
      <c r="W18" s="3"/>
      <c r="X18" s="3"/>
      <c r="Y18" s="3"/>
      <c r="Z18" s="3"/>
      <c r="AA18" s="3"/>
      <c r="AB18" s="3"/>
      <c r="AC18" s="3"/>
      <c r="AD18" s="3"/>
      <c r="AE18" s="3"/>
      <c r="AF18" s="3"/>
      <c r="AG18" s="3"/>
      <c r="AH18" s="3"/>
      <c r="AI18" s="3"/>
      <c r="AJ18" s="3"/>
      <c r="AK18" s="3"/>
      <c r="AL18" s="3"/>
      <c r="AM18" s="3"/>
    </row>
    <row r="19" spans="1:39" ht="30.75" customHeight="1" x14ac:dyDescent="0.3">
      <c r="A19" s="109"/>
      <c r="B19" s="155"/>
      <c r="C19" s="135"/>
      <c r="D19" s="135"/>
      <c r="E19" s="53"/>
      <c r="F19" s="53"/>
      <c r="G19" s="53"/>
      <c r="H19" s="67" t="str">
        <f t="shared" si="0"/>
        <v xml:space="preserve">  </v>
      </c>
      <c r="I19" s="49"/>
      <c r="J19" s="50" t="str">
        <f t="shared" si="9"/>
        <v/>
      </c>
      <c r="K19" s="49"/>
      <c r="L19" s="65"/>
      <c r="M19" s="65"/>
      <c r="N19" s="65"/>
      <c r="O19" s="65"/>
      <c r="P19" s="65"/>
      <c r="Q19" s="65"/>
      <c r="R19" s="52" t="str">
        <f t="shared" si="2"/>
        <v/>
      </c>
      <c r="S19" s="59" t="str">
        <f>IF(OR(J19="",J19=0),"",
IF(J19="Afecta probabilidad",
IF(J18="Afecta probabilidad",S18-(S18*R18),'2. Identificación del Riesgo'!$L$18),""))</f>
        <v/>
      </c>
      <c r="T19" s="59" t="str">
        <f>IF(OR(J19="",J19=0),"",
IF(J19="Afecta Impacto",
IF(J18="Afecta Impacto",T18-(T18*R18),'2. Identificación del Riesgo'!$O$18),""))</f>
        <v/>
      </c>
      <c r="U19" s="59">
        <f t="shared" ref="U19:U20" si="10">IFERROR(IF(S19="",0,S19-(S19*R19)),0)</f>
        <v>0</v>
      </c>
      <c r="V19" s="59">
        <f t="shared" ref="V19:V20" si="11">IFERROR(IF(T19="",0,T19-(T19*R19)),0)</f>
        <v>0</v>
      </c>
      <c r="W19" s="3"/>
      <c r="X19" s="3"/>
      <c r="Y19" s="3"/>
      <c r="Z19" s="3"/>
      <c r="AA19" s="3"/>
      <c r="AB19" s="3"/>
      <c r="AC19" s="3"/>
      <c r="AD19" s="3"/>
      <c r="AE19" s="3"/>
      <c r="AF19" s="3"/>
      <c r="AG19" s="3"/>
      <c r="AH19" s="3"/>
      <c r="AI19" s="3"/>
      <c r="AJ19" s="3"/>
      <c r="AK19" s="3"/>
      <c r="AL19" s="3"/>
      <c r="AM19" s="3"/>
    </row>
    <row r="20" spans="1:39" ht="30.75" customHeight="1" x14ac:dyDescent="0.3">
      <c r="A20" s="109"/>
      <c r="B20" s="155"/>
      <c r="C20" s="135"/>
      <c r="D20" s="135"/>
      <c r="E20" s="53"/>
      <c r="F20" s="53"/>
      <c r="G20" s="53"/>
      <c r="H20" s="67" t="str">
        <f t="shared" si="0"/>
        <v xml:space="preserve">  </v>
      </c>
      <c r="I20" s="49"/>
      <c r="J20" s="50" t="str">
        <f t="shared" si="9"/>
        <v/>
      </c>
      <c r="K20" s="49"/>
      <c r="L20" s="65"/>
      <c r="M20" s="65"/>
      <c r="N20" s="65"/>
      <c r="O20" s="65"/>
      <c r="P20" s="65"/>
      <c r="Q20" s="65"/>
      <c r="R20" s="52" t="str">
        <f t="shared" si="2"/>
        <v/>
      </c>
      <c r="S20" s="59" t="str">
        <f>IF(OR(J20="",J20=0),"",
IF(J20="Afecta probabilidad",
IF(J19="Afecta probabilidad",S19-(S19*R19),
IF(J18="Afecta probabilidad",S18-(S18*R18),'2. Identificación del Riesgo'!$L$18)),""))</f>
        <v/>
      </c>
      <c r="T20" s="59" t="str">
        <f>IF(OR(J20="",J20=0),"",
IF(J20="Afecta Impacto",
IF(J19="Afecta Impacto",T19-(T19*R19),
IF(J18="Afecta Impacto",T18-(T18*R18),'2. Identificación del Riesgo'!$O$18)),""))</f>
        <v/>
      </c>
      <c r="U20" s="59">
        <f t="shared" si="10"/>
        <v>0</v>
      </c>
      <c r="V20" s="59">
        <f t="shared" si="11"/>
        <v>0</v>
      </c>
      <c r="W20" s="3"/>
      <c r="X20" s="3"/>
      <c r="Y20" s="3"/>
      <c r="Z20" s="3"/>
      <c r="AA20" s="3"/>
      <c r="AB20" s="3"/>
      <c r="AC20" s="3"/>
      <c r="AD20" s="3"/>
      <c r="AE20" s="3"/>
      <c r="AF20" s="3"/>
      <c r="AG20" s="3"/>
      <c r="AH20" s="3"/>
      <c r="AI20" s="3"/>
      <c r="AJ20" s="3"/>
      <c r="AK20" s="3"/>
      <c r="AL20" s="3"/>
      <c r="AM20" s="3"/>
    </row>
    <row r="21" spans="1:39" ht="45" customHeight="1" x14ac:dyDescent="0.3">
      <c r="A21" s="109">
        <v>5</v>
      </c>
      <c r="B21" s="155" t="str">
        <f>IF(OR('2. Identificación del Riesgo'!H21:H23="Corrupción",'2. Identificación del Riesgo'!H21:H23="Lavado de Activos",'2. Identificación del Riesgo'!H21:H23="Financiación del Terrorismo",'2. Identificación del Riesgo'!H21:H23="Trámites, OPAs y Consultas de Acceso a la Información Pública"),"No aplica",
IF('2. Identificación del Riesgo'!H21:H23="","",
IF('2. Identificación del Riesgo'!H21:H23&lt;&gt;"Corrupción",'2. Identificación del Riesgo'!B21:B23)))</f>
        <v>Gestión Financiera</v>
      </c>
      <c r="C21" s="135" t="str">
        <f>IF(OR('2. Identificación del Riesgo'!H21:H23="Corrupción",'2. Identificación del Riesgo'!H21:H23="Lavado de Activos",'2. Identificación del Riesgo'!H21:H23="Financiación del Terrorismo",'2. Identificación del Riesgo'!H21:H23="Trámites, OPAs y Consultas de Acceso a la Información Pública"),"No aplica",
IF('2. Identificación del Riesgo'!H21:H23="","",
IF('2. Identificación del Riesgo'!H21:H23&lt;&gt;"Corrupción",'2. Identificación del Riesgo'!G21:G23)))</f>
        <v>Afectación Económica o Presupuestal por Errores u omisiones por parte de la fiduciaria en el cumplimiento de las instrucciones de pago emitidas por el IDIGER para el pago.</v>
      </c>
      <c r="D21" s="135" t="str">
        <f>IF(OR('2. Identificación del Riesgo'!H21:H23="Corrupción",'2. Identificación del Riesgo'!H21:H23="Lavado de Activos",'2. Identificación del Riesgo'!H21:H23="Financiación del Terrorismo",'2. Identificación del Riesgo'!H21:H23="Trámites, OPAs y Consultas de Acceso a la Información Pública"),"No aplica",
IF('2. Identificación del Riesgo'!H21:H23="","",
IF('2. Identificación del Riesgo'!H21:H23&lt;&gt;"Corrupción",'2. Identificación del Riesgo'!H21:H23)))</f>
        <v>Gestión</v>
      </c>
      <c r="E21" s="53" t="s">
        <v>416</v>
      </c>
      <c r="F21" s="53" t="s">
        <v>417</v>
      </c>
      <c r="G21" s="53"/>
      <c r="H21" s="67" t="str">
        <f t="shared" si="0"/>
        <v xml:space="preserve">Profesional universitario. Confirmar mediante correo electronico las instrucciones de pagos a radicar. </v>
      </c>
      <c r="I21" s="49" t="s">
        <v>58</v>
      </c>
      <c r="J21" s="50" t="str">
        <f t="shared" ref="J21:J23" si="12">IF(OR(I21="Preventivo",I21="Detectivo"),"Afecta probabilidad",
IF(I21="Correctivo","Afecta Impacto",""))</f>
        <v>Afecta probabilidad</v>
      </c>
      <c r="K21" s="49" t="s">
        <v>60</v>
      </c>
      <c r="L21" s="65" t="s">
        <v>61</v>
      </c>
      <c r="M21" s="65" t="s">
        <v>63</v>
      </c>
      <c r="N21" s="65" t="s">
        <v>64</v>
      </c>
      <c r="O21" s="65" t="s">
        <v>418</v>
      </c>
      <c r="P21" s="65" t="s">
        <v>412</v>
      </c>
      <c r="Q21" s="65" t="s">
        <v>419</v>
      </c>
      <c r="R21" s="52">
        <f t="shared" si="2"/>
        <v>0.4</v>
      </c>
      <c r="S21" s="59">
        <f>IF(OR(J21="",J21=0),"",
IF(J21="Afecta probabilidad",'2. Identificación del Riesgo'!$L$21,""))</f>
        <v>0.4</v>
      </c>
      <c r="T21" s="59" t="str">
        <f>IF(OR(J21="",J21=0),"",
IF(J21="Afecta Impacto",'2. Identificación del Riesgo'!$O$21,""))</f>
        <v/>
      </c>
      <c r="U21" s="59">
        <f>IFERROR(IF(S21="",0,S21-(S21*R21)),0)</f>
        <v>0.24</v>
      </c>
      <c r="V21" s="59">
        <f>IFERROR(IF(T21="",0,T21-(T21*R21)),0)</f>
        <v>0</v>
      </c>
      <c r="W21" s="3"/>
      <c r="X21" s="3"/>
      <c r="Y21" s="3"/>
      <c r="Z21" s="3"/>
      <c r="AA21" s="3"/>
      <c r="AB21" s="3"/>
      <c r="AC21" s="3"/>
      <c r="AD21" s="3"/>
      <c r="AE21" s="3"/>
      <c r="AF21" s="3"/>
      <c r="AG21" s="3"/>
      <c r="AH21" s="3"/>
      <c r="AI21" s="3"/>
      <c r="AJ21" s="3"/>
      <c r="AK21" s="3"/>
      <c r="AL21" s="3"/>
      <c r="AM21" s="3"/>
    </row>
    <row r="22" spans="1:39" ht="30.75" customHeight="1" x14ac:dyDescent="0.3">
      <c r="A22" s="109"/>
      <c r="B22" s="155"/>
      <c r="C22" s="135"/>
      <c r="D22" s="135"/>
      <c r="E22" s="53"/>
      <c r="F22" s="53"/>
      <c r="G22" s="53"/>
      <c r="H22" s="67" t="str">
        <f t="shared" si="0"/>
        <v xml:space="preserve">  </v>
      </c>
      <c r="I22" s="49"/>
      <c r="J22" s="50" t="str">
        <f t="shared" si="12"/>
        <v/>
      </c>
      <c r="K22" s="49"/>
      <c r="L22" s="65"/>
      <c r="M22" s="65"/>
      <c r="N22" s="65"/>
      <c r="O22" s="65"/>
      <c r="P22" s="65"/>
      <c r="Q22" s="65"/>
      <c r="R22" s="52" t="str">
        <f t="shared" si="2"/>
        <v/>
      </c>
      <c r="S22" s="59" t="str">
        <f>IF(OR(J22="",J22=0),"",
IF(J22="Afecta probabilidad",
IF(J21="Afecta probabilidad",S21-(S21*R21),'2. Identificación del Riesgo'!$L$21),""))</f>
        <v/>
      </c>
      <c r="T22" s="59" t="str">
        <f>IF(OR(J22="",J22=0),"",
IF(J22="Afecta Impacto",
IF(J21="Afecta Impacto",T21-(T21*R21),'2. Identificación del Riesgo'!$O$21),""))</f>
        <v/>
      </c>
      <c r="U22" s="59">
        <f t="shared" ref="U22:U23" si="13">IFERROR(IF(S22="",0,S22-(S22*R22)),0)</f>
        <v>0</v>
      </c>
      <c r="V22" s="59">
        <f t="shared" ref="V22:V23" si="14">IFERROR(IF(T22="",0,T22-(T22*R22)),0)</f>
        <v>0</v>
      </c>
      <c r="W22" s="3"/>
      <c r="X22" s="3"/>
      <c r="Y22" s="3"/>
      <c r="Z22" s="3"/>
      <c r="AA22" s="3"/>
      <c r="AB22" s="3"/>
      <c r="AC22" s="3"/>
      <c r="AD22" s="3"/>
      <c r="AE22" s="3"/>
      <c r="AF22" s="3"/>
      <c r="AG22" s="3"/>
      <c r="AH22" s="3"/>
      <c r="AI22" s="3"/>
      <c r="AJ22" s="3"/>
      <c r="AK22" s="3"/>
      <c r="AL22" s="3"/>
      <c r="AM22" s="3"/>
    </row>
    <row r="23" spans="1:39" ht="30.75" customHeight="1" x14ac:dyDescent="0.3">
      <c r="A23" s="109"/>
      <c r="B23" s="155"/>
      <c r="C23" s="135"/>
      <c r="D23" s="135"/>
      <c r="E23" s="53"/>
      <c r="F23" s="53"/>
      <c r="G23" s="53"/>
      <c r="H23" s="67" t="str">
        <f t="shared" si="0"/>
        <v xml:space="preserve">  </v>
      </c>
      <c r="I23" s="49"/>
      <c r="J23" s="50" t="str">
        <f t="shared" si="12"/>
        <v/>
      </c>
      <c r="K23" s="49"/>
      <c r="L23" s="65"/>
      <c r="M23" s="65"/>
      <c r="N23" s="65"/>
      <c r="O23" s="65"/>
      <c r="P23" s="65"/>
      <c r="Q23" s="65"/>
      <c r="R23" s="52" t="str">
        <f t="shared" si="2"/>
        <v/>
      </c>
      <c r="S23" s="59" t="str">
        <f>IF(OR(J23="",J23=0),"",
IF(J23="Afecta probabilidad",
IF(J22="Afecta probabilidad",S22-(S22*R22),
IF(J21="Afecta probabilidad",S21-(S21*R21),'2. Identificación del Riesgo'!$L$21)),""))</f>
        <v/>
      </c>
      <c r="T23" s="59" t="str">
        <f>IF(OR(J23="",J23=0),"",
IF(J23="Afecta Impacto",
IF(J22="Afecta Impacto",T22-(T22*R22),
IF(J21="Afecta Impacto",T21-(T21*R21),'2. Identificación del Riesgo'!$O$21)),""))</f>
        <v/>
      </c>
      <c r="U23" s="59">
        <f t="shared" si="13"/>
        <v>0</v>
      </c>
      <c r="V23" s="59">
        <f t="shared" si="14"/>
        <v>0</v>
      </c>
      <c r="W23" s="3"/>
      <c r="X23" s="3"/>
      <c r="Y23" s="3"/>
      <c r="Z23" s="3"/>
      <c r="AA23" s="3"/>
      <c r="AB23" s="3"/>
      <c r="AC23" s="3"/>
      <c r="AD23" s="3"/>
      <c r="AE23" s="3"/>
      <c r="AF23" s="3"/>
      <c r="AG23" s="3"/>
      <c r="AH23" s="3"/>
      <c r="AI23" s="3"/>
      <c r="AJ23" s="3"/>
      <c r="AK23" s="3"/>
      <c r="AL23" s="3"/>
      <c r="AM23" s="3"/>
    </row>
    <row r="24" spans="1:39" ht="30.75" customHeight="1" x14ac:dyDescent="0.3">
      <c r="A24" s="109">
        <v>6</v>
      </c>
      <c r="B24" s="155" t="str">
        <f>IF(OR('2. Identificación del Riesgo'!H24:H26="Corrupción",'2. Identificación del Riesgo'!H24:H26="Lavado de Activos",'2. Identificación del Riesgo'!H24:H26="Financiación del Terrorismo",'2. Identificación del Riesgo'!H24:H26="Trámites, OPAs y Consultas de Acceso a la Información Pública"),"No aplica",
IF('2. Identificación del Riesgo'!H24:H26="","",
IF('2. Identificación del Riesgo'!H24:H26&lt;&gt;"Corrupción",'2. Identificación del Riesgo'!B24:B26)))</f>
        <v>Gestión Financiera</v>
      </c>
      <c r="C24" s="135" t="str">
        <f>IF(OR('2. Identificación del Riesgo'!H24:H26="Corrupción",'2. Identificación del Riesgo'!H24:H26="Lavado de Activos",'2. Identificación del Riesgo'!H24:H26="Financiación del Terrorismo",'2. Identificación del Riesgo'!H24:H26="Trámites, OPAs y Consultas de Acceso a la Información Pública"),"No aplica",
IF('2. Identificación del Riesgo'!H24:H26="","",
IF('2. Identificación del Riesgo'!H24:H26&lt;&gt;"Corrupción",'2. Identificación del Riesgo'!G24:G26)))</f>
        <v>Afectación Económica o Presupuestal por el error en la reproducción de la información presupuestal en el PREDIS LOCAL debido a la Ausencia de herramientas tecnológicas para reproducir en los aplicativos locales la informacion presupuestal</v>
      </c>
      <c r="D24" s="135" t="str">
        <f>IF(OR('2. Identificación del Riesgo'!H24:H26="Corrupción",'2. Identificación del Riesgo'!H24:H26="Lavado de Activos",'2. Identificación del Riesgo'!H24:H26="Financiación del Terrorismo",'2. Identificación del Riesgo'!H24:H26="Trámites, OPAs y Consultas de Acceso a la Información Pública"),"No aplica",
IF('2. Identificación del Riesgo'!H24:H26="","",
IF('2. Identificación del Riesgo'!H24:H26&lt;&gt;"Corrupción",'2. Identificación del Riesgo'!H24:H26)))</f>
        <v>Gestión</v>
      </c>
      <c r="E24" s="53" t="s">
        <v>380</v>
      </c>
      <c r="F24" s="53" t="s">
        <v>383</v>
      </c>
      <c r="G24" s="53"/>
      <c r="H24" s="67" t="str">
        <f t="shared" si="0"/>
        <v xml:space="preserve">Profesional Especializado presupuesto Realizar concilaciones mensuales. </v>
      </c>
      <c r="I24" s="49" t="s">
        <v>58</v>
      </c>
      <c r="J24" s="50" t="str">
        <f t="shared" ref="J24:J26" si="15">IF(OR(I24="Preventivo",I24="Detectivo"),"Afecta probabilidad",
IF(I24="Correctivo","Afecta Impacto",""))</f>
        <v>Afecta probabilidad</v>
      </c>
      <c r="K24" s="49" t="s">
        <v>60</v>
      </c>
      <c r="L24" s="65" t="s">
        <v>61</v>
      </c>
      <c r="M24" s="65" t="s">
        <v>63</v>
      </c>
      <c r="N24" s="65" t="s">
        <v>64</v>
      </c>
      <c r="O24" s="69" t="s">
        <v>394</v>
      </c>
      <c r="P24" s="65" t="s">
        <v>395</v>
      </c>
      <c r="Q24" s="69" t="s">
        <v>396</v>
      </c>
      <c r="R24" s="52">
        <f t="shared" si="2"/>
        <v>0.4</v>
      </c>
      <c r="S24" s="59">
        <f>IF(OR(J24="",J24=0),"",
IF(J24="Afecta probabilidad",'2. Identificación del Riesgo'!$L$24,""))</f>
        <v>0.8</v>
      </c>
      <c r="T24" s="59" t="str">
        <f>IF(OR(J24="",J24=0),"",
IF(J24="Afecta Impacto",'2. Identificación del Riesgo'!$O$24,""))</f>
        <v/>
      </c>
      <c r="U24" s="59">
        <f>IFERROR(IF(S24="",0,S24-(S24*R24)),0)</f>
        <v>0.48</v>
      </c>
      <c r="V24" s="59">
        <f>IFERROR(IF(T24="",0,T24-(T24*R24)),0)</f>
        <v>0</v>
      </c>
      <c r="W24" s="3"/>
      <c r="X24" s="3"/>
      <c r="Y24" s="3"/>
      <c r="Z24" s="3"/>
      <c r="AA24" s="3"/>
      <c r="AB24" s="3"/>
      <c r="AC24" s="3"/>
      <c r="AD24" s="3"/>
      <c r="AE24" s="3"/>
      <c r="AF24" s="3"/>
      <c r="AG24" s="3"/>
      <c r="AH24" s="3"/>
      <c r="AI24" s="3"/>
      <c r="AJ24" s="3"/>
      <c r="AK24" s="3"/>
      <c r="AL24" s="3"/>
      <c r="AM24" s="3"/>
    </row>
    <row r="25" spans="1:39" ht="30.75" customHeight="1" x14ac:dyDescent="0.3">
      <c r="A25" s="109"/>
      <c r="B25" s="155"/>
      <c r="C25" s="135"/>
      <c r="D25" s="135"/>
      <c r="E25" s="53"/>
      <c r="F25" s="53"/>
      <c r="G25" s="53"/>
      <c r="H25" s="67" t="str">
        <f t="shared" si="0"/>
        <v xml:space="preserve">  </v>
      </c>
      <c r="I25" s="49"/>
      <c r="J25" s="50" t="str">
        <f t="shared" si="15"/>
        <v/>
      </c>
      <c r="K25" s="49"/>
      <c r="L25" s="65"/>
      <c r="M25" s="65"/>
      <c r="N25" s="65"/>
      <c r="O25" s="65"/>
      <c r="P25" s="65"/>
      <c r="Q25" s="65"/>
      <c r="R25" s="52" t="str">
        <f t="shared" si="2"/>
        <v/>
      </c>
      <c r="S25" s="59" t="str">
        <f>IF(OR(J25="",J25=0),"",
IF(J25="Afecta probabilidad",
IF(J24="Afecta probabilidad",S24-(S24*R24),'2. Identificación del Riesgo'!$L$24),""))</f>
        <v/>
      </c>
      <c r="T25" s="59" t="str">
        <f>IF(OR(J25="",J25=0),"",
IF(J25="Afecta Impacto",
IF(J24="Afecta Impacto",T24-(T24*R24),'2. Identificación del Riesgo'!$O$24),""))</f>
        <v/>
      </c>
      <c r="U25" s="59">
        <f t="shared" ref="U25:U26" si="16">IFERROR(IF(S25="",0,S25-(S25*R25)),0)</f>
        <v>0</v>
      </c>
      <c r="V25" s="59">
        <f t="shared" ref="V25:V26" si="17">IFERROR(IF(T25="",0,T25-(T25*R25)),0)</f>
        <v>0</v>
      </c>
      <c r="W25" s="3"/>
      <c r="X25" s="3"/>
      <c r="Y25" s="3"/>
      <c r="Z25" s="3"/>
      <c r="AA25" s="3"/>
      <c r="AB25" s="3"/>
      <c r="AC25" s="3"/>
      <c r="AD25" s="3"/>
      <c r="AE25" s="3"/>
      <c r="AF25" s="3"/>
      <c r="AG25" s="3"/>
      <c r="AH25" s="3"/>
      <c r="AI25" s="3"/>
      <c r="AJ25" s="3"/>
      <c r="AK25" s="3"/>
      <c r="AL25" s="3"/>
      <c r="AM25" s="3"/>
    </row>
    <row r="26" spans="1:39" ht="30.75" customHeight="1" x14ac:dyDescent="0.3">
      <c r="A26" s="109"/>
      <c r="B26" s="155"/>
      <c r="C26" s="135"/>
      <c r="D26" s="135"/>
      <c r="E26" s="53"/>
      <c r="F26" s="53"/>
      <c r="G26" s="53"/>
      <c r="H26" s="67" t="str">
        <f t="shared" si="0"/>
        <v xml:space="preserve">  </v>
      </c>
      <c r="I26" s="49"/>
      <c r="J26" s="50" t="str">
        <f t="shared" si="15"/>
        <v/>
      </c>
      <c r="K26" s="49"/>
      <c r="L26" s="65"/>
      <c r="M26" s="65"/>
      <c r="N26" s="65"/>
      <c r="O26" s="65"/>
      <c r="P26" s="65"/>
      <c r="Q26" s="65"/>
      <c r="R26" s="52" t="str">
        <f t="shared" si="2"/>
        <v/>
      </c>
      <c r="S26" s="59" t="str">
        <f>IF(OR(J26="",J26=0),"",
IF(J26="Afecta probabilidad",
IF(J25="Afecta probabilidad",S25-(S25*R25),
IF(J24="Afecta probabilidad",S24-(S24*R24),'2. Identificación del Riesgo'!$L$24)),""))</f>
        <v/>
      </c>
      <c r="T26" s="59" t="str">
        <f>IF(OR(J26="",J26=0),"",
IF(J26="Afecta Impacto",
IF(J25="Afecta Impacto",T25-(T25*R25),
IF(J24="Afecta Impacto",T24-(T24*R24),'2. Identificación del Riesgo'!$O$24)),""))</f>
        <v/>
      </c>
      <c r="U26" s="59">
        <f t="shared" si="16"/>
        <v>0</v>
      </c>
      <c r="V26" s="59">
        <f t="shared" si="17"/>
        <v>0</v>
      </c>
      <c r="W26" s="3"/>
      <c r="X26" s="3"/>
      <c r="Y26" s="3"/>
      <c r="Z26" s="3"/>
      <c r="AA26" s="3"/>
      <c r="AB26" s="3"/>
      <c r="AC26" s="3"/>
      <c r="AD26" s="3"/>
      <c r="AE26" s="3"/>
      <c r="AF26" s="3"/>
      <c r="AG26" s="3"/>
      <c r="AH26" s="3"/>
      <c r="AI26" s="3"/>
      <c r="AJ26" s="3"/>
      <c r="AK26" s="3"/>
      <c r="AL26" s="3"/>
      <c r="AM26" s="3"/>
    </row>
    <row r="27" spans="1:39" ht="30.75" customHeight="1" x14ac:dyDescent="0.3">
      <c r="A27" s="109">
        <v>7</v>
      </c>
      <c r="B27" s="155" t="str">
        <f>IF(OR('2. Identificación del Riesgo'!H27:H29="Corrupción",'2. Identificación del Riesgo'!H27:H29="Lavado de Activos",'2. Identificación del Riesgo'!H27:H29="Financiación del Terrorismo",'2. Identificación del Riesgo'!H27:H29="Trámites, OPAs y Consultas de Acceso a la Información Pública"),"No aplica",
IF('2. Identificación del Riesgo'!H27:H29="","",
IF('2. Identificación del Riesgo'!H27:H29&lt;&gt;"Corrupción",'2. Identificación del Riesgo'!B27:B29)))</f>
        <v>Gestión Financiera</v>
      </c>
      <c r="C27" s="135" t="str">
        <f>IF(OR('2. Identificación del Riesgo'!H27:H29="Corrupción",'2. Identificación del Riesgo'!H27:H29="Lavado de Activos",'2. Identificación del Riesgo'!H27:H29="Financiación del Terrorismo",'2. Identificación del Riesgo'!H27:H29="Trámites, OPAs y Consultas de Acceso a la Información Pública"),"No aplica",
IF('2. Identificación del Riesgo'!H27:H29="","",
IF('2. Identificación del Riesgo'!H27:H29&lt;&gt;"Corrupción",'2. Identificación del Riesgo'!G27:G29)))</f>
        <v>Posibilidad de afectación economica o presupuestal, por la alta rotación de personal de planta, debido a la falta de lineamientos y herramientas institucionalizados para una adecuada trasferencia de conocimiento.</v>
      </c>
      <c r="D27" s="135" t="str">
        <f>IF(OR('2. Identificación del Riesgo'!H27:H29="Corrupción",'2. Identificación del Riesgo'!H27:H29="Lavado de Activos",'2. Identificación del Riesgo'!H27:H29="Financiación del Terrorismo",'2. Identificación del Riesgo'!H27:H29="Trámites, OPAs y Consultas de Acceso a la Información Pública"),"No aplica",
IF('2. Identificación del Riesgo'!H27:H29="","",
IF('2. Identificación del Riesgo'!H27:H29&lt;&gt;"Corrupción",'2. Identificación del Riesgo'!H27:H29)))</f>
        <v>Fuga de Capital Intelectual</v>
      </c>
      <c r="E27" s="53" t="s">
        <v>449</v>
      </c>
      <c r="F27" s="53" t="s">
        <v>450</v>
      </c>
      <c r="G27" s="53" t="s">
        <v>451</v>
      </c>
      <c r="H27" s="67" t="str">
        <f t="shared" si="0"/>
        <v>El Jefe Inmediato verifica el acta de entrega de puesto de trabajo con sus respectivos soportes, remitida por el funcionario al momento de una desvinculación o traslado laboral.</v>
      </c>
      <c r="I27" s="49" t="s">
        <v>59</v>
      </c>
      <c r="J27" s="50" t="str">
        <f t="shared" ref="J27:J29" si="18">IF(OR(I27="Preventivo",I27="Detectivo"),"Afecta probabilidad",
IF(I27="Correctivo","Afecta Impacto",""))</f>
        <v>Afecta probabilidad</v>
      </c>
      <c r="K27" s="49" t="s">
        <v>60</v>
      </c>
      <c r="L27" s="65" t="s">
        <v>61</v>
      </c>
      <c r="M27" s="65" t="s">
        <v>63</v>
      </c>
      <c r="N27" s="65" t="s">
        <v>64</v>
      </c>
      <c r="O27" s="65" t="s">
        <v>458</v>
      </c>
      <c r="P27" s="65" t="s">
        <v>459</v>
      </c>
      <c r="Q27" s="65" t="s">
        <v>460</v>
      </c>
      <c r="R27" s="52">
        <f t="shared" si="2"/>
        <v>0.3</v>
      </c>
      <c r="S27" s="59">
        <f>IF(OR(J27="",J27=0),"",
IF(J27="Afecta probabilidad",'2. Identificación del Riesgo'!$L$27,""))</f>
        <v>0.6</v>
      </c>
      <c r="T27" s="59" t="str">
        <f>IF(OR(J27="",J27=0),"",
IF(J27="Afecta Impacto",'2. Identificación del Riesgo'!$O$27,""))</f>
        <v/>
      </c>
      <c r="U27" s="59">
        <f>IFERROR(IF(S27="",0,S27-(S27*R27)),0)</f>
        <v>0.42</v>
      </c>
      <c r="V27" s="59">
        <f>IFERROR(IF(T27="",0,T27-(T27*R27)),0)</f>
        <v>0</v>
      </c>
      <c r="W27" s="3"/>
      <c r="X27" s="3"/>
      <c r="Y27" s="3"/>
      <c r="Z27" s="3"/>
      <c r="AA27" s="3"/>
      <c r="AB27" s="3"/>
      <c r="AC27" s="3"/>
      <c r="AD27" s="3"/>
      <c r="AE27" s="3"/>
      <c r="AF27" s="3"/>
      <c r="AG27" s="3"/>
      <c r="AH27" s="3"/>
      <c r="AI27" s="3"/>
      <c r="AJ27" s="3"/>
      <c r="AK27" s="3"/>
      <c r="AL27" s="3"/>
      <c r="AM27" s="3"/>
    </row>
    <row r="28" spans="1:39" ht="30.75" customHeight="1" x14ac:dyDescent="0.3">
      <c r="A28" s="109"/>
      <c r="B28" s="155"/>
      <c r="C28" s="135"/>
      <c r="D28" s="135"/>
      <c r="E28" s="53" t="s">
        <v>452</v>
      </c>
      <c r="F28" s="53" t="s">
        <v>453</v>
      </c>
      <c r="G28" s="53" t="s">
        <v>454</v>
      </c>
      <c r="H28" s="67" t="str">
        <f t="shared" si="0"/>
        <v>El funcionario realiza el informe o charla en la que transfiere el conocimiento adquirido, producto de una capacitación brindada por el IDIGER mediante su Plan Institucional de Capacitación.</v>
      </c>
      <c r="I28" s="49" t="s">
        <v>59</v>
      </c>
      <c r="J28" s="50" t="str">
        <f t="shared" si="18"/>
        <v>Afecta probabilidad</v>
      </c>
      <c r="K28" s="49" t="s">
        <v>60</v>
      </c>
      <c r="L28" s="65" t="s">
        <v>61</v>
      </c>
      <c r="M28" s="65" t="s">
        <v>63</v>
      </c>
      <c r="N28" s="65" t="s">
        <v>64</v>
      </c>
      <c r="O28" s="65" t="s">
        <v>458</v>
      </c>
      <c r="P28" s="65" t="s">
        <v>461</v>
      </c>
      <c r="Q28" s="65" t="s">
        <v>462</v>
      </c>
      <c r="R28" s="52">
        <f t="shared" si="2"/>
        <v>0.3</v>
      </c>
      <c r="S28" s="59">
        <f>IF(OR(J28="",J28=0),"",
IF(J28="Afecta probabilidad",
IF(J27="Afecta probabilidad",S27-(S27*R27),'2. Identificación del Riesgo'!$L$27),""))</f>
        <v>0.42</v>
      </c>
      <c r="T28" s="59" t="str">
        <f>IF(OR(J28="",J28=0),"",
IF(J28="Afecta Impacto",
IF(J27="Afecta Impacto",T27-(T27*R27),'2. Identificación del Riesgo'!$O$27),""))</f>
        <v/>
      </c>
      <c r="U28" s="59">
        <f t="shared" ref="U28:U29" si="19">IFERROR(IF(S28="",0,S28-(S28*R28)),0)</f>
        <v>0.29399999999999998</v>
      </c>
      <c r="V28" s="59">
        <f t="shared" ref="V28:V29" si="20">IFERROR(IF(T28="",0,T28-(T28*R28)),0)</f>
        <v>0</v>
      </c>
      <c r="W28" s="3"/>
      <c r="X28" s="3"/>
      <c r="Y28" s="3"/>
      <c r="Z28" s="3"/>
      <c r="AA28" s="3"/>
      <c r="AB28" s="3"/>
      <c r="AC28" s="3"/>
      <c r="AD28" s="3"/>
      <c r="AE28" s="3"/>
      <c r="AF28" s="3"/>
      <c r="AG28" s="3"/>
      <c r="AH28" s="3"/>
      <c r="AI28" s="3"/>
      <c r="AJ28" s="3"/>
      <c r="AK28" s="3"/>
      <c r="AL28" s="3"/>
      <c r="AM28" s="3"/>
    </row>
    <row r="29" spans="1:39" ht="30.75" customHeight="1" x14ac:dyDescent="0.3">
      <c r="A29" s="109"/>
      <c r="B29" s="155"/>
      <c r="C29" s="135"/>
      <c r="D29" s="135"/>
      <c r="E29" s="53"/>
      <c r="F29" s="53"/>
      <c r="G29" s="53"/>
      <c r="H29" s="67" t="str">
        <f t="shared" si="0"/>
        <v xml:space="preserve">  </v>
      </c>
      <c r="I29" s="49"/>
      <c r="J29" s="50" t="str">
        <f t="shared" si="18"/>
        <v/>
      </c>
      <c r="K29" s="49"/>
      <c r="L29" s="65"/>
      <c r="M29" s="65"/>
      <c r="N29" s="65"/>
      <c r="O29" s="65"/>
      <c r="P29" s="65"/>
      <c r="Q29" s="65"/>
      <c r="R29" s="52" t="str">
        <f t="shared" si="2"/>
        <v/>
      </c>
      <c r="S29" s="59" t="str">
        <f>IF(OR(J29="",J29=0),"",
IF(J29="Afecta probabilidad",
IF(J28="Afecta probabilidad",S28-(S28*R28),
IF(J27="Afecta probabilidad",S27-(S27*R27),'2. Identificación del Riesgo'!$L$27)),""))</f>
        <v/>
      </c>
      <c r="T29" s="59" t="str">
        <f>IF(OR(J29="",J29=0),"",
IF(J29="Afecta Impacto",
IF(J28="Afecta Impacto",T28-(T28*R28),
IF(J27="Afecta Impacto",T27-(T27*R27),'2. Identificación del Riesgo'!$O$27)),""))</f>
        <v/>
      </c>
      <c r="U29" s="59">
        <f t="shared" si="19"/>
        <v>0</v>
      </c>
      <c r="V29" s="59">
        <f t="shared" si="20"/>
        <v>0</v>
      </c>
      <c r="W29" s="3"/>
      <c r="X29" s="3"/>
      <c r="Y29" s="3"/>
      <c r="Z29" s="3"/>
      <c r="AA29" s="3"/>
      <c r="AB29" s="3"/>
      <c r="AC29" s="3"/>
      <c r="AD29" s="3"/>
      <c r="AE29" s="3"/>
      <c r="AF29" s="3"/>
      <c r="AG29" s="3"/>
      <c r="AH29" s="3"/>
      <c r="AI29" s="3"/>
      <c r="AJ29" s="3"/>
      <c r="AK29" s="3"/>
      <c r="AL29" s="3"/>
      <c r="AM29" s="3"/>
    </row>
    <row r="30" spans="1:39" ht="30.75" customHeight="1" x14ac:dyDescent="0.3">
      <c r="A30" s="109">
        <v>8</v>
      </c>
      <c r="B30" s="155" t="str">
        <f>IF(OR('2. Identificación del Riesgo'!H30:H32="Corrupción",'2. Identificación del Riesgo'!H30:H32="Lavado de Activos",'2. Identificación del Riesgo'!H30:H32="Financiación del Terrorismo",'2. Identificación del Riesgo'!H30:H32="Trámites, OPAs y Consultas de Acceso a la Información Pública"),"No aplica",
IF('2. Identificación del Riesgo'!H30:H32="","",
IF('2. Identificación del Riesgo'!H30:H32&lt;&gt;"Corrupción",'2. Identificación del Riesgo'!B30:B32)))</f>
        <v>Gestión Financiera</v>
      </c>
      <c r="C30" s="135" t="str">
        <f>IF(OR('2. Identificación del Riesgo'!H30:H32="Corrupción",'2. Identificación del Riesgo'!H30:H32="Lavado de Activos",'2. Identificación del Riesgo'!H30:H32="Financiación del Terrorismo",'2. Identificación del Riesgo'!H30:H32="Trámites, OPAs y Consultas de Acceso a la Información Pública"),"No aplica",
IF('2. Identificación del Riesgo'!H30:H32="","",
IF('2. Identificación del Riesgo'!H30:H32&lt;&gt;"Corrupción",'2. Identificación del Riesgo'!G30:G32)))</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D30" s="135" t="str">
        <f>IF(OR('2. Identificación del Riesgo'!H30:H32="Corrupción",'2. Identificación del Riesgo'!H30:H32="Lavado de Activos",'2. Identificación del Riesgo'!H30:H32="Financiación del Terrorismo",'2. Identificación del Riesgo'!H30:H32="Trámites, OPAs y Consultas de Acceso a la Información Pública"),"No aplica",
IF('2. Identificación del Riesgo'!H30:H32="","",
IF('2. Identificación del Riesgo'!H30:H32&lt;&gt;"Corrupción",'2. Identificación del Riesgo'!H30:H32)))</f>
        <v>Fuga de Capital Intelectual</v>
      </c>
      <c r="E30" s="53" t="s">
        <v>455</v>
      </c>
      <c r="F30" s="53" t="s">
        <v>456</v>
      </c>
      <c r="G30" s="53" t="s">
        <v>457</v>
      </c>
      <c r="H30" s="67" t="str">
        <f t="shared" si="0"/>
        <v>El Supervisor del contrato verifica el informe de actividades y soportes entregados por el Contratista de prestación de servicios, de manera mensual.</v>
      </c>
      <c r="I30" s="49" t="s">
        <v>59</v>
      </c>
      <c r="J30" s="50" t="str">
        <f t="shared" ref="J30:J32" si="21">IF(OR(I30="Preventivo",I30="Detectivo"),"Afecta probabilidad",
IF(I30="Correctivo","Afecta Impacto",""))</f>
        <v>Afecta probabilidad</v>
      </c>
      <c r="K30" s="49" t="s">
        <v>60</v>
      </c>
      <c r="L30" s="65" t="s">
        <v>61</v>
      </c>
      <c r="M30" s="65" t="s">
        <v>63</v>
      </c>
      <c r="N30" s="65" t="s">
        <v>64</v>
      </c>
      <c r="O30" s="65" t="s">
        <v>463</v>
      </c>
      <c r="P30" s="65" t="s">
        <v>464</v>
      </c>
      <c r="Q30" s="65" t="s">
        <v>465</v>
      </c>
      <c r="R30" s="52">
        <f t="shared" si="2"/>
        <v>0.3</v>
      </c>
      <c r="S30" s="59">
        <f>IF(OR(J30="",J30=0),"",
IF(J30="Afecta probabilidad",'2. Identificación del Riesgo'!$L$30,""))</f>
        <v>0.8</v>
      </c>
      <c r="T30" s="59" t="str">
        <f>IF(OR(J30="",J30=0),"",
IF(J30="Afecta Impacto",'2. Identificación del Riesgo'!$O$30,""))</f>
        <v/>
      </c>
      <c r="U30" s="59">
        <f>IFERROR(IF(S30="",0,S30-(S30*R30)),0)</f>
        <v>0.56000000000000005</v>
      </c>
      <c r="V30" s="59">
        <f>IFERROR(IF(T30="",0,T30-(T30*R30)),0)</f>
        <v>0</v>
      </c>
      <c r="W30" s="3"/>
      <c r="X30" s="3"/>
      <c r="Y30" s="3"/>
      <c r="Z30" s="3"/>
      <c r="AA30" s="3"/>
      <c r="AB30" s="3"/>
      <c r="AC30" s="3"/>
      <c r="AD30" s="3"/>
      <c r="AE30" s="3"/>
      <c r="AF30" s="3"/>
      <c r="AG30" s="3"/>
      <c r="AH30" s="3"/>
      <c r="AI30" s="3"/>
      <c r="AJ30" s="3"/>
      <c r="AK30" s="3"/>
      <c r="AL30" s="3"/>
      <c r="AM30" s="3"/>
    </row>
    <row r="31" spans="1:39" ht="30.75" customHeight="1" x14ac:dyDescent="0.3">
      <c r="A31" s="109"/>
      <c r="B31" s="155"/>
      <c r="C31" s="135"/>
      <c r="D31" s="135"/>
      <c r="E31" s="53"/>
      <c r="F31" s="53"/>
      <c r="G31" s="53"/>
      <c r="H31" s="67" t="str">
        <f t="shared" si="0"/>
        <v xml:space="preserve">  </v>
      </c>
      <c r="I31" s="49"/>
      <c r="J31" s="50" t="str">
        <f t="shared" si="21"/>
        <v/>
      </c>
      <c r="K31" s="49"/>
      <c r="L31" s="65"/>
      <c r="M31" s="65"/>
      <c r="N31" s="65"/>
      <c r="O31" s="65"/>
      <c r="P31" s="65"/>
      <c r="Q31" s="65"/>
      <c r="R31" s="52" t="str">
        <f t="shared" si="2"/>
        <v/>
      </c>
      <c r="S31" s="59" t="str">
        <f>IF(OR(J31="",J31=0),"",
IF(J31="Afecta probabilidad",
IF(J30="Afecta probabilidad",S30-(S30*R30),'2. Identificación del Riesgo'!$L$30),""))</f>
        <v/>
      </c>
      <c r="T31" s="59" t="str">
        <f>IF(OR(J31="",J31=0),"",
IF(J31="Afecta Impacto",
IF(J30="Afecta Impacto",T30-(T30*R30),'2. Identificación del Riesgo'!$O$30),""))</f>
        <v/>
      </c>
      <c r="U31" s="59">
        <f t="shared" ref="U31:U32" si="22">IFERROR(IF(S31="",0,S31-(S31*R31)),0)</f>
        <v>0</v>
      </c>
      <c r="V31" s="59">
        <f t="shared" ref="V31:V32" si="23">IFERROR(IF(T31="",0,T31-(T31*R31)),0)</f>
        <v>0</v>
      </c>
      <c r="W31" s="3"/>
      <c r="X31" s="3"/>
      <c r="Y31" s="3"/>
      <c r="Z31" s="3"/>
      <c r="AA31" s="3"/>
      <c r="AB31" s="3"/>
      <c r="AC31" s="3"/>
      <c r="AD31" s="3"/>
      <c r="AE31" s="3"/>
      <c r="AF31" s="3"/>
      <c r="AG31" s="3"/>
      <c r="AH31" s="3"/>
      <c r="AI31" s="3"/>
      <c r="AJ31" s="3"/>
      <c r="AK31" s="3"/>
      <c r="AL31" s="3"/>
      <c r="AM31" s="3"/>
    </row>
    <row r="32" spans="1:39" ht="30.75" customHeight="1" x14ac:dyDescent="0.3">
      <c r="A32" s="109"/>
      <c r="B32" s="155"/>
      <c r="C32" s="135"/>
      <c r="D32" s="135"/>
      <c r="E32" s="53"/>
      <c r="F32" s="53"/>
      <c r="G32" s="53"/>
      <c r="H32" s="67" t="str">
        <f t="shared" si="0"/>
        <v xml:space="preserve">  </v>
      </c>
      <c r="I32" s="49"/>
      <c r="J32" s="50" t="str">
        <f t="shared" si="21"/>
        <v/>
      </c>
      <c r="K32" s="49"/>
      <c r="L32" s="65"/>
      <c r="M32" s="65"/>
      <c r="N32" s="65"/>
      <c r="O32" s="65"/>
      <c r="P32" s="65"/>
      <c r="Q32" s="65"/>
      <c r="R32" s="52" t="str">
        <f t="shared" si="2"/>
        <v/>
      </c>
      <c r="S32" s="59" t="str">
        <f>IF(OR(J32="",J32=0),"",
IF(J32="Afecta probabilidad",
IF(J31="Afecta probabilidad",S31-(S31*R31),
IF(J30="Afecta probabilidad",S30-(S30*R30),'2. Identificación del Riesgo'!$L$30)),""))</f>
        <v/>
      </c>
      <c r="T32" s="59" t="str">
        <f>IF(OR(J32="",J32=0),"",
IF(J32="Afecta Impacto",
IF(J31="Afecta Impacto",T31-(T31*R31),
IF(J30="Afecta Impacto",T30-(T30*R30),'2. Identificación del Riesgo'!$O$30)),""))</f>
        <v/>
      </c>
      <c r="U32" s="59">
        <f t="shared" si="22"/>
        <v>0</v>
      </c>
      <c r="V32" s="59">
        <f t="shared" si="23"/>
        <v>0</v>
      </c>
      <c r="W32" s="3"/>
      <c r="X32" s="3"/>
      <c r="Y32" s="3"/>
      <c r="Z32" s="3"/>
      <c r="AA32" s="3"/>
      <c r="AB32" s="3"/>
      <c r="AC32" s="3"/>
      <c r="AD32" s="3"/>
      <c r="AE32" s="3"/>
      <c r="AF32" s="3"/>
      <c r="AG32" s="3"/>
      <c r="AH32" s="3"/>
      <c r="AI32" s="3"/>
      <c r="AJ32" s="3"/>
      <c r="AK32" s="3"/>
      <c r="AL32" s="3"/>
      <c r="AM32" s="3"/>
    </row>
    <row r="33" spans="1:39" ht="30.75" customHeight="1" x14ac:dyDescent="0.3">
      <c r="A33" s="109">
        <v>9</v>
      </c>
      <c r="B33" s="155" t="str">
        <f>IF(OR('2. Identificación del Riesgo'!H33:H35="Corrupción",'2. Identificación del Riesgo'!H33:H35="Lavado de Activos",'2. Identificación del Riesgo'!H33:H35="Financiación del Terrorismo",'2. Identificación del Riesgo'!H33:H35="Trámites, OPAs y Consultas de Acceso a la Información Pública"),"No aplica",
IF('2. Identificación del Riesgo'!H33:H35="","",
IF('2. Identificación del Riesgo'!H33:H35&lt;&gt;"Corrupción",'2. Identificación del Riesgo'!B33:B35)))</f>
        <v>Gestión Financiera</v>
      </c>
      <c r="C33" s="135" t="str">
        <f>IF(OR('2. Identificación del Riesgo'!H33:H35="Corrupción",'2. Identificación del Riesgo'!H33:H35="Lavado de Activos",'2. Identificación del Riesgo'!H33:H35="Financiación del Terrorismo",'2. Identificación del Riesgo'!H33:H35="Trámites, OPAs y Consultas de Acceso a la Información Pública"),"No aplica",
IF('2. Identificación del Riesgo'!H33:H35="","",
IF('2. Identificación del Riesgo'!H33:H35&lt;&gt;"Corrupción",'2. Identificación del Riesgo'!G33:G35)))</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D33" s="135" t="str">
        <f>IF(OR('2. Identificación del Riesgo'!H33:H35="Corrupción",'2. Identificación del Riesgo'!H33:H35="Lavado de Activos",'2. Identificación del Riesgo'!H33:H35="Financiación del Terrorismo",'2. Identificación del Riesgo'!H33:H35="Trámites, OPAs y Consultas de Acceso a la Información Pública"),"No aplica",
IF('2. Identificación del Riesgo'!H33:H35="","",
IF('2. Identificación del Riesgo'!H33:H35&lt;&gt;"Corrupción",'2. Identificación del Riesgo'!H33:H35)))</f>
        <v>Seguridad de la Información (Pérdida de Confidencialidad)</v>
      </c>
      <c r="E33" s="53" t="s">
        <v>485</v>
      </c>
      <c r="F33" s="53" t="s">
        <v>486</v>
      </c>
      <c r="G33" s="53" t="s">
        <v>487</v>
      </c>
      <c r="H33" s="67" t="str">
        <f t="shared" si="0"/>
        <v>El subdirector, Jefe o personal delegado Solicita a través de la mesa de servicio y cuando sea necesario. el acceso a las carpetas compartidas, para el personal que considere pertinente.</v>
      </c>
      <c r="I33" s="49" t="s">
        <v>58</v>
      </c>
      <c r="J33" s="50" t="str">
        <f t="shared" ref="J33:J35" si="24">IF(OR(I33="Preventivo",I33="Detectivo"),"Afecta probabilidad",
IF(I33="Correctivo","Afecta Impacto",""))</f>
        <v>Afecta probabilidad</v>
      </c>
      <c r="K33" s="49" t="s">
        <v>60</v>
      </c>
      <c r="L33" s="65" t="s">
        <v>62</v>
      </c>
      <c r="M33" s="65" t="s">
        <v>95</v>
      </c>
      <c r="N33" s="65" t="s">
        <v>64</v>
      </c>
      <c r="O33" s="65" t="s">
        <v>488</v>
      </c>
      <c r="P33" s="65" t="s">
        <v>489</v>
      </c>
      <c r="Q33" s="65" t="s">
        <v>490</v>
      </c>
      <c r="R33" s="52">
        <f t="shared" si="2"/>
        <v>0.4</v>
      </c>
      <c r="S33" s="59">
        <f>IF(OR(J33="",J33=0),"",
IF(J33="Afecta probabilidad",'2. Identificación del Riesgo'!$L$33,""))</f>
        <v>1</v>
      </c>
      <c r="T33" s="59" t="str">
        <f>IF(OR(J33="",J33=0),"",
IF(J33="Afecta Impacto",'2. Identificación del Riesgo'!$O$33,""))</f>
        <v/>
      </c>
      <c r="U33" s="59">
        <f>IFERROR(IF(S33="",0,S33-(S33*R33)),0)</f>
        <v>0.6</v>
      </c>
      <c r="V33" s="59">
        <f>IFERROR(IF(T33="",0,T33-(T33*R33)),0)</f>
        <v>0</v>
      </c>
      <c r="W33" s="3"/>
      <c r="X33" s="3"/>
      <c r="Y33" s="3"/>
      <c r="Z33" s="3"/>
      <c r="AA33" s="3"/>
      <c r="AB33" s="3"/>
      <c r="AC33" s="3"/>
      <c r="AD33" s="3"/>
      <c r="AE33" s="3"/>
      <c r="AF33" s="3"/>
      <c r="AG33" s="3"/>
      <c r="AH33" s="3"/>
      <c r="AI33" s="3"/>
      <c r="AJ33" s="3"/>
      <c r="AK33" s="3"/>
      <c r="AL33" s="3"/>
      <c r="AM33" s="3"/>
    </row>
    <row r="34" spans="1:39" ht="30.75" customHeight="1" x14ac:dyDescent="0.3">
      <c r="A34" s="109"/>
      <c r="B34" s="155"/>
      <c r="C34" s="135"/>
      <c r="D34" s="135"/>
      <c r="E34" s="53"/>
      <c r="F34" s="53"/>
      <c r="G34" s="53"/>
      <c r="H34" s="67" t="str">
        <f t="shared" si="0"/>
        <v xml:space="preserve">  </v>
      </c>
      <c r="I34" s="49"/>
      <c r="J34" s="50" t="str">
        <f t="shared" si="24"/>
        <v/>
      </c>
      <c r="K34" s="49"/>
      <c r="L34" s="65"/>
      <c r="M34" s="65"/>
      <c r="N34" s="65"/>
      <c r="O34" s="65"/>
      <c r="P34" s="65"/>
      <c r="Q34" s="65"/>
      <c r="R34" s="52" t="str">
        <f t="shared" si="2"/>
        <v/>
      </c>
      <c r="S34" s="59" t="str">
        <f>IF(OR(J34="",J34=0),"",
IF(J34="Afecta probabilidad",
IF(J33="Afecta probabilidad",S33-(S33*R33),'2. Identificación del Riesgo'!$L$33),""))</f>
        <v/>
      </c>
      <c r="T34" s="59" t="str">
        <f>IF(OR(J34="",J34=0),"",
IF(J34="Afecta Impacto",
IF(J33="Afecta Impacto",T33-(T33*R33),'2. Identificación del Riesgo'!$O$33),""))</f>
        <v/>
      </c>
      <c r="U34" s="59">
        <f t="shared" ref="U34:U35" si="25">IFERROR(IF(S34="",0,S34-(S34*R34)),0)</f>
        <v>0</v>
      </c>
      <c r="V34" s="59">
        <f t="shared" ref="V34:V35" si="26">IFERROR(IF(T34="",0,T34-(T34*R34)),0)</f>
        <v>0</v>
      </c>
      <c r="W34" s="3"/>
      <c r="X34" s="3"/>
      <c r="Y34" s="3"/>
      <c r="Z34" s="3"/>
      <c r="AA34" s="3"/>
      <c r="AB34" s="3"/>
      <c r="AC34" s="3"/>
      <c r="AD34" s="3"/>
      <c r="AE34" s="3"/>
      <c r="AF34" s="3"/>
      <c r="AG34" s="3"/>
      <c r="AH34" s="3"/>
      <c r="AI34" s="3"/>
      <c r="AJ34" s="3"/>
      <c r="AK34" s="3"/>
      <c r="AL34" s="3"/>
      <c r="AM34" s="3"/>
    </row>
    <row r="35" spans="1:39" ht="30.75" customHeight="1" x14ac:dyDescent="0.3">
      <c r="A35" s="109"/>
      <c r="B35" s="155"/>
      <c r="C35" s="135"/>
      <c r="D35" s="135"/>
      <c r="E35" s="53"/>
      <c r="F35" s="53"/>
      <c r="G35" s="53"/>
      <c r="H35" s="67" t="str">
        <f t="shared" si="0"/>
        <v xml:space="preserve">  </v>
      </c>
      <c r="I35" s="49"/>
      <c r="J35" s="50" t="str">
        <f t="shared" si="24"/>
        <v/>
      </c>
      <c r="K35" s="49"/>
      <c r="L35" s="65"/>
      <c r="M35" s="65"/>
      <c r="N35" s="65"/>
      <c r="O35" s="65"/>
      <c r="P35" s="65"/>
      <c r="Q35" s="65"/>
      <c r="R35" s="52" t="str">
        <f t="shared" si="2"/>
        <v/>
      </c>
      <c r="S35" s="59" t="str">
        <f>IF(OR(J35="",J35=0),"",
IF(J35="Afecta probabilidad",
IF(J34="Afecta probabilidad",S34-(S34*R34),
IF(J33="Afecta probabilidad",S33-(S33*R33),'2. Identificación del Riesgo'!$L$33)),""))</f>
        <v/>
      </c>
      <c r="T35" s="59" t="str">
        <f>IF(OR(J35="",J35=0),"",
IF(J35="Afecta Impacto",
IF(J34="Afecta Impacto",T34-(T34*R34),
IF(J33="Afecta Impacto",T33-(T33*R33),'2. Identificación del Riesgo'!$O$33)),""))</f>
        <v/>
      </c>
      <c r="U35" s="59">
        <f t="shared" si="25"/>
        <v>0</v>
      </c>
      <c r="V35" s="59">
        <f t="shared" si="26"/>
        <v>0</v>
      </c>
      <c r="W35" s="3"/>
      <c r="X35" s="3"/>
      <c r="Y35" s="3"/>
      <c r="Z35" s="3"/>
      <c r="AA35" s="3"/>
      <c r="AB35" s="3"/>
      <c r="AC35" s="3"/>
      <c r="AD35" s="3"/>
      <c r="AE35" s="3"/>
      <c r="AF35" s="3"/>
      <c r="AG35" s="3"/>
      <c r="AH35" s="3"/>
      <c r="AI35" s="3"/>
      <c r="AJ35" s="3"/>
      <c r="AK35" s="3"/>
      <c r="AL35" s="3"/>
      <c r="AM35" s="3"/>
    </row>
    <row r="36" spans="1:39" ht="30.75" customHeight="1" x14ac:dyDescent="0.3">
      <c r="A36" s="109">
        <v>10</v>
      </c>
      <c r="B36" s="155" t="str">
        <f>IF(OR('2. Identificación del Riesgo'!H36:H38="Corrupción",'2. Identificación del Riesgo'!H36:H38="Lavado de Activos",'2. Identificación del Riesgo'!H36:H38="Financiación del Terrorismo",'2. Identificación del Riesgo'!H36:H38="Trámites, OPAs y Consultas de Acceso a la Información Pública"),"No aplica",
IF('2. Identificación del Riesgo'!H36:H38="","",
IF('2. Identificación del Riesgo'!H36:H38&lt;&gt;"Corrupción",'2. Identificación del Riesgo'!B36:B38)))</f>
        <v>Gestión Financiera</v>
      </c>
      <c r="C36" s="135" t="str">
        <f>IF(OR('2. Identificación del Riesgo'!H36:H38="Corrupción",'2. Identificación del Riesgo'!H36:H38="Lavado de Activos",'2. Identificación del Riesgo'!H36:H38="Financiación del Terrorismo",'2. Identificación del Riesgo'!H36:H38="Trámites, OPAs y Consultas de Acceso a la Información Pública"),"No aplica",
IF('2. Identificación del Riesgo'!H36:H38="","",
IF('2. Identificación del Riesgo'!H36:H38&lt;&gt;"Corrupción",'2. Identificación del Riesgo'!G36:G38)))</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D36" s="135" t="str">
        <f>IF(OR('2. Identificación del Riesgo'!H36:H38="Corrupción",'2. Identificación del Riesgo'!H36:H38="Lavado de Activos",'2. Identificación del Riesgo'!H36:H38="Financiación del Terrorismo",'2. Identificación del Riesgo'!H36:H38="Trámites, OPAs y Consultas de Acceso a la Información Pública"),"No aplica",
IF('2. Identificación del Riesgo'!H36:H38="","",
IF('2. Identificación del Riesgo'!H36:H38&lt;&gt;"Corrupción",'2. Identificación del Riesgo'!H36:H38)))</f>
        <v>Seguridad de la Información (Pérdida de la Integridad)</v>
      </c>
      <c r="E36" s="53"/>
      <c r="F36" s="53"/>
      <c r="G36" s="53"/>
      <c r="H36" s="67" t="str">
        <f t="shared" si="0"/>
        <v xml:space="preserve">  </v>
      </c>
      <c r="I36" s="49" t="s">
        <v>349</v>
      </c>
      <c r="J36" s="50" t="str">
        <f t="shared" ref="J36:J38" si="27">IF(OR(I36="Preventivo",I36="Detectivo"),"Afecta probabilidad",
IF(I36="Correctivo","Afecta Impacto",""))</f>
        <v/>
      </c>
      <c r="K36" s="49"/>
      <c r="L36" s="65"/>
      <c r="M36" s="65"/>
      <c r="N36" s="65"/>
      <c r="O36" s="65"/>
      <c r="P36" s="65"/>
      <c r="Q36" s="65"/>
      <c r="R36" s="52" t="str">
        <f t="shared" si="2"/>
        <v/>
      </c>
      <c r="S36" s="59" t="str">
        <f>IF(OR(J36="",J36=0),"",
IF(J36="Afecta probabilidad",'2. Identificación del Riesgo'!$L$36,""))</f>
        <v/>
      </c>
      <c r="T36" s="59" t="str">
        <f>IF(OR(J36="",J36=0),"",
IF(J36="Afecta Impacto",'2. Identificación del Riesgo'!$O$36,""))</f>
        <v/>
      </c>
      <c r="U36" s="59">
        <f>IFERROR(IF(S36="",0,S36-(S36*R36)),0)</f>
        <v>0</v>
      </c>
      <c r="V36" s="59">
        <f>IFERROR(IF(T36="",0,T36-(T36*R36)),0)</f>
        <v>0</v>
      </c>
      <c r="W36" s="3"/>
      <c r="X36" s="3"/>
      <c r="Y36" s="3"/>
      <c r="Z36" s="3"/>
      <c r="AA36" s="3"/>
      <c r="AB36" s="3"/>
      <c r="AC36" s="3"/>
      <c r="AD36" s="3"/>
      <c r="AE36" s="3"/>
      <c r="AF36" s="3"/>
      <c r="AG36" s="3"/>
      <c r="AH36" s="3"/>
      <c r="AI36" s="3"/>
      <c r="AJ36" s="3"/>
      <c r="AK36" s="3"/>
      <c r="AL36" s="3"/>
      <c r="AM36" s="3"/>
    </row>
    <row r="37" spans="1:39" ht="30.75" customHeight="1" x14ac:dyDescent="0.3">
      <c r="A37" s="109"/>
      <c r="B37" s="155"/>
      <c r="C37" s="135"/>
      <c r="D37" s="135"/>
      <c r="E37" s="53"/>
      <c r="F37" s="53"/>
      <c r="G37" s="53"/>
      <c r="H37" s="67" t="str">
        <f t="shared" si="0"/>
        <v xml:space="preserve">  </v>
      </c>
      <c r="I37" s="49"/>
      <c r="J37" s="50" t="str">
        <f t="shared" si="27"/>
        <v/>
      </c>
      <c r="K37" s="49"/>
      <c r="L37" s="65"/>
      <c r="M37" s="65"/>
      <c r="N37" s="65"/>
      <c r="O37" s="65"/>
      <c r="P37" s="65"/>
      <c r="Q37" s="65"/>
      <c r="R37" s="52" t="str">
        <f t="shared" si="2"/>
        <v/>
      </c>
      <c r="S37" s="59" t="str">
        <f>IF(OR(J37="",J37=0),"",
IF(J37="Afecta probabilidad",
IF(J36="Afecta probabilidad",S36-(S36*R36),'2. Identificación del Riesgo'!$L$36),""))</f>
        <v/>
      </c>
      <c r="T37" s="59" t="str">
        <f>IF(OR(J37="",J37=0),"",
IF(J37="Afecta Impacto",
IF(J36="Afecta Impacto",T36-(T36*R36),'2. Identificación del Riesgo'!$O$36),""))</f>
        <v/>
      </c>
      <c r="U37" s="59">
        <f t="shared" ref="U37:U38" si="28">IFERROR(IF(S37="",0,S37-(S37*R37)),0)</f>
        <v>0</v>
      </c>
      <c r="V37" s="59">
        <f t="shared" ref="V37:V38" si="29">IFERROR(IF(T37="",0,T37-(T37*R37)),0)</f>
        <v>0</v>
      </c>
    </row>
    <row r="38" spans="1:39" ht="30.75" customHeight="1" x14ac:dyDescent="0.3">
      <c r="A38" s="109"/>
      <c r="B38" s="155"/>
      <c r="C38" s="135"/>
      <c r="D38" s="135"/>
      <c r="E38" s="53"/>
      <c r="F38" s="53"/>
      <c r="G38" s="53"/>
      <c r="H38" s="67" t="str">
        <f t="shared" si="0"/>
        <v xml:space="preserve">  </v>
      </c>
      <c r="I38" s="49"/>
      <c r="J38" s="50" t="str">
        <f t="shared" si="27"/>
        <v/>
      </c>
      <c r="K38" s="49"/>
      <c r="L38" s="65"/>
      <c r="M38" s="65"/>
      <c r="N38" s="65"/>
      <c r="O38" s="65"/>
      <c r="P38" s="65"/>
      <c r="Q38" s="65"/>
      <c r="R38" s="52" t="str">
        <f t="shared" si="2"/>
        <v/>
      </c>
      <c r="S38" s="59" t="str">
        <f>IF(OR(J38="",J38=0),"",
IF(J38="Afecta probabilidad",
IF(J37="Afecta probabilidad",S37-(S37*R37),
IF(J36="Afecta probabilidad",S36-(S36*R36),'2. Identificación del Riesgo'!$L$36)),""))</f>
        <v/>
      </c>
      <c r="T38" s="59" t="str">
        <f>IF(OR(J38="",J38=0),"",
IF(J38="Afecta Impacto",
IF(J37="Afecta Impacto",T37-(T37*R37),
IF(J36="Afecta Impacto",T36-(T36*R36),'2. Identificación del Riesgo'!$O$36)),""))</f>
        <v/>
      </c>
      <c r="U38" s="59">
        <f t="shared" si="28"/>
        <v>0</v>
      </c>
      <c r="V38" s="59">
        <f t="shared" si="29"/>
        <v>0</v>
      </c>
    </row>
    <row r="39" spans="1:39" ht="30.75" customHeight="1" x14ac:dyDescent="0.3">
      <c r="A39" s="109">
        <v>11</v>
      </c>
      <c r="B39" s="155" t="str">
        <f>IF(OR('2. Identificación del Riesgo'!H39:H41="Corrupción",'2. Identificación del Riesgo'!H39:H41="Lavado de Activos",'2. Identificación del Riesgo'!H39:H41="Financiación del Terrorismo",'2. Identificación del Riesgo'!H39:H41="Trámites, OPAs y Consultas de Acceso a la Información Pública"),"No aplica",
IF('2. Identificación del Riesgo'!H39:H41="","",
IF('2. Identificación del Riesgo'!H39:H41&lt;&gt;"Corrupción",'2. Identificación del Riesgo'!B39:B41)))</f>
        <v/>
      </c>
      <c r="C39" s="135" t="str">
        <f>IF(OR('2. Identificación del Riesgo'!H39:H41="Corrupción",'2. Identificación del Riesgo'!H39:H41="Lavado de Activos",'2. Identificación del Riesgo'!H39:H41="Financiación del Terrorismo",'2. Identificación del Riesgo'!H39:H41="Trámites, OPAs y Consultas de Acceso a la Información Pública"),"No aplica",
IF('2. Identificación del Riesgo'!H39:H41="","",
IF('2. Identificación del Riesgo'!H39:H41&lt;&gt;"Corrupción",'2. Identificación del Riesgo'!G39:G41)))</f>
        <v/>
      </c>
      <c r="D39" s="135" t="str">
        <f>IF(OR('2. Identificación del Riesgo'!H39:H41="Corrupción",'2. Identificación del Riesgo'!H39:H41="Lavado de Activos",'2. Identificación del Riesgo'!H39:H41="Financiación del Terrorismo",'2. Identificación del Riesgo'!H39:H41="Trámites, OPAs y Consultas de Acceso a la Información Pública"),"No aplica",
IF('2. Identificación del Riesgo'!H39:H41="","",
IF('2. Identificación del Riesgo'!H39:H41&lt;&gt;"Corrupción",'2. Identificación del Riesgo'!H39:H41)))</f>
        <v/>
      </c>
      <c r="E39" s="53"/>
      <c r="F39" s="53"/>
      <c r="G39" s="53"/>
      <c r="H39" s="67" t="str">
        <f t="shared" si="0"/>
        <v xml:space="preserve">  </v>
      </c>
      <c r="I39" s="49"/>
      <c r="J39" s="50" t="str">
        <f t="shared" ref="J39:J41" si="30">IF(OR(I39="Preventivo",I39="Detectivo"),"Afecta probabilidad",
IF(I39="Correctivo","Afecta Impacto",""))</f>
        <v/>
      </c>
      <c r="K39" s="49"/>
      <c r="L39" s="65"/>
      <c r="M39" s="65"/>
      <c r="N39" s="65"/>
      <c r="O39" s="65"/>
      <c r="P39" s="65"/>
      <c r="Q39" s="65"/>
      <c r="R39" s="52" t="str">
        <f t="shared" si="2"/>
        <v/>
      </c>
      <c r="S39" s="59" t="str">
        <f>IF(OR(J39="",J39=0),"",
IF(J39="Afecta probabilidad",'2. Identificación del Riesgo'!$L$39,""))</f>
        <v/>
      </c>
      <c r="T39" s="59" t="str">
        <f>IF(OR(J39="",J39=0),"",
IF(J39="Afecta Impacto",'2. Identificación del Riesgo'!$O$39,""))</f>
        <v/>
      </c>
      <c r="U39" s="59">
        <f>IFERROR(IF(S39="",0,S39-(S39*R39)),0)</f>
        <v>0</v>
      </c>
      <c r="V39" s="59">
        <f>IFERROR(IF(T39="",0,T39-(T39*R39)),0)</f>
        <v>0</v>
      </c>
      <c r="W39" s="3"/>
      <c r="X39" s="3"/>
      <c r="Y39" s="3"/>
      <c r="Z39" s="3"/>
      <c r="AA39" s="3"/>
      <c r="AB39" s="3"/>
      <c r="AC39" s="3"/>
      <c r="AD39" s="3"/>
      <c r="AE39" s="3"/>
      <c r="AF39" s="3"/>
      <c r="AG39" s="3"/>
      <c r="AH39" s="3"/>
      <c r="AI39" s="3"/>
      <c r="AJ39" s="3"/>
      <c r="AK39" s="3"/>
      <c r="AL39" s="3"/>
      <c r="AM39" s="3"/>
    </row>
    <row r="40" spans="1:39" ht="30.75" customHeight="1" x14ac:dyDescent="0.3">
      <c r="A40" s="109"/>
      <c r="B40" s="155"/>
      <c r="C40" s="135"/>
      <c r="D40" s="135"/>
      <c r="E40" s="53"/>
      <c r="F40" s="53"/>
      <c r="G40" s="53"/>
      <c r="H40" s="67" t="str">
        <f t="shared" si="0"/>
        <v xml:space="preserve">  </v>
      </c>
      <c r="I40" s="49"/>
      <c r="J40" s="50" t="str">
        <f t="shared" si="30"/>
        <v/>
      </c>
      <c r="K40" s="49"/>
      <c r="L40" s="65"/>
      <c r="M40" s="65"/>
      <c r="N40" s="65"/>
      <c r="O40" s="65"/>
      <c r="P40" s="65"/>
      <c r="Q40" s="65"/>
      <c r="R40" s="52" t="str">
        <f t="shared" si="2"/>
        <v/>
      </c>
      <c r="S40" s="59" t="str">
        <f>IF(OR(J40="",J40=0),"",
IF(J40="Afecta probabilidad",
IF(J39="Afecta probabilidad",S39-(S39*R39),'2. Identificación del Riesgo'!$L$39),""))</f>
        <v/>
      </c>
      <c r="T40" s="59" t="str">
        <f>IF(OR(J40="",J40=0),"",
IF(J40="Afecta Impacto",
IF(J39="Afecta Impacto",T39-(T39*R39),'2. Identificación del Riesgo'!$O$39),""))</f>
        <v/>
      </c>
      <c r="U40" s="59">
        <f t="shared" ref="U40:U41" si="31">IFERROR(IF(S40="",0,S40-(S40*R40)),0)</f>
        <v>0</v>
      </c>
      <c r="V40" s="59">
        <f t="shared" ref="V40:V41" si="32">IFERROR(IF(T40="",0,T40-(T40*R40)),0)</f>
        <v>0</v>
      </c>
    </row>
    <row r="41" spans="1:39" ht="30.75" customHeight="1" x14ac:dyDescent="0.3">
      <c r="A41" s="109"/>
      <c r="B41" s="155"/>
      <c r="C41" s="135"/>
      <c r="D41" s="135"/>
      <c r="E41" s="53"/>
      <c r="F41" s="53"/>
      <c r="G41" s="53"/>
      <c r="H41" s="67" t="str">
        <f t="shared" si="0"/>
        <v xml:space="preserve">  </v>
      </c>
      <c r="I41" s="49"/>
      <c r="J41" s="50" t="str">
        <f t="shared" si="30"/>
        <v/>
      </c>
      <c r="K41" s="49"/>
      <c r="L41" s="65"/>
      <c r="M41" s="65"/>
      <c r="N41" s="65"/>
      <c r="O41" s="65"/>
      <c r="P41" s="65"/>
      <c r="Q41" s="65"/>
      <c r="R41" s="52" t="str">
        <f t="shared" si="2"/>
        <v/>
      </c>
      <c r="S41" s="59" t="str">
        <f>IF(OR(J41="",J41=0),"",
IF(J41="Afecta probabilidad",
IF(J40="Afecta probabilidad",S40-(S40*R40),
IF(J39="Afecta probabilidad",S39-(S39*R39),'2. Identificación del Riesgo'!$L$39)),""))</f>
        <v/>
      </c>
      <c r="T41" s="59" t="str">
        <f>IF(OR(J41="",J41=0),"",
IF(J41="Afecta Impacto",
IF(J40="Afecta Impacto",T40-(T40*R40),
IF(J39="Afecta Impacto",T39-(T39*R39),'2. Identificación del Riesgo'!$O$39)),""))</f>
        <v/>
      </c>
      <c r="U41" s="59">
        <f t="shared" si="31"/>
        <v>0</v>
      </c>
      <c r="V41" s="59">
        <f t="shared" si="32"/>
        <v>0</v>
      </c>
    </row>
    <row r="42" spans="1:39" ht="30.75" customHeight="1" x14ac:dyDescent="0.3">
      <c r="A42" s="109">
        <v>12</v>
      </c>
      <c r="B42" s="155" t="str">
        <f>IF(OR('2. Identificación del Riesgo'!H42:H44="Corrupción",'2. Identificación del Riesgo'!H42:H44="Lavado de Activos",'2. Identificación del Riesgo'!H42:H44="Financiación del Terrorismo",'2. Identificación del Riesgo'!H42:H44="Trámites, OPAs y Consultas de Acceso a la Información Pública"),"No aplica",
IF('2. Identificación del Riesgo'!H42:H44="","",
IF('2. Identificación del Riesgo'!H42:H44&lt;&gt;"Corrupción",'2. Identificación del Riesgo'!B42:B44)))</f>
        <v/>
      </c>
      <c r="C42" s="135" t="str">
        <f>IF(OR('2. Identificación del Riesgo'!H42:H44="Corrupción",'2. Identificación del Riesgo'!H42:H44="Lavado de Activos",'2. Identificación del Riesgo'!H42:H44="Financiación del Terrorismo",'2. Identificación del Riesgo'!H42:H44="Trámites, OPAs y Consultas de Acceso a la Información Pública"),"No aplica",
IF('2. Identificación del Riesgo'!H42:H44="","",
IF('2. Identificación del Riesgo'!H42:H44&lt;&gt;"Corrupción",'2. Identificación del Riesgo'!G42:G44)))</f>
        <v/>
      </c>
      <c r="D42" s="135" t="str">
        <f>IF(OR('2. Identificación del Riesgo'!H42:H44="Corrupción",'2. Identificación del Riesgo'!H42:H44="Lavado de Activos",'2. Identificación del Riesgo'!H42:H44="Financiación del Terrorismo",'2. Identificación del Riesgo'!H42:H44="Trámites, OPAs y Consultas de Acceso a la Información Pública"),"No aplica",
IF('2. Identificación del Riesgo'!H42:H44="","",
IF('2. Identificación del Riesgo'!H42:H44&lt;&gt;"Corrupción",'2. Identificación del Riesgo'!H42:H44)))</f>
        <v/>
      </c>
      <c r="E42" s="53"/>
      <c r="F42" s="53"/>
      <c r="G42" s="53"/>
      <c r="H42" s="67" t="str">
        <f t="shared" si="0"/>
        <v xml:space="preserve">  </v>
      </c>
      <c r="I42" s="49"/>
      <c r="J42" s="50" t="str">
        <f t="shared" ref="J42:J44" si="33">IF(OR(I42="Preventivo",I42="Detectivo"),"Afecta probabilidad",
IF(I42="Correctivo","Afecta Impacto",""))</f>
        <v/>
      </c>
      <c r="K42" s="49"/>
      <c r="L42" s="65"/>
      <c r="M42" s="65"/>
      <c r="N42" s="65"/>
      <c r="O42" s="65"/>
      <c r="P42" s="65"/>
      <c r="Q42" s="65"/>
      <c r="R42" s="52" t="str">
        <f t="shared" si="2"/>
        <v/>
      </c>
      <c r="S42" s="59" t="str">
        <f>IF(OR(J42="",J42=0),"",
IF(J42="Afecta probabilidad",'2. Identificación del Riesgo'!$L$42,""))</f>
        <v/>
      </c>
      <c r="T42" s="59" t="str">
        <f>IF(OR(J42="",J42=0),"",
IF(J42="Afecta Impacto",'2. Identificación del Riesgo'!$O$42,""))</f>
        <v/>
      </c>
      <c r="U42" s="59">
        <f>IFERROR(IF(S42="",0,S42-(S42*R42)),0)</f>
        <v>0</v>
      </c>
      <c r="V42" s="59">
        <f>IFERROR(IF(T42="",0,T42-(T42*R42)),0)</f>
        <v>0</v>
      </c>
      <c r="W42" s="3"/>
      <c r="X42" s="3"/>
      <c r="Y42" s="3"/>
      <c r="Z42" s="3"/>
      <c r="AA42" s="3"/>
      <c r="AB42" s="3"/>
      <c r="AC42" s="3"/>
      <c r="AD42" s="3"/>
      <c r="AE42" s="3"/>
      <c r="AF42" s="3"/>
      <c r="AG42" s="3"/>
      <c r="AH42" s="3"/>
      <c r="AI42" s="3"/>
      <c r="AJ42" s="3"/>
      <c r="AK42" s="3"/>
      <c r="AL42" s="3"/>
      <c r="AM42" s="3"/>
    </row>
    <row r="43" spans="1:39" ht="30.75" customHeight="1" x14ac:dyDescent="0.3">
      <c r="A43" s="109"/>
      <c r="B43" s="155"/>
      <c r="C43" s="135"/>
      <c r="D43" s="135"/>
      <c r="E43" s="53"/>
      <c r="F43" s="53"/>
      <c r="G43" s="53"/>
      <c r="H43" s="67" t="str">
        <f t="shared" si="0"/>
        <v xml:space="preserve">  </v>
      </c>
      <c r="I43" s="49"/>
      <c r="J43" s="50" t="str">
        <f t="shared" si="33"/>
        <v/>
      </c>
      <c r="K43" s="49"/>
      <c r="L43" s="65"/>
      <c r="M43" s="65"/>
      <c r="N43" s="65"/>
      <c r="O43" s="65"/>
      <c r="P43" s="65"/>
      <c r="Q43" s="65"/>
      <c r="R43" s="52" t="str">
        <f t="shared" si="2"/>
        <v/>
      </c>
      <c r="S43" s="59" t="str">
        <f>IF(OR(J43="",J43=0),"",
IF(J43="Afecta probabilidad",
IF(J42="Afecta probabilidad",S42-(S42*R42),'2. Identificación del Riesgo'!$L$42),""))</f>
        <v/>
      </c>
      <c r="T43" s="59" t="str">
        <f>IF(OR(J43="",J43=0),"",
IF(J43="Afecta Impacto",
IF(J42="Afecta Impacto",T42-(T42*R42),'2. Identificación del Riesgo'!$O$42),""))</f>
        <v/>
      </c>
      <c r="U43" s="59">
        <f t="shared" ref="U43:U44" si="34">IFERROR(IF(S43="",0,S43-(S43*R43)),0)</f>
        <v>0</v>
      </c>
      <c r="V43" s="59">
        <f t="shared" ref="V43:V44" si="35">IFERROR(IF(T43="",0,T43-(T43*R43)),0)</f>
        <v>0</v>
      </c>
    </row>
    <row r="44" spans="1:39" ht="30.75" customHeight="1" x14ac:dyDescent="0.3">
      <c r="A44" s="109"/>
      <c r="B44" s="155"/>
      <c r="C44" s="135"/>
      <c r="D44" s="135"/>
      <c r="E44" s="53"/>
      <c r="F44" s="53"/>
      <c r="G44" s="53"/>
      <c r="H44" s="67" t="str">
        <f t="shared" si="0"/>
        <v xml:space="preserve">  </v>
      </c>
      <c r="I44" s="49"/>
      <c r="J44" s="50" t="str">
        <f t="shared" si="33"/>
        <v/>
      </c>
      <c r="K44" s="49"/>
      <c r="L44" s="65"/>
      <c r="M44" s="65"/>
      <c r="N44" s="65"/>
      <c r="O44" s="65"/>
      <c r="P44" s="65"/>
      <c r="Q44" s="65"/>
      <c r="R44" s="52" t="str">
        <f t="shared" si="2"/>
        <v/>
      </c>
      <c r="S44" s="59" t="str">
        <f>IF(OR(J44="",J44=0),"",
IF(J44="Afecta probabilidad",
IF(J43="Afecta probabilidad",S43-(S43*R43),
IF(J42="Afecta probabilidad",S42-(S42*R42),'2. Identificación del Riesgo'!$L$42)),""))</f>
        <v/>
      </c>
      <c r="T44" s="59" t="str">
        <f>IF(OR(J44="",J44=0),"",
IF(J44="Afecta Impacto",
IF(J43="Afecta Impacto",T43-(T43*R43),
IF(J42="Afecta Impacto",T42-(T42*R42),'2. Identificación del Riesgo'!$O$42)),""))</f>
        <v/>
      </c>
      <c r="U44" s="59">
        <f t="shared" si="34"/>
        <v>0</v>
      </c>
      <c r="V44" s="59">
        <f t="shared" si="35"/>
        <v>0</v>
      </c>
    </row>
    <row r="45" spans="1:39" ht="30.75" customHeight="1" x14ac:dyDescent="0.3">
      <c r="A45" s="109">
        <v>13</v>
      </c>
      <c r="B45" s="155" t="str">
        <f>IF(OR('2. Identificación del Riesgo'!H45:H47="Corrupción",'2. Identificación del Riesgo'!H45:H47="Lavado de Activos",'2. Identificación del Riesgo'!H45:H47="Financiación del Terrorismo",'2. Identificación del Riesgo'!H45:H47="Trámites, OPAs y Consultas de Acceso a la Información Pública"),"No aplica",
IF('2. Identificación del Riesgo'!H45:H47="","",
IF('2. Identificación del Riesgo'!H45:H47&lt;&gt;"Corrupción",'2. Identificación del Riesgo'!B45:B47)))</f>
        <v/>
      </c>
      <c r="C45" s="135" t="str">
        <f>IF(OR('2. Identificación del Riesgo'!H45:H47="Corrupción",'2. Identificación del Riesgo'!H45:H47="Lavado de Activos",'2. Identificación del Riesgo'!H45:H47="Financiación del Terrorismo",'2. Identificación del Riesgo'!H45:H47="Trámites, OPAs y Consultas de Acceso a la Información Pública"),"No aplica",
IF('2. Identificación del Riesgo'!H45:H47="","",
IF('2. Identificación del Riesgo'!H45:H47&lt;&gt;"Corrupción",'2. Identificación del Riesgo'!G45:G47)))</f>
        <v/>
      </c>
      <c r="D45" s="135" t="str">
        <f>IF(OR('2. Identificación del Riesgo'!H45:H47="Corrupción",'2. Identificación del Riesgo'!H45:H47="Lavado de Activos",'2. Identificación del Riesgo'!H45:H47="Financiación del Terrorismo",'2. Identificación del Riesgo'!H45:H47="Trámites, OPAs y Consultas de Acceso a la Información Pública"),"No aplica",
IF('2. Identificación del Riesgo'!H45:H47="","",
IF('2. Identificación del Riesgo'!H45:H47&lt;&gt;"Corrupción",'2. Identificación del Riesgo'!H45:H47)))</f>
        <v/>
      </c>
      <c r="E45" s="53"/>
      <c r="F45" s="53"/>
      <c r="G45" s="53"/>
      <c r="H45" s="67" t="str">
        <f t="shared" si="0"/>
        <v xml:space="preserve">  </v>
      </c>
      <c r="I45" s="49"/>
      <c r="J45" s="50" t="str">
        <f t="shared" ref="J45:J47" si="36">IF(OR(I45="Preventivo",I45="Detectivo"),"Afecta probabilidad",
IF(I45="Correctivo","Afecta Impacto",""))</f>
        <v/>
      </c>
      <c r="K45" s="49"/>
      <c r="L45" s="65"/>
      <c r="M45" s="65"/>
      <c r="N45" s="65"/>
      <c r="O45" s="65"/>
      <c r="P45" s="65"/>
      <c r="Q45" s="65"/>
      <c r="R45" s="52" t="str">
        <f t="shared" si="2"/>
        <v/>
      </c>
      <c r="S45" s="59" t="str">
        <f>IF(OR(J45="",J45=0),"",
IF(J45="Afecta probabilidad",'2. Identificación del Riesgo'!$L$45,""))</f>
        <v/>
      </c>
      <c r="T45" s="59" t="str">
        <f>IF(OR(J45="",J45=0),"",
IF(J45="Afecta Impacto",'2. Identificación del Riesgo'!$O$45,""))</f>
        <v/>
      </c>
      <c r="U45" s="59">
        <f>IFERROR(IF(S45="",0,S45-(S45*R45)),0)</f>
        <v>0</v>
      </c>
      <c r="V45" s="59">
        <f>IFERROR(IF(T45="",0,T45-(T45*R45)),0)</f>
        <v>0</v>
      </c>
      <c r="W45" s="3"/>
      <c r="X45" s="3"/>
      <c r="Y45" s="3"/>
      <c r="Z45" s="3"/>
      <c r="AA45" s="3"/>
      <c r="AB45" s="3"/>
      <c r="AC45" s="3"/>
      <c r="AD45" s="3"/>
      <c r="AE45" s="3"/>
      <c r="AF45" s="3"/>
      <c r="AG45" s="3"/>
      <c r="AH45" s="3"/>
      <c r="AI45" s="3"/>
      <c r="AJ45" s="3"/>
      <c r="AK45" s="3"/>
      <c r="AL45" s="3"/>
      <c r="AM45" s="3"/>
    </row>
    <row r="46" spans="1:39" ht="30.75" customHeight="1" x14ac:dyDescent="0.3">
      <c r="A46" s="109"/>
      <c r="B46" s="155"/>
      <c r="C46" s="135"/>
      <c r="D46" s="135"/>
      <c r="E46" s="53"/>
      <c r="F46" s="53"/>
      <c r="G46" s="53"/>
      <c r="H46" s="67" t="str">
        <f t="shared" si="0"/>
        <v xml:space="preserve">  </v>
      </c>
      <c r="I46" s="49"/>
      <c r="J46" s="50" t="str">
        <f t="shared" si="36"/>
        <v/>
      </c>
      <c r="K46" s="49"/>
      <c r="L46" s="65"/>
      <c r="M46" s="65"/>
      <c r="N46" s="65"/>
      <c r="O46" s="65"/>
      <c r="P46" s="65"/>
      <c r="Q46" s="65"/>
      <c r="R46" s="52" t="str">
        <f t="shared" si="2"/>
        <v/>
      </c>
      <c r="S46" s="59" t="str">
        <f>IF(OR(J46="",J46=0),"",
IF(J46="Afecta probabilidad",
IF(J45="Afecta probabilidad",S45-(S45*R45),'2. Identificación del Riesgo'!$L$45),""))</f>
        <v/>
      </c>
      <c r="T46" s="59" t="str">
        <f>IF(OR(J46="",J46=0),"",
IF(J46="Afecta Impacto",
IF(J45="Afecta Impacto",T45-(T45*R45),'2. Identificación del Riesgo'!$O$45),""))</f>
        <v/>
      </c>
      <c r="U46" s="59">
        <f t="shared" ref="U46:U47" si="37">IFERROR(IF(S46="",0,S46-(S46*R46)),0)</f>
        <v>0</v>
      </c>
      <c r="V46" s="59">
        <f t="shared" ref="V46:V47" si="38">IFERROR(IF(T46="",0,T46-(T46*R46)),0)</f>
        <v>0</v>
      </c>
    </row>
    <row r="47" spans="1:39" ht="30.75" customHeight="1" x14ac:dyDescent="0.3">
      <c r="A47" s="109"/>
      <c r="B47" s="155"/>
      <c r="C47" s="135"/>
      <c r="D47" s="135"/>
      <c r="E47" s="53"/>
      <c r="F47" s="53"/>
      <c r="G47" s="53"/>
      <c r="H47" s="67" t="str">
        <f t="shared" si="0"/>
        <v xml:space="preserve">  </v>
      </c>
      <c r="I47" s="49"/>
      <c r="J47" s="50" t="str">
        <f t="shared" si="36"/>
        <v/>
      </c>
      <c r="K47" s="49"/>
      <c r="L47" s="65"/>
      <c r="M47" s="65"/>
      <c r="N47" s="65"/>
      <c r="O47" s="65"/>
      <c r="P47" s="65"/>
      <c r="Q47" s="65"/>
      <c r="R47" s="52" t="str">
        <f t="shared" si="2"/>
        <v/>
      </c>
      <c r="S47" s="59" t="str">
        <f>IF(OR(J47="",J47=0),"",
IF(J47="Afecta probabilidad",
IF(J46="Afecta probabilidad",S46-(S46*R46),
IF(J45="Afecta probabilidad",S45-(S45*R45),'2. Identificación del Riesgo'!$L$45)),""))</f>
        <v/>
      </c>
      <c r="T47" s="59" t="str">
        <f>IF(OR(J47="",J47=0),"",
IF(J47="Afecta Impacto",
IF(J46="Afecta Impacto",T46-(T46*R46),
IF(J45="Afecta Impacto",T45-(T45*R45),'2. Identificación del Riesgo'!$O$45)),""))</f>
        <v/>
      </c>
      <c r="U47" s="59">
        <f t="shared" si="37"/>
        <v>0</v>
      </c>
      <c r="V47" s="59">
        <f t="shared" si="38"/>
        <v>0</v>
      </c>
    </row>
    <row r="48" spans="1:39" ht="30.75" customHeight="1" x14ac:dyDescent="0.3">
      <c r="A48" s="109">
        <v>14</v>
      </c>
      <c r="B48" s="155" t="str">
        <f>IF(OR('2. Identificación del Riesgo'!H48:H50="Corrupción",'2. Identificación del Riesgo'!H48:H50="Lavado de Activos",'2. Identificación del Riesgo'!H48:H50="Financiación del Terrorismo",'2. Identificación del Riesgo'!H48:H50="Trámites, OPAs y Consultas de Acceso a la Información Pública"),"No aplica",
IF('2. Identificación del Riesgo'!H48:H50="","",
IF('2. Identificación del Riesgo'!H48:H50&lt;&gt;"Corrupción",'2. Identificación del Riesgo'!B48:B50)))</f>
        <v/>
      </c>
      <c r="C48" s="135" t="str">
        <f>IF(OR('2. Identificación del Riesgo'!H48:H50="Corrupción",'2. Identificación del Riesgo'!H48:H50="Lavado de Activos",'2. Identificación del Riesgo'!H48:H50="Financiación del Terrorismo",'2. Identificación del Riesgo'!H48:H50="Trámites, OPAs y Consultas de Acceso a la Información Pública"),"No aplica",
IF('2. Identificación del Riesgo'!H48:H50="","",
IF('2. Identificación del Riesgo'!H48:H50&lt;&gt;"Corrupción",'2. Identificación del Riesgo'!G48:G50)))</f>
        <v/>
      </c>
      <c r="D48" s="135" t="str">
        <f>IF(OR('2. Identificación del Riesgo'!H48:H50="Corrupción",'2. Identificación del Riesgo'!H48:H50="Lavado de Activos",'2. Identificación del Riesgo'!H48:H50="Financiación del Terrorismo",'2. Identificación del Riesgo'!H48:H50="Trámites, OPAs y Consultas de Acceso a la Información Pública"),"No aplica",
IF('2. Identificación del Riesgo'!H48:H50="","",
IF('2. Identificación del Riesgo'!H48:H50&lt;&gt;"Corrupción",'2. Identificación del Riesgo'!H48:H50)))</f>
        <v/>
      </c>
      <c r="E48" s="53"/>
      <c r="F48" s="53"/>
      <c r="G48" s="53"/>
      <c r="H48" s="67" t="str">
        <f t="shared" si="0"/>
        <v xml:space="preserve">  </v>
      </c>
      <c r="I48" s="49"/>
      <c r="J48" s="50" t="str">
        <f t="shared" ref="J48:J50" si="39">IF(OR(I48="Preventivo",I48="Detectivo"),"Afecta probabilidad",
IF(I48="Correctivo","Afecta Impacto",""))</f>
        <v/>
      </c>
      <c r="K48" s="49"/>
      <c r="L48" s="65"/>
      <c r="M48" s="65"/>
      <c r="N48" s="65"/>
      <c r="O48" s="65"/>
      <c r="P48" s="65"/>
      <c r="Q48" s="65"/>
      <c r="R48" s="52" t="str">
        <f t="shared" si="2"/>
        <v/>
      </c>
      <c r="S48" s="59" t="str">
        <f>IF(OR(J48="",J48=0),"",
IF(J48="Afecta probabilidad",'2. Identificación del Riesgo'!$L$48,""))</f>
        <v/>
      </c>
      <c r="T48" s="59" t="str">
        <f>IF(OR(J48="",J48=0),"",
IF(J48="Afecta Impacto",'2. Identificación del Riesgo'!$O$48,""))</f>
        <v/>
      </c>
      <c r="U48" s="59">
        <f>IFERROR(IF(S48="",0,S48-(S48*R48)),0)</f>
        <v>0</v>
      </c>
      <c r="V48" s="59">
        <f>IFERROR(IF(T48="",0,T48-(T48*R48)),0)</f>
        <v>0</v>
      </c>
      <c r="W48" s="3"/>
      <c r="X48" s="3"/>
      <c r="Y48" s="3"/>
      <c r="Z48" s="3"/>
      <c r="AA48" s="3"/>
      <c r="AB48" s="3"/>
      <c r="AC48" s="3"/>
      <c r="AD48" s="3"/>
      <c r="AE48" s="3"/>
      <c r="AF48" s="3"/>
      <c r="AG48" s="3"/>
      <c r="AH48" s="3"/>
      <c r="AI48" s="3"/>
      <c r="AJ48" s="3"/>
      <c r="AK48" s="3"/>
      <c r="AL48" s="3"/>
      <c r="AM48" s="3"/>
    </row>
    <row r="49" spans="1:39" ht="30.75" customHeight="1" x14ac:dyDescent="0.3">
      <c r="A49" s="109"/>
      <c r="B49" s="155"/>
      <c r="C49" s="135"/>
      <c r="D49" s="135"/>
      <c r="E49" s="53"/>
      <c r="F49" s="53"/>
      <c r="G49" s="53"/>
      <c r="H49" s="67" t="str">
        <f t="shared" si="0"/>
        <v xml:space="preserve">  </v>
      </c>
      <c r="I49" s="49"/>
      <c r="J49" s="50" t="str">
        <f t="shared" si="39"/>
        <v/>
      </c>
      <c r="K49" s="49"/>
      <c r="L49" s="65"/>
      <c r="M49" s="65"/>
      <c r="N49" s="65"/>
      <c r="O49" s="65"/>
      <c r="P49" s="65"/>
      <c r="Q49" s="65"/>
      <c r="R49" s="52" t="str">
        <f t="shared" si="2"/>
        <v/>
      </c>
      <c r="S49" s="59" t="str">
        <f>IF(OR(J49="",J49=0),"",
IF(J49="Afecta probabilidad",
IF(J48="Afecta probabilidad",S48-(S48*R48),'2. Identificación del Riesgo'!$L$48),""))</f>
        <v/>
      </c>
      <c r="T49" s="59" t="str">
        <f>IF(OR(J49="",J49=0),"",
IF(J49="Afecta Impacto",
IF(J48="Afecta Impacto",T48-(T48*R48),'2. Identificación del Riesgo'!$O$48),""))</f>
        <v/>
      </c>
      <c r="U49" s="59">
        <f t="shared" ref="U49:U50" si="40">IFERROR(IF(S49="",0,S49-(S49*R49)),0)</f>
        <v>0</v>
      </c>
      <c r="V49" s="59">
        <f t="shared" ref="V49:V50" si="41">IFERROR(IF(T49="",0,T49-(T49*R49)),0)</f>
        <v>0</v>
      </c>
    </row>
    <row r="50" spans="1:39" ht="30.75" customHeight="1" x14ac:dyDescent="0.3">
      <c r="A50" s="109"/>
      <c r="B50" s="155"/>
      <c r="C50" s="135"/>
      <c r="D50" s="135"/>
      <c r="E50" s="53"/>
      <c r="F50" s="53"/>
      <c r="G50" s="53"/>
      <c r="H50" s="67" t="str">
        <f t="shared" si="0"/>
        <v xml:space="preserve">  </v>
      </c>
      <c r="I50" s="49"/>
      <c r="J50" s="50" t="str">
        <f t="shared" si="39"/>
        <v/>
      </c>
      <c r="K50" s="49"/>
      <c r="L50" s="65"/>
      <c r="M50" s="65"/>
      <c r="N50" s="65"/>
      <c r="O50" s="65"/>
      <c r="P50" s="65"/>
      <c r="Q50" s="65"/>
      <c r="R50" s="52" t="str">
        <f t="shared" si="2"/>
        <v/>
      </c>
      <c r="S50" s="59" t="str">
        <f>IF(OR(J50="",J50=0),"",
IF(J50="Afecta probabilidad",
IF(J49="Afecta probabilidad",S49-(S49*R49),
IF(J48="Afecta probabilidad",S48-(S48*R48),'2. Identificación del Riesgo'!$L$48)),""))</f>
        <v/>
      </c>
      <c r="T50" s="59" t="str">
        <f>IF(OR(J50="",J50=0),"",
IF(J50="Afecta Impacto",
IF(J49="Afecta Impacto",T49-(T49*R49),
IF(J48="Afecta Impacto",T48-(T48*R48),'2. Identificación del Riesgo'!$O$48)),""))</f>
        <v/>
      </c>
      <c r="U50" s="59">
        <f t="shared" si="40"/>
        <v>0</v>
      </c>
      <c r="V50" s="59">
        <f t="shared" si="41"/>
        <v>0</v>
      </c>
    </row>
    <row r="51" spans="1:39" ht="30.75" customHeight="1" x14ac:dyDescent="0.3">
      <c r="A51" s="109">
        <v>15</v>
      </c>
      <c r="B51" s="155" t="str">
        <f>IF(OR('2. Identificación del Riesgo'!H51:H53="Corrupción",'2. Identificación del Riesgo'!H51:H53="Lavado de Activos",'2. Identificación del Riesgo'!H51:H53="Financiación del Terrorismo",'2. Identificación del Riesgo'!H51:H53="Trámites, OPAs y Consultas de Acceso a la Información Pública"),"No aplica",
IF('2. Identificación del Riesgo'!H51:H53="","",
IF('2. Identificación del Riesgo'!H51:H53&lt;&gt;"Corrupción",'2. Identificación del Riesgo'!B51:B53)))</f>
        <v/>
      </c>
      <c r="C51" s="135" t="str">
        <f>IF(OR('2. Identificación del Riesgo'!H51:H53="Corrupción",'2. Identificación del Riesgo'!H51:H53="Lavado de Activos",'2. Identificación del Riesgo'!H51:H53="Financiación del Terrorismo",'2. Identificación del Riesgo'!H51:H53="Trámites, OPAs y Consultas de Acceso a la Información Pública"),"No aplica",
IF('2. Identificación del Riesgo'!H51:H53="","",
IF('2. Identificación del Riesgo'!H51:H53&lt;&gt;"Corrupción",'2. Identificación del Riesgo'!G51:G53)))</f>
        <v/>
      </c>
      <c r="D51" s="135" t="str">
        <f>IF(OR('2. Identificación del Riesgo'!H51:H53="Corrupción",'2. Identificación del Riesgo'!H51:H53="Lavado de Activos",'2. Identificación del Riesgo'!H51:H53="Financiación del Terrorismo",'2. Identificación del Riesgo'!H51:H53="Trámites, OPAs y Consultas de Acceso a la Información Pública"),"No aplica",
IF('2. Identificación del Riesgo'!H51:H53="","",
IF('2. Identificación del Riesgo'!H51:H53&lt;&gt;"Corrupción",'2. Identificación del Riesgo'!H51:H53)))</f>
        <v/>
      </c>
      <c r="E51" s="53"/>
      <c r="F51" s="53"/>
      <c r="G51" s="53"/>
      <c r="H51" s="67" t="str">
        <f t="shared" si="0"/>
        <v xml:space="preserve">  </v>
      </c>
      <c r="I51" s="49"/>
      <c r="J51" s="50" t="str">
        <f t="shared" ref="J51:J53" si="42">IF(OR(I51="Preventivo",I51="Detectivo"),"Afecta probabilidad",
IF(I51="Correctivo","Afecta Impacto",""))</f>
        <v/>
      </c>
      <c r="K51" s="49"/>
      <c r="L51" s="65"/>
      <c r="M51" s="65"/>
      <c r="N51" s="65"/>
      <c r="O51" s="65"/>
      <c r="P51" s="65"/>
      <c r="Q51" s="65"/>
      <c r="R51" s="52" t="str">
        <f t="shared" si="2"/>
        <v/>
      </c>
      <c r="S51" s="59" t="str">
        <f>IF(OR(J51="",J51=0),"",
IF(J51="Afecta probabilidad",'2. Identificación del Riesgo'!$L$51,""))</f>
        <v/>
      </c>
      <c r="T51" s="59" t="str">
        <f>IF(OR(J51="",J51=0),"",
IF(J51="Afecta Impacto",'2. Identificación del Riesgo'!$O$51,""))</f>
        <v/>
      </c>
      <c r="U51" s="59">
        <f>IFERROR(IF(S51="",0,S51-(S51*R51)),0)</f>
        <v>0</v>
      </c>
      <c r="V51" s="59">
        <f>IFERROR(IF(T51="",0,T51-(T51*R51)),0)</f>
        <v>0</v>
      </c>
      <c r="W51" s="3"/>
      <c r="X51" s="3"/>
      <c r="Y51" s="3"/>
      <c r="Z51" s="3"/>
      <c r="AA51" s="3"/>
      <c r="AB51" s="3"/>
      <c r="AC51" s="3"/>
      <c r="AD51" s="3"/>
      <c r="AE51" s="3"/>
      <c r="AF51" s="3"/>
      <c r="AG51" s="3"/>
      <c r="AH51" s="3"/>
      <c r="AI51" s="3"/>
      <c r="AJ51" s="3"/>
      <c r="AK51" s="3"/>
      <c r="AL51" s="3"/>
      <c r="AM51" s="3"/>
    </row>
    <row r="52" spans="1:39" ht="30.75" customHeight="1" x14ac:dyDescent="0.3">
      <c r="A52" s="109"/>
      <c r="B52" s="155"/>
      <c r="C52" s="135"/>
      <c r="D52" s="135"/>
      <c r="E52" s="53"/>
      <c r="F52" s="53"/>
      <c r="G52" s="53"/>
      <c r="H52" s="67" t="str">
        <f t="shared" si="0"/>
        <v xml:space="preserve">  </v>
      </c>
      <c r="I52" s="49"/>
      <c r="J52" s="50" t="str">
        <f t="shared" si="42"/>
        <v/>
      </c>
      <c r="K52" s="49"/>
      <c r="L52" s="65"/>
      <c r="M52" s="65"/>
      <c r="N52" s="65"/>
      <c r="O52" s="65"/>
      <c r="P52" s="65"/>
      <c r="Q52" s="65"/>
      <c r="R52" s="52" t="str">
        <f t="shared" si="2"/>
        <v/>
      </c>
      <c r="S52" s="59" t="str">
        <f>IF(OR(J52="",J52=0),"",
IF(J52="Afecta probabilidad",
IF(J51="Afecta probabilidad",S51-(S51*R51),'2. Identificación del Riesgo'!$L$51),""))</f>
        <v/>
      </c>
      <c r="T52" s="59" t="str">
        <f>IF(OR(J52="",J52=0),"",
IF(J52="Afecta Impacto",
IF(J51="Afecta Impacto",T51-(T51*R51),'2. Identificación del Riesgo'!$O$51),""))</f>
        <v/>
      </c>
      <c r="U52" s="59">
        <f t="shared" ref="U52:U53" si="43">IFERROR(IF(S52="",0,S52-(S52*R52)),0)</f>
        <v>0</v>
      </c>
      <c r="V52" s="59">
        <f t="shared" ref="V52:V53" si="44">IFERROR(IF(T52="",0,T52-(T52*R52)),0)</f>
        <v>0</v>
      </c>
    </row>
    <row r="53" spans="1:39" ht="30.75" customHeight="1" x14ac:dyDescent="0.3">
      <c r="A53" s="109"/>
      <c r="B53" s="155"/>
      <c r="C53" s="135"/>
      <c r="D53" s="135"/>
      <c r="E53" s="53"/>
      <c r="F53" s="53"/>
      <c r="G53" s="53"/>
      <c r="H53" s="67" t="str">
        <f t="shared" si="0"/>
        <v xml:space="preserve">  </v>
      </c>
      <c r="I53" s="49"/>
      <c r="J53" s="50" t="str">
        <f t="shared" si="42"/>
        <v/>
      </c>
      <c r="K53" s="49"/>
      <c r="L53" s="65"/>
      <c r="M53" s="65"/>
      <c r="N53" s="65"/>
      <c r="O53" s="65"/>
      <c r="P53" s="65"/>
      <c r="Q53" s="65"/>
      <c r="R53" s="52" t="str">
        <f t="shared" si="2"/>
        <v/>
      </c>
      <c r="S53" s="59" t="str">
        <f>IF(OR(J53="",J53=0),"",
IF(J53="Afecta probabilidad",
IF(J52="Afecta probabilidad",S52-(S52*R52),
IF(J51="Afecta probabilidad",S51-(S51*R51),'2. Identificación del Riesgo'!$L$51)),""))</f>
        <v/>
      </c>
      <c r="T53" s="59" t="str">
        <f>IF(OR(J53="",J53=0),"",
IF(J53="Afecta Impacto",
IF(J52="Afecta Impacto",T52-(T52*R52),
IF(J51="Afecta Impacto",T51-(T51*R51),'2. Identificación del Riesgo'!$O$51)),""))</f>
        <v/>
      </c>
      <c r="U53" s="59">
        <f t="shared" si="43"/>
        <v>0</v>
      </c>
      <c r="V53" s="59">
        <f t="shared" si="44"/>
        <v>0</v>
      </c>
    </row>
    <row r="54" spans="1:39" ht="30.75" customHeight="1" x14ac:dyDescent="0.3">
      <c r="A54" s="109">
        <v>16</v>
      </c>
      <c r="B54" s="155" t="str">
        <f>IF(OR('2. Identificación del Riesgo'!H54:H56="Corrupción",'2. Identificación del Riesgo'!H54:H56="Lavado de Activos",'2. Identificación del Riesgo'!H54:H56="Financiación del Terrorismo",'2. Identificación del Riesgo'!H54:H56="Trámites, OPAs y Consultas de Acceso a la Información Pública"),"No aplica",
IF('2. Identificación del Riesgo'!H54:H56="","",
IF('2. Identificación del Riesgo'!H54:H56&lt;&gt;"Corrupción",'2. Identificación del Riesgo'!B54:B56)))</f>
        <v/>
      </c>
      <c r="C54" s="135" t="str">
        <f>IF(OR('2. Identificación del Riesgo'!H54:H56="Corrupción",'2. Identificación del Riesgo'!H54:H56="Lavado de Activos",'2. Identificación del Riesgo'!H54:H56="Financiación del Terrorismo",'2. Identificación del Riesgo'!H54:H56="Trámites, OPAs y Consultas de Acceso a la Información Pública"),"No aplica",
IF('2. Identificación del Riesgo'!H54:H56="","",
IF('2. Identificación del Riesgo'!H54:H56&lt;&gt;"Corrupción",'2. Identificación del Riesgo'!G54:G56)))</f>
        <v/>
      </c>
      <c r="D54" s="135" t="str">
        <f>IF(OR('2. Identificación del Riesgo'!H54:H56="Corrupción",'2. Identificación del Riesgo'!H54:H56="Lavado de Activos",'2. Identificación del Riesgo'!H54:H56="Financiación del Terrorismo",'2. Identificación del Riesgo'!H54:H56="Trámites, OPAs y Consultas de Acceso a la Información Pública"),"No aplica",
IF('2. Identificación del Riesgo'!H54:H56="","",
IF('2. Identificación del Riesgo'!H54:H56&lt;&gt;"Corrupción",'2. Identificación del Riesgo'!H54:H56)))</f>
        <v/>
      </c>
      <c r="E54" s="53"/>
      <c r="F54" s="53"/>
      <c r="G54" s="53"/>
      <c r="H54" s="67" t="str">
        <f t="shared" si="0"/>
        <v xml:space="preserve">  </v>
      </c>
      <c r="I54" s="49"/>
      <c r="J54" s="50" t="str">
        <f t="shared" ref="J54:J56" si="45">IF(OR(I54="Preventivo",I54="Detectivo"),"Afecta probabilidad",
IF(I54="Correctivo","Afecta Impacto",""))</f>
        <v/>
      </c>
      <c r="K54" s="49"/>
      <c r="L54" s="65"/>
      <c r="M54" s="65"/>
      <c r="N54" s="65"/>
      <c r="O54" s="65"/>
      <c r="P54" s="65"/>
      <c r="Q54" s="65"/>
      <c r="R54" s="52" t="str">
        <f t="shared" si="2"/>
        <v/>
      </c>
      <c r="S54" s="59" t="str">
        <f>IF(OR(J54="",J54=0),"",
IF(J54="Afecta probabilidad",'2. Identificación del Riesgo'!$L$54,""))</f>
        <v/>
      </c>
      <c r="T54" s="59" t="str">
        <f>IF(OR(J54="",J54=0),"",
IF(J54="Afecta Impacto",'2. Identificación del Riesgo'!$O$54,""))</f>
        <v/>
      </c>
      <c r="U54" s="59">
        <f>IFERROR(IF(S54="",0,S54-(S54*R54)),0)</f>
        <v>0</v>
      </c>
      <c r="V54" s="59">
        <f>IFERROR(IF(T54="",0,T54-(T54*R54)),0)</f>
        <v>0</v>
      </c>
      <c r="W54" s="3"/>
      <c r="X54" s="3"/>
      <c r="Y54" s="3"/>
      <c r="Z54" s="3"/>
      <c r="AA54" s="3"/>
      <c r="AB54" s="3"/>
      <c r="AC54" s="3"/>
      <c r="AD54" s="3"/>
      <c r="AE54" s="3"/>
      <c r="AF54" s="3"/>
      <c r="AG54" s="3"/>
      <c r="AH54" s="3"/>
      <c r="AI54" s="3"/>
      <c r="AJ54" s="3"/>
      <c r="AK54" s="3"/>
      <c r="AL54" s="3"/>
      <c r="AM54" s="3"/>
    </row>
    <row r="55" spans="1:39" ht="30.75" customHeight="1" x14ac:dyDescent="0.3">
      <c r="A55" s="109"/>
      <c r="B55" s="155"/>
      <c r="C55" s="135"/>
      <c r="D55" s="135"/>
      <c r="E55" s="53"/>
      <c r="F55" s="53"/>
      <c r="G55" s="53"/>
      <c r="H55" s="67" t="str">
        <f t="shared" si="0"/>
        <v xml:space="preserve">  </v>
      </c>
      <c r="I55" s="49"/>
      <c r="J55" s="50" t="str">
        <f t="shared" si="45"/>
        <v/>
      </c>
      <c r="K55" s="49"/>
      <c r="L55" s="65"/>
      <c r="M55" s="65"/>
      <c r="N55" s="65"/>
      <c r="O55" s="65"/>
      <c r="P55" s="65"/>
      <c r="Q55" s="65"/>
      <c r="R55" s="52" t="str">
        <f t="shared" si="2"/>
        <v/>
      </c>
      <c r="S55" s="59" t="str">
        <f>IF(OR(J55="",J55=0),"",
IF(J55="Afecta probabilidad",
IF(J54="Afecta probabilidad",S54-(S54*R54),'2. Identificación del Riesgo'!$L$54),""))</f>
        <v/>
      </c>
      <c r="T55" s="59" t="str">
        <f>IF(OR(J55="",J55=0),"",
IF(J55="Afecta Impacto",
IF(J54="Afecta Impacto",T54-(T54*R54),'2. Identificación del Riesgo'!$O$54),""))</f>
        <v/>
      </c>
      <c r="U55" s="59">
        <f t="shared" ref="U55:U56" si="46">IFERROR(IF(S55="",0,S55-(S55*R55)),0)</f>
        <v>0</v>
      </c>
      <c r="V55" s="59">
        <f t="shared" ref="V55:V56" si="47">IFERROR(IF(T55="",0,T55-(T55*R55)),0)</f>
        <v>0</v>
      </c>
    </row>
    <row r="56" spans="1:39" ht="30.75" customHeight="1" x14ac:dyDescent="0.3">
      <c r="A56" s="109"/>
      <c r="B56" s="155"/>
      <c r="C56" s="135"/>
      <c r="D56" s="135"/>
      <c r="E56" s="53"/>
      <c r="F56" s="53"/>
      <c r="G56" s="53"/>
      <c r="H56" s="67" t="str">
        <f t="shared" si="0"/>
        <v xml:space="preserve">  </v>
      </c>
      <c r="I56" s="49"/>
      <c r="J56" s="50" t="str">
        <f t="shared" si="45"/>
        <v/>
      </c>
      <c r="K56" s="49"/>
      <c r="L56" s="65"/>
      <c r="M56" s="65"/>
      <c r="N56" s="65"/>
      <c r="O56" s="65"/>
      <c r="P56" s="65"/>
      <c r="Q56" s="65"/>
      <c r="R56" s="52" t="str">
        <f t="shared" si="2"/>
        <v/>
      </c>
      <c r="S56" s="59" t="str">
        <f>IF(OR(J56="",J56=0),"",
IF(J56="Afecta probabilidad",
IF(J55="Afecta probabilidad",S55-(S55*R55),
IF(J54="Afecta probabilidad",S54-(S54*R54),'2. Identificación del Riesgo'!$L$54)),""))</f>
        <v/>
      </c>
      <c r="T56" s="59" t="str">
        <f>IF(OR(J56="",J56=0),"",
IF(J56="Afecta Impacto",
IF(J55="Afecta Impacto",T55-(T55*R55),
IF(J54="Afecta Impacto",T54-(T54*R54),'2. Identificación del Riesgo'!$O$54)),""))</f>
        <v/>
      </c>
      <c r="U56" s="59">
        <f t="shared" si="46"/>
        <v>0</v>
      </c>
      <c r="V56" s="59">
        <f t="shared" si="47"/>
        <v>0</v>
      </c>
    </row>
    <row r="57" spans="1:39" ht="30.75" customHeight="1" x14ac:dyDescent="0.3">
      <c r="A57" s="109">
        <v>17</v>
      </c>
      <c r="B57" s="155" t="str">
        <f>IF(OR('2. Identificación del Riesgo'!H57:H59="Corrupción",'2. Identificación del Riesgo'!H57:H59="Lavado de Activos",'2. Identificación del Riesgo'!H57:H59="Financiación del Terrorismo",'2. Identificación del Riesgo'!H57:H59="Trámites, OPAs y Consultas de Acceso a la Información Pública"),"No aplica",
IF('2. Identificación del Riesgo'!H57:H59="","",
IF('2. Identificación del Riesgo'!H57:H59&lt;&gt;"Corrupción",'2. Identificación del Riesgo'!B57:B59)))</f>
        <v/>
      </c>
      <c r="C57" s="135" t="str">
        <f>IF(OR('2. Identificación del Riesgo'!H57:H59="Corrupción",'2. Identificación del Riesgo'!H57:H59="Lavado de Activos",'2. Identificación del Riesgo'!H57:H59="Financiación del Terrorismo",'2. Identificación del Riesgo'!H57:H59="Trámites, OPAs y Consultas de Acceso a la Información Pública"),"No aplica",
IF('2. Identificación del Riesgo'!H57:H59="","",
IF('2. Identificación del Riesgo'!H57:H59&lt;&gt;"Corrupción",'2. Identificación del Riesgo'!G57:G59)))</f>
        <v/>
      </c>
      <c r="D57" s="135" t="str">
        <f>IF(OR('2. Identificación del Riesgo'!H57:H59="Corrupción",'2. Identificación del Riesgo'!H57:H59="Lavado de Activos",'2. Identificación del Riesgo'!H57:H59="Financiación del Terrorismo",'2. Identificación del Riesgo'!H57:H59="Trámites, OPAs y Consultas de Acceso a la Información Pública"),"No aplica",
IF('2. Identificación del Riesgo'!H57:H59="","",
IF('2. Identificación del Riesgo'!H57:H59&lt;&gt;"Corrupción",'2. Identificación del Riesgo'!H57:H59)))</f>
        <v/>
      </c>
      <c r="E57" s="53"/>
      <c r="F57" s="53"/>
      <c r="G57" s="53"/>
      <c r="H57" s="67" t="str">
        <f t="shared" si="0"/>
        <v xml:space="preserve">  </v>
      </c>
      <c r="I57" s="49"/>
      <c r="J57" s="50" t="str">
        <f t="shared" ref="J57:J59" si="48">IF(OR(I57="Preventivo",I57="Detectivo"),"Afecta probabilidad",
IF(I57="Correctivo","Afecta Impacto",""))</f>
        <v/>
      </c>
      <c r="K57" s="49"/>
      <c r="L57" s="65"/>
      <c r="M57" s="65"/>
      <c r="N57" s="65"/>
      <c r="O57" s="65"/>
      <c r="P57" s="65"/>
      <c r="Q57" s="65"/>
      <c r="R57" s="52" t="str">
        <f t="shared" si="2"/>
        <v/>
      </c>
      <c r="S57" s="59" t="str">
        <f>IF(OR(J57="",J57=0),"",
IF(J57="Afecta probabilidad",'2. Identificación del Riesgo'!$L$57,""))</f>
        <v/>
      </c>
      <c r="T57" s="59" t="str">
        <f>IF(OR(J57="",J57=0),"",
IF(J57="Afecta Impacto",'2. Identificación del Riesgo'!$O$57,""))</f>
        <v/>
      </c>
      <c r="U57" s="59">
        <f>IFERROR(IF(S57="",0,S57-(S57*R57)),0)</f>
        <v>0</v>
      </c>
      <c r="V57" s="59">
        <f>IFERROR(IF(T57="",0,T57-(T57*R57)),0)</f>
        <v>0</v>
      </c>
      <c r="W57" s="3"/>
      <c r="X57" s="3"/>
      <c r="Y57" s="3"/>
      <c r="Z57" s="3"/>
      <c r="AA57" s="3"/>
      <c r="AB57" s="3"/>
      <c r="AC57" s="3"/>
      <c r="AD57" s="3"/>
      <c r="AE57" s="3"/>
      <c r="AF57" s="3"/>
      <c r="AG57" s="3"/>
      <c r="AH57" s="3"/>
      <c r="AI57" s="3"/>
      <c r="AJ57" s="3"/>
      <c r="AK57" s="3"/>
      <c r="AL57" s="3"/>
      <c r="AM57" s="3"/>
    </row>
    <row r="58" spans="1:39" ht="30.75" customHeight="1" x14ac:dyDescent="0.3">
      <c r="A58" s="109"/>
      <c r="B58" s="155"/>
      <c r="C58" s="135"/>
      <c r="D58" s="135"/>
      <c r="E58" s="53"/>
      <c r="F58" s="53"/>
      <c r="G58" s="53"/>
      <c r="H58" s="67" t="str">
        <f t="shared" si="0"/>
        <v xml:space="preserve">  </v>
      </c>
      <c r="I58" s="49"/>
      <c r="J58" s="50" t="str">
        <f t="shared" si="48"/>
        <v/>
      </c>
      <c r="K58" s="49"/>
      <c r="L58" s="65"/>
      <c r="M58" s="65"/>
      <c r="N58" s="65"/>
      <c r="O58" s="65"/>
      <c r="P58" s="65"/>
      <c r="Q58" s="65"/>
      <c r="R58" s="52" t="str">
        <f t="shared" si="2"/>
        <v/>
      </c>
      <c r="S58" s="59" t="str">
        <f>IF(OR(J58="",J58=0),"",
IF(J58="Afecta probabilidad",
IF(J57="Afecta probabilidad",S57-(S57*R57),'2. Identificación del Riesgo'!$L$57),""))</f>
        <v/>
      </c>
      <c r="T58" s="59" t="str">
        <f>IF(OR(J58="",J58=0),"",
IF(J58="Afecta Impacto",
IF(J57="Afecta Impacto",T57-(T57*R57),'2. Identificación del Riesgo'!$O$57),""))</f>
        <v/>
      </c>
      <c r="U58" s="59">
        <f t="shared" ref="U58:U59" si="49">IFERROR(IF(S58="",0,S58-(S58*R58)),0)</f>
        <v>0</v>
      </c>
      <c r="V58" s="59">
        <f t="shared" ref="V58:V59" si="50">IFERROR(IF(T58="",0,T58-(T58*R58)),0)</f>
        <v>0</v>
      </c>
    </row>
    <row r="59" spans="1:39" ht="30.75" customHeight="1" x14ac:dyDescent="0.3">
      <c r="A59" s="109"/>
      <c r="B59" s="155"/>
      <c r="C59" s="135"/>
      <c r="D59" s="135"/>
      <c r="E59" s="53"/>
      <c r="F59" s="53"/>
      <c r="G59" s="53"/>
      <c r="H59" s="67" t="str">
        <f t="shared" si="0"/>
        <v xml:space="preserve">  </v>
      </c>
      <c r="I59" s="49"/>
      <c r="J59" s="50" t="str">
        <f t="shared" si="48"/>
        <v/>
      </c>
      <c r="K59" s="49"/>
      <c r="L59" s="65"/>
      <c r="M59" s="65"/>
      <c r="N59" s="65"/>
      <c r="O59" s="65"/>
      <c r="P59" s="65"/>
      <c r="Q59" s="65"/>
      <c r="R59" s="52" t="str">
        <f t="shared" si="2"/>
        <v/>
      </c>
      <c r="S59" s="59" t="str">
        <f>IF(OR(J59="",J59=0),"",
IF(J59="Afecta probabilidad",
IF(J58="Afecta probabilidad",S58-(S58*R58),
IF(J57="Afecta probabilidad",S57-(S57*R57),'2. Identificación del Riesgo'!$L$57)),""))</f>
        <v/>
      </c>
      <c r="T59" s="59" t="str">
        <f>IF(OR(J59="",J59=0),"",
IF(J59="Afecta Impacto",
IF(J58="Afecta Impacto",T58-(T58*R58),
IF(J57="Afecta Impacto",T57-(T57*R57),'2. Identificación del Riesgo'!$O$57)),""))</f>
        <v/>
      </c>
      <c r="U59" s="59">
        <f t="shared" si="49"/>
        <v>0</v>
      </c>
      <c r="V59" s="59">
        <f t="shared" si="50"/>
        <v>0</v>
      </c>
    </row>
    <row r="60" spans="1:39" ht="30.75" customHeight="1" x14ac:dyDescent="0.3">
      <c r="A60" s="109">
        <v>18</v>
      </c>
      <c r="B60" s="155" t="str">
        <f>IF(OR('2. Identificación del Riesgo'!H60:H62="Corrupción",'2. Identificación del Riesgo'!H60:H62="Lavado de Activos",'2. Identificación del Riesgo'!H60:H62="Financiación del Terrorismo",'2. Identificación del Riesgo'!H60:H62="Trámites, OPAs y Consultas de Acceso a la Información Pública"),"No aplica",
IF('2. Identificación del Riesgo'!H60:H62="","",
IF('2. Identificación del Riesgo'!H60:H62&lt;&gt;"Corrupción",'2. Identificación del Riesgo'!B60:B62)))</f>
        <v/>
      </c>
      <c r="C60" s="135" t="str">
        <f>IF(OR('2. Identificación del Riesgo'!H60:H62="Corrupción",'2. Identificación del Riesgo'!H60:H62="Lavado de Activos",'2. Identificación del Riesgo'!H60:H62="Financiación del Terrorismo",'2. Identificación del Riesgo'!H60:H62="Trámites, OPAs y Consultas de Acceso a la Información Pública"),"No aplica",
IF('2. Identificación del Riesgo'!H60:H62="","",
IF('2. Identificación del Riesgo'!H60:H62&lt;&gt;"Corrupción",'2. Identificación del Riesgo'!G60:G62)))</f>
        <v/>
      </c>
      <c r="D60" s="135" t="str">
        <f>IF(OR('2. Identificación del Riesgo'!H60:H62="Corrupción",'2. Identificación del Riesgo'!H60:H62="Lavado de Activos",'2. Identificación del Riesgo'!H60:H62="Financiación del Terrorismo",'2. Identificación del Riesgo'!H60:H62="Trámites, OPAs y Consultas de Acceso a la Información Pública"),"No aplica",
IF('2. Identificación del Riesgo'!H60:H62="","",
IF('2. Identificación del Riesgo'!H60:H62&lt;&gt;"Corrupción",'2. Identificación del Riesgo'!H60:H62)))</f>
        <v/>
      </c>
      <c r="E60" s="53"/>
      <c r="F60" s="53"/>
      <c r="G60" s="53"/>
      <c r="H60" s="67" t="str">
        <f t="shared" si="0"/>
        <v xml:space="preserve">  </v>
      </c>
      <c r="I60" s="49"/>
      <c r="J60" s="50" t="str">
        <f t="shared" ref="J60:J62" si="51">IF(OR(I60="Preventivo",I60="Detectivo"),"Afecta probabilidad",
IF(I60="Correctivo","Afecta Impacto",""))</f>
        <v/>
      </c>
      <c r="K60" s="49"/>
      <c r="L60" s="65"/>
      <c r="M60" s="65"/>
      <c r="N60" s="65"/>
      <c r="O60" s="65"/>
      <c r="P60" s="65"/>
      <c r="Q60" s="65"/>
      <c r="R60" s="52" t="str">
        <f t="shared" si="2"/>
        <v/>
      </c>
      <c r="S60" s="59" t="str">
        <f>IF(OR(J60="",J60=0),"",
IF(J60="Afecta probabilidad",'2. Identificación del Riesgo'!$L$60,""))</f>
        <v/>
      </c>
      <c r="T60" s="59" t="str">
        <f>IF(OR(J60="",J60=0),"",
IF(J60="Afecta Impacto",'2. Identificación del Riesgo'!$O$60,""))</f>
        <v/>
      </c>
      <c r="U60" s="59">
        <f>IFERROR(IF(S60="",0,S60-(S60*R60)),0)</f>
        <v>0</v>
      </c>
      <c r="V60" s="59">
        <f>IFERROR(IF(T60="",0,T60-(T60*R60)),0)</f>
        <v>0</v>
      </c>
      <c r="W60" s="3"/>
      <c r="X60" s="3"/>
      <c r="Y60" s="3"/>
      <c r="Z60" s="3"/>
      <c r="AA60" s="3"/>
      <c r="AB60" s="3"/>
      <c r="AC60" s="3"/>
      <c r="AD60" s="3"/>
      <c r="AE60" s="3"/>
      <c r="AF60" s="3"/>
      <c r="AG60" s="3"/>
      <c r="AH60" s="3"/>
      <c r="AI60" s="3"/>
      <c r="AJ60" s="3"/>
      <c r="AK60" s="3"/>
      <c r="AL60" s="3"/>
      <c r="AM60" s="3"/>
    </row>
    <row r="61" spans="1:39" ht="30.75" customHeight="1" x14ac:dyDescent="0.3">
      <c r="A61" s="109"/>
      <c r="B61" s="155"/>
      <c r="C61" s="135"/>
      <c r="D61" s="135"/>
      <c r="E61" s="53"/>
      <c r="F61" s="53"/>
      <c r="G61" s="53"/>
      <c r="H61" s="67" t="str">
        <f t="shared" si="0"/>
        <v xml:space="preserve">  </v>
      </c>
      <c r="I61" s="49"/>
      <c r="J61" s="50" t="str">
        <f t="shared" si="51"/>
        <v/>
      </c>
      <c r="K61" s="49"/>
      <c r="L61" s="65"/>
      <c r="M61" s="65"/>
      <c r="N61" s="65"/>
      <c r="O61" s="65"/>
      <c r="P61" s="65"/>
      <c r="Q61" s="65"/>
      <c r="R61" s="52" t="str">
        <f t="shared" si="2"/>
        <v/>
      </c>
      <c r="S61" s="59" t="str">
        <f>IF(OR(J61="",J61=0),"",
IF(J61="Afecta probabilidad",
IF(J60="Afecta probabilidad",S60-(S60*R60),'2. Identificación del Riesgo'!$L$60),""))</f>
        <v/>
      </c>
      <c r="T61" s="59" t="str">
        <f>IF(OR(J61="",J61=0),"",
IF(J61="Afecta Impacto",
IF(J60="Afecta Impacto",T60-(T60*R60),'2. Identificación del Riesgo'!$O$60),""))</f>
        <v/>
      </c>
      <c r="U61" s="59">
        <f t="shared" ref="U61:U62" si="52">IFERROR(IF(S61="",0,S61-(S61*R61)),0)</f>
        <v>0</v>
      </c>
      <c r="V61" s="59">
        <f t="shared" ref="V61:V62" si="53">IFERROR(IF(T61="",0,T61-(T61*R61)),0)</f>
        <v>0</v>
      </c>
    </row>
    <row r="62" spans="1:39" ht="30.75" customHeight="1" x14ac:dyDescent="0.3">
      <c r="A62" s="109"/>
      <c r="B62" s="155"/>
      <c r="C62" s="135"/>
      <c r="D62" s="135"/>
      <c r="E62" s="53"/>
      <c r="F62" s="53"/>
      <c r="G62" s="53"/>
      <c r="H62" s="67" t="str">
        <f t="shared" si="0"/>
        <v xml:space="preserve">  </v>
      </c>
      <c r="I62" s="49"/>
      <c r="J62" s="50" t="str">
        <f t="shared" si="51"/>
        <v/>
      </c>
      <c r="K62" s="49"/>
      <c r="L62" s="65"/>
      <c r="M62" s="65"/>
      <c r="N62" s="65"/>
      <c r="O62" s="65"/>
      <c r="P62" s="65"/>
      <c r="Q62" s="65"/>
      <c r="R62" s="52" t="str">
        <f t="shared" si="2"/>
        <v/>
      </c>
      <c r="S62" s="59" t="str">
        <f>IF(OR(J62="",J62=0),"",
IF(J62="Afecta probabilidad",
IF(J61="Afecta probabilidad",S61-(S61*R61),
IF(J60="Afecta probabilidad",S60-(S60*R60),'2. Identificación del Riesgo'!$L$60)),""))</f>
        <v/>
      </c>
      <c r="T62" s="59" t="str">
        <f>IF(OR(J62="",J62=0),"",
IF(J62="Afecta Impacto",
IF(J61="Afecta Impacto",T61-(T61*R61),
IF(J60="Afecta Impacto",T60-(T60*R60),'2. Identificación del Riesgo'!$O$60)),""))</f>
        <v/>
      </c>
      <c r="U62" s="59">
        <f t="shared" si="52"/>
        <v>0</v>
      </c>
      <c r="V62" s="59">
        <f t="shared" si="53"/>
        <v>0</v>
      </c>
    </row>
    <row r="63" spans="1:39" ht="30.75" customHeight="1" x14ac:dyDescent="0.3">
      <c r="A63" s="109">
        <v>19</v>
      </c>
      <c r="B63" s="155" t="str">
        <f>IF(OR('2. Identificación del Riesgo'!H63:H65="Corrupción",'2. Identificación del Riesgo'!H63:H65="Lavado de Activos",'2. Identificación del Riesgo'!H63:H65="Financiación del Terrorismo",'2. Identificación del Riesgo'!H63:H65="Trámites, OPAs y Consultas de Acceso a la Información Pública"),"No aplica",
IF('2. Identificación del Riesgo'!H63:H65="","",
IF('2. Identificación del Riesgo'!H63:H65&lt;&gt;"Corrupción",'2. Identificación del Riesgo'!B63:B65)))</f>
        <v/>
      </c>
      <c r="C63" s="135" t="str">
        <f>IF(OR('2. Identificación del Riesgo'!H63:H65="Corrupción",'2. Identificación del Riesgo'!H63:H65="Lavado de Activos",'2. Identificación del Riesgo'!H63:H65="Financiación del Terrorismo",'2. Identificación del Riesgo'!H63:H65="Trámites, OPAs y Consultas de Acceso a la Información Pública"),"No aplica",
IF('2. Identificación del Riesgo'!H63:H65="","",
IF('2. Identificación del Riesgo'!H63:H65&lt;&gt;"Corrupción",'2. Identificación del Riesgo'!G63:G65)))</f>
        <v/>
      </c>
      <c r="D63" s="135" t="str">
        <f>IF(OR('2. Identificación del Riesgo'!H63:H65="Corrupción",'2. Identificación del Riesgo'!H63:H65="Lavado de Activos",'2. Identificación del Riesgo'!H63:H65="Financiación del Terrorismo",'2. Identificación del Riesgo'!H63:H65="Trámites, OPAs y Consultas de Acceso a la Información Pública"),"No aplica",
IF('2. Identificación del Riesgo'!H63:H65="","",
IF('2. Identificación del Riesgo'!H63:H65&lt;&gt;"Corrupción",'2. Identificación del Riesgo'!H63:H65)))</f>
        <v/>
      </c>
      <c r="E63" s="53"/>
      <c r="F63" s="53"/>
      <c r="G63" s="53"/>
      <c r="H63" s="67" t="str">
        <f t="shared" si="0"/>
        <v xml:space="preserve">  </v>
      </c>
      <c r="I63" s="49"/>
      <c r="J63" s="50" t="str">
        <f t="shared" ref="J63:J65" si="54">IF(OR(I63="Preventivo",I63="Detectivo"),"Afecta probabilidad",
IF(I63="Correctivo","Afecta Impacto",""))</f>
        <v/>
      </c>
      <c r="K63" s="49"/>
      <c r="L63" s="65"/>
      <c r="M63" s="65"/>
      <c r="N63" s="65"/>
      <c r="O63" s="65"/>
      <c r="P63" s="65"/>
      <c r="Q63" s="65"/>
      <c r="R63" s="52" t="str">
        <f t="shared" si="2"/>
        <v/>
      </c>
      <c r="S63" s="59" t="str">
        <f>IF(OR(J63="",J63=0),"",
IF(J63="Afecta probabilidad",'2. Identificación del Riesgo'!$L$63,""))</f>
        <v/>
      </c>
      <c r="T63" s="59" t="str">
        <f>IF(OR(J63="",J63=0),"",
IF(J63="Afecta Impacto",'2. Identificación del Riesgo'!$O$63,""))</f>
        <v/>
      </c>
      <c r="U63" s="59">
        <f>IFERROR(IF(S63="",0,S63-(S63*R63)),0)</f>
        <v>0</v>
      </c>
      <c r="V63" s="59">
        <f>IFERROR(IF(T63="",0,T63-(T63*R63)),0)</f>
        <v>0</v>
      </c>
      <c r="W63" s="3"/>
      <c r="X63" s="3"/>
      <c r="Y63" s="3"/>
      <c r="Z63" s="3"/>
      <c r="AA63" s="3"/>
      <c r="AB63" s="3"/>
      <c r="AC63" s="3"/>
      <c r="AD63" s="3"/>
      <c r="AE63" s="3"/>
      <c r="AF63" s="3"/>
      <c r="AG63" s="3"/>
      <c r="AH63" s="3"/>
      <c r="AI63" s="3"/>
      <c r="AJ63" s="3"/>
      <c r="AK63" s="3"/>
      <c r="AL63" s="3"/>
      <c r="AM63" s="3"/>
    </row>
    <row r="64" spans="1:39" ht="30.75" customHeight="1" x14ac:dyDescent="0.3">
      <c r="A64" s="109"/>
      <c r="B64" s="155"/>
      <c r="C64" s="135"/>
      <c r="D64" s="135"/>
      <c r="E64" s="53"/>
      <c r="F64" s="53"/>
      <c r="G64" s="53"/>
      <c r="H64" s="67" t="str">
        <f t="shared" si="0"/>
        <v xml:space="preserve">  </v>
      </c>
      <c r="I64" s="49"/>
      <c r="J64" s="50" t="str">
        <f t="shared" si="54"/>
        <v/>
      </c>
      <c r="K64" s="49"/>
      <c r="L64" s="65"/>
      <c r="M64" s="65"/>
      <c r="N64" s="65"/>
      <c r="O64" s="65"/>
      <c r="P64" s="65"/>
      <c r="Q64" s="65"/>
      <c r="R64" s="52" t="str">
        <f t="shared" si="2"/>
        <v/>
      </c>
      <c r="S64" s="59" t="str">
        <f>IF(OR(J64="",J64=0),"",
IF(J64="Afecta probabilidad",
IF(J63="Afecta probabilidad",S63-(S63*R63),'2. Identificación del Riesgo'!$L$63),""))</f>
        <v/>
      </c>
      <c r="T64" s="59" t="str">
        <f>IF(OR(J64="",J64=0),"",
IF(J64="Afecta Impacto",
IF(J63="Afecta Impacto",T63-(T63*R63),'2. Identificación del Riesgo'!$O$63),""))</f>
        <v/>
      </c>
      <c r="U64" s="59">
        <f t="shared" ref="U64:U65" si="55">IFERROR(IF(S64="",0,S64-(S64*R64)),0)</f>
        <v>0</v>
      </c>
      <c r="V64" s="59">
        <f t="shared" ref="V64:V65" si="56">IFERROR(IF(T64="",0,T64-(T64*R64)),0)</f>
        <v>0</v>
      </c>
    </row>
    <row r="65" spans="1:39" ht="30.75" customHeight="1" x14ac:dyDescent="0.3">
      <c r="A65" s="109"/>
      <c r="B65" s="155"/>
      <c r="C65" s="135"/>
      <c r="D65" s="135"/>
      <c r="E65" s="53"/>
      <c r="F65" s="53"/>
      <c r="G65" s="53"/>
      <c r="H65" s="67" t="str">
        <f t="shared" si="0"/>
        <v xml:space="preserve">  </v>
      </c>
      <c r="I65" s="49"/>
      <c r="J65" s="50" t="str">
        <f t="shared" si="54"/>
        <v/>
      </c>
      <c r="K65" s="49"/>
      <c r="L65" s="65"/>
      <c r="M65" s="65"/>
      <c r="N65" s="65"/>
      <c r="O65" s="65"/>
      <c r="P65" s="65"/>
      <c r="Q65" s="65"/>
      <c r="R65" s="52" t="str">
        <f t="shared" si="2"/>
        <v/>
      </c>
      <c r="S65" s="59" t="str">
        <f>IF(OR(J65="",J65=0),"",
IF(J65="Afecta probabilidad",
IF(J64="Afecta probabilidad",S64-(S64*R64),
IF(J63="Afecta probabilidad",S63-(S63*R63),'2. Identificación del Riesgo'!$L$63)),""))</f>
        <v/>
      </c>
      <c r="T65" s="59" t="str">
        <f>IF(OR(J65="",J65=0),"",
IF(J65="Afecta Impacto",
IF(J64="Afecta Impacto",T64-(T64*R64),
IF(J63="Afecta Impacto",T63-(T63*R63),'2. Identificación del Riesgo'!$O$63)),""))</f>
        <v/>
      </c>
      <c r="U65" s="59">
        <f t="shared" si="55"/>
        <v>0</v>
      </c>
      <c r="V65" s="59">
        <f t="shared" si="56"/>
        <v>0</v>
      </c>
    </row>
    <row r="66" spans="1:39" ht="30.75" customHeight="1" x14ac:dyDescent="0.3">
      <c r="A66" s="109">
        <v>20</v>
      </c>
      <c r="B66" s="155" t="str">
        <f>IF(OR('2. Identificación del Riesgo'!H66:H68="Corrupción",'2. Identificación del Riesgo'!H66:H68="Lavado de Activos",'2. Identificación del Riesgo'!H66:H68="Financiación del Terrorismo",'2. Identificación del Riesgo'!H66:H68="Trámites, OPAs y Consultas de Acceso a la Información Pública"),"No aplica",
IF('2. Identificación del Riesgo'!H66:H68="","",
IF('2. Identificación del Riesgo'!H66:H68&lt;&gt;"Corrupción",'2. Identificación del Riesgo'!B66:B68)))</f>
        <v/>
      </c>
      <c r="C66" s="135" t="str">
        <f>IF(OR('2. Identificación del Riesgo'!H66:H68="Corrupción",'2. Identificación del Riesgo'!H66:H68="Lavado de Activos",'2. Identificación del Riesgo'!H66:H68="Financiación del Terrorismo",'2. Identificación del Riesgo'!H66:H68="Trámites, OPAs y Consultas de Acceso a la Información Pública"),"No aplica",
IF('2. Identificación del Riesgo'!H66:H68="","",
IF('2. Identificación del Riesgo'!H66:H68&lt;&gt;"Corrupción",'2. Identificación del Riesgo'!G66:G68)))</f>
        <v/>
      </c>
      <c r="D66" s="135" t="str">
        <f>IF(OR('2. Identificación del Riesgo'!H66:H68="Corrupción",'2. Identificación del Riesgo'!H66:H68="Lavado de Activos",'2. Identificación del Riesgo'!H66:H68="Financiación del Terrorismo",'2. Identificación del Riesgo'!H66:H68="Trámites, OPAs y Consultas de Acceso a la Información Pública"),"No aplica",
IF('2. Identificación del Riesgo'!H66:H68="","",
IF('2. Identificación del Riesgo'!H66:H68&lt;&gt;"Corrupción",'2. Identificación del Riesgo'!H66:H68)))</f>
        <v/>
      </c>
      <c r="E66" s="53"/>
      <c r="F66" s="53"/>
      <c r="G66" s="53"/>
      <c r="H66" s="67" t="str">
        <f t="shared" si="0"/>
        <v xml:space="preserve">  </v>
      </c>
      <c r="I66" s="49"/>
      <c r="J66" s="50" t="str">
        <f t="shared" ref="J66:J68" si="57">IF(OR(I66="Preventivo",I66="Detectivo"),"Afecta probabilidad",
IF(I66="Correctivo","Afecta Impacto",""))</f>
        <v/>
      </c>
      <c r="K66" s="49"/>
      <c r="L66" s="65"/>
      <c r="M66" s="65"/>
      <c r="N66" s="65"/>
      <c r="O66" s="65"/>
      <c r="P66" s="65"/>
      <c r="Q66" s="65"/>
      <c r="R66" s="52" t="str">
        <f t="shared" si="2"/>
        <v/>
      </c>
      <c r="S66" s="59" t="str">
        <f>IF(OR(J66="",J66=0),"",
IF(J66="Afecta probabilidad",'2. Identificación del Riesgo'!$L$66,""))</f>
        <v/>
      </c>
      <c r="T66" s="59" t="str">
        <f>IF(OR(J66="",J66=0),"",
IF(J66="Afecta Impacto",'2. Identificación del Riesgo'!$O$66,""))</f>
        <v/>
      </c>
      <c r="U66" s="59">
        <f>IFERROR(IF(S66="",0,S66-(S66*R66)),0)</f>
        <v>0</v>
      </c>
      <c r="V66" s="59">
        <f>IFERROR(IF(T66="",0,T66-(T66*R66)),0)</f>
        <v>0</v>
      </c>
      <c r="W66" s="3"/>
      <c r="X66" s="3"/>
      <c r="Y66" s="3"/>
      <c r="Z66" s="3"/>
      <c r="AA66" s="3"/>
      <c r="AB66" s="3"/>
      <c r="AC66" s="3"/>
      <c r="AD66" s="3"/>
      <c r="AE66" s="3"/>
      <c r="AF66" s="3"/>
      <c r="AG66" s="3"/>
      <c r="AH66" s="3"/>
      <c r="AI66" s="3"/>
      <c r="AJ66" s="3"/>
      <c r="AK66" s="3"/>
      <c r="AL66" s="3"/>
      <c r="AM66" s="3"/>
    </row>
    <row r="67" spans="1:39" ht="30.75" customHeight="1" x14ac:dyDescent="0.3">
      <c r="A67" s="109"/>
      <c r="B67" s="155"/>
      <c r="C67" s="135"/>
      <c r="D67" s="135"/>
      <c r="E67" s="53"/>
      <c r="F67" s="53"/>
      <c r="G67" s="53"/>
      <c r="H67" s="67" t="str">
        <f t="shared" si="0"/>
        <v xml:space="preserve">  </v>
      </c>
      <c r="I67" s="49"/>
      <c r="J67" s="50" t="str">
        <f t="shared" si="57"/>
        <v/>
      </c>
      <c r="K67" s="49"/>
      <c r="L67" s="65"/>
      <c r="M67" s="65"/>
      <c r="N67" s="65"/>
      <c r="O67" s="65"/>
      <c r="P67" s="65"/>
      <c r="Q67" s="65"/>
      <c r="R67" s="52" t="str">
        <f t="shared" si="2"/>
        <v/>
      </c>
      <c r="S67" s="59" t="str">
        <f>IF(OR(J67="",J67=0),"",
IF(J67="Afecta probabilidad",
IF(J66="Afecta probabilidad",S66-(S66*R66),'2. Identificación del Riesgo'!$L$66),""))</f>
        <v/>
      </c>
      <c r="T67" s="59" t="str">
        <f>IF(OR(J67="",J67=0),"",
IF(J67="Afecta Impacto",
IF(J66="Afecta Impacto",T66-(T66*R66),'2. Identificación del Riesgo'!$O$66),""))</f>
        <v/>
      </c>
      <c r="U67" s="59">
        <f t="shared" ref="U67:U68" si="58">IFERROR(IF(S67="",0,S67-(S67*R67)),0)</f>
        <v>0</v>
      </c>
      <c r="V67" s="59">
        <f t="shared" ref="V67:V68" si="59">IFERROR(IF(T67="",0,T67-(T67*R67)),0)</f>
        <v>0</v>
      </c>
    </row>
    <row r="68" spans="1:39" ht="30.75" customHeight="1" x14ac:dyDescent="0.3">
      <c r="A68" s="109"/>
      <c r="B68" s="155"/>
      <c r="C68" s="135"/>
      <c r="D68" s="135"/>
      <c r="E68" s="53"/>
      <c r="F68" s="53"/>
      <c r="G68" s="53"/>
      <c r="H68" s="67" t="str">
        <f t="shared" si="0"/>
        <v xml:space="preserve">  </v>
      </c>
      <c r="I68" s="49"/>
      <c r="J68" s="50" t="str">
        <f t="shared" si="57"/>
        <v/>
      </c>
      <c r="K68" s="49"/>
      <c r="L68" s="65"/>
      <c r="M68" s="65"/>
      <c r="N68" s="65"/>
      <c r="O68" s="65"/>
      <c r="P68" s="65"/>
      <c r="Q68" s="65"/>
      <c r="R68" s="52" t="str">
        <f t="shared" si="2"/>
        <v/>
      </c>
      <c r="S68" s="59" t="str">
        <f>IF(OR(J68="",J68=0),"",
IF(J68="Afecta probabilidad",
IF(J67="Afecta probabilidad",S67-(S67*R67),
IF(J66="Afecta probabilidad",S66-(S66*R66),'2. Identificación del Riesgo'!$L$66)),""))</f>
        <v/>
      </c>
      <c r="T68" s="59" t="str">
        <f>IF(OR(J68="",J68=0),"",
IF(J68="Afecta Impacto",
IF(J67="Afecta Impacto",T67-(T67*R67),
IF(J66="Afecta Impacto",T66-(T66*R66),'2. Identificación del Riesgo'!$O$66)),""))</f>
        <v/>
      </c>
      <c r="U68" s="59">
        <f t="shared" si="58"/>
        <v>0</v>
      </c>
      <c r="V68" s="59">
        <f t="shared" si="59"/>
        <v>0</v>
      </c>
    </row>
    <row r="69" spans="1:39" x14ac:dyDescent="0.3"/>
    <row r="70" spans="1:39" x14ac:dyDescent="0.3"/>
  </sheetData>
  <sheetProtection algorithmName="SHA-512" hashValue="OBpt4r8re1uo4E9r9236q4N2jhf8YwFaZFE4j2T4v+3O28eTl0PuXOsvBBiGJPKoIZ9oTk4j8hPvTRvcQ3LpyQ==" saltValue="EfXbHTNIvUAc1Ddl0C1DbA==" spinCount="100000" sheet="1" objects="1" scenarios="1" formatColumns="0" formatRows="0"/>
  <mergeCells count="102">
    <mergeCell ref="A1:B4"/>
    <mergeCell ref="A7:A8"/>
    <mergeCell ref="E7:E8"/>
    <mergeCell ref="C7:C8"/>
    <mergeCell ref="D7:D8"/>
    <mergeCell ref="A6:D6"/>
    <mergeCell ref="L7:Q7"/>
    <mergeCell ref="S7:T7"/>
    <mergeCell ref="U7:U8"/>
    <mergeCell ref="C1:S4"/>
    <mergeCell ref="T1:V1"/>
    <mergeCell ref="T2:V2"/>
    <mergeCell ref="T3:V3"/>
    <mergeCell ref="T4:V4"/>
    <mergeCell ref="E6:V6"/>
    <mergeCell ref="V7:V8"/>
    <mergeCell ref="R7:R8"/>
    <mergeCell ref="A9:A11"/>
    <mergeCell ref="B7:B8"/>
    <mergeCell ref="B9:B11"/>
    <mergeCell ref="C9:C11"/>
    <mergeCell ref="I7:K7"/>
    <mergeCell ref="D9:D11"/>
    <mergeCell ref="H7:H8"/>
    <mergeCell ref="F7:F8"/>
    <mergeCell ref="G7:G8"/>
    <mergeCell ref="A15:A17"/>
    <mergeCell ref="A12:A14"/>
    <mergeCell ref="A18:A20"/>
    <mergeCell ref="B12:B14"/>
    <mergeCell ref="C12:C14"/>
    <mergeCell ref="B15:B17"/>
    <mergeCell ref="C18:C20"/>
    <mergeCell ref="C15:C17"/>
    <mergeCell ref="B18:B20"/>
    <mergeCell ref="B33:B35"/>
    <mergeCell ref="C33:C35"/>
    <mergeCell ref="A24:A26"/>
    <mergeCell ref="A21:A23"/>
    <mergeCell ref="A27:A29"/>
    <mergeCell ref="A33:A35"/>
    <mergeCell ref="A30:A32"/>
    <mergeCell ref="B30:B32"/>
    <mergeCell ref="C30:C32"/>
    <mergeCell ref="C27:C29"/>
    <mergeCell ref="A39:A41"/>
    <mergeCell ref="B39:B41"/>
    <mergeCell ref="C39:C41"/>
    <mergeCell ref="D39:D41"/>
    <mergeCell ref="A42:A44"/>
    <mergeCell ref="B42:B44"/>
    <mergeCell ref="C42:C44"/>
    <mergeCell ref="D12:D14"/>
    <mergeCell ref="D15:D17"/>
    <mergeCell ref="D18:D20"/>
    <mergeCell ref="D21:D23"/>
    <mergeCell ref="A36:A38"/>
    <mergeCell ref="B36:B38"/>
    <mergeCell ref="C36:C38"/>
    <mergeCell ref="D27:D29"/>
    <mergeCell ref="D30:D32"/>
    <mergeCell ref="D33:D35"/>
    <mergeCell ref="D36:D38"/>
    <mergeCell ref="B21:B23"/>
    <mergeCell ref="C21:C23"/>
    <mergeCell ref="B24:B26"/>
    <mergeCell ref="C24:C26"/>
    <mergeCell ref="B27:B29"/>
    <mergeCell ref="D24:D26"/>
    <mergeCell ref="A48:A50"/>
    <mergeCell ref="B48:B50"/>
    <mergeCell ref="C48:C50"/>
    <mergeCell ref="D48:D50"/>
    <mergeCell ref="A45:A47"/>
    <mergeCell ref="B45:B47"/>
    <mergeCell ref="C45:C47"/>
    <mergeCell ref="D45:D47"/>
    <mergeCell ref="D42:D44"/>
    <mergeCell ref="A51:A53"/>
    <mergeCell ref="B51:B53"/>
    <mergeCell ref="C51:C53"/>
    <mergeCell ref="D51:D53"/>
    <mergeCell ref="A57:A59"/>
    <mergeCell ref="B57:B59"/>
    <mergeCell ref="C57:C59"/>
    <mergeCell ref="D57:D59"/>
    <mergeCell ref="A54:A56"/>
    <mergeCell ref="B54:B56"/>
    <mergeCell ref="C54:C56"/>
    <mergeCell ref="D54:D56"/>
    <mergeCell ref="A66:A68"/>
    <mergeCell ref="B66:B68"/>
    <mergeCell ref="C66:C68"/>
    <mergeCell ref="D66:D68"/>
    <mergeCell ref="A63:A65"/>
    <mergeCell ref="B63:B65"/>
    <mergeCell ref="C63:C65"/>
    <mergeCell ref="D63:D65"/>
    <mergeCell ref="A60:A62"/>
    <mergeCell ref="B60:B62"/>
    <mergeCell ref="C60:C62"/>
    <mergeCell ref="D60:D62"/>
  </mergeCells>
  <conditionalFormatting sqref="B9:D68">
    <cfRule type="expression" dxfId="229" priority="138">
      <formula>IF($D9="No aplica",1,0)</formula>
    </cfRule>
  </conditionalFormatting>
  <conditionalFormatting sqref="U9:U68">
    <cfRule type="cellIs" dxfId="228" priority="48" operator="equal">
      <formula>0</formula>
    </cfRule>
  </conditionalFormatting>
  <conditionalFormatting sqref="V9:V68">
    <cfRule type="cellIs" dxfId="227" priority="47" operator="equal">
      <formula>0</formula>
    </cfRule>
  </conditionalFormatting>
  <conditionalFormatting sqref="E15:V17">
    <cfRule type="expression" dxfId="226" priority="24">
      <formula>IF($D$15="No aplica",1,0)</formula>
    </cfRule>
  </conditionalFormatting>
  <conditionalFormatting sqref="E18:V20">
    <cfRule type="expression" dxfId="225" priority="23">
      <formula>IF($D$18="No aplica",1,0)</formula>
    </cfRule>
  </conditionalFormatting>
  <conditionalFormatting sqref="E21:V23">
    <cfRule type="expression" dxfId="224" priority="22">
      <formula>IF($D$21="No aplica",1,0)</formula>
    </cfRule>
  </conditionalFormatting>
  <conditionalFormatting sqref="E25:V26 E24:N24 P24 R24:V24">
    <cfRule type="expression" dxfId="223" priority="21">
      <formula>IF($D$24="No aplica",1,0)</formula>
    </cfRule>
  </conditionalFormatting>
  <conditionalFormatting sqref="E27:V29">
    <cfRule type="expression" dxfId="222" priority="20">
      <formula>IF($D$27="No aplica",1,0)</formula>
    </cfRule>
  </conditionalFormatting>
  <conditionalFormatting sqref="E30:V32">
    <cfRule type="expression" dxfId="221" priority="19">
      <formula>IF($D$30="No aplica",1,0)</formula>
    </cfRule>
  </conditionalFormatting>
  <conditionalFormatting sqref="E34:V35 H33:V33">
    <cfRule type="expression" dxfId="220" priority="18">
      <formula>IF($D$33="No aplica",1,0)</formula>
    </cfRule>
  </conditionalFormatting>
  <conditionalFormatting sqref="E36:V38">
    <cfRule type="expression" dxfId="219" priority="17">
      <formula>IF($D$36="No aplica",1,0)</formula>
    </cfRule>
  </conditionalFormatting>
  <conditionalFormatting sqref="E39:V41">
    <cfRule type="expression" dxfId="218" priority="16">
      <formula>IF($D$39="No aplica",1,0)</formula>
    </cfRule>
  </conditionalFormatting>
  <conditionalFormatting sqref="E42:V44">
    <cfRule type="expression" dxfId="217" priority="15">
      <formula>IF($D$42="No aplica",1,0)</formula>
    </cfRule>
  </conditionalFormatting>
  <conditionalFormatting sqref="E45:V47">
    <cfRule type="expression" dxfId="216" priority="14">
      <formula>IF($D$45="No aplica",1,0)</formula>
    </cfRule>
  </conditionalFormatting>
  <conditionalFormatting sqref="E48:V50">
    <cfRule type="expression" dxfId="215" priority="13">
      <formula>IF($D$48="No aplica",1,0)</formula>
    </cfRule>
  </conditionalFormatting>
  <conditionalFormatting sqref="E51:V53">
    <cfRule type="expression" dxfId="214" priority="12">
      <formula>IF($D$51="No aplica",1,0)</formula>
    </cfRule>
  </conditionalFormatting>
  <conditionalFormatting sqref="E54:V56">
    <cfRule type="expression" dxfId="213" priority="11">
      <formula>IF($D$54="No aplica",1,0)</formula>
    </cfRule>
  </conditionalFormatting>
  <conditionalFormatting sqref="E57:V59">
    <cfRule type="expression" dxfId="212" priority="10">
      <formula>IF($D$57="No aplica",1,0)</formula>
    </cfRule>
  </conditionalFormatting>
  <conditionalFormatting sqref="E60:V62">
    <cfRule type="expression" dxfId="211" priority="9">
      <formula>IF($D$60="No aplica",1,0)</formula>
    </cfRule>
  </conditionalFormatting>
  <conditionalFormatting sqref="E63:V65">
    <cfRule type="expression" dxfId="210" priority="8">
      <formula>IF($D$63="No aplica",1,0)</formula>
    </cfRule>
  </conditionalFormatting>
  <conditionalFormatting sqref="E66:V68">
    <cfRule type="expression" dxfId="209" priority="7">
      <formula>IF($D$66="No aplica",1,0)</formula>
    </cfRule>
  </conditionalFormatting>
  <conditionalFormatting sqref="E12:V14">
    <cfRule type="expression" dxfId="208" priority="6">
      <formula>IF($D$12="No aplica",1,0)</formula>
    </cfRule>
  </conditionalFormatting>
  <conditionalFormatting sqref="E10:V11 F9:V9">
    <cfRule type="expression" dxfId="207" priority="5">
      <formula>IF($D$9="No aplica",1,0)</formula>
    </cfRule>
  </conditionalFormatting>
  <conditionalFormatting sqref="O24">
    <cfRule type="expression" dxfId="206" priority="4">
      <formula>IF($D$15="No aplica",1,0)</formula>
    </cfRule>
  </conditionalFormatting>
  <conditionalFormatting sqref="Q24">
    <cfRule type="expression" dxfId="205" priority="3">
      <formula>IF($D$15="No aplica",1,0)</formula>
    </cfRule>
  </conditionalFormatting>
  <conditionalFormatting sqref="E9">
    <cfRule type="expression" dxfId="204" priority="2">
      <formula>IF($D$12="No aplica",1,0)</formula>
    </cfRule>
  </conditionalFormatting>
  <conditionalFormatting sqref="E33:G33">
    <cfRule type="expression" dxfId="203" priority="1">
      <formula>IF($D$9="No aplica",1,0)</formula>
    </cfRule>
  </conditionalFormatting>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Listas!$K$2:$K$4</xm:f>
          </x14:formula1>
          <xm:sqref>L9:L68</xm:sqref>
        </x14:dataValidation>
        <x14:dataValidation type="list" allowBlank="1" showInputMessage="1" showErrorMessage="1">
          <x14:formula1>
            <xm:f>Listas!$M$2:$M$4</xm:f>
          </x14:formula1>
          <xm:sqref>N9:N68</xm:sqref>
        </x14:dataValidation>
        <x14:dataValidation type="list" allowBlank="1" showInputMessage="1" showErrorMessage="1">
          <x14:formula1>
            <xm:f>Listas!$L$2:$L$4</xm:f>
          </x14:formula1>
          <xm:sqref>M9:M68</xm:sqref>
        </x14:dataValidation>
        <x14:dataValidation type="list" allowBlank="1" showInputMessage="1" showErrorMessage="1">
          <x14:formula1>
            <xm:f>Listas!$J$2:$J$4</xm:f>
          </x14:formula1>
          <xm:sqref>K9:K68</xm:sqref>
        </x14:dataValidation>
        <x14:dataValidation type="list" allowBlank="1" showInputMessage="1" showErrorMessage="1">
          <x14:formula1>
            <xm:f>Listas!$I$2:$I$5</xm:f>
          </x14:formula1>
          <xm:sqref>I9:I68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70"/>
  <sheetViews>
    <sheetView zoomScale="80" zoomScaleNormal="80" workbookViewId="0">
      <pane ySplit="8" topLeftCell="A33" activePane="bottomLeft" state="frozen"/>
      <selection pane="bottomLeft" activeCell="E40" sqref="E40"/>
    </sheetView>
  </sheetViews>
  <sheetFormatPr baseColWidth="10" defaultColWidth="0" defaultRowHeight="16.5" zeroHeight="1" x14ac:dyDescent="0.3"/>
  <cols>
    <col min="1" max="1" width="4" style="8" bestFit="1" customWidth="1"/>
    <col min="2" max="2" width="18.42578125" style="8" customWidth="1"/>
    <col min="3" max="3" width="31.7109375" style="8" customWidth="1"/>
    <col min="4" max="4" width="18.42578125" style="8" customWidth="1"/>
    <col min="5" max="5" width="33.42578125" style="8" customWidth="1"/>
    <col min="6" max="6" width="14.5703125" style="8" customWidth="1"/>
    <col min="7" max="7" width="20.7109375" style="8" customWidth="1"/>
    <col min="8" max="8" width="29" style="8" customWidth="1"/>
    <col min="9" max="9" width="36.85546875" style="8" customWidth="1"/>
    <col min="10" max="10" width="23" style="8" customWidth="1"/>
    <col min="11" max="11" width="29.140625" style="8" customWidth="1"/>
    <col min="12" max="12" width="26" style="8" customWidth="1"/>
    <col min="13" max="13" width="16.5703125" style="8" customWidth="1"/>
    <col min="14" max="14" width="17.140625" style="8" customWidth="1"/>
    <col min="15" max="15" width="29.28515625" style="8" customWidth="1"/>
    <col min="16" max="16" width="23.42578125" style="8" customWidth="1"/>
    <col min="17" max="17" width="14.140625" style="8" customWidth="1"/>
    <col min="18" max="19" width="12.140625" style="8" customWidth="1"/>
    <col min="20" max="20" width="14.140625" style="8" customWidth="1"/>
    <col min="21" max="21" width="22.7109375" style="8" customWidth="1"/>
    <col min="22" max="22" width="22.5703125" style="8" customWidth="1"/>
    <col min="23" max="23" width="20.140625" style="8" customWidth="1"/>
    <col min="24" max="24" width="5" style="2" customWidth="1"/>
    <col min="25" max="39" width="11.42578125" style="2" hidden="1" customWidth="1"/>
    <col min="40" max="16384" width="11.42578125" style="4" hidden="1"/>
  </cols>
  <sheetData>
    <row r="1" spans="1:39" ht="16.5" customHeight="1" x14ac:dyDescent="0.3">
      <c r="A1" s="90"/>
      <c r="B1" s="92"/>
      <c r="C1" s="137" t="s">
        <v>162</v>
      </c>
      <c r="D1" s="137"/>
      <c r="E1" s="137"/>
      <c r="F1" s="137"/>
      <c r="G1" s="137"/>
      <c r="H1" s="137"/>
      <c r="I1" s="137"/>
      <c r="J1" s="137"/>
      <c r="K1" s="137"/>
      <c r="L1" s="137"/>
      <c r="M1" s="137"/>
      <c r="N1" s="137"/>
      <c r="O1" s="137"/>
      <c r="P1" s="137"/>
      <c r="Q1" s="137"/>
      <c r="R1" s="137"/>
      <c r="S1" s="137"/>
      <c r="T1" s="137"/>
      <c r="U1" s="137"/>
      <c r="V1" s="154" t="s">
        <v>264</v>
      </c>
      <c r="W1" s="154"/>
      <c r="X1" s="3"/>
      <c r="Y1" s="3"/>
      <c r="Z1" s="3"/>
      <c r="AA1" s="3"/>
      <c r="AB1" s="3"/>
      <c r="AC1" s="3"/>
      <c r="AD1" s="3"/>
      <c r="AE1" s="3"/>
      <c r="AF1" s="3"/>
      <c r="AG1" s="3"/>
      <c r="AH1" s="3"/>
      <c r="AI1" s="3"/>
      <c r="AJ1" s="3"/>
      <c r="AK1" s="3"/>
      <c r="AL1" s="3"/>
      <c r="AM1" s="3"/>
    </row>
    <row r="2" spans="1:39" ht="16.5" customHeight="1" x14ac:dyDescent="0.3">
      <c r="A2" s="93"/>
      <c r="B2" s="95"/>
      <c r="C2" s="137"/>
      <c r="D2" s="137"/>
      <c r="E2" s="137"/>
      <c r="F2" s="137"/>
      <c r="G2" s="137"/>
      <c r="H2" s="137"/>
      <c r="I2" s="137"/>
      <c r="J2" s="137"/>
      <c r="K2" s="137"/>
      <c r="L2" s="137"/>
      <c r="M2" s="137"/>
      <c r="N2" s="137"/>
      <c r="O2" s="137"/>
      <c r="P2" s="137"/>
      <c r="Q2" s="137"/>
      <c r="R2" s="137"/>
      <c r="S2" s="137"/>
      <c r="T2" s="137"/>
      <c r="U2" s="137"/>
      <c r="V2" s="154" t="s">
        <v>263</v>
      </c>
      <c r="W2" s="154"/>
      <c r="X2" s="3"/>
      <c r="Y2" s="3"/>
      <c r="Z2" s="3"/>
      <c r="AA2" s="3"/>
      <c r="AB2" s="3"/>
      <c r="AC2" s="3"/>
      <c r="AD2" s="3"/>
      <c r="AE2" s="3"/>
      <c r="AF2" s="3"/>
      <c r="AG2" s="3"/>
      <c r="AH2" s="3"/>
      <c r="AI2" s="3"/>
      <c r="AJ2" s="3"/>
      <c r="AK2" s="3"/>
      <c r="AL2" s="3"/>
      <c r="AM2" s="3"/>
    </row>
    <row r="3" spans="1:39" x14ac:dyDescent="0.3">
      <c r="A3" s="93"/>
      <c r="B3" s="95"/>
      <c r="C3" s="137"/>
      <c r="D3" s="137"/>
      <c r="E3" s="137"/>
      <c r="F3" s="137"/>
      <c r="G3" s="137"/>
      <c r="H3" s="137"/>
      <c r="I3" s="137"/>
      <c r="J3" s="137"/>
      <c r="K3" s="137"/>
      <c r="L3" s="137"/>
      <c r="M3" s="137"/>
      <c r="N3" s="137"/>
      <c r="O3" s="137"/>
      <c r="P3" s="137"/>
      <c r="Q3" s="137"/>
      <c r="R3" s="137"/>
      <c r="S3" s="137"/>
      <c r="T3" s="137"/>
      <c r="U3" s="137"/>
      <c r="V3" s="154" t="s">
        <v>313</v>
      </c>
      <c r="W3" s="154"/>
      <c r="X3" s="3"/>
      <c r="Y3" s="3"/>
      <c r="Z3" s="3"/>
      <c r="AA3" s="3"/>
      <c r="AB3" s="3"/>
      <c r="AC3" s="3"/>
      <c r="AD3" s="3"/>
      <c r="AE3" s="3"/>
      <c r="AF3" s="3"/>
      <c r="AG3" s="3"/>
      <c r="AH3" s="3"/>
      <c r="AI3" s="3"/>
      <c r="AJ3" s="3"/>
      <c r="AK3" s="3"/>
      <c r="AL3" s="3"/>
      <c r="AM3" s="3"/>
    </row>
    <row r="4" spans="1:39" x14ac:dyDescent="0.3">
      <c r="A4" s="96"/>
      <c r="B4" s="98"/>
      <c r="C4" s="137"/>
      <c r="D4" s="137"/>
      <c r="E4" s="137"/>
      <c r="F4" s="137"/>
      <c r="G4" s="137"/>
      <c r="H4" s="137"/>
      <c r="I4" s="137"/>
      <c r="J4" s="137"/>
      <c r="K4" s="137"/>
      <c r="L4" s="137"/>
      <c r="M4" s="137"/>
      <c r="N4" s="137"/>
      <c r="O4" s="137"/>
      <c r="P4" s="137"/>
      <c r="Q4" s="137"/>
      <c r="R4" s="137"/>
      <c r="S4" s="137"/>
      <c r="T4" s="137"/>
      <c r="U4" s="137"/>
      <c r="V4" s="154" t="s">
        <v>355</v>
      </c>
      <c r="W4" s="154"/>
      <c r="X4" s="3"/>
      <c r="Y4" s="3"/>
      <c r="Z4" s="3"/>
      <c r="AA4" s="3"/>
      <c r="AB4" s="3"/>
      <c r="AC4" s="3"/>
      <c r="AD4" s="3"/>
      <c r="AE4" s="3"/>
      <c r="AF4" s="3"/>
      <c r="AG4" s="3"/>
      <c r="AH4" s="3"/>
      <c r="AI4" s="3"/>
      <c r="AJ4" s="3"/>
      <c r="AK4" s="3"/>
      <c r="AL4" s="3"/>
      <c r="AM4" s="3"/>
    </row>
    <row r="5" spans="1:39" x14ac:dyDescent="0.3">
      <c r="A5" s="12"/>
      <c r="B5" s="12"/>
      <c r="C5" s="12"/>
      <c r="D5" s="12"/>
      <c r="E5" s="12"/>
      <c r="F5" s="12"/>
      <c r="G5" s="12"/>
      <c r="H5" s="12"/>
      <c r="I5" s="12"/>
      <c r="J5" s="12"/>
      <c r="K5" s="12"/>
      <c r="L5" s="12"/>
      <c r="M5" s="15"/>
      <c r="N5" s="15"/>
      <c r="O5" s="15"/>
      <c r="P5" s="12"/>
      <c r="Q5" s="12"/>
      <c r="R5" s="12"/>
      <c r="S5" s="12"/>
      <c r="T5" s="12"/>
      <c r="U5" s="12"/>
      <c r="V5" s="12"/>
      <c r="W5" s="12"/>
      <c r="X5" s="3"/>
      <c r="Y5" s="3"/>
      <c r="Z5" s="3"/>
      <c r="AA5" s="3"/>
      <c r="AB5" s="3"/>
      <c r="AC5" s="3"/>
      <c r="AD5" s="3"/>
      <c r="AE5" s="3"/>
      <c r="AF5" s="3"/>
      <c r="AG5" s="3"/>
      <c r="AH5" s="3"/>
      <c r="AI5" s="3"/>
      <c r="AJ5" s="3"/>
      <c r="AK5" s="3"/>
      <c r="AL5" s="3"/>
      <c r="AM5" s="3"/>
    </row>
    <row r="6" spans="1:39" ht="15" customHeight="1" x14ac:dyDescent="0.3">
      <c r="A6" s="144" t="s">
        <v>109</v>
      </c>
      <c r="B6" s="145"/>
      <c r="C6" s="145"/>
      <c r="D6" s="146"/>
      <c r="E6" s="117" t="s">
        <v>267</v>
      </c>
      <c r="F6" s="117"/>
      <c r="G6" s="117"/>
      <c r="H6" s="117"/>
      <c r="I6" s="117"/>
      <c r="J6" s="117"/>
      <c r="K6" s="117"/>
      <c r="L6" s="117"/>
      <c r="M6" s="117"/>
      <c r="N6" s="117"/>
      <c r="O6" s="117"/>
      <c r="P6" s="117"/>
      <c r="Q6" s="117"/>
      <c r="R6" s="117"/>
      <c r="S6" s="117"/>
      <c r="T6" s="117"/>
      <c r="U6" s="117"/>
      <c r="V6" s="117"/>
      <c r="W6" s="117"/>
      <c r="X6" s="3"/>
      <c r="Y6" s="3"/>
      <c r="Z6" s="3"/>
      <c r="AA6" s="3"/>
      <c r="AB6" s="3"/>
      <c r="AC6" s="3"/>
      <c r="AD6" s="3"/>
      <c r="AE6" s="3"/>
      <c r="AF6" s="3"/>
      <c r="AG6" s="3"/>
      <c r="AH6" s="3"/>
      <c r="AI6" s="3"/>
      <c r="AJ6" s="3"/>
      <c r="AK6" s="3"/>
      <c r="AL6" s="3"/>
      <c r="AM6" s="3"/>
    </row>
    <row r="7" spans="1:39" ht="18" customHeight="1" x14ac:dyDescent="0.3">
      <c r="A7" s="143" t="s">
        <v>88</v>
      </c>
      <c r="B7" s="119" t="s">
        <v>39</v>
      </c>
      <c r="C7" s="118" t="s">
        <v>1</v>
      </c>
      <c r="D7" s="118" t="s">
        <v>86</v>
      </c>
      <c r="E7" s="120" t="s">
        <v>7</v>
      </c>
      <c r="F7" s="168" t="s">
        <v>171</v>
      </c>
      <c r="G7" s="168" t="s">
        <v>172</v>
      </c>
      <c r="H7" s="168" t="s">
        <v>173</v>
      </c>
      <c r="I7" s="168" t="s">
        <v>174</v>
      </c>
      <c r="J7" s="168" t="s">
        <v>175</v>
      </c>
      <c r="K7" s="168" t="s">
        <v>176</v>
      </c>
      <c r="L7" s="168" t="s">
        <v>220</v>
      </c>
      <c r="M7" s="118" t="s">
        <v>204</v>
      </c>
      <c r="N7" s="118" t="s">
        <v>203</v>
      </c>
      <c r="O7" s="118" t="s">
        <v>205</v>
      </c>
      <c r="P7" s="120" t="s">
        <v>206</v>
      </c>
      <c r="Q7" s="118" t="s">
        <v>212</v>
      </c>
      <c r="R7" s="118" t="s">
        <v>328</v>
      </c>
      <c r="S7" s="118" t="s">
        <v>327</v>
      </c>
      <c r="T7" s="118" t="s">
        <v>211</v>
      </c>
      <c r="U7" s="120" t="s">
        <v>218</v>
      </c>
      <c r="V7" s="118" t="s">
        <v>219</v>
      </c>
      <c r="W7" s="118" t="s">
        <v>9</v>
      </c>
      <c r="X7" s="3"/>
      <c r="Y7" s="3"/>
      <c r="Z7" s="3"/>
      <c r="AA7" s="3"/>
      <c r="AB7" s="3"/>
      <c r="AC7" s="3"/>
      <c r="AD7" s="3"/>
      <c r="AE7" s="3"/>
      <c r="AF7" s="3"/>
      <c r="AG7" s="3"/>
      <c r="AH7" s="3"/>
      <c r="AI7" s="3"/>
      <c r="AJ7" s="3"/>
      <c r="AK7" s="3"/>
      <c r="AL7" s="3"/>
      <c r="AM7" s="3"/>
    </row>
    <row r="8" spans="1:39" ht="59.25" customHeight="1" x14ac:dyDescent="0.25">
      <c r="A8" s="143"/>
      <c r="B8" s="119"/>
      <c r="C8" s="118"/>
      <c r="D8" s="118"/>
      <c r="E8" s="120"/>
      <c r="F8" s="168"/>
      <c r="G8" s="168"/>
      <c r="H8" s="168"/>
      <c r="I8" s="168"/>
      <c r="J8" s="168"/>
      <c r="K8" s="168"/>
      <c r="L8" s="168"/>
      <c r="M8" s="118"/>
      <c r="N8" s="118"/>
      <c r="O8" s="118"/>
      <c r="P8" s="120"/>
      <c r="Q8" s="118"/>
      <c r="R8" s="118"/>
      <c r="S8" s="118"/>
      <c r="T8" s="118"/>
      <c r="U8" s="120"/>
      <c r="V8" s="118"/>
      <c r="W8" s="118"/>
      <c r="X8" s="13"/>
      <c r="Y8" s="13"/>
      <c r="Z8" s="13"/>
      <c r="AA8" s="13"/>
      <c r="AB8" s="13"/>
      <c r="AC8" s="13"/>
      <c r="AD8" s="13"/>
      <c r="AE8" s="13"/>
      <c r="AF8" s="13"/>
      <c r="AG8" s="13"/>
      <c r="AH8" s="13"/>
      <c r="AI8" s="13"/>
      <c r="AJ8" s="13"/>
      <c r="AK8" s="13"/>
      <c r="AL8" s="13"/>
      <c r="AM8" s="13"/>
    </row>
    <row r="9" spans="1:39" ht="45.75" customHeight="1" x14ac:dyDescent="0.25">
      <c r="A9" s="109">
        <v>1</v>
      </c>
      <c r="B9" s="155"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C9" s="135"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D9" s="135"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E9" s="58"/>
      <c r="F9" s="57"/>
      <c r="G9" s="57"/>
      <c r="H9" s="57"/>
      <c r="I9" s="57"/>
      <c r="J9" s="57"/>
      <c r="K9" s="57"/>
      <c r="L9" s="57"/>
      <c r="M9" s="50" t="str">
        <f>IF(AND(N9&gt;=0,N9&lt;=85),"Débil",
IF(AND(N9&gt;=86,N9&lt;=95),"Moderado",
IF(AND(N9&gt;=96,N9&lt;=100),"Fuerte","")))</f>
        <v/>
      </c>
      <c r="N9" s="50" t="str">
        <f>IF(AND(F9="",G9="",H9="",I9="",J9="",K9="",L9=""),"",IF(OR(F9="",G9="",H9="",I9="",J9="",K9="",L9=""),"Finalice la valoración del control para emitir su calificación",VLOOKUP(F9,Listas!$Z$1:$AA$17,2,FALSE)+VLOOKUP(G9,Listas!$Z$1:$AA$17,2,FALSE)+VLOOKUP(H9,Listas!$Z$1:$AA$17,2,FALSE)+VLOOKUP(I9,Listas!$Z$1:$AA$17,2,FALSE)+VLOOKUP(J9,Listas!$Z$1:$AA$17,2,FALSE)+VLOOKUP(K9,Listas!$Z$1:$AA$17,2,FALSE)+VLOOKUP(L9,Listas!$Z$1:$AA$17,2,FALSE)))</f>
        <v/>
      </c>
      <c r="O9" s="50" t="str">
        <f>IF(OR(N9="",N9="Finalice la valoración del control para emitir su calificación"),"",IF(N9&lt;96,"Debe establecer un plan de acción en la hoja No. 7, que permita tener un control bien diseñado.","No debe establecer un plan de acción para mejorar el diseño del control."))</f>
        <v/>
      </c>
      <c r="P9" s="49"/>
      <c r="Q9" s="50" t="str">
        <f>IFERROR(IF(OR(M9="",MID(P9,1,SEARCH(" =",P9:P9,1)-1)=""),"",
IF(AND(M9="Fuerte",MID(P9,1,SEARCH(" =",P9:P9,1)-1)="Fuerte"),"Fuerte",
IF(AND(M9="Moderado",MID(P9,1,SEARCH(" =",P9:P9,1)-1)="Moderado"),"Moderado",
IF(OR(M9="Débil",MID(P9,1,SEARCH(" =",P9:P9,1)-1)="Débil"),"Débil",
IF(OR(M9="Fuerte",MID(P9,1,SEARCH(" =",P9:P9,1)-1)="Moderado"),"Moderado",
IF(OR(M9="Moderado",MID(P9,1,SEARCH(" =",P9:P9,1)-1)="Fuerte"),"Moderado","")))))),"")</f>
        <v/>
      </c>
      <c r="R9" s="162" t="str">
        <f>IF(AND(N9="",N10="",N11=""),"",AVERAGE(N9:N11))</f>
        <v/>
      </c>
      <c r="S9" s="162" t="str">
        <f>IF(R9="","",
IF(R9=100,"Fuerte",
IF(R9&lt;50,"Débil",
IF(OR(R9&gt;=50,R9&lt;100),"Moderado",""))))</f>
        <v/>
      </c>
      <c r="T9" s="165" t="str">
        <f>IF(S9="","",IF(S9="Fuerte","NO","SI"))</f>
        <v/>
      </c>
      <c r="U9" s="102"/>
      <c r="V9" s="169" t="str">
        <f>IF(OR(S9="",U9=""),"",
IF(S9="Débil","No aplica desplazamiento por tener una solidez débil.",
IF(AND(S9="Fuerte",OR(U9="El control ayuda a disminuir directamente tanto la probabilidad como el impacto.",U9="El control ayuda a disminuir directamente la probabilidad e indirectamente el impacto.",U9="El control ayuda a disminuir directamente la probabilidad y el impacto no disminuye.")),2,
IF(AND(S9="Fuerte",U9="El control no disminuye la probabilidad y el impacto disminuye directamente."),0,
IF(AND(S9="Moderado",OR(U9="El control ayuda a disminuir directamente tanto la probabilidad como el impacto.",U9="El control ayuda a disminuir directamente la probabilidad e indirectamente el impacto.",U9="El control ayuda a disminuir directamente la probabilidad y el impacto no disminuye.")),1,
IF(AND(S9="Moderado",U9="El control no disminuye la probabilidad y el impacto disminuye directamente."),0,""))))))</f>
        <v/>
      </c>
      <c r="W9" s="172" t="str">
        <f>IF(AND($D$9&lt;&gt;"Corrupción",$D$9&lt;&gt;"Lavado de Activos",$D$9&lt;&gt;"Financiación del Terrorismo",$D$9&lt;&gt;"Trámites, OPAs y Consultas de Acceso a la Información Pública"),"",
IF(OR($D$9="Corrupción",$D$9="Lavado de Activos",$D$9="Financiación del Terrorismo",$D$9="Trámites, OPAs y Consultas de Acceso a la Información Pública"),
IF(V9="","",
IF(OR(V9="No aplica desplazamiento por tener una solidez débil.",V9=0),'2. Identificación del Riesgo'!$K$9,
IF(AND(S9="Fuerte",V9=2,OR('2. Identificación del Riesgo'!$K$9="Rara vez",'2. Identificación del Riesgo'!$K$9="Improbable",'2. Identificación del Riesgo'!$K$9="Posible")),"Rara vez",
IF(AND(S9="Fuerte",V9=2,'2. Identificación del Riesgo'!$K$9="Probable"),"Improbable",
IF(AND(S9="Fuerte",V9=2,'2. Identificación del Riesgo'!$K$9="Casi seguro"),"Posible",
IF(AND(S9="Moderado",V9=1,OR('2. Identificación del Riesgo'!$K$9="Rara vez",'2. Identificación del Riesgo'!$K$9="Improbable")),"Rara vez",
IF(AND(S9="Moderado",V9=1,'2. Identificación del Riesgo'!$K$9="Posible"),"Improbable",
IF(AND(S9="Moderado",V9=1,'2. Identificación del Riesgo'!$K$9="Probable"),"Posible",
IF(AND(S9="Moderado",V9=1,'2. Identificación del Riesgo'!$K$9="Casi seguro"),"Probable","")))))))))))</f>
        <v/>
      </c>
      <c r="X9" s="14"/>
      <c r="Y9" s="14"/>
      <c r="Z9" s="14"/>
      <c r="AA9" s="14"/>
      <c r="AB9" s="14"/>
      <c r="AC9" s="14"/>
      <c r="AD9" s="14"/>
      <c r="AE9" s="14"/>
      <c r="AF9" s="14"/>
      <c r="AG9" s="14"/>
      <c r="AH9" s="14"/>
      <c r="AI9" s="14"/>
      <c r="AJ9" s="14"/>
      <c r="AK9" s="14"/>
      <c r="AL9" s="14"/>
      <c r="AM9" s="14"/>
    </row>
    <row r="10" spans="1:39" ht="45.75" customHeight="1" x14ac:dyDescent="0.3">
      <c r="A10" s="109"/>
      <c r="B10" s="155"/>
      <c r="C10" s="135"/>
      <c r="D10" s="135"/>
      <c r="E10" s="58"/>
      <c r="F10" s="57"/>
      <c r="G10" s="57"/>
      <c r="H10" s="57"/>
      <c r="I10" s="57"/>
      <c r="J10" s="57"/>
      <c r="K10" s="57"/>
      <c r="L10" s="57"/>
      <c r="M10" s="50" t="str">
        <f t="shared" ref="M10:M11" si="0">IF(AND(N10&gt;=0,N10&lt;=85),"Débil",
IF(AND(N10&gt;=86,N10&lt;=95),"Moderado",
IF(AND(N10&gt;=96,N10&lt;=100),"Fuerte","")))</f>
        <v/>
      </c>
      <c r="N10" s="50" t="str">
        <f>IF(AND(F10="",G10="",H10="",I10="",J10="",K10="",L10=""),"",IF(OR(F10="",G10="",H10="",I10="",J10="",K10="",L10=""),"Finalice la valoración del control para emitir su calificación",VLOOKUP(F10,Listas!$Z$1:$AA$17,2,FALSE)+VLOOKUP(G10,Listas!$Z$1:$AA$17,2,FALSE)+VLOOKUP(H10,Listas!$Z$1:$AA$17,2,FALSE)+VLOOKUP(I10,Listas!$Z$1:$AA$17,2,FALSE)+VLOOKUP(J10,Listas!$Z$1:$AA$17,2,FALSE)+VLOOKUP(K10,Listas!$Z$1:$AA$17,2,FALSE)+VLOOKUP(L10,Listas!$Z$1:$AA$17,2,FALSE)))</f>
        <v/>
      </c>
      <c r="O10" s="50" t="str">
        <f t="shared" ref="O10:O11" si="1">IF(OR(N10="",N10="Finalice la valoración del control para emitir su calificación"),"",IF(N10&lt;96,"Debe establecer un plan de acción en la hoja No. 7, que permita tener un control bien diseñado.","No debe establecer un plan de acción para mejorar el diseño del control."))</f>
        <v/>
      </c>
      <c r="P10" s="49"/>
      <c r="Q10" s="50" t="str">
        <f t="shared" ref="Q10:Q11" si="2">IFERROR(IF(OR(M10="",MID(P10,1,SEARCH(" =",P10:P10,1)-1)=""),"",
IF(AND(M10="Fuerte",MID(P10,1,SEARCH(" =",P10:P10,1)-1)="Fuerte"),"Fuerte",
IF(AND(M10="Moderado",MID(P10,1,SEARCH(" =",P10:P10,1)-1)="Moderado"),"Moderado",
IF(OR(M10="Débil",MID(P10,1,SEARCH(" =",P10:P10,1)-1)="Débil"),"Débil",
IF(OR(M10="Fuerte",MID(P10,1,SEARCH(" =",P10:P10,1)-1)="Moderado"),"Moderado",
IF(OR(M10="Moderado",MID(P10,1,SEARCH(" =",P10:P10,1)-1)="Fuerte"),"Moderado","")))))),"")</f>
        <v/>
      </c>
      <c r="R10" s="163"/>
      <c r="S10" s="163"/>
      <c r="T10" s="166"/>
      <c r="U10" s="103"/>
      <c r="V10" s="170"/>
      <c r="W10" s="173"/>
      <c r="X10" s="3"/>
      <c r="Y10" s="3"/>
      <c r="Z10" s="3"/>
      <c r="AA10" s="3"/>
      <c r="AB10" s="3"/>
      <c r="AC10" s="3"/>
      <c r="AD10" s="3"/>
      <c r="AE10" s="3"/>
      <c r="AF10" s="3"/>
      <c r="AG10" s="3"/>
      <c r="AH10" s="3"/>
      <c r="AI10" s="3"/>
      <c r="AJ10" s="3"/>
      <c r="AK10" s="3"/>
      <c r="AL10" s="3"/>
      <c r="AM10" s="3"/>
    </row>
    <row r="11" spans="1:39" ht="45.75" customHeight="1" x14ac:dyDescent="0.3">
      <c r="A11" s="109"/>
      <c r="B11" s="155"/>
      <c r="C11" s="135"/>
      <c r="D11" s="135"/>
      <c r="E11" s="58"/>
      <c r="F11" s="57"/>
      <c r="G11" s="57"/>
      <c r="H11" s="57"/>
      <c r="I11" s="57"/>
      <c r="J11" s="57"/>
      <c r="K11" s="57"/>
      <c r="L11" s="57"/>
      <c r="M11" s="50" t="str">
        <f t="shared" si="0"/>
        <v/>
      </c>
      <c r="N11" s="50" t="str">
        <f>IF(AND(F11="",G11="",H11="",I11="",J11="",K11="",L11=""),"",IF(OR(F11="",G11="",H11="",I11="",J11="",K11="",L11=""),"Finalice la valoración del control para emitir su calificación",VLOOKUP(F11,Listas!$Z$1:$AA$17,2,FALSE)+VLOOKUP(G11,Listas!$Z$1:$AA$17,2,FALSE)+VLOOKUP(H11,Listas!$Z$1:$AA$17,2,FALSE)+VLOOKUP(I11,Listas!$Z$1:$AA$17,2,FALSE)+VLOOKUP(J11,Listas!$Z$1:$AA$17,2,FALSE)+VLOOKUP(K11,Listas!$Z$1:$AA$17,2,FALSE)+VLOOKUP(L11,Listas!$Z$1:$AA$17,2,FALSE)))</f>
        <v/>
      </c>
      <c r="O11" s="50" t="str">
        <f t="shared" si="1"/>
        <v/>
      </c>
      <c r="P11" s="49"/>
      <c r="Q11" s="50" t="str">
        <f t="shared" si="2"/>
        <v/>
      </c>
      <c r="R11" s="164"/>
      <c r="S11" s="164"/>
      <c r="T11" s="167"/>
      <c r="U11" s="104"/>
      <c r="V11" s="171"/>
      <c r="W11" s="174"/>
      <c r="X11" s="3"/>
      <c r="Y11" s="3"/>
      <c r="Z11" s="3"/>
      <c r="AA11" s="3"/>
      <c r="AB11" s="3"/>
      <c r="AC11" s="3"/>
      <c r="AD11" s="3"/>
      <c r="AE11" s="3"/>
      <c r="AF11" s="3"/>
      <c r="AG11" s="3"/>
      <c r="AH11" s="3"/>
      <c r="AI11" s="3"/>
      <c r="AJ11" s="3"/>
      <c r="AK11" s="3"/>
      <c r="AL11" s="3"/>
      <c r="AM11" s="3"/>
    </row>
    <row r="12" spans="1:39" ht="45.75" customHeight="1" x14ac:dyDescent="0.3">
      <c r="A12" s="109">
        <v>2</v>
      </c>
      <c r="B12" s="155"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C12" s="135"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D12" s="135"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E12" s="56"/>
      <c r="F12" s="57"/>
      <c r="G12" s="57"/>
      <c r="H12" s="57"/>
      <c r="I12" s="57"/>
      <c r="J12" s="57"/>
      <c r="K12" s="57"/>
      <c r="L12" s="57"/>
      <c r="M12" s="50" t="str">
        <f t="shared" ref="M12" si="3">IF(AND(N12&gt;=0,N12&lt;=85),"Débil",
IF(AND(N12&gt;=86,N12&lt;=95),"Moderado",
IF(AND(N12&gt;=96,N12&lt;=100),"Fuerte","")))</f>
        <v/>
      </c>
      <c r="N12" s="50" t="str">
        <f>IF(AND(F12="",G12="",H12="",I12="",J12="",K12="",L12=""),"",IF(OR(F12="",G12="",H12="",I12="",J12="",K12="",L12=""),"Finalice la valoración del control para emitir su calificación",VLOOKUP(F12,Listas!$Z$1:$AA$17,2,FALSE)+VLOOKUP(G12,Listas!$Z$1:$AA$17,2,FALSE)+VLOOKUP(H12,Listas!$Z$1:$AA$17,2,FALSE)+VLOOKUP(I12,Listas!$Z$1:$AA$17,2,FALSE)+VLOOKUP(J12,Listas!$Z$1:$AA$17,2,FALSE)+VLOOKUP(K12,Listas!$Z$1:$AA$17,2,FALSE)+VLOOKUP(L12,Listas!$Z$1:$AA$17,2,FALSE)))</f>
        <v/>
      </c>
      <c r="O12" s="50" t="str">
        <f t="shared" ref="O12" si="4">IF(OR(N12="",N12="Finalice la valoración del control para emitir su calificación"),"",IF(N12&lt;96,"Debe establecer un plan de acción en la hoja No. 7, que permita tener un control bien diseñado.","No debe establecer un plan de acción para mejorar el diseño del control."))</f>
        <v/>
      </c>
      <c r="P12" s="49"/>
      <c r="Q12" s="50" t="str">
        <f t="shared" ref="Q12" si="5">IFERROR(IF(OR(M12="",MID(P12,1,SEARCH(" =",P12:P12,1)-1)=""),"",
IF(AND(M12="Fuerte",MID(P12,1,SEARCH(" =",P12:P12,1)-1)="Fuerte"),"Fuerte",
IF(AND(M12="Moderado",MID(P12,1,SEARCH(" =",P12:P12,1)-1)="Moderado"),"Moderado",
IF(OR(M12="Débil",MID(P12,1,SEARCH(" =",P12:P12,1)-1)="Débil"),"Débil",
IF(OR(M12="Fuerte",MID(P12,1,SEARCH(" =",P12:P12,1)-1)="Moderado"),"Moderado",
IF(OR(M12="Moderado",MID(P12,1,SEARCH(" =",P12:P12,1)-1)="Fuerte"),"Moderado","")))))),"")</f>
        <v/>
      </c>
      <c r="R12" s="162" t="str">
        <f>IF(AND(N12="",N13="",N14=""),"",AVERAGE(N12:N14))</f>
        <v/>
      </c>
      <c r="S12" s="162" t="str">
        <f>IF(R12="","",
IF(R12=100,"Fuerte",
IF(R12&lt;50,"Débil",
IF(OR(R12&gt;=50,R12&lt;100),"Moderado",""))))</f>
        <v/>
      </c>
      <c r="T12" s="165" t="str">
        <f>IF(S12="","",IF(S12="Fuerte","NO","SI"))</f>
        <v/>
      </c>
      <c r="U12" s="102"/>
      <c r="V12" s="169" t="str">
        <f>IF(OR(S12="",U12=""),"",
IF(S12="Débil","No aplica desplazamiento por tener una solidez débil.",
IF(AND(S12="Fuerte",OR(U12="El control ayuda a disminuir directamente tanto la probabilidad como el impacto.",U12="El control ayuda a disminuir directamente la probabilidad e indirectamente el impacto.",U12="El control ayuda a disminuir directamente la probabilidad y el impacto no disminuye.")),2,
IF(AND(S12="Fuerte",U12="El control no disminuye la probabilidad y el impacto disminuye directamente."),0,
IF(AND(S12="Moderado",OR(U12="El control ayuda a disminuir directamente tanto la probabilidad como el impacto.",U12="El control ayuda a disminuir directamente la probabilidad e indirectamente el impacto.",U12="El control ayuda a disminuir directamente la probabilidad y el impacto no disminuye.")),1,
IF(AND(S12="Moderado",U12="El control no disminuye la probabilidad y el impacto disminuye directamente."),0,""))))))</f>
        <v/>
      </c>
      <c r="W12" s="172" t="str">
        <f>IF(AND($D$12&lt;&gt;"Corrupción",$D$12&lt;&gt;"Lavado de Activos",$D$12&lt;&gt;"Financiación del Terrorismo",$D$12&lt;&gt;"Trámites, OPAs y Consultas de Acceso a la Información Pública"),"",
IF(OR($D$12="Corrupción",$D$12="Lavado de Activos",$D$12="Financiación del Terrorismo",$D$12="Trámites, OPAs y Consultas de Acceso a la Información Pública"),
IF(V12="","",
IF(OR(V12="No aplica desplazamiento por tener una solidez débil.",V12=0),'2. Identificación del Riesgo'!$K$12,
IF(AND(S12="Fuerte",V12=2,OR('2. Identificación del Riesgo'!$K$12="Rara vez",'2. Identificación del Riesgo'!$K$12="Improbable",'2. Identificación del Riesgo'!$K$12="Posible")),"Rara vez",
IF(AND(S12="Fuerte",V12=2,'2. Identificación del Riesgo'!$K$12="Probable"),"Improbable",
IF(AND(S12="Fuerte",V12=2,'2. Identificación del Riesgo'!$K$12="Casi seguro"),"Posible",
IF(AND(S12="Moderado",V12=1,OR('2. Identificación del Riesgo'!$K$12="Rara vez",'2. Identificación del Riesgo'!$K$12="Improbable")),"Rara vez",
IF(AND(S12="Moderado",V12=1,'2. Identificación del Riesgo'!$K$12="Posible"),"Improbable",
IF(AND(S12="Moderado",V12=1,'2. Identificación del Riesgo'!$K$12="Probable"),"Posible",
IF(AND(S12="Moderado",V12=1,'2. Identificación del Riesgo'!$K$12="Casi seguro"),"Probable","")))))))))))</f>
        <v/>
      </c>
      <c r="X12" s="3"/>
      <c r="Y12" s="3"/>
      <c r="Z12" s="3"/>
      <c r="AA12" s="3"/>
      <c r="AB12" s="3"/>
      <c r="AC12" s="3"/>
      <c r="AD12" s="3"/>
      <c r="AE12" s="3"/>
      <c r="AF12" s="3"/>
      <c r="AG12" s="3"/>
      <c r="AH12" s="3"/>
      <c r="AI12" s="3"/>
      <c r="AJ12" s="3"/>
      <c r="AK12" s="3"/>
      <c r="AL12" s="3"/>
      <c r="AM12" s="3"/>
    </row>
    <row r="13" spans="1:39" ht="45.75" customHeight="1" x14ac:dyDescent="0.3">
      <c r="A13" s="109"/>
      <c r="B13" s="155"/>
      <c r="C13" s="135"/>
      <c r="D13" s="135"/>
      <c r="E13" s="56"/>
      <c r="F13" s="57"/>
      <c r="G13" s="57"/>
      <c r="H13" s="57"/>
      <c r="I13" s="57"/>
      <c r="J13" s="57"/>
      <c r="K13" s="57"/>
      <c r="L13" s="57"/>
      <c r="M13" s="50" t="str">
        <f t="shared" ref="M13" si="6">IF(AND(N13&gt;=0,N13&lt;=85),"Débil",
IF(AND(N13&gt;=86,N13&lt;=95),"Moderado",
IF(AND(N13&gt;=96,N13&lt;=100),"Fuerte","")))</f>
        <v/>
      </c>
      <c r="N13" s="50" t="str">
        <f>IF(AND(F13="",G13="",H13="",I13="",J13="",K13="",L13=""),"",IF(OR(F13="",G13="",H13="",I13="",J13="",K13="",L13=""),"Finalice la valoración del control para emitir su calificación",VLOOKUP(F13,Listas!$Z$1:$AA$17,2,FALSE)+VLOOKUP(G13,Listas!$Z$1:$AA$17,2,FALSE)+VLOOKUP(H13,Listas!$Z$1:$AA$17,2,FALSE)+VLOOKUP(I13,Listas!$Z$1:$AA$17,2,FALSE)+VLOOKUP(J13,Listas!$Z$1:$AA$17,2,FALSE)+VLOOKUP(K13,Listas!$Z$1:$AA$17,2,FALSE)+VLOOKUP(L13,Listas!$Z$1:$AA$17,2,FALSE)))</f>
        <v/>
      </c>
      <c r="O13" s="50" t="str">
        <f t="shared" ref="O13" si="7">IF(OR(N13="",N13="Finalice la valoración del control para emitir su calificación"),"",IF(N13&lt;96,"Debe establecer un plan de acción en la hoja No. 7, que permita tener un control bien diseñado.","No debe establecer un plan de acción para mejorar el diseño del control."))</f>
        <v/>
      </c>
      <c r="P13" s="49"/>
      <c r="Q13" s="50" t="str">
        <f t="shared" ref="Q13" si="8">IFERROR(IF(OR(M13="",MID(P13,1,SEARCH(" =",P13:P13,1)-1)=""),"",
IF(AND(M13="Fuerte",MID(P13,1,SEARCH(" =",P13:P13,1)-1)="Fuerte"),"Fuerte",
IF(AND(M13="Moderado",MID(P13,1,SEARCH(" =",P13:P13,1)-1)="Moderado"),"Moderado",
IF(OR(M13="Débil",MID(P13,1,SEARCH(" =",P13:P13,1)-1)="Débil"),"Débil",
IF(OR(M13="Fuerte",MID(P13,1,SEARCH(" =",P13:P13,1)-1)="Moderado"),"Moderado",
IF(OR(M13="Moderado",MID(P13,1,SEARCH(" =",P13:P13,1)-1)="Fuerte"),"Moderado","")))))),"")</f>
        <v/>
      </c>
      <c r="R13" s="163"/>
      <c r="S13" s="163"/>
      <c r="T13" s="166"/>
      <c r="U13" s="103"/>
      <c r="V13" s="170"/>
      <c r="W13" s="173"/>
      <c r="X13" s="3"/>
      <c r="Y13" s="3"/>
      <c r="Z13" s="3"/>
      <c r="AA13" s="3"/>
      <c r="AB13" s="3"/>
      <c r="AC13" s="3"/>
      <c r="AD13" s="3"/>
      <c r="AE13" s="3"/>
      <c r="AF13" s="3"/>
      <c r="AG13" s="3"/>
      <c r="AH13" s="3"/>
      <c r="AI13" s="3"/>
      <c r="AJ13" s="3"/>
      <c r="AK13" s="3"/>
      <c r="AL13" s="3"/>
      <c r="AM13" s="3"/>
    </row>
    <row r="14" spans="1:39" ht="45.75" customHeight="1" x14ac:dyDescent="0.3">
      <c r="A14" s="109"/>
      <c r="B14" s="155"/>
      <c r="C14" s="135"/>
      <c r="D14" s="135"/>
      <c r="E14" s="56"/>
      <c r="F14" s="57"/>
      <c r="G14" s="57"/>
      <c r="H14" s="57"/>
      <c r="I14" s="57"/>
      <c r="J14" s="57"/>
      <c r="K14" s="57"/>
      <c r="L14" s="57"/>
      <c r="M14" s="50" t="str">
        <f t="shared" ref="M14" si="9">IF(AND(N14&gt;=0,N14&lt;=85),"Débil",
IF(AND(N14&gt;=86,N14&lt;=95),"Moderado",
IF(AND(N14&gt;=96,N14&lt;=100),"Fuerte","")))</f>
        <v/>
      </c>
      <c r="N14" s="50" t="str">
        <f>IF(AND(F14="",G14="",H14="",I14="",J14="",K14="",L14=""),"",IF(OR(F14="",G14="",H14="",I14="",J14="",K14="",L14=""),"Finalice la valoración del control para emitir su calificación",VLOOKUP(F14,Listas!$Z$1:$AA$17,2,FALSE)+VLOOKUP(G14,Listas!$Z$1:$AA$17,2,FALSE)+VLOOKUP(H14,Listas!$Z$1:$AA$17,2,FALSE)+VLOOKUP(I14,Listas!$Z$1:$AA$17,2,FALSE)+VLOOKUP(J14,Listas!$Z$1:$AA$17,2,FALSE)+VLOOKUP(K14,Listas!$Z$1:$AA$17,2,FALSE)+VLOOKUP(L14,Listas!$Z$1:$AA$17,2,FALSE)))</f>
        <v/>
      </c>
      <c r="O14" s="50" t="str">
        <f t="shared" ref="O14" si="10">IF(OR(N14="",N14="Finalice la valoración del control para emitir su calificación"),"",IF(N14&lt;96,"Debe establecer un plan de acción en la hoja No. 7, que permita tener un control bien diseñado.","No debe establecer un plan de acción para mejorar el diseño del control."))</f>
        <v/>
      </c>
      <c r="P14" s="49"/>
      <c r="Q14" s="50" t="str">
        <f t="shared" ref="Q14" si="11">IFERROR(IF(OR(M14="",MID(P14,1,SEARCH(" =",P14:P14,1)-1)=""),"",
IF(AND(M14="Fuerte",MID(P14,1,SEARCH(" =",P14:P14,1)-1)="Fuerte"),"Fuerte",
IF(AND(M14="Moderado",MID(P14,1,SEARCH(" =",P14:P14,1)-1)="Moderado"),"Moderado",
IF(OR(M14="Débil",MID(P14,1,SEARCH(" =",P14:P14,1)-1)="Débil"),"Débil",
IF(OR(M14="Fuerte",MID(P14,1,SEARCH(" =",P14:P14,1)-1)="Moderado"),"Moderado",
IF(OR(M14="Moderado",MID(P14,1,SEARCH(" =",P14:P14,1)-1)="Fuerte"),"Moderado","")))))),"")</f>
        <v/>
      </c>
      <c r="R14" s="164"/>
      <c r="S14" s="164"/>
      <c r="T14" s="167"/>
      <c r="U14" s="104"/>
      <c r="V14" s="171"/>
      <c r="W14" s="174"/>
      <c r="X14" s="3"/>
      <c r="Y14" s="3"/>
      <c r="Z14" s="3"/>
      <c r="AA14" s="3"/>
      <c r="AB14" s="3"/>
      <c r="AC14" s="3"/>
      <c r="AD14" s="3"/>
      <c r="AE14" s="3"/>
      <c r="AF14" s="3"/>
      <c r="AG14" s="3"/>
      <c r="AH14" s="3"/>
      <c r="AI14" s="3"/>
      <c r="AJ14" s="3"/>
      <c r="AK14" s="3"/>
      <c r="AL14" s="3"/>
      <c r="AM14" s="3"/>
    </row>
    <row r="15" spans="1:39" ht="45.75" customHeight="1" x14ac:dyDescent="0.3">
      <c r="A15" s="109">
        <v>3</v>
      </c>
      <c r="B15" s="155"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C15" s="135"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D15" s="135"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E15" s="56"/>
      <c r="F15" s="57"/>
      <c r="G15" s="57"/>
      <c r="H15" s="57"/>
      <c r="I15" s="57"/>
      <c r="J15" s="57"/>
      <c r="K15" s="57"/>
      <c r="L15" s="57"/>
      <c r="M15" s="50" t="str">
        <f t="shared" ref="M15" si="12">IF(AND(N15&gt;=0,N15&lt;=85),"Débil",
IF(AND(N15&gt;=86,N15&lt;=95),"Moderado",
IF(AND(N15&gt;=96,N15&lt;=100),"Fuerte","")))</f>
        <v/>
      </c>
      <c r="N15" s="50" t="str">
        <f>IF(AND(F15="",G15="",H15="",I15="",J15="",K15="",L15=""),"",IF(OR(F15="",G15="",H15="",I15="",J15="",K15="",L15=""),"Finalice la valoración del control para emitir su calificación",VLOOKUP(F15,Listas!$Z$1:$AA$17,2,FALSE)+VLOOKUP(G15,Listas!$Z$1:$AA$17,2,FALSE)+VLOOKUP(H15,Listas!$Z$1:$AA$17,2,FALSE)+VLOOKUP(I15,Listas!$Z$1:$AA$17,2,FALSE)+VLOOKUP(J15,Listas!$Z$1:$AA$17,2,FALSE)+VLOOKUP(K15,Listas!$Z$1:$AA$17,2,FALSE)+VLOOKUP(L15,Listas!$Z$1:$AA$17,2,FALSE)))</f>
        <v/>
      </c>
      <c r="O15" s="50" t="str">
        <f t="shared" ref="O15" si="13">IF(OR(N15="",N15="Finalice la valoración del control para emitir su calificación"),"",IF(N15&lt;96,"Debe establecer un plan de acción en la hoja No. 7, que permita tener un control bien diseñado.","No debe establecer un plan de acción para mejorar el diseño del control."))</f>
        <v/>
      </c>
      <c r="P15" s="49"/>
      <c r="Q15" s="50" t="str">
        <f t="shared" ref="Q15" si="14">IFERROR(IF(OR(M15="",MID(P15,1,SEARCH(" =",P15:P15,1)-1)=""),"",
IF(AND(M15="Fuerte",MID(P15,1,SEARCH(" =",P15:P15,1)-1)="Fuerte"),"Fuerte",
IF(AND(M15="Moderado",MID(P15,1,SEARCH(" =",P15:P15,1)-1)="Moderado"),"Moderado",
IF(OR(M15="Débil",MID(P15,1,SEARCH(" =",P15:P15,1)-1)="Débil"),"Débil",
IF(OR(M15="Fuerte",MID(P15,1,SEARCH(" =",P15:P15,1)-1)="Moderado"),"Moderado",
IF(OR(M15="Moderado",MID(P15,1,SEARCH(" =",P15:P15,1)-1)="Fuerte"),"Moderado","")))))),"")</f>
        <v/>
      </c>
      <c r="R15" s="162" t="str">
        <f>IF(AND(N15="",N16="",N17=""),"",AVERAGE(N15:N17))</f>
        <v/>
      </c>
      <c r="S15" s="162" t="str">
        <f>IF(R15="","",
IF(R15=100,"Fuerte",
IF(R15&lt;50,"Débil",
IF(OR(R15&gt;=50,R15&lt;100),"Moderado",""))))</f>
        <v/>
      </c>
      <c r="T15" s="165" t="str">
        <f>IF(S15="","",IF(S15="Fuerte","NO","SI"))</f>
        <v/>
      </c>
      <c r="U15" s="102"/>
      <c r="V15" s="169" t="str">
        <f>IF(OR(S15="",U15=""),"",
IF(S15="Débil","No aplica desplazamiento por tener una solidez débil.",
IF(AND(S15="Fuerte",OR(U15="El control ayuda a disminuir directamente tanto la probabilidad como el impacto.",U15="El control ayuda a disminuir directamente la probabilidad e indirectamente el impacto.",U15="El control ayuda a disminuir directamente la probabilidad y el impacto no disminuye.")),2,
IF(AND(S15="Fuerte",U15="El control no disminuye la probabilidad y el impacto disminuye directamente."),0,
IF(AND(S15="Moderado",OR(U15="El control ayuda a disminuir directamente tanto la probabilidad como el impacto.",U15="El control ayuda a disminuir directamente la probabilidad e indirectamente el impacto.",U15="El control ayuda a disminuir directamente la probabilidad y el impacto no disminuye.")),1,
IF(AND(S15="Moderado",U15="El control no disminuye la probabilidad y el impacto disminuye directamente."),0,""))))))</f>
        <v/>
      </c>
      <c r="W15" s="172" t="str">
        <f>IF(AND($D$15&lt;&gt;"Corrupción",$D$15&lt;&gt;"Lavado de Activos",$D$15&lt;&gt;"Financiación del Terrorismo",$D$15&lt;&gt;"Trámites, OPAs y Consultas de Acceso a la Información Pública"),"",
IF(OR($D$15="Corrupción",$D$15="Lavado de Activos",$D$15="Financiación del Terrorismo",$D$15="Trámites, OPAs y Consultas de Acceso a la Información Pública"),
IF(V15="","",
IF(OR(V15="No aplica desplazamiento por tener una solidez débil.",V15=0),'2. Identificación del Riesgo'!$K$15,
IF(AND(S15="Fuerte",V15=2,OR('2. Identificación del Riesgo'!$K$15="Rara vez",'2. Identificación del Riesgo'!$K$15="Improbable",'2. Identificación del Riesgo'!$K$15="Posible")),"Rara vez",
IF(AND(S15="Fuerte",V15=2,'2. Identificación del Riesgo'!$K$15="Probable"),"Improbable",
IF(AND(S15="Fuerte",V15=2,'2. Identificación del Riesgo'!$K$15="Casi seguro"),"Posible",
IF(AND(S15="Moderado",V15=1,OR('2. Identificación del Riesgo'!$K$15="Rara vez",'2. Identificación del Riesgo'!$K$15:$K$17="Improbable")),"Rara vez",
IF(AND(S15="Moderado",V15=1,'2. Identificación del Riesgo'!$K$15="Posible"),"Improbable",
IF(AND(S15="Moderado",V15=1,'2. Identificación del Riesgo'!$K$15="Probable"),"Posible",
IF(AND(S15="Moderado",V15=1,'2. Identificación del Riesgo'!$K$15="Casi seguro"),"Probable","")))))))))))</f>
        <v/>
      </c>
      <c r="X15" s="3"/>
      <c r="Y15" s="3"/>
      <c r="Z15" s="3"/>
      <c r="AA15" s="3"/>
      <c r="AB15" s="3"/>
      <c r="AC15" s="3"/>
      <c r="AD15" s="3"/>
      <c r="AE15" s="3"/>
      <c r="AF15" s="3"/>
      <c r="AG15" s="3"/>
      <c r="AH15" s="3"/>
      <c r="AI15" s="3"/>
      <c r="AJ15" s="3"/>
      <c r="AK15" s="3"/>
      <c r="AL15" s="3"/>
      <c r="AM15" s="3"/>
    </row>
    <row r="16" spans="1:39" ht="45.75" customHeight="1" x14ac:dyDescent="0.3">
      <c r="A16" s="109"/>
      <c r="B16" s="155"/>
      <c r="C16" s="135"/>
      <c r="D16" s="135"/>
      <c r="E16" s="56"/>
      <c r="F16" s="57"/>
      <c r="G16" s="57"/>
      <c r="H16" s="57"/>
      <c r="I16" s="57"/>
      <c r="J16" s="57"/>
      <c r="K16" s="57"/>
      <c r="L16" s="57"/>
      <c r="M16" s="50" t="str">
        <f t="shared" ref="M16:M17" si="15">IF(AND(N16&gt;=0,N16&lt;=85),"Débil",
IF(AND(N16&gt;=86,N16&lt;=95),"Moderado",
IF(AND(N16&gt;=96,N16&lt;=100),"Fuerte","")))</f>
        <v/>
      </c>
      <c r="N16" s="50" t="str">
        <f>IF(AND(F16="",G16="",H16="",I16="",J16="",K16="",L16=""),"",IF(OR(F16="",G16="",H16="",I16="",J16="",K16="",L16=""),"Finalice la valoración del control para emitir su calificación",VLOOKUP(F16,Listas!$Z$1:$AA$17,2,FALSE)+VLOOKUP(G16,Listas!$Z$1:$AA$17,2,FALSE)+VLOOKUP(H16,Listas!$Z$1:$AA$17,2,FALSE)+VLOOKUP(I16,Listas!$Z$1:$AA$17,2,FALSE)+VLOOKUP(J16,Listas!$Z$1:$AA$17,2,FALSE)+VLOOKUP(K16,Listas!$Z$1:$AA$17,2,FALSE)+VLOOKUP(L16,Listas!$Z$1:$AA$17,2,FALSE)))</f>
        <v/>
      </c>
      <c r="O16" s="50" t="str">
        <f t="shared" ref="O16:O17" si="16">IF(OR(N16="",N16="Finalice la valoración del control para emitir su calificación"),"",IF(N16&lt;96,"Debe establecer un plan de acción en la hoja No. 7, que permita tener un control bien diseñado.","No debe establecer un plan de acción para mejorar el diseño del control."))</f>
        <v/>
      </c>
      <c r="P16" s="49"/>
      <c r="Q16" s="50" t="str">
        <f t="shared" ref="Q16:Q17" si="17">IFERROR(IF(OR(M16="",MID(P16,1,SEARCH(" =",P16:P16,1)-1)=""),"",
IF(AND(M16="Fuerte",MID(P16,1,SEARCH(" =",P16:P16,1)-1)="Fuerte"),"Fuerte",
IF(AND(M16="Moderado",MID(P16,1,SEARCH(" =",P16:P16,1)-1)="Moderado"),"Moderado",
IF(OR(M16="Débil",MID(P16,1,SEARCH(" =",P16:P16,1)-1)="Débil"),"Débil",
IF(OR(M16="Fuerte",MID(P16,1,SEARCH(" =",P16:P16,1)-1)="Moderado"),"Moderado",
IF(OR(M16="Moderado",MID(P16,1,SEARCH(" =",P16:P16,1)-1)="Fuerte"),"Moderado","")))))),"")</f>
        <v/>
      </c>
      <c r="R16" s="163"/>
      <c r="S16" s="163"/>
      <c r="T16" s="166"/>
      <c r="U16" s="103"/>
      <c r="V16" s="170"/>
      <c r="W16" s="173"/>
      <c r="X16" s="3"/>
      <c r="Y16" s="3"/>
      <c r="Z16" s="3"/>
      <c r="AA16" s="3"/>
      <c r="AB16" s="3"/>
      <c r="AC16" s="3"/>
      <c r="AD16" s="3"/>
      <c r="AE16" s="3"/>
      <c r="AF16" s="3"/>
      <c r="AG16" s="3"/>
      <c r="AH16" s="3"/>
      <c r="AI16" s="3"/>
      <c r="AJ16" s="3"/>
      <c r="AK16" s="3"/>
      <c r="AL16" s="3"/>
      <c r="AM16" s="3"/>
    </row>
    <row r="17" spans="1:39" ht="45.75" customHeight="1" x14ac:dyDescent="0.3">
      <c r="A17" s="109"/>
      <c r="B17" s="155"/>
      <c r="C17" s="135"/>
      <c r="D17" s="135"/>
      <c r="E17" s="56"/>
      <c r="F17" s="57"/>
      <c r="G17" s="57"/>
      <c r="H17" s="57"/>
      <c r="I17" s="57"/>
      <c r="J17" s="57"/>
      <c r="K17" s="57"/>
      <c r="L17" s="57"/>
      <c r="M17" s="50" t="str">
        <f t="shared" si="15"/>
        <v/>
      </c>
      <c r="N17" s="50" t="str">
        <f>IF(AND(F17="",G17="",H17="",I17="",J17="",K17="",L17=""),"",IF(OR(F17="",G17="",H17="",I17="",J17="",K17="",L17=""),"Finalice la valoración del control para emitir su calificación",VLOOKUP(F17,Listas!$Z$1:$AA$17,2,FALSE)+VLOOKUP(G17,Listas!$Z$1:$AA$17,2,FALSE)+VLOOKUP(H17,Listas!$Z$1:$AA$17,2,FALSE)+VLOOKUP(I17,Listas!$Z$1:$AA$17,2,FALSE)+VLOOKUP(J17,Listas!$Z$1:$AA$17,2,FALSE)+VLOOKUP(K17,Listas!$Z$1:$AA$17,2,FALSE)+VLOOKUP(L17,Listas!$Z$1:$AA$17,2,FALSE)))</f>
        <v/>
      </c>
      <c r="O17" s="50" t="str">
        <f t="shared" si="16"/>
        <v/>
      </c>
      <c r="P17" s="49"/>
      <c r="Q17" s="50" t="str">
        <f t="shared" si="17"/>
        <v/>
      </c>
      <c r="R17" s="164"/>
      <c r="S17" s="164"/>
      <c r="T17" s="167"/>
      <c r="U17" s="104"/>
      <c r="V17" s="171"/>
      <c r="W17" s="174"/>
      <c r="X17" s="3"/>
      <c r="Y17" s="3"/>
      <c r="Z17" s="3"/>
      <c r="AA17" s="3"/>
      <c r="AB17" s="3"/>
      <c r="AC17" s="3"/>
      <c r="AD17" s="3"/>
      <c r="AE17" s="3"/>
      <c r="AF17" s="3"/>
      <c r="AG17" s="3"/>
      <c r="AH17" s="3"/>
      <c r="AI17" s="3"/>
      <c r="AJ17" s="3"/>
      <c r="AK17" s="3"/>
      <c r="AL17" s="3"/>
      <c r="AM17" s="3"/>
    </row>
    <row r="18" spans="1:39" ht="45.75" customHeight="1" x14ac:dyDescent="0.3">
      <c r="A18" s="109">
        <v>4</v>
      </c>
      <c r="B18" s="155"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C18" s="135"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D18" s="135"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E18" s="56"/>
      <c r="F18" s="57"/>
      <c r="G18" s="57"/>
      <c r="H18" s="57"/>
      <c r="I18" s="57"/>
      <c r="J18" s="57"/>
      <c r="K18" s="57"/>
      <c r="L18" s="57"/>
      <c r="M18" s="50" t="str">
        <f t="shared" ref="M18" si="18">IF(AND(N18&gt;=0,N18&lt;=85),"Débil",
IF(AND(N18&gt;=86,N18&lt;=95),"Moderado",
IF(AND(N18&gt;=96,N18&lt;=100),"Fuerte","")))</f>
        <v/>
      </c>
      <c r="N18" s="50" t="str">
        <f>IF(AND(F18="",G18="",H18="",I18="",J18="",K18="",L18=""),"",IF(OR(F18="",G18="",H18="",I18="",J18="",K18="",L18=""),"Finalice la valoración del control para emitir su calificación",VLOOKUP(F18,Listas!$Z$1:$AA$17,2,FALSE)+VLOOKUP(G18,Listas!$Z$1:$AA$17,2,FALSE)+VLOOKUP(H18,Listas!$Z$1:$AA$17,2,FALSE)+VLOOKUP(I18,Listas!$Z$1:$AA$17,2,FALSE)+VLOOKUP(J18,Listas!$Z$1:$AA$17,2,FALSE)+VLOOKUP(K18,Listas!$Z$1:$AA$17,2,FALSE)+VLOOKUP(L18,Listas!$Z$1:$AA$17,2,FALSE)))</f>
        <v/>
      </c>
      <c r="O18" s="50" t="str">
        <f t="shared" ref="O18" si="19">IF(OR(N18="",N18="Finalice la valoración del control para emitir su calificación"),"",IF(N18&lt;96,"Debe establecer un plan de acción en la hoja No. 7, que permita tener un control bien diseñado.","No debe establecer un plan de acción para mejorar el diseño del control."))</f>
        <v/>
      </c>
      <c r="P18" s="49"/>
      <c r="Q18" s="50" t="str">
        <f t="shared" ref="Q18" si="20">IFERROR(IF(OR(M18="",MID(P18,1,SEARCH(" =",P18:P18,1)-1)=""),"",
IF(AND(M18="Fuerte",MID(P18,1,SEARCH(" =",P18:P18,1)-1)="Fuerte"),"Fuerte",
IF(AND(M18="Moderado",MID(P18,1,SEARCH(" =",P18:P18,1)-1)="Moderado"),"Moderado",
IF(OR(M18="Débil",MID(P18,1,SEARCH(" =",P18:P18,1)-1)="Débil"),"Débil",
IF(OR(M18="Fuerte",MID(P18,1,SEARCH(" =",P18:P18,1)-1)="Moderado"),"Moderado",
IF(OR(M18="Moderado",MID(P18,1,SEARCH(" =",P18:P18,1)-1)="Fuerte"),"Moderado","")))))),"")</f>
        <v/>
      </c>
      <c r="R18" s="162" t="str">
        <f t="shared" ref="R18" si="21">IF(AND(N18="",N19="",N20=""),"",AVERAGE(N18:N20))</f>
        <v/>
      </c>
      <c r="S18" s="162" t="str">
        <f t="shared" ref="S18" si="22">IF(R18="","",
IF(R18=100,"Fuerte",
IF(R18&lt;50,"Débil",
IF(OR(R18&gt;=50,R18&lt;100),"Moderado",""))))</f>
        <v/>
      </c>
      <c r="T18" s="165" t="str">
        <f t="shared" ref="T18" si="23">IF(S18="","",IF(S18="Fuerte","NO","SI"))</f>
        <v/>
      </c>
      <c r="U18" s="102"/>
      <c r="V18" s="169" t="str">
        <f t="shared" ref="V18" si="24">IF(OR(S18="",U18=""),"",
IF(S18="Débil","No aplica desplazamiento por tener una solidez débil.",
IF(AND(S18="Fuerte",OR(U18="El control ayuda a disminuir directamente tanto la probabilidad como el impacto.",U18="El control ayuda a disminuir directamente la probabilidad e indirectamente el impacto.",U18="El control ayuda a disminuir directamente la probabilidad y el impacto no disminuye.")),2,
IF(AND(S18="Fuerte",U18="El control no disminuye la probabilidad y el impacto disminuye directamente."),0,
IF(AND(S18="Moderado",OR(U18="El control ayuda a disminuir directamente tanto la probabilidad como el impacto.",U18="El control ayuda a disminuir directamente la probabilidad e indirectamente el impacto.",U18="El control ayuda a disminuir directamente la probabilidad y el impacto no disminuye.")),1,
IF(AND(S18="Moderado",U18="El control no disminuye la probabilidad y el impacto disminuye directamente."),0,""))))))</f>
        <v/>
      </c>
      <c r="W18" s="172" t="str">
        <f>IF(AND($D$18&lt;&gt;"Corrupción",$D$18&lt;&gt;"Lavado de Activos",$D$18&lt;&gt;"Financiación del Terrorismo",$D$18&lt;&gt;"Trámites, OPAs y Consultas de Acceso a la Información Pública"),"",
IF(OR($D$18="Corrupción",$D$18="Lavado de Activos",$D$18="Financiación del Terrorismo",$D$18="Trámites, OPAs y Consultas de Acceso a la Información Pública"),
IF(V18="","",
IF(OR(V18="No aplica desplazamiento por tener una solidez débil.",V18=0),'2. Identificación del Riesgo'!$K$180,
IF(AND(S18="Fuerte",V18=2,OR('2. Identificación del Riesgo'!$K$18="Rara vez",'2. Identificación del Riesgo'!$K$18="Improbable",'2. Identificación del Riesgo'!$K$18="Posible")),"Rara vez",
IF(AND(S18="Fuerte",V18=2,'2. Identificación del Riesgo'!$K$18="Probable"),"Improbable",
IF(AND(S18="Fuerte",V18=2,'2. Identificación del Riesgo'!$K$18="Casi seguro"),"Posible",
IF(AND(S18="Moderado",V18=1,OR('2. Identificación del Riesgo'!$K$18="Rara vez",'2. Identificación del Riesgo'!$K$18="Improbable")),"Rara vez",
IF(AND(S18="Moderado",V18=1,'2. Identificación del Riesgo'!$K$18="Posible"),"Improbable",
IF(AND(S18="Moderado",V18=1,'2. Identificación del Riesgo'!$K$18="Probable"),"Posible",
IF(AND(S18="Moderado",V18=1,'2. Identificación del Riesgo'!$K$18="Casi seguro"),"Probable","")))))))))))</f>
        <v/>
      </c>
      <c r="X18" s="3"/>
      <c r="Y18" s="3"/>
      <c r="Z18" s="3"/>
      <c r="AA18" s="3"/>
      <c r="AB18" s="3"/>
      <c r="AC18" s="3"/>
      <c r="AD18" s="3"/>
      <c r="AE18" s="3"/>
      <c r="AF18" s="3"/>
      <c r="AG18" s="3"/>
      <c r="AH18" s="3"/>
      <c r="AI18" s="3"/>
      <c r="AJ18" s="3"/>
      <c r="AK18" s="3"/>
      <c r="AL18" s="3"/>
      <c r="AM18" s="3"/>
    </row>
    <row r="19" spans="1:39" ht="45.75" customHeight="1" x14ac:dyDescent="0.3">
      <c r="A19" s="109"/>
      <c r="B19" s="155"/>
      <c r="C19" s="135"/>
      <c r="D19" s="135"/>
      <c r="E19" s="56"/>
      <c r="F19" s="57"/>
      <c r="G19" s="57"/>
      <c r="H19" s="57"/>
      <c r="I19" s="57"/>
      <c r="J19" s="57"/>
      <c r="K19" s="57"/>
      <c r="L19" s="57"/>
      <c r="M19" s="50" t="str">
        <f t="shared" ref="M19:M20" si="25">IF(AND(N19&gt;=0,N19&lt;=85),"Débil",
IF(AND(N19&gt;=86,N19&lt;=95),"Moderado",
IF(AND(N19&gt;=96,N19&lt;=100),"Fuerte","")))</f>
        <v/>
      </c>
      <c r="N19" s="50" t="str">
        <f>IF(AND(F19="",G19="",H19="",I19="",J19="",K19="",L19=""),"",IF(OR(F19="",G19="",H19="",I19="",J19="",K19="",L19=""),"Finalice la valoración del control para emitir su calificación",VLOOKUP(F19,Listas!$Z$1:$AA$17,2,FALSE)+VLOOKUP(G19,Listas!$Z$1:$AA$17,2,FALSE)+VLOOKUP(H19,Listas!$Z$1:$AA$17,2,FALSE)+VLOOKUP(I19,Listas!$Z$1:$AA$17,2,FALSE)+VLOOKUP(J19,Listas!$Z$1:$AA$17,2,FALSE)+VLOOKUP(K19,Listas!$Z$1:$AA$17,2,FALSE)+VLOOKUP(L19,Listas!$Z$1:$AA$17,2,FALSE)))</f>
        <v/>
      </c>
      <c r="O19" s="50" t="str">
        <f t="shared" ref="O19:O20" si="26">IF(OR(N19="",N19="Finalice la valoración del control para emitir su calificación"),"",IF(N19&lt;96,"Debe establecer un plan de acción en la hoja No. 7, que permita tener un control bien diseñado.","No debe establecer un plan de acción para mejorar el diseño del control."))</f>
        <v/>
      </c>
      <c r="P19" s="49"/>
      <c r="Q19" s="50" t="str">
        <f t="shared" ref="Q19:Q20" si="27">IFERROR(IF(OR(M19="",MID(P19,1,SEARCH(" =",P19:P19,1)-1)=""),"",
IF(AND(M19="Fuerte",MID(P19,1,SEARCH(" =",P19:P19,1)-1)="Fuerte"),"Fuerte",
IF(AND(M19="Moderado",MID(P19,1,SEARCH(" =",P19:P19,1)-1)="Moderado"),"Moderado",
IF(OR(M19="Débil",MID(P19,1,SEARCH(" =",P19:P19,1)-1)="Débil"),"Débil",
IF(OR(M19="Fuerte",MID(P19,1,SEARCH(" =",P19:P19,1)-1)="Moderado"),"Moderado",
IF(OR(M19="Moderado",MID(P19,1,SEARCH(" =",P19:P19,1)-1)="Fuerte"),"Moderado","")))))),"")</f>
        <v/>
      </c>
      <c r="R19" s="163"/>
      <c r="S19" s="163"/>
      <c r="T19" s="166"/>
      <c r="U19" s="103"/>
      <c r="V19" s="170"/>
      <c r="W19" s="173"/>
      <c r="X19" s="3"/>
      <c r="Y19" s="3"/>
      <c r="Z19" s="3"/>
      <c r="AA19" s="3"/>
      <c r="AB19" s="3"/>
      <c r="AC19" s="3"/>
      <c r="AD19" s="3"/>
      <c r="AE19" s="3"/>
      <c r="AF19" s="3"/>
      <c r="AG19" s="3"/>
      <c r="AH19" s="3"/>
      <c r="AI19" s="3"/>
      <c r="AJ19" s="3"/>
      <c r="AK19" s="3"/>
      <c r="AL19" s="3"/>
      <c r="AM19" s="3"/>
    </row>
    <row r="20" spans="1:39" ht="45.75" customHeight="1" x14ac:dyDescent="0.3">
      <c r="A20" s="109"/>
      <c r="B20" s="155"/>
      <c r="C20" s="135"/>
      <c r="D20" s="135"/>
      <c r="E20" s="56"/>
      <c r="F20" s="57"/>
      <c r="G20" s="57"/>
      <c r="H20" s="57"/>
      <c r="I20" s="57"/>
      <c r="J20" s="57"/>
      <c r="K20" s="57"/>
      <c r="L20" s="57"/>
      <c r="M20" s="50" t="str">
        <f t="shared" si="25"/>
        <v/>
      </c>
      <c r="N20" s="50" t="str">
        <f>IF(AND(F20="",G20="",H20="",I20="",J20="",K20="",L20=""),"",IF(OR(F20="",G20="",H20="",I20="",J20="",K20="",L20=""),"Finalice la valoración del control para emitir su calificación",VLOOKUP(F20,Listas!$Z$1:$AA$17,2,FALSE)+VLOOKUP(G20,Listas!$Z$1:$AA$17,2,FALSE)+VLOOKUP(H20,Listas!$Z$1:$AA$17,2,FALSE)+VLOOKUP(I20,Listas!$Z$1:$AA$17,2,FALSE)+VLOOKUP(J20,Listas!$Z$1:$AA$17,2,FALSE)+VLOOKUP(K20,Listas!$Z$1:$AA$17,2,FALSE)+VLOOKUP(L20,Listas!$Z$1:$AA$17,2,FALSE)))</f>
        <v/>
      </c>
      <c r="O20" s="50" t="str">
        <f t="shared" si="26"/>
        <v/>
      </c>
      <c r="P20" s="49"/>
      <c r="Q20" s="50" t="str">
        <f t="shared" si="27"/>
        <v/>
      </c>
      <c r="R20" s="164"/>
      <c r="S20" s="164"/>
      <c r="T20" s="167"/>
      <c r="U20" s="104"/>
      <c r="V20" s="171"/>
      <c r="W20" s="174"/>
      <c r="X20" s="3"/>
      <c r="Y20" s="3"/>
      <c r="Z20" s="3"/>
      <c r="AA20" s="3"/>
      <c r="AB20" s="3"/>
      <c r="AC20" s="3"/>
      <c r="AD20" s="3"/>
      <c r="AE20" s="3"/>
      <c r="AF20" s="3"/>
      <c r="AG20" s="3"/>
      <c r="AH20" s="3"/>
      <c r="AI20" s="3"/>
      <c r="AJ20" s="3"/>
      <c r="AK20" s="3"/>
      <c r="AL20" s="3"/>
      <c r="AM20" s="3"/>
    </row>
    <row r="21" spans="1:39" ht="45.75" customHeight="1" x14ac:dyDescent="0.3">
      <c r="A21" s="109">
        <v>5</v>
      </c>
      <c r="B21" s="155"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C21" s="135"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D21" s="135"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E21" s="56"/>
      <c r="F21" s="57"/>
      <c r="G21" s="57"/>
      <c r="H21" s="57"/>
      <c r="I21" s="57"/>
      <c r="J21" s="57"/>
      <c r="K21" s="57"/>
      <c r="L21" s="57"/>
      <c r="M21" s="50" t="str">
        <f t="shared" ref="M21" si="28">IF(AND(N21&gt;=0,N21&lt;=85),"Débil",
IF(AND(N21&gt;=86,N21&lt;=95),"Moderado",
IF(AND(N21&gt;=96,N21&lt;=100),"Fuerte","")))</f>
        <v/>
      </c>
      <c r="N21" s="50" t="str">
        <f>IF(AND(F21="",G21="",H21="",I21="",J21="",K21="",L21=""),"",IF(OR(F21="",G21="",H21="",I21="",J21="",K21="",L21=""),"Finalice la valoración del control para emitir su calificación",VLOOKUP(F21,Listas!$Z$1:$AA$17,2,FALSE)+VLOOKUP(G21,Listas!$Z$1:$AA$17,2,FALSE)+VLOOKUP(H21,Listas!$Z$1:$AA$17,2,FALSE)+VLOOKUP(I21,Listas!$Z$1:$AA$17,2,FALSE)+VLOOKUP(J21,Listas!$Z$1:$AA$17,2,FALSE)+VLOOKUP(K21,Listas!$Z$1:$AA$17,2,FALSE)+VLOOKUP(L21,Listas!$Z$1:$AA$17,2,FALSE)))</f>
        <v/>
      </c>
      <c r="O21" s="50" t="str">
        <f t="shared" ref="O21" si="29">IF(OR(N21="",N21="Finalice la valoración del control para emitir su calificación"),"",IF(N21&lt;96,"Debe establecer un plan de acción en la hoja No. 7, que permita tener un control bien diseñado.","No debe establecer un plan de acción para mejorar el diseño del control."))</f>
        <v/>
      </c>
      <c r="P21" s="49"/>
      <c r="Q21" s="50" t="str">
        <f t="shared" ref="Q21" si="30">IFERROR(IF(OR(M21="",MID(P21,1,SEARCH(" =",P21:P21,1)-1)=""),"",
IF(AND(M21="Fuerte",MID(P21,1,SEARCH(" =",P21:P21,1)-1)="Fuerte"),"Fuerte",
IF(AND(M21="Moderado",MID(P21,1,SEARCH(" =",P21:P21,1)-1)="Moderado"),"Moderado",
IF(OR(M21="Débil",MID(P21,1,SEARCH(" =",P21:P21,1)-1)="Débil"),"Débil",
IF(OR(M21="Fuerte",MID(P21,1,SEARCH(" =",P21:P21,1)-1)="Moderado"),"Moderado",
IF(OR(M21="Moderado",MID(P21,1,SEARCH(" =",P21:P21,1)-1)="Fuerte"),"Moderado","")))))),"")</f>
        <v/>
      </c>
      <c r="R21" s="162" t="str">
        <f t="shared" ref="R21" si="31">IF(AND(N21="",N22="",N23=""),"",AVERAGE(N21:N23))</f>
        <v/>
      </c>
      <c r="S21" s="162" t="str">
        <f t="shared" ref="S21" si="32">IF(R21="","",
IF(R21=100,"Fuerte",
IF(R21&lt;50,"Débil",
IF(OR(R21&gt;=50,R21&lt;100),"Moderado",""))))</f>
        <v/>
      </c>
      <c r="T21" s="165" t="str">
        <f t="shared" ref="T21" si="33">IF(S21="","",IF(S21="Fuerte","NO","SI"))</f>
        <v/>
      </c>
      <c r="U21" s="102"/>
      <c r="V21" s="169" t="str">
        <f t="shared" ref="V21" si="34">IF(OR(S21="",U21=""),"",
IF(S21="Débil","No aplica desplazamiento por tener una solidez débil.",
IF(AND(S21="Fuerte",OR(U21="El control ayuda a disminuir directamente tanto la probabilidad como el impacto.",U21="El control ayuda a disminuir directamente la probabilidad e indirectamente el impacto.",U21="El control ayuda a disminuir directamente la probabilidad y el impacto no disminuye.")),2,
IF(AND(S21="Fuerte",U21="El control no disminuye la probabilidad y el impacto disminuye directamente."),0,
IF(AND(S21="Moderado",OR(U21="El control ayuda a disminuir directamente tanto la probabilidad como el impacto.",U21="El control ayuda a disminuir directamente la probabilidad e indirectamente el impacto.",U21="El control ayuda a disminuir directamente la probabilidad y el impacto no disminuye.")),1,
IF(AND(S21="Moderado",U21="El control no disminuye la probabilidad y el impacto disminuye directamente."),0,""))))))</f>
        <v/>
      </c>
      <c r="W21" s="172" t="str">
        <f>IF(AND($D$21&lt;&gt;"Corrupción",$D$21&lt;&gt;"Lavado de Activos",$D$21&lt;&gt;"Financiación del Terrorismo",$D$21&lt;&gt;"Trámites, OPAs y Consultas de Acceso a la Información Pública"),"",
IF(OR($D$21="Corrupción",$D$21="Lavado de Activos",$D$21="Financiación del Terrorismo",$D$21="Trámites, OPAs y Consultas de Acceso a la Información Pública"),
IF(V21="","",
IF(OR(V21="No aplica desplazamiento por tener una solidez débil.",V21=0),'2. Identificación del Riesgo'!$K$21,
IF(AND(S21="Fuerte",V21=2,OR('2. Identificación del Riesgo'!$K$21="Rara vez",'2. Identificación del Riesgo'!$K$21="Improbable",'2. Identificación del Riesgo'!$K$21="Posible")),"Rara vez",
IF(AND(S21="Fuerte",V21=2,'2. Identificación del Riesgo'!$K$21="Probable"),"Improbable",
IF(AND(S21="Fuerte",V21=2,'2. Identificación del Riesgo'!$K$21="Casi seguro"),"Posible",
IF(AND(S21="Moderado",V21=1,OR('2. Identificación del Riesgo'!$K$21="Rara vez",'2. Identificación del Riesgo'!$K$21="Improbable")),"Rara vez",
IF(AND(S21="Moderado",V21=1,'2. Identificación del Riesgo'!$K$21="Posible"),"Improbable",
IF(AND(S21="Moderado",V21=1,'2. Identificación del Riesgo'!$K$21="Probable"),"Posible",
IF(AND(S21="Moderado",V21=1,'2. Identificación del Riesgo'!$K$21="Casi seguro"),"Probable","")))))))))))</f>
        <v/>
      </c>
      <c r="X21" s="3"/>
      <c r="Y21" s="3"/>
      <c r="Z21" s="3"/>
      <c r="AA21" s="3"/>
      <c r="AB21" s="3"/>
      <c r="AC21" s="3"/>
      <c r="AD21" s="3"/>
      <c r="AE21" s="3"/>
      <c r="AF21" s="3"/>
      <c r="AG21" s="3"/>
      <c r="AH21" s="3"/>
      <c r="AI21" s="3"/>
      <c r="AJ21" s="3"/>
      <c r="AK21" s="3"/>
      <c r="AL21" s="3"/>
      <c r="AM21" s="3"/>
    </row>
    <row r="22" spans="1:39" ht="45.75" customHeight="1" x14ac:dyDescent="0.3">
      <c r="A22" s="109"/>
      <c r="B22" s="155"/>
      <c r="C22" s="135"/>
      <c r="D22" s="135"/>
      <c r="E22" s="56"/>
      <c r="F22" s="57"/>
      <c r="G22" s="57"/>
      <c r="H22" s="57"/>
      <c r="I22" s="57"/>
      <c r="J22" s="57"/>
      <c r="K22" s="57"/>
      <c r="L22" s="57"/>
      <c r="M22" s="50" t="str">
        <f t="shared" ref="M22:M23" si="35">IF(AND(N22&gt;=0,N22&lt;=85),"Débil",
IF(AND(N22&gt;=86,N22&lt;=95),"Moderado",
IF(AND(N22&gt;=96,N22&lt;=100),"Fuerte","")))</f>
        <v/>
      </c>
      <c r="N22" s="50" t="str">
        <f>IF(AND(F22="",G22="",H22="",I22="",J22="",K22="",L22=""),"",IF(OR(F22="",G22="",H22="",I22="",J22="",K22="",L22=""),"Finalice la valoración del control para emitir su calificación",VLOOKUP(F22,Listas!$Z$1:$AA$17,2,FALSE)+VLOOKUP(G22,Listas!$Z$1:$AA$17,2,FALSE)+VLOOKUP(H22,Listas!$Z$1:$AA$17,2,FALSE)+VLOOKUP(I22,Listas!$Z$1:$AA$17,2,FALSE)+VLOOKUP(J22,Listas!$Z$1:$AA$17,2,FALSE)+VLOOKUP(K22,Listas!$Z$1:$AA$17,2,FALSE)+VLOOKUP(L22,Listas!$Z$1:$AA$17,2,FALSE)))</f>
        <v/>
      </c>
      <c r="O22" s="50" t="str">
        <f t="shared" ref="O22:O23" si="36">IF(OR(N22="",N22="Finalice la valoración del control para emitir su calificación"),"",IF(N22&lt;96,"Debe establecer un plan de acción en la hoja No. 7, que permita tener un control bien diseñado.","No debe establecer un plan de acción para mejorar el diseño del control."))</f>
        <v/>
      </c>
      <c r="P22" s="49"/>
      <c r="Q22" s="50" t="str">
        <f t="shared" ref="Q22:Q23" si="37">IFERROR(IF(OR(M22="",MID(P22,1,SEARCH(" =",P22:P22,1)-1)=""),"",
IF(AND(M22="Fuerte",MID(P22,1,SEARCH(" =",P22:P22,1)-1)="Fuerte"),"Fuerte",
IF(AND(M22="Moderado",MID(P22,1,SEARCH(" =",P22:P22,1)-1)="Moderado"),"Moderado",
IF(OR(M22="Débil",MID(P22,1,SEARCH(" =",P22:P22,1)-1)="Débil"),"Débil",
IF(OR(M22="Fuerte",MID(P22,1,SEARCH(" =",P22:P22,1)-1)="Moderado"),"Moderado",
IF(OR(M22="Moderado",MID(P22,1,SEARCH(" =",P22:P22,1)-1)="Fuerte"),"Moderado","")))))),"")</f>
        <v/>
      </c>
      <c r="R22" s="163"/>
      <c r="S22" s="163"/>
      <c r="T22" s="166"/>
      <c r="U22" s="103"/>
      <c r="V22" s="170"/>
      <c r="W22" s="173"/>
      <c r="X22" s="3"/>
      <c r="Y22" s="3"/>
      <c r="Z22" s="3"/>
      <c r="AA22" s="3"/>
      <c r="AB22" s="3"/>
      <c r="AC22" s="3"/>
      <c r="AD22" s="3"/>
      <c r="AE22" s="3"/>
      <c r="AF22" s="3"/>
      <c r="AG22" s="3"/>
      <c r="AH22" s="3"/>
      <c r="AI22" s="3"/>
      <c r="AJ22" s="3"/>
      <c r="AK22" s="3"/>
      <c r="AL22" s="3"/>
      <c r="AM22" s="3"/>
    </row>
    <row r="23" spans="1:39" ht="45.75" customHeight="1" x14ac:dyDescent="0.3">
      <c r="A23" s="109"/>
      <c r="B23" s="155"/>
      <c r="C23" s="135"/>
      <c r="D23" s="135"/>
      <c r="E23" s="56"/>
      <c r="F23" s="57"/>
      <c r="G23" s="57"/>
      <c r="H23" s="57"/>
      <c r="I23" s="57"/>
      <c r="J23" s="57"/>
      <c r="K23" s="57"/>
      <c r="L23" s="57"/>
      <c r="M23" s="50" t="str">
        <f t="shared" si="35"/>
        <v/>
      </c>
      <c r="N23" s="50" t="str">
        <f>IF(AND(F23="",G23="",H23="",I23="",J23="",K23="",L23=""),"",IF(OR(F23="",G23="",H23="",I23="",J23="",K23="",L23=""),"Finalice la valoración del control para emitir su calificación",VLOOKUP(F23,Listas!$Z$1:$AA$17,2,FALSE)+VLOOKUP(G23,Listas!$Z$1:$AA$17,2,FALSE)+VLOOKUP(H23,Listas!$Z$1:$AA$17,2,FALSE)+VLOOKUP(I23,Listas!$Z$1:$AA$17,2,FALSE)+VLOOKUP(J23,Listas!$Z$1:$AA$17,2,FALSE)+VLOOKUP(K23,Listas!$Z$1:$AA$17,2,FALSE)+VLOOKUP(L23,Listas!$Z$1:$AA$17,2,FALSE)))</f>
        <v/>
      </c>
      <c r="O23" s="50" t="str">
        <f t="shared" si="36"/>
        <v/>
      </c>
      <c r="P23" s="49"/>
      <c r="Q23" s="50" t="str">
        <f t="shared" si="37"/>
        <v/>
      </c>
      <c r="R23" s="164"/>
      <c r="S23" s="164"/>
      <c r="T23" s="167"/>
      <c r="U23" s="104"/>
      <c r="V23" s="171"/>
      <c r="W23" s="174"/>
      <c r="X23" s="3"/>
      <c r="Y23" s="3"/>
      <c r="Z23" s="3"/>
      <c r="AA23" s="3"/>
      <c r="AB23" s="3"/>
      <c r="AC23" s="3"/>
      <c r="AD23" s="3"/>
      <c r="AE23" s="3"/>
      <c r="AF23" s="3"/>
      <c r="AG23" s="3"/>
      <c r="AH23" s="3"/>
      <c r="AI23" s="3"/>
      <c r="AJ23" s="3"/>
      <c r="AK23" s="3"/>
      <c r="AL23" s="3"/>
      <c r="AM23" s="3"/>
    </row>
    <row r="24" spans="1:39" ht="45.75" customHeight="1" x14ac:dyDescent="0.3">
      <c r="A24" s="109">
        <v>6</v>
      </c>
      <c r="B24" s="155"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C24" s="135"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D24" s="135"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E24" s="56"/>
      <c r="F24" s="57"/>
      <c r="G24" s="57"/>
      <c r="H24" s="57"/>
      <c r="I24" s="57"/>
      <c r="J24" s="57"/>
      <c r="K24" s="57"/>
      <c r="L24" s="57"/>
      <c r="M24" s="50" t="str">
        <f t="shared" ref="M24" si="38">IF(AND(N24&gt;=0,N24&lt;=85),"Débil",
IF(AND(N24&gt;=86,N24&lt;=95),"Moderado",
IF(AND(N24&gt;=96,N24&lt;=100),"Fuerte","")))</f>
        <v/>
      </c>
      <c r="N24" s="50" t="str">
        <f>IF(AND(F24="",G24="",H24="",I24="",J24="",K24="",L24=""),"",IF(OR(F24="",G24="",H24="",I24="",J24="",K24="",L24=""),"Finalice la valoración del control para emitir su calificación",VLOOKUP(F24,Listas!$Z$1:$AA$17,2,FALSE)+VLOOKUP(G24,Listas!$Z$1:$AA$17,2,FALSE)+VLOOKUP(H24,Listas!$Z$1:$AA$17,2,FALSE)+VLOOKUP(I24,Listas!$Z$1:$AA$17,2,FALSE)+VLOOKUP(J24,Listas!$Z$1:$AA$17,2,FALSE)+VLOOKUP(K24,Listas!$Z$1:$AA$17,2,FALSE)+VLOOKUP(L24,Listas!$Z$1:$AA$17,2,FALSE)))</f>
        <v/>
      </c>
      <c r="O24" s="50" t="str">
        <f t="shared" ref="O24" si="39">IF(OR(N24="",N24="Finalice la valoración del control para emitir su calificación"),"",IF(N24&lt;96,"Debe establecer un plan de acción en la hoja No. 7, que permita tener un control bien diseñado.","No debe establecer un plan de acción para mejorar el diseño del control."))</f>
        <v/>
      </c>
      <c r="P24" s="49"/>
      <c r="Q24" s="50" t="str">
        <f t="shared" ref="Q24" si="40">IFERROR(IF(OR(M24="",MID(P24,1,SEARCH(" =",P24:P24,1)-1)=""),"",
IF(AND(M24="Fuerte",MID(P24,1,SEARCH(" =",P24:P24,1)-1)="Fuerte"),"Fuerte",
IF(AND(M24="Moderado",MID(P24,1,SEARCH(" =",P24:P24,1)-1)="Moderado"),"Moderado",
IF(OR(M24="Débil",MID(P24,1,SEARCH(" =",P24:P24,1)-1)="Débil"),"Débil",
IF(OR(M24="Fuerte",MID(P24,1,SEARCH(" =",P24:P24,1)-1)="Moderado"),"Moderado",
IF(OR(M24="Moderado",MID(P24,1,SEARCH(" =",P24:P24,1)-1)="Fuerte"),"Moderado","")))))),"")</f>
        <v/>
      </c>
      <c r="R24" s="162" t="str">
        <f t="shared" ref="R24" si="41">IF(AND(N24="",N25="",N26=""),"",AVERAGE(N24:N26))</f>
        <v/>
      </c>
      <c r="S24" s="162" t="str">
        <f t="shared" ref="S24" si="42">IF(R24="","",
IF(R24=100,"Fuerte",
IF(R24&lt;50,"Débil",
IF(OR(R24&gt;=50,R24&lt;100),"Moderado",""))))</f>
        <v/>
      </c>
      <c r="T24" s="165" t="str">
        <f t="shared" ref="T24" si="43">IF(S24="","",IF(S24="Fuerte","NO","SI"))</f>
        <v/>
      </c>
      <c r="U24" s="102"/>
      <c r="V24" s="169" t="str">
        <f t="shared" ref="V24" si="44">IF(OR(S24="",U24=""),"",
IF(S24="Débil","No aplica desplazamiento por tener una solidez débil.",
IF(AND(S24="Fuerte",OR(U24="El control ayuda a disminuir directamente tanto la probabilidad como el impacto.",U24="El control ayuda a disminuir directamente la probabilidad e indirectamente el impacto.",U24="El control ayuda a disminuir directamente la probabilidad y el impacto no disminuye.")),2,
IF(AND(S24="Fuerte",U24="El control no disminuye la probabilidad y el impacto disminuye directamente."),0,
IF(AND(S24="Moderado",OR(U24="El control ayuda a disminuir directamente tanto la probabilidad como el impacto.",U24="El control ayuda a disminuir directamente la probabilidad e indirectamente el impacto.",U24="El control ayuda a disminuir directamente la probabilidad y el impacto no disminuye.")),1,
IF(AND(S24="Moderado",U24="El control no disminuye la probabilidad y el impacto disminuye directamente."),0,""))))))</f>
        <v/>
      </c>
      <c r="W24" s="172" t="str">
        <f>IF(AND($D$24&lt;&gt;"Corrupción",$D$24&lt;&gt;"Lavado de Activos",$D$24&lt;&gt;"Financiación del Terrorismo",$D$24&lt;&gt;"Trámites, OPAs y Consultas de Acceso a la Información Pública"),"",
IF(OR($D$24="Corrupción",$D$24="Lavado de Activos",$D$24="Financiación del Terrorismo",$D$24="Trámites, OPAs y Consultas de Acceso a la Información Pública"),
IF(V24="","",
IF(OR(V24="No aplica desplazamiento por tener una solidez débil.",V24=0),'2. Identificación del Riesgo'!$K$24,
IF(AND(S24="Fuerte",V24=2,OR('2. Identificación del Riesgo'!$K$24="Rara vez",'2. Identificación del Riesgo'!$K$24="Improbable",'2. Identificación del Riesgo'!$K$24="Posible")),"Rara vez",
IF(AND(S24="Fuerte",V24=2,'2. Identificación del Riesgo'!$K$24="Probable"),"Improbable",
IF(AND(S24="Fuerte",V24=2,'2. Identificación del Riesgo'!$K$24="Casi seguro"),"Posible",
IF(AND(S24="Moderado",V24=1,OR('2. Identificación del Riesgo'!$K$24="Rara vez",'2. Identificación del Riesgo'!$K$24="Improbable")),"Rara vez",
IF(AND(S24="Moderado",V24=1,'2. Identificación del Riesgo'!$K$24="Posible"),"Improbable",
IF(AND(S24="Moderado",V24=1,'2. Identificación del Riesgo'!$K$24="Probable"),"Posible",
IF(AND(S24="Moderado",V24=1,'2. Identificación del Riesgo'!$K$24="Casi seguro"),"Probable","")))))))))))</f>
        <v/>
      </c>
      <c r="X24" s="3"/>
      <c r="Y24" s="3"/>
      <c r="Z24" s="3"/>
      <c r="AA24" s="3"/>
      <c r="AB24" s="3"/>
      <c r="AC24" s="3"/>
      <c r="AD24" s="3"/>
      <c r="AE24" s="3"/>
      <c r="AF24" s="3"/>
      <c r="AG24" s="3"/>
      <c r="AH24" s="3"/>
      <c r="AI24" s="3"/>
      <c r="AJ24" s="3"/>
      <c r="AK24" s="3"/>
      <c r="AL24" s="3"/>
      <c r="AM24" s="3"/>
    </row>
    <row r="25" spans="1:39" ht="45.75" customHeight="1" x14ac:dyDescent="0.3">
      <c r="A25" s="109"/>
      <c r="B25" s="155"/>
      <c r="C25" s="135"/>
      <c r="D25" s="135"/>
      <c r="E25" s="56"/>
      <c r="F25" s="57"/>
      <c r="G25" s="57"/>
      <c r="H25" s="57"/>
      <c r="I25" s="57"/>
      <c r="J25" s="57"/>
      <c r="K25" s="57"/>
      <c r="L25" s="57"/>
      <c r="M25" s="50" t="str">
        <f t="shared" ref="M25:M26" si="45">IF(AND(N25&gt;=0,N25&lt;=85),"Débil",
IF(AND(N25&gt;=86,N25&lt;=95),"Moderado",
IF(AND(N25&gt;=96,N25&lt;=100),"Fuerte","")))</f>
        <v/>
      </c>
      <c r="N25" s="50" t="str">
        <f>IF(AND(F25="",G25="",H25="",I25="",J25="",K25="",L25=""),"",IF(OR(F25="",G25="",H25="",I25="",J25="",K25="",L25=""),"Finalice la valoración del control para emitir su calificación",VLOOKUP(F25,Listas!$Z$1:$AA$17,2,FALSE)+VLOOKUP(G25,Listas!$Z$1:$AA$17,2,FALSE)+VLOOKUP(H25,Listas!$Z$1:$AA$17,2,FALSE)+VLOOKUP(I25,Listas!$Z$1:$AA$17,2,FALSE)+VLOOKUP(J25,Listas!$Z$1:$AA$17,2,FALSE)+VLOOKUP(K25,Listas!$Z$1:$AA$17,2,FALSE)+VLOOKUP(L25,Listas!$Z$1:$AA$17,2,FALSE)))</f>
        <v/>
      </c>
      <c r="O25" s="50" t="str">
        <f t="shared" ref="O25:O26" si="46">IF(OR(N25="",N25="Finalice la valoración del control para emitir su calificación"),"",IF(N25&lt;96,"Debe establecer un plan de acción en la hoja No. 7, que permita tener un control bien diseñado.","No debe establecer un plan de acción para mejorar el diseño del control."))</f>
        <v/>
      </c>
      <c r="P25" s="49"/>
      <c r="Q25" s="50" t="str">
        <f t="shared" ref="Q25:Q26" si="47">IFERROR(IF(OR(M25="",MID(P25,1,SEARCH(" =",P25:P25,1)-1)=""),"",
IF(AND(M25="Fuerte",MID(P25,1,SEARCH(" =",P25:P25,1)-1)="Fuerte"),"Fuerte",
IF(AND(M25="Moderado",MID(P25,1,SEARCH(" =",P25:P25,1)-1)="Moderado"),"Moderado",
IF(OR(M25="Débil",MID(P25,1,SEARCH(" =",P25:P25,1)-1)="Débil"),"Débil",
IF(OR(M25="Fuerte",MID(P25,1,SEARCH(" =",P25:P25,1)-1)="Moderado"),"Moderado",
IF(OR(M25="Moderado",MID(P25,1,SEARCH(" =",P25:P25,1)-1)="Fuerte"),"Moderado","")))))),"")</f>
        <v/>
      </c>
      <c r="R25" s="163"/>
      <c r="S25" s="163"/>
      <c r="T25" s="166"/>
      <c r="U25" s="103"/>
      <c r="V25" s="170"/>
      <c r="W25" s="173"/>
      <c r="X25" s="3"/>
      <c r="Y25" s="3"/>
      <c r="Z25" s="3"/>
      <c r="AA25" s="3"/>
      <c r="AB25" s="3"/>
      <c r="AC25" s="3"/>
      <c r="AD25" s="3"/>
      <c r="AE25" s="3"/>
      <c r="AF25" s="3"/>
      <c r="AG25" s="3"/>
      <c r="AH25" s="3"/>
      <c r="AI25" s="3"/>
      <c r="AJ25" s="3"/>
      <c r="AK25" s="3"/>
      <c r="AL25" s="3"/>
      <c r="AM25" s="3"/>
    </row>
    <row r="26" spans="1:39" ht="45.75" customHeight="1" x14ac:dyDescent="0.3">
      <c r="A26" s="109"/>
      <c r="B26" s="155"/>
      <c r="C26" s="135"/>
      <c r="D26" s="135"/>
      <c r="E26" s="56"/>
      <c r="F26" s="57"/>
      <c r="G26" s="57"/>
      <c r="H26" s="57"/>
      <c r="I26" s="57"/>
      <c r="J26" s="57"/>
      <c r="K26" s="57"/>
      <c r="L26" s="57"/>
      <c r="M26" s="50" t="str">
        <f t="shared" si="45"/>
        <v/>
      </c>
      <c r="N26" s="50" t="str">
        <f>IF(AND(F26="",G26="",H26="",I26="",J26="",K26="",L26=""),"",IF(OR(F26="",G26="",H26="",I26="",J26="",K26="",L26=""),"Finalice la valoración del control para emitir su calificación",VLOOKUP(F26,Listas!$Z$1:$AA$17,2,FALSE)+VLOOKUP(G26,Listas!$Z$1:$AA$17,2,FALSE)+VLOOKUP(H26,Listas!$Z$1:$AA$17,2,FALSE)+VLOOKUP(I26,Listas!$Z$1:$AA$17,2,FALSE)+VLOOKUP(J26,Listas!$Z$1:$AA$17,2,FALSE)+VLOOKUP(K26,Listas!$Z$1:$AA$17,2,FALSE)+VLOOKUP(L26,Listas!$Z$1:$AA$17,2,FALSE)))</f>
        <v/>
      </c>
      <c r="O26" s="50" t="str">
        <f t="shared" si="46"/>
        <v/>
      </c>
      <c r="P26" s="49"/>
      <c r="Q26" s="50" t="str">
        <f t="shared" si="47"/>
        <v/>
      </c>
      <c r="R26" s="164"/>
      <c r="S26" s="164"/>
      <c r="T26" s="167"/>
      <c r="U26" s="104"/>
      <c r="V26" s="171"/>
      <c r="W26" s="174"/>
      <c r="X26" s="3"/>
      <c r="Y26" s="3"/>
      <c r="Z26" s="3"/>
      <c r="AA26" s="3"/>
      <c r="AB26" s="3"/>
      <c r="AC26" s="3"/>
      <c r="AD26" s="3"/>
      <c r="AE26" s="3"/>
      <c r="AF26" s="3"/>
      <c r="AG26" s="3"/>
      <c r="AH26" s="3"/>
      <c r="AI26" s="3"/>
      <c r="AJ26" s="3"/>
      <c r="AK26" s="3"/>
      <c r="AL26" s="3"/>
      <c r="AM26" s="3"/>
    </row>
    <row r="27" spans="1:39" ht="45.75" customHeight="1" x14ac:dyDescent="0.3">
      <c r="A27" s="109">
        <v>7</v>
      </c>
      <c r="B27" s="155"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C27" s="135"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D27" s="135"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E27" s="56"/>
      <c r="F27" s="57"/>
      <c r="G27" s="57"/>
      <c r="H27" s="57"/>
      <c r="I27" s="57"/>
      <c r="J27" s="57"/>
      <c r="K27" s="57"/>
      <c r="L27" s="57"/>
      <c r="M27" s="50" t="str">
        <f t="shared" ref="M27" si="48">IF(AND(N27&gt;=0,N27&lt;=85),"Débil",
IF(AND(N27&gt;=86,N27&lt;=95),"Moderado",
IF(AND(N27&gt;=96,N27&lt;=100),"Fuerte","")))</f>
        <v/>
      </c>
      <c r="N27" s="50" t="str">
        <f>IF(AND(F27="",G27="",H27="",I27="",J27="",K27="",L27=""),"",IF(OR(F27="",G27="",H27="",I27="",J27="",K27="",L27=""),"Finalice la valoración del control para emitir su calificación",VLOOKUP(F27,Listas!$Z$1:$AA$17,2,FALSE)+VLOOKUP(G27,Listas!$Z$1:$AA$17,2,FALSE)+VLOOKUP(H27,Listas!$Z$1:$AA$17,2,FALSE)+VLOOKUP(I27,Listas!$Z$1:$AA$17,2,FALSE)+VLOOKUP(J27,Listas!$Z$1:$AA$17,2,FALSE)+VLOOKUP(K27,Listas!$Z$1:$AA$17,2,FALSE)+VLOOKUP(L27,Listas!$Z$1:$AA$17,2,FALSE)))</f>
        <v/>
      </c>
      <c r="O27" s="50" t="str">
        <f t="shared" ref="O27" si="49">IF(OR(N27="",N27="Finalice la valoración del control para emitir su calificación"),"",IF(N27&lt;96,"Debe establecer un plan de acción en la hoja No. 7, que permita tener un control bien diseñado.","No debe establecer un plan de acción para mejorar el diseño del control."))</f>
        <v/>
      </c>
      <c r="P27" s="49"/>
      <c r="Q27" s="50" t="str">
        <f t="shared" ref="Q27" si="50">IFERROR(IF(OR(M27="",MID(P27,1,SEARCH(" =",P27:P27,1)-1)=""),"",
IF(AND(M27="Fuerte",MID(P27,1,SEARCH(" =",P27:P27,1)-1)="Fuerte"),"Fuerte",
IF(AND(M27="Moderado",MID(P27,1,SEARCH(" =",P27:P27,1)-1)="Moderado"),"Moderado",
IF(OR(M27="Débil",MID(P27,1,SEARCH(" =",P27:P27,1)-1)="Débil"),"Débil",
IF(OR(M27="Fuerte",MID(P27,1,SEARCH(" =",P27:P27,1)-1)="Moderado"),"Moderado",
IF(OR(M27="Moderado",MID(P27,1,SEARCH(" =",P27:P27,1)-1)="Fuerte"),"Moderado","")))))),"")</f>
        <v/>
      </c>
      <c r="R27" s="162" t="str">
        <f t="shared" ref="R27" si="51">IF(AND(N27="",N28="",N29=""),"",AVERAGE(N27:N29))</f>
        <v/>
      </c>
      <c r="S27" s="162" t="str">
        <f t="shared" ref="S27" si="52">IF(R27="","",
IF(R27=100,"Fuerte",
IF(R27&lt;50,"Débil",
IF(OR(R27&gt;=50,R27&lt;100),"Moderado",""))))</f>
        <v/>
      </c>
      <c r="T27" s="165" t="str">
        <f t="shared" ref="T27" si="53">IF(S27="","",IF(S27="Fuerte","NO","SI"))</f>
        <v/>
      </c>
      <c r="U27" s="102"/>
      <c r="V27" s="169" t="str">
        <f t="shared" ref="V27" si="54">IF(OR(S27="",U27=""),"",
IF(S27="Débil","No aplica desplazamiento por tener una solidez débil.",
IF(AND(S27="Fuerte",OR(U27="El control ayuda a disminuir directamente tanto la probabilidad como el impacto.",U27="El control ayuda a disminuir directamente la probabilidad e indirectamente el impacto.",U27="El control ayuda a disminuir directamente la probabilidad y el impacto no disminuye.")),2,
IF(AND(S27="Fuerte",U27="El control no disminuye la probabilidad y el impacto disminuye directamente."),0,
IF(AND(S27="Moderado",OR(U27="El control ayuda a disminuir directamente tanto la probabilidad como el impacto.",U27="El control ayuda a disminuir directamente la probabilidad e indirectamente el impacto.",U27="El control ayuda a disminuir directamente la probabilidad y el impacto no disminuye.")),1,
IF(AND(S27="Moderado",U27="El control no disminuye la probabilidad y el impacto disminuye directamente."),0,""))))))</f>
        <v/>
      </c>
      <c r="W27" s="172" t="str">
        <f>IF(AND($D$27&lt;&gt;"Corrupción",$D$27&lt;&gt;"Lavado de Activos",$D$27&lt;&gt;"Financiación del Terrorismo",$D$27&lt;&gt;"Trámites, OPAs y Consultas de Acceso a la Información Pública"),"",
IF(OR($D$27="Corrupción",$D$27="Lavado de Activos",$D$27="Financiación del Terrorismo",$D$27="Trámites, OPAs y Consultas de Acceso a la Información Pública"),
IF(V27="","",
IF(OR(V27="No aplica desplazamiento por tener una solidez débil.",V27=0),'2. Identificación del Riesgo'!$K$27,
IF(AND(S27="Fuerte",V27=2,OR('2. Identificación del Riesgo'!$K$27="Rara vez",'2. Identificación del Riesgo'!$K$27="Improbable",'2. Identificación del Riesgo'!$K$27="Posible")),"Rara vez",
IF(AND(S27="Fuerte",V27=2,'2. Identificación del Riesgo'!$K$27="Probable"),"Improbable",
IF(AND(S27="Fuerte",V27=2,'2. Identificación del Riesgo'!$K$27="Casi seguro"),"Posible",
IF(AND(S27="Moderado",V27=1,OR('2. Identificación del Riesgo'!$K$27="Rara vez",'2. Identificación del Riesgo'!$K$27="Improbable")),"Rara vez",
IF(AND(S27="Moderado",V27=1,'2. Identificación del Riesgo'!$K$27="Posible"),"Improbable",
IF(AND(S27="Moderado",V27=1,'2. Identificación del Riesgo'!$K$27="Probable"),"Posible",
IF(AND(S27="Moderado",V27=1,'2. Identificación del Riesgo'!$K$27="Casi seguro"),"Probable","")))))))))))</f>
        <v/>
      </c>
      <c r="X27" s="3"/>
      <c r="Y27" s="3"/>
      <c r="Z27" s="3"/>
      <c r="AA27" s="3"/>
      <c r="AB27" s="3"/>
      <c r="AC27" s="3"/>
      <c r="AD27" s="3"/>
      <c r="AE27" s="3"/>
      <c r="AF27" s="3"/>
      <c r="AG27" s="3"/>
      <c r="AH27" s="3"/>
      <c r="AI27" s="3"/>
      <c r="AJ27" s="3"/>
      <c r="AK27" s="3"/>
      <c r="AL27" s="3"/>
      <c r="AM27" s="3"/>
    </row>
    <row r="28" spans="1:39" ht="45.75" customHeight="1" x14ac:dyDescent="0.3">
      <c r="A28" s="109"/>
      <c r="B28" s="155"/>
      <c r="C28" s="135"/>
      <c r="D28" s="135"/>
      <c r="E28" s="56"/>
      <c r="F28" s="57"/>
      <c r="G28" s="57"/>
      <c r="H28" s="57"/>
      <c r="I28" s="57"/>
      <c r="J28" s="57"/>
      <c r="K28" s="57"/>
      <c r="L28" s="57"/>
      <c r="M28" s="50" t="str">
        <f t="shared" ref="M28:M29" si="55">IF(AND(N28&gt;=0,N28&lt;=85),"Débil",
IF(AND(N28&gt;=86,N28&lt;=95),"Moderado",
IF(AND(N28&gt;=96,N28&lt;=100),"Fuerte","")))</f>
        <v/>
      </c>
      <c r="N28" s="50" t="str">
        <f>IF(AND(F28="",G28="",H28="",I28="",J28="",K28="",L28=""),"",IF(OR(F28="",G28="",H28="",I28="",J28="",K28="",L28=""),"Finalice la valoración del control para emitir su calificación",VLOOKUP(F28,Listas!$Z$1:$AA$17,2,FALSE)+VLOOKUP(G28,Listas!$Z$1:$AA$17,2,FALSE)+VLOOKUP(H28,Listas!$Z$1:$AA$17,2,FALSE)+VLOOKUP(I28,Listas!$Z$1:$AA$17,2,FALSE)+VLOOKUP(J28,Listas!$Z$1:$AA$17,2,FALSE)+VLOOKUP(K28,Listas!$Z$1:$AA$17,2,FALSE)+VLOOKUP(L28,Listas!$Z$1:$AA$17,2,FALSE)))</f>
        <v/>
      </c>
      <c r="O28" s="50" t="str">
        <f t="shared" ref="O28:O29" si="56">IF(OR(N28="",N28="Finalice la valoración del control para emitir su calificación"),"",IF(N28&lt;96,"Debe establecer un plan de acción en la hoja No. 7, que permita tener un control bien diseñado.","No debe establecer un plan de acción para mejorar el diseño del control."))</f>
        <v/>
      </c>
      <c r="P28" s="49"/>
      <c r="Q28" s="50" t="str">
        <f t="shared" ref="Q28:Q29" si="57">IFERROR(IF(OR(M28="",MID(P28,1,SEARCH(" =",P28:P28,1)-1)=""),"",
IF(AND(M28="Fuerte",MID(P28,1,SEARCH(" =",P28:P28,1)-1)="Fuerte"),"Fuerte",
IF(AND(M28="Moderado",MID(P28,1,SEARCH(" =",P28:P28,1)-1)="Moderado"),"Moderado",
IF(OR(M28="Débil",MID(P28,1,SEARCH(" =",P28:P28,1)-1)="Débil"),"Débil",
IF(OR(M28="Fuerte",MID(P28,1,SEARCH(" =",P28:P28,1)-1)="Moderado"),"Moderado",
IF(OR(M28="Moderado",MID(P28,1,SEARCH(" =",P28:P28,1)-1)="Fuerte"),"Moderado","")))))),"")</f>
        <v/>
      </c>
      <c r="R28" s="163"/>
      <c r="S28" s="163"/>
      <c r="T28" s="166"/>
      <c r="U28" s="103"/>
      <c r="V28" s="170"/>
      <c r="W28" s="173"/>
      <c r="X28" s="3"/>
      <c r="Y28" s="3"/>
      <c r="Z28" s="3"/>
      <c r="AA28" s="3"/>
      <c r="AB28" s="3"/>
      <c r="AC28" s="3"/>
      <c r="AD28" s="3"/>
      <c r="AE28" s="3"/>
      <c r="AF28" s="3"/>
      <c r="AG28" s="3"/>
      <c r="AH28" s="3"/>
      <c r="AI28" s="3"/>
      <c r="AJ28" s="3"/>
      <c r="AK28" s="3"/>
      <c r="AL28" s="3"/>
      <c r="AM28" s="3"/>
    </row>
    <row r="29" spans="1:39" ht="45.75" customHeight="1" x14ac:dyDescent="0.3">
      <c r="A29" s="109"/>
      <c r="B29" s="155"/>
      <c r="C29" s="135"/>
      <c r="D29" s="135"/>
      <c r="E29" s="56"/>
      <c r="F29" s="57"/>
      <c r="G29" s="57"/>
      <c r="H29" s="57"/>
      <c r="I29" s="57"/>
      <c r="J29" s="57"/>
      <c r="K29" s="57"/>
      <c r="L29" s="57"/>
      <c r="M29" s="50" t="str">
        <f t="shared" si="55"/>
        <v/>
      </c>
      <c r="N29" s="50" t="str">
        <f>IF(AND(F29="",G29="",H29="",I29="",J29="",K29="",L29=""),"",IF(OR(F29="",G29="",H29="",I29="",J29="",K29="",L29=""),"Finalice la valoración del control para emitir su calificación",VLOOKUP(F29,Listas!$Z$1:$AA$17,2,FALSE)+VLOOKUP(G29,Listas!$Z$1:$AA$17,2,FALSE)+VLOOKUP(H29,Listas!$Z$1:$AA$17,2,FALSE)+VLOOKUP(I29,Listas!$Z$1:$AA$17,2,FALSE)+VLOOKUP(J29,Listas!$Z$1:$AA$17,2,FALSE)+VLOOKUP(K29,Listas!$Z$1:$AA$17,2,FALSE)+VLOOKUP(L29,Listas!$Z$1:$AA$17,2,FALSE)))</f>
        <v/>
      </c>
      <c r="O29" s="50" t="str">
        <f t="shared" si="56"/>
        <v/>
      </c>
      <c r="P29" s="49"/>
      <c r="Q29" s="50" t="str">
        <f t="shared" si="57"/>
        <v/>
      </c>
      <c r="R29" s="164"/>
      <c r="S29" s="164"/>
      <c r="T29" s="167"/>
      <c r="U29" s="104"/>
      <c r="V29" s="171"/>
      <c r="W29" s="174"/>
      <c r="X29" s="3"/>
      <c r="Y29" s="3"/>
      <c r="Z29" s="3"/>
      <c r="AA29" s="3"/>
      <c r="AB29" s="3"/>
      <c r="AC29" s="3"/>
      <c r="AD29" s="3"/>
      <c r="AE29" s="3"/>
      <c r="AF29" s="3"/>
      <c r="AG29" s="3"/>
      <c r="AH29" s="3"/>
      <c r="AI29" s="3"/>
      <c r="AJ29" s="3"/>
      <c r="AK29" s="3"/>
      <c r="AL29" s="3"/>
      <c r="AM29" s="3"/>
    </row>
    <row r="30" spans="1:39" ht="45.75" customHeight="1" x14ac:dyDescent="0.3">
      <c r="A30" s="109">
        <v>8</v>
      </c>
      <c r="B30" s="155"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No aplica</v>
      </c>
      <c r="C30" s="135"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No aplica</v>
      </c>
      <c r="D30" s="135"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No aplica</v>
      </c>
      <c r="E30" s="56"/>
      <c r="F30" s="57"/>
      <c r="G30" s="57"/>
      <c r="H30" s="57"/>
      <c r="I30" s="57"/>
      <c r="J30" s="57"/>
      <c r="K30" s="57"/>
      <c r="L30" s="57"/>
      <c r="M30" s="50" t="str">
        <f t="shared" ref="M30" si="58">IF(AND(N30&gt;=0,N30&lt;=85),"Débil",
IF(AND(N30&gt;=86,N30&lt;=95),"Moderado",
IF(AND(N30&gt;=96,N30&lt;=100),"Fuerte","")))</f>
        <v/>
      </c>
      <c r="N30" s="50" t="str">
        <f>IF(AND(F30="",G30="",H30="",I30="",J30="",K30="",L30=""),"",IF(OR(F30="",G30="",H30="",I30="",J30="",K30="",L30=""),"Finalice la valoración del control para emitir su calificación",VLOOKUP(F30,Listas!$Z$1:$AA$17,2,FALSE)+VLOOKUP(G30,Listas!$Z$1:$AA$17,2,FALSE)+VLOOKUP(H30,Listas!$Z$1:$AA$17,2,FALSE)+VLOOKUP(I30,Listas!$Z$1:$AA$17,2,FALSE)+VLOOKUP(J30,Listas!$Z$1:$AA$17,2,FALSE)+VLOOKUP(K30,Listas!$Z$1:$AA$17,2,FALSE)+VLOOKUP(L30,Listas!$Z$1:$AA$17,2,FALSE)))</f>
        <v/>
      </c>
      <c r="O30" s="50" t="str">
        <f t="shared" ref="O30" si="59">IF(OR(N30="",N30="Finalice la valoración del control para emitir su calificación"),"",IF(N30&lt;96,"Debe establecer un plan de acción en la hoja No. 7, que permita tener un control bien diseñado.","No debe establecer un plan de acción para mejorar el diseño del control."))</f>
        <v/>
      </c>
      <c r="P30" s="49"/>
      <c r="Q30" s="50" t="str">
        <f t="shared" ref="Q30" si="60">IFERROR(IF(OR(M30="",MID(P30,1,SEARCH(" =",P30:P30,1)-1)=""),"",
IF(AND(M30="Fuerte",MID(P30,1,SEARCH(" =",P30:P30,1)-1)="Fuerte"),"Fuerte",
IF(AND(M30="Moderado",MID(P30,1,SEARCH(" =",P30:P30,1)-1)="Moderado"),"Moderado",
IF(OR(M30="Débil",MID(P30,1,SEARCH(" =",P30:P30,1)-1)="Débil"),"Débil",
IF(OR(M30="Fuerte",MID(P30,1,SEARCH(" =",P30:P30,1)-1)="Moderado"),"Moderado",
IF(OR(M30="Moderado",MID(P30,1,SEARCH(" =",P30:P30,1)-1)="Fuerte"),"Moderado","")))))),"")</f>
        <v/>
      </c>
      <c r="R30" s="162" t="str">
        <f t="shared" ref="R30" si="61">IF(AND(N30="",N31="",N32=""),"",AVERAGE(N30:N32))</f>
        <v/>
      </c>
      <c r="S30" s="162" t="str">
        <f t="shared" ref="S30" si="62">IF(R30="","",
IF(R30=100,"Fuerte",
IF(R30&lt;50,"Débil",
IF(OR(R30&gt;=50,R30&lt;100),"Moderado",""))))</f>
        <v/>
      </c>
      <c r="T30" s="165" t="str">
        <f t="shared" ref="T30" si="63">IF(S30="","",IF(S30="Fuerte","NO","SI"))</f>
        <v/>
      </c>
      <c r="U30" s="102"/>
      <c r="V30" s="169" t="str">
        <f t="shared" ref="V30" si="64">IF(OR(S30="",U30=""),"",
IF(S30="Débil","No aplica desplazamiento por tener una solidez débil.",
IF(AND(S30="Fuerte",OR(U30="El control ayuda a disminuir directamente tanto la probabilidad como el impacto.",U30="El control ayuda a disminuir directamente la probabilidad e indirectamente el impacto.",U30="El control ayuda a disminuir directamente la probabilidad y el impacto no disminuye.")),2,
IF(AND(S30="Fuerte",U30="El control no disminuye la probabilidad y el impacto disminuye directamente."),0,
IF(AND(S30="Moderado",OR(U30="El control ayuda a disminuir directamente tanto la probabilidad como el impacto.",U30="El control ayuda a disminuir directamente la probabilidad e indirectamente el impacto.",U30="El control ayuda a disminuir directamente la probabilidad y el impacto no disminuye.")),1,
IF(AND(S30="Moderado",U30="El control no disminuye la probabilidad y el impacto disminuye directamente."),0,""))))))</f>
        <v/>
      </c>
      <c r="W30" s="172" t="str">
        <f>IF(AND($D$30&lt;&gt;"Corrupción",$D$30&lt;&gt;"Lavado de Activos",$D$30&lt;&gt;"Financiación del Terrorismo",$D$30&lt;&gt;"Trámites, OPAs y Consultas de Acceso a la Información Pública"),"",
IF(OR($D$30="Corrupción",$D$30="Lavado de Activos",$D$30="Financiación del Terrorismo",$D$30="Trámites, OPAs y Consultas de Acceso a la Información Pública"),
IF(V30="","",
IF(OR(V30="No aplica desplazamiento por tener una solidez débil.",V30=0),'2. Identificación del Riesgo'!$K$30,
IF(AND(S30="Fuerte",V30=2,OR('2. Identificación del Riesgo'!$K$30="Rara vez",'2. Identificación del Riesgo'!$K$30="Improbable",'2. Identificación del Riesgo'!$K$30="Posible")),"Rara vez",
IF(AND(S30="Fuerte",V30=2,'2. Identificación del Riesgo'!$K$30="Probable"),"Improbable",
IF(AND(S30="Fuerte",V30=2,'2. Identificación del Riesgo'!$K$30="Casi seguro"),"Posible",
IF(AND(S30="Moderado",V30=1,OR('2. Identificación del Riesgo'!$K$30="Rara vez",'2. Identificación del Riesgo'!$K$30="Improbable")),"Rara vez",
IF(AND(S30="Moderado",V30=1,'2. Identificación del Riesgo'!$K$30="Posible"),"Improbable",
IF(AND(S30="Moderado",V30=1,'2. Identificación del Riesgo'!$K$30="Probable"),"Posible",
IF(AND(S30="Moderado",V30=1,'2. Identificación del Riesgo'!$K$30="Casi seguro"),"Probable","")))))))))))</f>
        <v/>
      </c>
      <c r="X30" s="3"/>
      <c r="Y30" s="3"/>
      <c r="Z30" s="3"/>
      <c r="AA30" s="3"/>
      <c r="AB30" s="3"/>
      <c r="AC30" s="3"/>
      <c r="AD30" s="3"/>
      <c r="AE30" s="3"/>
      <c r="AF30" s="3"/>
      <c r="AG30" s="3"/>
      <c r="AH30" s="3"/>
      <c r="AI30" s="3"/>
      <c r="AJ30" s="3"/>
      <c r="AK30" s="3"/>
      <c r="AL30" s="3"/>
      <c r="AM30" s="3"/>
    </row>
    <row r="31" spans="1:39" ht="45.75" customHeight="1" x14ac:dyDescent="0.3">
      <c r="A31" s="109"/>
      <c r="B31" s="155"/>
      <c r="C31" s="135"/>
      <c r="D31" s="135"/>
      <c r="E31" s="56"/>
      <c r="F31" s="57"/>
      <c r="G31" s="57"/>
      <c r="H31" s="57"/>
      <c r="I31" s="57"/>
      <c r="J31" s="57"/>
      <c r="K31" s="57"/>
      <c r="L31" s="57"/>
      <c r="M31" s="50" t="str">
        <f t="shared" ref="M31:M32" si="65">IF(AND(N31&gt;=0,N31&lt;=85),"Débil",
IF(AND(N31&gt;=86,N31&lt;=95),"Moderado",
IF(AND(N31&gt;=96,N31&lt;=100),"Fuerte","")))</f>
        <v/>
      </c>
      <c r="N31" s="50" t="str">
        <f>IF(AND(F31="",G31="",H31="",I31="",J31="",K31="",L31=""),"",IF(OR(F31="",G31="",H31="",I31="",J31="",K31="",L31=""),"Finalice la valoración del control para emitir su calificación",VLOOKUP(F31,Listas!$Z$1:$AA$17,2,FALSE)+VLOOKUP(G31,Listas!$Z$1:$AA$17,2,FALSE)+VLOOKUP(H31,Listas!$Z$1:$AA$17,2,FALSE)+VLOOKUP(I31,Listas!$Z$1:$AA$17,2,FALSE)+VLOOKUP(J31,Listas!$Z$1:$AA$17,2,FALSE)+VLOOKUP(K31,Listas!$Z$1:$AA$17,2,FALSE)+VLOOKUP(L31,Listas!$Z$1:$AA$17,2,FALSE)))</f>
        <v/>
      </c>
      <c r="O31" s="50" t="str">
        <f t="shared" ref="O31:O32" si="66">IF(OR(N31="",N31="Finalice la valoración del control para emitir su calificación"),"",IF(N31&lt;96,"Debe establecer un plan de acción en la hoja No. 7, que permita tener un control bien diseñado.","No debe establecer un plan de acción para mejorar el diseño del control."))</f>
        <v/>
      </c>
      <c r="P31" s="49"/>
      <c r="Q31" s="50" t="str">
        <f t="shared" ref="Q31:Q32" si="67">IFERROR(IF(OR(M31="",MID(P31,1,SEARCH(" =",P31:P31,1)-1)=""),"",
IF(AND(M31="Fuerte",MID(P31,1,SEARCH(" =",P31:P31,1)-1)="Fuerte"),"Fuerte",
IF(AND(M31="Moderado",MID(P31,1,SEARCH(" =",P31:P31,1)-1)="Moderado"),"Moderado",
IF(OR(M31="Débil",MID(P31,1,SEARCH(" =",P31:P31,1)-1)="Débil"),"Débil",
IF(OR(M31="Fuerte",MID(P31,1,SEARCH(" =",P31:P31,1)-1)="Moderado"),"Moderado",
IF(OR(M31="Moderado",MID(P31,1,SEARCH(" =",P31:P31,1)-1)="Fuerte"),"Moderado","")))))),"")</f>
        <v/>
      </c>
      <c r="R31" s="163"/>
      <c r="S31" s="163"/>
      <c r="T31" s="166"/>
      <c r="U31" s="103"/>
      <c r="V31" s="170"/>
      <c r="W31" s="173"/>
      <c r="X31" s="3"/>
      <c r="Y31" s="3"/>
      <c r="Z31" s="3"/>
      <c r="AA31" s="3"/>
      <c r="AB31" s="3"/>
      <c r="AC31" s="3"/>
      <c r="AD31" s="3"/>
      <c r="AE31" s="3"/>
      <c r="AF31" s="3"/>
      <c r="AG31" s="3"/>
      <c r="AH31" s="3"/>
      <c r="AI31" s="3"/>
      <c r="AJ31" s="3"/>
      <c r="AK31" s="3"/>
      <c r="AL31" s="3"/>
      <c r="AM31" s="3"/>
    </row>
    <row r="32" spans="1:39" ht="45.75" customHeight="1" x14ac:dyDescent="0.3">
      <c r="A32" s="109"/>
      <c r="B32" s="155"/>
      <c r="C32" s="135"/>
      <c r="D32" s="135"/>
      <c r="E32" s="56"/>
      <c r="F32" s="57"/>
      <c r="G32" s="57"/>
      <c r="H32" s="57"/>
      <c r="I32" s="57"/>
      <c r="J32" s="57"/>
      <c r="K32" s="57"/>
      <c r="L32" s="57"/>
      <c r="M32" s="50" t="str">
        <f t="shared" si="65"/>
        <v/>
      </c>
      <c r="N32" s="50" t="str">
        <f>IF(AND(F32="",G32="",H32="",I32="",J32="",K32="",L32=""),"",IF(OR(F32="",G32="",H32="",I32="",J32="",K32="",L32=""),"Finalice la valoración del control para emitir su calificación",VLOOKUP(F32,Listas!$Z$1:$AA$17,2,FALSE)+VLOOKUP(G32,Listas!$Z$1:$AA$17,2,FALSE)+VLOOKUP(H32,Listas!$Z$1:$AA$17,2,FALSE)+VLOOKUP(I32,Listas!$Z$1:$AA$17,2,FALSE)+VLOOKUP(J32,Listas!$Z$1:$AA$17,2,FALSE)+VLOOKUP(K32,Listas!$Z$1:$AA$17,2,FALSE)+VLOOKUP(L32,Listas!$Z$1:$AA$17,2,FALSE)))</f>
        <v/>
      </c>
      <c r="O32" s="50" t="str">
        <f t="shared" si="66"/>
        <v/>
      </c>
      <c r="P32" s="49"/>
      <c r="Q32" s="50" t="str">
        <f t="shared" si="67"/>
        <v/>
      </c>
      <c r="R32" s="164"/>
      <c r="S32" s="164"/>
      <c r="T32" s="167"/>
      <c r="U32" s="104"/>
      <c r="V32" s="171"/>
      <c r="W32" s="174"/>
      <c r="X32" s="3"/>
      <c r="Y32" s="3"/>
      <c r="Z32" s="3"/>
      <c r="AA32" s="3"/>
      <c r="AB32" s="3"/>
      <c r="AC32" s="3"/>
      <c r="AD32" s="3"/>
      <c r="AE32" s="3"/>
      <c r="AF32" s="3"/>
      <c r="AG32" s="3"/>
      <c r="AH32" s="3"/>
      <c r="AI32" s="3"/>
      <c r="AJ32" s="3"/>
      <c r="AK32" s="3"/>
      <c r="AL32" s="3"/>
      <c r="AM32" s="3"/>
    </row>
    <row r="33" spans="1:39" ht="45.75" customHeight="1" x14ac:dyDescent="0.3">
      <c r="A33" s="109">
        <v>9</v>
      </c>
      <c r="B33" s="155"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No aplica</v>
      </c>
      <c r="C33" s="135"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No aplica</v>
      </c>
      <c r="D33" s="135"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No aplica</v>
      </c>
      <c r="E33" s="56"/>
      <c r="F33" s="57"/>
      <c r="G33" s="57"/>
      <c r="H33" s="57"/>
      <c r="I33" s="57"/>
      <c r="J33" s="57"/>
      <c r="K33" s="57"/>
      <c r="L33" s="57"/>
      <c r="M33" s="50" t="str">
        <f t="shared" ref="M33" si="68">IF(AND(N33&gt;=0,N33&lt;=85),"Débil",
IF(AND(N33&gt;=86,N33&lt;=95),"Moderado",
IF(AND(N33&gt;=96,N33&lt;=100),"Fuerte","")))</f>
        <v/>
      </c>
      <c r="N33" s="50" t="str">
        <f>IF(AND(F33="",G33="",H33="",I33="",J33="",K33="",L33=""),"",IF(OR(F33="",G33="",H33="",I33="",J33="",K33="",L33=""),"Finalice la valoración del control para emitir su calificación",VLOOKUP(F33,Listas!$Z$1:$AA$17,2,FALSE)+VLOOKUP(G33,Listas!$Z$1:$AA$17,2,FALSE)+VLOOKUP(H33,Listas!$Z$1:$AA$17,2,FALSE)+VLOOKUP(I33,Listas!$Z$1:$AA$17,2,FALSE)+VLOOKUP(J33,Listas!$Z$1:$AA$17,2,FALSE)+VLOOKUP(K33,Listas!$Z$1:$AA$17,2,FALSE)+VLOOKUP(L33,Listas!$Z$1:$AA$17,2,FALSE)))</f>
        <v/>
      </c>
      <c r="O33" s="50" t="str">
        <f t="shared" ref="O33" si="69">IF(OR(N33="",N33="Finalice la valoración del control para emitir su calificación"),"",IF(N33&lt;96,"Debe establecer un plan de acción en la hoja No. 7, que permita tener un control bien diseñado.","No debe establecer un plan de acción para mejorar el diseño del control."))</f>
        <v/>
      </c>
      <c r="P33" s="49"/>
      <c r="Q33" s="50" t="str">
        <f t="shared" ref="Q33" si="70">IFERROR(IF(OR(M33="",MID(P33,1,SEARCH(" =",P33:P33,1)-1)=""),"",
IF(AND(M33="Fuerte",MID(P33,1,SEARCH(" =",P33:P33,1)-1)="Fuerte"),"Fuerte",
IF(AND(M33="Moderado",MID(P33,1,SEARCH(" =",P33:P33,1)-1)="Moderado"),"Moderado",
IF(OR(M33="Débil",MID(P33,1,SEARCH(" =",P33:P33,1)-1)="Débil"),"Débil",
IF(OR(M33="Fuerte",MID(P33,1,SEARCH(" =",P33:P33,1)-1)="Moderado"),"Moderado",
IF(OR(M33="Moderado",MID(P33,1,SEARCH(" =",P33:P33,1)-1)="Fuerte"),"Moderado","")))))),"")</f>
        <v/>
      </c>
      <c r="R33" s="162" t="str">
        <f t="shared" ref="R33" si="71">IF(AND(N33="",N34="",N35=""),"",AVERAGE(N33:N35))</f>
        <v/>
      </c>
      <c r="S33" s="162" t="str">
        <f t="shared" ref="S33" si="72">IF(R33="","",
IF(R33=100,"Fuerte",
IF(R33&lt;50,"Débil",
IF(OR(R33&gt;=50,R33&lt;100),"Moderado",""))))</f>
        <v/>
      </c>
      <c r="T33" s="165" t="str">
        <f t="shared" ref="T33" si="73">IF(S33="","",IF(S33="Fuerte","NO","SI"))</f>
        <v/>
      </c>
      <c r="U33" s="102"/>
      <c r="V33" s="169" t="str">
        <f t="shared" ref="V33" si="74">IF(OR(S33="",U33=""),"",
IF(S33="Débil","No aplica desplazamiento por tener una solidez débil.",
IF(AND(S33="Fuerte",OR(U33="El control ayuda a disminuir directamente tanto la probabilidad como el impacto.",U33="El control ayuda a disminuir directamente la probabilidad e indirectamente el impacto.",U33="El control ayuda a disminuir directamente la probabilidad y el impacto no disminuye.")),2,
IF(AND(S33="Fuerte",U33="El control no disminuye la probabilidad y el impacto disminuye directamente."),0,
IF(AND(S33="Moderado",OR(U33="El control ayuda a disminuir directamente tanto la probabilidad como el impacto.",U33="El control ayuda a disminuir directamente la probabilidad e indirectamente el impacto.",U33="El control ayuda a disminuir directamente la probabilidad y el impacto no disminuye.")),1,
IF(AND(S33="Moderado",U33="El control no disminuye la probabilidad y el impacto disminuye directamente."),0,""))))))</f>
        <v/>
      </c>
      <c r="W33" s="172" t="str">
        <f>IF(AND($D$33&lt;&gt;"Corrupción",$D$33&lt;&gt;"Lavado de Activos",$D$33&lt;&gt;"Financiación del Terrorismo",$D$33&lt;&gt;"Trámites, OPAs y Consultas de Acceso a la Información Pública"),"",
IF(OR($D$33="Corrupción",$D$33="Lavado de Activos",$D$33="Financiación del Terrorismo",$D$33="Trámites, OPAs y Consultas de Acceso a la Información Pública"),
IF(V33="","",
IF(OR(V33="No aplica desplazamiento por tener una solidez débil.",V33=0),'2. Identificación del Riesgo'!$K$33,
IF(AND(S33="Fuerte",V33=2,OR('2. Identificación del Riesgo'!$K$33="Rara vez",'2. Identificación del Riesgo'!$K$33="Improbable",'2. Identificación del Riesgo'!$K$33="Posible")),"Rara vez",
IF(AND(S33="Fuerte",V33=2,'2. Identificación del Riesgo'!$K$33="Probable"),"Improbable",
IF(AND(S33="Fuerte",V33=2,'2. Identificación del Riesgo'!$K$33="Casi seguro"),"Posible",
IF(AND(S33="Moderado",V33=1,OR('2. Identificación del Riesgo'!$K$33="Rara vez",'2. Identificación del Riesgo'!$K$33="Improbable")),"Rara vez",
IF(AND(S33="Moderado",V33=1,'2. Identificación del Riesgo'!$K$33="Posible"),"Improbable",
IF(AND(S33="Moderado",V33=1,'2. Identificación del Riesgo'!$K$33="Probable"),"Posible",
IF(AND(S33="Moderado",V33=1,'2. Identificación del Riesgo'!$K$33="Casi seguro"),"Probable","")))))))))))</f>
        <v/>
      </c>
      <c r="X33" s="3"/>
      <c r="Y33" s="3"/>
      <c r="Z33" s="3"/>
      <c r="AA33" s="3"/>
      <c r="AB33" s="3"/>
      <c r="AC33" s="3"/>
      <c r="AD33" s="3"/>
      <c r="AE33" s="3"/>
      <c r="AF33" s="3"/>
      <c r="AG33" s="3"/>
      <c r="AH33" s="3"/>
      <c r="AI33" s="3"/>
      <c r="AJ33" s="3"/>
      <c r="AK33" s="3"/>
      <c r="AL33" s="3"/>
      <c r="AM33" s="3"/>
    </row>
    <row r="34" spans="1:39" ht="45.75" customHeight="1" x14ac:dyDescent="0.3">
      <c r="A34" s="109"/>
      <c r="B34" s="155"/>
      <c r="C34" s="135"/>
      <c r="D34" s="135"/>
      <c r="E34" s="56"/>
      <c r="F34" s="57"/>
      <c r="G34" s="57"/>
      <c r="H34" s="57"/>
      <c r="I34" s="57"/>
      <c r="J34" s="57"/>
      <c r="K34" s="57"/>
      <c r="L34" s="57"/>
      <c r="M34" s="50" t="str">
        <f t="shared" ref="M34:M35" si="75">IF(AND(N34&gt;=0,N34&lt;=85),"Débil",
IF(AND(N34&gt;=86,N34&lt;=95),"Moderado",
IF(AND(N34&gt;=96,N34&lt;=100),"Fuerte","")))</f>
        <v/>
      </c>
      <c r="N34" s="50" t="str">
        <f>IF(AND(F34="",G34="",H34="",I34="",J34="",K34="",L34=""),"",IF(OR(F34="",G34="",H34="",I34="",J34="",K34="",L34=""),"Finalice la valoración del control para emitir su calificación",VLOOKUP(F34,Listas!$Z$1:$AA$17,2,FALSE)+VLOOKUP(G34,Listas!$Z$1:$AA$17,2,FALSE)+VLOOKUP(H34,Listas!$Z$1:$AA$17,2,FALSE)+VLOOKUP(I34,Listas!$Z$1:$AA$17,2,FALSE)+VLOOKUP(J34,Listas!$Z$1:$AA$17,2,FALSE)+VLOOKUP(K34,Listas!$Z$1:$AA$17,2,FALSE)+VLOOKUP(L34,Listas!$Z$1:$AA$17,2,FALSE)))</f>
        <v/>
      </c>
      <c r="O34" s="50" t="str">
        <f t="shared" ref="O34:O35" si="76">IF(OR(N34="",N34="Finalice la valoración del control para emitir su calificación"),"",IF(N34&lt;96,"Debe establecer un plan de acción en la hoja No. 7, que permita tener un control bien diseñado.","No debe establecer un plan de acción para mejorar el diseño del control."))</f>
        <v/>
      </c>
      <c r="P34" s="49"/>
      <c r="Q34" s="50" t="str">
        <f t="shared" ref="Q34:Q35" si="77">IFERROR(IF(OR(M34="",MID(P34,1,SEARCH(" =",P34:P34,1)-1)=""),"",
IF(AND(M34="Fuerte",MID(P34,1,SEARCH(" =",P34:P34,1)-1)="Fuerte"),"Fuerte",
IF(AND(M34="Moderado",MID(P34,1,SEARCH(" =",P34:P34,1)-1)="Moderado"),"Moderado",
IF(OR(M34="Débil",MID(P34,1,SEARCH(" =",P34:P34,1)-1)="Débil"),"Débil",
IF(OR(M34="Fuerte",MID(P34,1,SEARCH(" =",P34:P34,1)-1)="Moderado"),"Moderado",
IF(OR(M34="Moderado",MID(P34,1,SEARCH(" =",P34:P34,1)-1)="Fuerte"),"Moderado","")))))),"")</f>
        <v/>
      </c>
      <c r="R34" s="163"/>
      <c r="S34" s="163"/>
      <c r="T34" s="166"/>
      <c r="U34" s="103"/>
      <c r="V34" s="170"/>
      <c r="W34" s="173"/>
      <c r="X34" s="3"/>
      <c r="Y34" s="3"/>
      <c r="Z34" s="3"/>
      <c r="AA34" s="3"/>
      <c r="AB34" s="3"/>
      <c r="AC34" s="3"/>
      <c r="AD34" s="3"/>
      <c r="AE34" s="3"/>
      <c r="AF34" s="3"/>
      <c r="AG34" s="3"/>
      <c r="AH34" s="3"/>
      <c r="AI34" s="3"/>
      <c r="AJ34" s="3"/>
      <c r="AK34" s="3"/>
      <c r="AL34" s="3"/>
      <c r="AM34" s="3"/>
    </row>
    <row r="35" spans="1:39" ht="45.75" customHeight="1" x14ac:dyDescent="0.3">
      <c r="A35" s="109"/>
      <c r="B35" s="155"/>
      <c r="C35" s="135"/>
      <c r="D35" s="135"/>
      <c r="E35" s="56"/>
      <c r="F35" s="57"/>
      <c r="G35" s="57"/>
      <c r="H35" s="57"/>
      <c r="I35" s="57"/>
      <c r="J35" s="57"/>
      <c r="K35" s="57"/>
      <c r="L35" s="57"/>
      <c r="M35" s="50" t="str">
        <f t="shared" si="75"/>
        <v/>
      </c>
      <c r="N35" s="50" t="str">
        <f>IF(AND(F35="",G35="",H35="",I35="",J35="",K35="",L35=""),"",IF(OR(F35="",G35="",H35="",I35="",J35="",K35="",L35=""),"Finalice la valoración del control para emitir su calificación",VLOOKUP(F35,Listas!$Z$1:$AA$17,2,FALSE)+VLOOKUP(G35,Listas!$Z$1:$AA$17,2,FALSE)+VLOOKUP(H35,Listas!$Z$1:$AA$17,2,FALSE)+VLOOKUP(I35,Listas!$Z$1:$AA$17,2,FALSE)+VLOOKUP(J35,Listas!$Z$1:$AA$17,2,FALSE)+VLOOKUP(K35,Listas!$Z$1:$AA$17,2,FALSE)+VLOOKUP(L35,Listas!$Z$1:$AA$17,2,FALSE)))</f>
        <v/>
      </c>
      <c r="O35" s="50" t="str">
        <f t="shared" si="76"/>
        <v/>
      </c>
      <c r="P35" s="49"/>
      <c r="Q35" s="50" t="str">
        <f t="shared" si="77"/>
        <v/>
      </c>
      <c r="R35" s="164"/>
      <c r="S35" s="164"/>
      <c r="T35" s="167"/>
      <c r="U35" s="104"/>
      <c r="V35" s="171"/>
      <c r="W35" s="174"/>
      <c r="X35" s="3"/>
      <c r="Y35" s="3"/>
      <c r="Z35" s="3"/>
      <c r="AA35" s="3"/>
      <c r="AB35" s="3"/>
      <c r="AC35" s="3"/>
      <c r="AD35" s="3"/>
      <c r="AE35" s="3"/>
      <c r="AF35" s="3"/>
      <c r="AG35" s="3"/>
      <c r="AH35" s="3"/>
      <c r="AI35" s="3"/>
      <c r="AJ35" s="3"/>
      <c r="AK35" s="3"/>
      <c r="AL35" s="3"/>
      <c r="AM35" s="3"/>
    </row>
    <row r="36" spans="1:39" ht="45.75" customHeight="1" x14ac:dyDescent="0.3">
      <c r="A36" s="109">
        <v>10</v>
      </c>
      <c r="B36" s="155"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No aplica</v>
      </c>
      <c r="C36" s="135"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No aplica</v>
      </c>
      <c r="D36" s="135"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No aplica</v>
      </c>
      <c r="E36" s="56"/>
      <c r="F36" s="57"/>
      <c r="G36" s="57"/>
      <c r="H36" s="57"/>
      <c r="I36" s="57"/>
      <c r="J36" s="57"/>
      <c r="K36" s="57"/>
      <c r="L36" s="57"/>
      <c r="M36" s="50" t="str">
        <f t="shared" ref="M36" si="78">IF(AND(N36&gt;=0,N36&lt;=85),"Débil",
IF(AND(N36&gt;=86,N36&lt;=95),"Moderado",
IF(AND(N36&gt;=96,N36&lt;=100),"Fuerte","")))</f>
        <v/>
      </c>
      <c r="N36" s="50" t="str">
        <f>IF(AND(F36="",G36="",H36="",I36="",J36="",K36="",L36=""),"",IF(OR(F36="",G36="",H36="",I36="",J36="",K36="",L36=""),"Finalice la valoración del control para emitir su calificación",VLOOKUP(F36,Listas!$Z$1:$AA$17,2,FALSE)+VLOOKUP(G36,Listas!$Z$1:$AA$17,2,FALSE)+VLOOKUP(H36,Listas!$Z$1:$AA$17,2,FALSE)+VLOOKUP(I36,Listas!$Z$1:$AA$17,2,FALSE)+VLOOKUP(J36,Listas!$Z$1:$AA$17,2,FALSE)+VLOOKUP(K36,Listas!$Z$1:$AA$17,2,FALSE)+VLOOKUP(L36,Listas!$Z$1:$AA$17,2,FALSE)))</f>
        <v/>
      </c>
      <c r="O36" s="50" t="str">
        <f t="shared" ref="O36" si="79">IF(OR(N36="",N36="Finalice la valoración del control para emitir su calificación"),"",IF(N36&lt;96,"Debe establecer un plan de acción en la hoja No. 7, que permita tener un control bien diseñado.","No debe establecer un plan de acción para mejorar el diseño del control."))</f>
        <v/>
      </c>
      <c r="P36" s="49"/>
      <c r="Q36" s="50" t="str">
        <f t="shared" ref="Q36" si="80">IFERROR(IF(OR(M36="",MID(P36,1,SEARCH(" =",P36:P36,1)-1)=""),"",
IF(AND(M36="Fuerte",MID(P36,1,SEARCH(" =",P36:P36,1)-1)="Fuerte"),"Fuerte",
IF(AND(M36="Moderado",MID(P36,1,SEARCH(" =",P36:P36,1)-1)="Moderado"),"Moderado",
IF(OR(M36="Débil",MID(P36,1,SEARCH(" =",P36:P36,1)-1)="Débil"),"Débil",
IF(OR(M36="Fuerte",MID(P36,1,SEARCH(" =",P36:P36,1)-1)="Moderado"),"Moderado",
IF(OR(M36="Moderado",MID(P36,1,SEARCH(" =",P36:P36,1)-1)="Fuerte"),"Moderado","")))))),"")</f>
        <v/>
      </c>
      <c r="R36" s="162" t="str">
        <f t="shared" ref="R36" si="81">IF(AND(N36="",N37="",N38=""),"",AVERAGE(N36:N38))</f>
        <v/>
      </c>
      <c r="S36" s="162" t="str">
        <f t="shared" ref="S36" si="82">IF(R36="","",
IF(R36=100,"Fuerte",
IF(R36&lt;50,"Débil",
IF(OR(R36&gt;=50,R36&lt;100),"Moderado",""))))</f>
        <v/>
      </c>
      <c r="T36" s="165" t="str">
        <f t="shared" ref="T36" si="83">IF(S36="","",IF(S36="Fuerte","NO","SI"))</f>
        <v/>
      </c>
      <c r="U36" s="102"/>
      <c r="V36" s="169" t="str">
        <f t="shared" ref="V36" si="84">IF(OR(S36="",U36=""),"",
IF(S36="Débil","No aplica desplazamiento por tener una solidez débil.",
IF(AND(S36="Fuerte",OR(U36="El control ayuda a disminuir directamente tanto la probabilidad como el impacto.",U36="El control ayuda a disminuir directamente la probabilidad e indirectamente el impacto.",U36="El control ayuda a disminuir directamente la probabilidad y el impacto no disminuye.")),2,
IF(AND(S36="Fuerte",U36="El control no disminuye la probabilidad y el impacto disminuye directamente."),0,
IF(AND(S36="Moderado",OR(U36="El control ayuda a disminuir directamente tanto la probabilidad como el impacto.",U36="El control ayuda a disminuir directamente la probabilidad e indirectamente el impacto.",U36="El control ayuda a disminuir directamente la probabilidad y el impacto no disminuye.")),1,
IF(AND(S36="Moderado",U36="El control no disminuye la probabilidad y el impacto disminuye directamente."),0,""))))))</f>
        <v/>
      </c>
      <c r="W36" s="172" t="str">
        <f>IF(AND($D$36&lt;&gt;"Corrupción",$D$36&lt;&gt;"Lavado de Activos",$D$36&lt;&gt;"Financiación del Terrorismo",$D$36&lt;&gt;"Trámites, OPAs y Consultas de Acceso a la Información Pública"),"",
IF(OR($D$36="Corrupción",$D$36="Lavado de Activos",$D$36="Financiación del Terrorismo",$D$36="Trámites, OPAs y Consultas de Acceso a la Información Pública"),
IF(V36="","",
IF(OR(V36="No aplica desplazamiento por tener una solidez débil.",V36=0),'2. Identificación del Riesgo'!$K$36,
IF(AND(S36="Fuerte",V36=2,OR('2. Identificación del Riesgo'!$K$36="Rara vez",'2. Identificación del Riesgo'!$K$36="Improbable",'2. Identificación del Riesgo'!$K$36="Posible")),"Rara vez",
IF(AND(S36="Fuerte",V36=2,'2. Identificación del Riesgo'!$K$36="Probable"),"Improbable",
IF(AND(S36="Fuerte",V36=2,'2. Identificación del Riesgo'!$K$36="Casi seguro"),"Posible",
IF(AND(S36="Moderado",V36=1,OR('2. Identificación del Riesgo'!$K$36="Rara vez",'2. Identificación del Riesgo'!$K$36="Improbable")),"Rara vez",
IF(AND(S36="Moderado",V36=1,'2. Identificación del Riesgo'!$K$36="Posible"),"Improbable",
IF(AND(S36="Moderado",V36=1,'2. Identificación del Riesgo'!$K$36="Probable"),"Posible",
IF(AND(S36="Moderado",V36=1,'2. Identificación del Riesgo'!$K$36="Casi seguro"),"Probable","")))))))))))</f>
        <v/>
      </c>
      <c r="X36" s="3"/>
      <c r="Y36" s="3"/>
      <c r="Z36" s="3"/>
      <c r="AA36" s="3"/>
      <c r="AB36" s="3"/>
      <c r="AC36" s="3"/>
      <c r="AD36" s="3"/>
      <c r="AE36" s="3"/>
      <c r="AF36" s="3"/>
      <c r="AG36" s="3"/>
      <c r="AH36" s="3"/>
      <c r="AI36" s="3"/>
      <c r="AJ36" s="3"/>
      <c r="AK36" s="3"/>
      <c r="AL36" s="3"/>
      <c r="AM36" s="3"/>
    </row>
    <row r="37" spans="1:39" ht="45.75" customHeight="1" x14ac:dyDescent="0.3">
      <c r="A37" s="109"/>
      <c r="B37" s="155"/>
      <c r="C37" s="135"/>
      <c r="D37" s="135"/>
      <c r="E37" s="56"/>
      <c r="F37" s="57"/>
      <c r="G37" s="57"/>
      <c r="H37" s="57"/>
      <c r="I37" s="57"/>
      <c r="J37" s="57"/>
      <c r="K37" s="57"/>
      <c r="L37" s="57"/>
      <c r="M37" s="50" t="str">
        <f t="shared" ref="M37:M38" si="85">IF(AND(N37&gt;=0,N37&lt;=85),"Débil",
IF(AND(N37&gt;=86,N37&lt;=95),"Moderado",
IF(AND(N37&gt;=96,N37&lt;=100),"Fuerte","")))</f>
        <v/>
      </c>
      <c r="N37" s="50" t="str">
        <f>IF(AND(F37="",G37="",H37="",I37="",J37="",K37="",L37=""),"",IF(OR(F37="",G37="",H37="",I37="",J37="",K37="",L37=""),"Finalice la valoración del control para emitir su calificación",VLOOKUP(F37,Listas!$Z$1:$AA$17,2,FALSE)+VLOOKUP(G37,Listas!$Z$1:$AA$17,2,FALSE)+VLOOKUP(H37,Listas!$Z$1:$AA$17,2,FALSE)+VLOOKUP(I37,Listas!$Z$1:$AA$17,2,FALSE)+VLOOKUP(J37,Listas!$Z$1:$AA$17,2,FALSE)+VLOOKUP(K37,Listas!$Z$1:$AA$17,2,FALSE)+VLOOKUP(L37,Listas!$Z$1:$AA$17,2,FALSE)))</f>
        <v/>
      </c>
      <c r="O37" s="50" t="str">
        <f t="shared" ref="O37:O38" si="86">IF(OR(N37="",N37="Finalice la valoración del control para emitir su calificación"),"",IF(N37&lt;96,"Debe establecer un plan de acción en la hoja No. 7, que permita tener un control bien diseñado.","No debe establecer un plan de acción para mejorar el diseño del control."))</f>
        <v/>
      </c>
      <c r="P37" s="49"/>
      <c r="Q37" s="50" t="str">
        <f t="shared" ref="Q37:Q38" si="87">IFERROR(IF(OR(M37="",MID(P37,1,SEARCH(" =",P37:P37,1)-1)=""),"",
IF(AND(M37="Fuerte",MID(P37,1,SEARCH(" =",P37:P37,1)-1)="Fuerte"),"Fuerte",
IF(AND(M37="Moderado",MID(P37,1,SEARCH(" =",P37:P37,1)-1)="Moderado"),"Moderado",
IF(OR(M37="Débil",MID(P37,1,SEARCH(" =",P37:P37,1)-1)="Débil"),"Débil",
IF(OR(M37="Fuerte",MID(P37,1,SEARCH(" =",P37:P37,1)-1)="Moderado"),"Moderado",
IF(OR(M37="Moderado",MID(P37,1,SEARCH(" =",P37:P37,1)-1)="Fuerte"),"Moderado","")))))),"")</f>
        <v/>
      </c>
      <c r="R37" s="163"/>
      <c r="S37" s="163"/>
      <c r="T37" s="166"/>
      <c r="U37" s="103"/>
      <c r="V37" s="170"/>
      <c r="W37" s="173"/>
    </row>
    <row r="38" spans="1:39" ht="45.75" customHeight="1" x14ac:dyDescent="0.3">
      <c r="A38" s="109"/>
      <c r="B38" s="155"/>
      <c r="C38" s="135"/>
      <c r="D38" s="135"/>
      <c r="E38" s="56"/>
      <c r="F38" s="57"/>
      <c r="G38" s="57"/>
      <c r="H38" s="57"/>
      <c r="I38" s="57"/>
      <c r="J38" s="57"/>
      <c r="K38" s="57"/>
      <c r="L38" s="57"/>
      <c r="M38" s="50" t="str">
        <f t="shared" si="85"/>
        <v/>
      </c>
      <c r="N38" s="50" t="str">
        <f>IF(AND(F38="",G38="",H38="",I38="",J38="",K38="",L38=""),"",IF(OR(F38="",G38="",H38="",I38="",J38="",K38="",L38=""),"Finalice la valoración del control para emitir su calificación",VLOOKUP(F38,Listas!$Z$1:$AA$17,2,FALSE)+VLOOKUP(G38,Listas!$Z$1:$AA$17,2,FALSE)+VLOOKUP(H38,Listas!$Z$1:$AA$17,2,FALSE)+VLOOKUP(I38,Listas!$Z$1:$AA$17,2,FALSE)+VLOOKUP(J38,Listas!$Z$1:$AA$17,2,FALSE)+VLOOKUP(K38,Listas!$Z$1:$AA$17,2,FALSE)+VLOOKUP(L38,Listas!$Z$1:$AA$17,2,FALSE)))</f>
        <v/>
      </c>
      <c r="O38" s="50" t="str">
        <f t="shared" si="86"/>
        <v/>
      </c>
      <c r="P38" s="49"/>
      <c r="Q38" s="50" t="str">
        <f t="shared" si="87"/>
        <v/>
      </c>
      <c r="R38" s="164"/>
      <c r="S38" s="164"/>
      <c r="T38" s="167"/>
      <c r="U38" s="104"/>
      <c r="V38" s="171"/>
      <c r="W38" s="174"/>
    </row>
    <row r="39" spans="1:39" ht="45.75" customHeight="1" x14ac:dyDescent="0.3">
      <c r="A39" s="109">
        <v>11</v>
      </c>
      <c r="B39" s="155"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C39" s="135"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D39" s="135"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E39" s="56"/>
      <c r="F39" s="57"/>
      <c r="G39" s="57"/>
      <c r="H39" s="57"/>
      <c r="I39" s="57"/>
      <c r="J39" s="57"/>
      <c r="K39" s="57"/>
      <c r="L39" s="57"/>
      <c r="M39" s="50" t="str">
        <f t="shared" ref="M39" si="88">IF(AND(N39&gt;=0,N39&lt;=85),"Débil",
IF(AND(N39&gt;=86,N39&lt;=95),"Moderado",
IF(AND(N39&gt;=96,N39&lt;=100),"Fuerte","")))</f>
        <v/>
      </c>
      <c r="N39" s="50" t="str">
        <f>IF(AND(F39="",G39="",H39="",I39="",J39="",K39="",L39=""),"",IF(OR(F39="",G39="",H39="",I39="",J39="",K39="",L39=""),"Finalice la valoración del control para emitir su calificación",VLOOKUP(F39,Listas!$Z$1:$AA$17,2,FALSE)+VLOOKUP(G39,Listas!$Z$1:$AA$17,2,FALSE)+VLOOKUP(H39,Listas!$Z$1:$AA$17,2,FALSE)+VLOOKUP(I39,Listas!$Z$1:$AA$17,2,FALSE)+VLOOKUP(J39,Listas!$Z$1:$AA$17,2,FALSE)+VLOOKUP(K39,Listas!$Z$1:$AA$17,2,FALSE)+VLOOKUP(L39,Listas!$Z$1:$AA$17,2,FALSE)))</f>
        <v/>
      </c>
      <c r="O39" s="50" t="str">
        <f t="shared" ref="O39" si="89">IF(OR(N39="",N39="Finalice la valoración del control para emitir su calificación"),"",IF(N39&lt;96,"Debe establecer un plan de acción en la hoja No. 7, que permita tener un control bien diseñado.","No debe establecer un plan de acción para mejorar el diseño del control."))</f>
        <v/>
      </c>
      <c r="P39" s="49"/>
      <c r="Q39" s="50" t="str">
        <f t="shared" ref="Q39" si="90">IFERROR(IF(OR(M39="",MID(P39,1,SEARCH(" =",P39:P39,1)-1)=""),"",
IF(AND(M39="Fuerte",MID(P39,1,SEARCH(" =",P39:P39,1)-1)="Fuerte"),"Fuerte",
IF(AND(M39="Moderado",MID(P39,1,SEARCH(" =",P39:P39,1)-1)="Moderado"),"Moderado",
IF(OR(M39="Débil",MID(P39,1,SEARCH(" =",P39:P39,1)-1)="Débil"),"Débil",
IF(OR(M39="Fuerte",MID(P39,1,SEARCH(" =",P39:P39,1)-1)="Moderado"),"Moderado",
IF(OR(M39="Moderado",MID(P39,1,SEARCH(" =",P39:P39,1)-1)="Fuerte"),"Moderado","")))))),"")</f>
        <v/>
      </c>
      <c r="R39" s="162" t="str">
        <f t="shared" ref="R39" si="91">IF(AND(N39="",N40="",N41=""),"",AVERAGE(N39:N41))</f>
        <v/>
      </c>
      <c r="S39" s="162" t="str">
        <f t="shared" ref="S39" si="92">IF(R39="","",
IF(R39=100,"Fuerte",
IF(R39&lt;50,"Débil",
IF(OR(R39&gt;=50,R39&lt;100),"Moderado",""))))</f>
        <v/>
      </c>
      <c r="T39" s="165" t="str">
        <f t="shared" ref="T39" si="93">IF(S39="","",IF(S39="Fuerte","NO","SI"))</f>
        <v/>
      </c>
      <c r="U39" s="102"/>
      <c r="V39" s="169" t="str">
        <f t="shared" ref="V39" si="94">IF(OR(S39="",U39=""),"",
IF(S39="Débil","No aplica desplazamiento por tener una solidez débil.",
IF(AND(S39="Fuerte",OR(U39="El control ayuda a disminuir directamente tanto la probabilidad como el impacto.",U39="El control ayuda a disminuir directamente la probabilidad e indirectamente el impacto.",U39="El control ayuda a disminuir directamente la probabilidad y el impacto no disminuye.")),2,
IF(AND(S39="Fuerte",U39="El control no disminuye la probabilidad y el impacto disminuye directamente."),0,
IF(AND(S39="Moderado",OR(U39="El control ayuda a disminuir directamente tanto la probabilidad como el impacto.",U39="El control ayuda a disminuir directamente la probabilidad e indirectamente el impacto.",U39="El control ayuda a disminuir directamente la probabilidad y el impacto no disminuye.")),1,
IF(AND(S39="Moderado",U39="El control no disminuye la probabilidad y el impacto disminuye directamente."),0,""))))))</f>
        <v/>
      </c>
      <c r="W39" s="172" t="str">
        <f>IF(AND($D$39&lt;&gt;"Corrupción",$D$39&lt;&gt;"Lavado de Activos",$D$39&lt;&gt;"Financiación del Terrorismo",$D$39&lt;&gt;"Trámites, OPAs y Consultas de Acceso a la Información Pública"),"",
IF(OR($D$39="Corrupción",$D$39="Lavado de Activos",$D$39="Financiación del Terrorismo",$D$39="Trámites, OPAs y Consultas de Acceso a la Información Pública"),
IF(V39="","",
IF(OR(V39="No aplica desplazamiento por tener una solidez débil.",V39=0),'2. Identificación del Riesgo'!$K$39,
IF(AND(S39="Fuerte",V39=2,OR('2. Identificación del Riesgo'!$K$39="Rara vez",'2. Identificación del Riesgo'!$K$39="Improbable",'2. Identificación del Riesgo'!$K$39="Posible")),"Rara vez",
IF(AND(S39="Fuerte",V39=2,'2. Identificación del Riesgo'!$K$39="Probable"),"Improbable",
IF(AND(S39="Fuerte",V39=2,'2. Identificación del Riesgo'!$K$39="Casi seguro"),"Posible",
IF(AND(S39="Moderado",V39=1,OR('2. Identificación del Riesgo'!$K$39="Rara vez",'2. Identificación del Riesgo'!$K$39="Improbable")),"Rara vez",
IF(AND(S39="Moderado",V39=1,'2. Identificación del Riesgo'!$K$39="Posible"),"Improbable",
IF(AND(S39="Moderado",V39=1,'2. Identificación del Riesgo'!$K$39="Probable"),"Posible",
IF(AND(S39="Moderado",V39=1,'2. Identificación del Riesgo'!$K$39="Casi seguro"),"Probable","")))))))))))</f>
        <v/>
      </c>
      <c r="X39" s="3"/>
      <c r="Y39" s="3"/>
      <c r="Z39" s="3"/>
      <c r="AA39" s="3"/>
      <c r="AB39" s="3"/>
      <c r="AC39" s="3"/>
      <c r="AD39" s="3"/>
      <c r="AE39" s="3"/>
      <c r="AF39" s="3"/>
      <c r="AG39" s="3"/>
      <c r="AH39" s="3"/>
      <c r="AI39" s="3"/>
      <c r="AJ39" s="3"/>
      <c r="AK39" s="3"/>
      <c r="AL39" s="3"/>
      <c r="AM39" s="3"/>
    </row>
    <row r="40" spans="1:39" ht="45.75" customHeight="1" x14ac:dyDescent="0.3">
      <c r="A40" s="109"/>
      <c r="B40" s="155"/>
      <c r="C40" s="135"/>
      <c r="D40" s="135"/>
      <c r="E40" s="56"/>
      <c r="F40" s="57"/>
      <c r="G40" s="57"/>
      <c r="H40" s="57"/>
      <c r="I40" s="57"/>
      <c r="J40" s="57"/>
      <c r="K40" s="57"/>
      <c r="L40" s="57"/>
      <c r="M40" s="50" t="str">
        <f t="shared" ref="M40:M41" si="95">IF(AND(N40&gt;=0,N40&lt;=85),"Débil",
IF(AND(N40&gt;=86,N40&lt;=95),"Moderado",
IF(AND(N40&gt;=96,N40&lt;=100),"Fuerte","")))</f>
        <v/>
      </c>
      <c r="N40" s="50" t="str">
        <f>IF(AND(F40="",G40="",H40="",I40="",J40="",K40="",L40=""),"",IF(OR(F40="",G40="",H40="",I40="",J40="",K40="",L40=""),"Finalice la valoración del control para emitir su calificación",VLOOKUP(F40,Listas!$Z$1:$AA$17,2,FALSE)+VLOOKUP(G40,Listas!$Z$1:$AA$17,2,FALSE)+VLOOKUP(H40,Listas!$Z$1:$AA$17,2,FALSE)+VLOOKUP(I40,Listas!$Z$1:$AA$17,2,FALSE)+VLOOKUP(J40,Listas!$Z$1:$AA$17,2,FALSE)+VLOOKUP(K40,Listas!$Z$1:$AA$17,2,FALSE)+VLOOKUP(L40,Listas!$Z$1:$AA$17,2,FALSE)))</f>
        <v/>
      </c>
      <c r="O40" s="50" t="str">
        <f t="shared" ref="O40:O41" si="96">IF(OR(N40="",N40="Finalice la valoración del control para emitir su calificación"),"",IF(N40&lt;96,"Debe establecer un plan de acción en la hoja No. 7, que permita tener un control bien diseñado.","No debe establecer un plan de acción para mejorar el diseño del control."))</f>
        <v/>
      </c>
      <c r="P40" s="49"/>
      <c r="Q40" s="50" t="str">
        <f t="shared" ref="Q40:Q41" si="97">IFERROR(IF(OR(M40="",MID(P40,1,SEARCH(" =",P40:P40,1)-1)=""),"",
IF(AND(M40="Fuerte",MID(P40,1,SEARCH(" =",P40:P40,1)-1)="Fuerte"),"Fuerte",
IF(AND(M40="Moderado",MID(P40,1,SEARCH(" =",P40:P40,1)-1)="Moderado"),"Moderado",
IF(OR(M40="Débil",MID(P40,1,SEARCH(" =",P40:P40,1)-1)="Débil"),"Débil",
IF(OR(M40="Fuerte",MID(P40,1,SEARCH(" =",P40:P40,1)-1)="Moderado"),"Moderado",
IF(OR(M40="Moderado",MID(P40,1,SEARCH(" =",P40:P40,1)-1)="Fuerte"),"Moderado","")))))),"")</f>
        <v/>
      </c>
      <c r="R40" s="163"/>
      <c r="S40" s="163"/>
      <c r="T40" s="166"/>
      <c r="U40" s="103"/>
      <c r="V40" s="170"/>
      <c r="W40" s="173"/>
    </row>
    <row r="41" spans="1:39" ht="45.75" customHeight="1" x14ac:dyDescent="0.3">
      <c r="A41" s="109"/>
      <c r="B41" s="155"/>
      <c r="C41" s="135"/>
      <c r="D41" s="135"/>
      <c r="E41" s="56"/>
      <c r="F41" s="57"/>
      <c r="G41" s="57"/>
      <c r="H41" s="57"/>
      <c r="I41" s="57"/>
      <c r="J41" s="57"/>
      <c r="K41" s="57"/>
      <c r="L41" s="57"/>
      <c r="M41" s="50" t="str">
        <f t="shared" si="95"/>
        <v/>
      </c>
      <c r="N41" s="50" t="str">
        <f>IF(AND(F41="",G41="",H41="",I41="",J41="",K41="",L41=""),"",IF(OR(F41="",G41="",H41="",I41="",J41="",K41="",L41=""),"Finalice la valoración del control para emitir su calificación",VLOOKUP(F41,Listas!$Z$1:$AA$17,2,FALSE)+VLOOKUP(G41,Listas!$Z$1:$AA$17,2,FALSE)+VLOOKUP(H41,Listas!$Z$1:$AA$17,2,FALSE)+VLOOKUP(I41,Listas!$Z$1:$AA$17,2,FALSE)+VLOOKUP(J41,Listas!$Z$1:$AA$17,2,FALSE)+VLOOKUP(K41,Listas!$Z$1:$AA$17,2,FALSE)+VLOOKUP(L41,Listas!$Z$1:$AA$17,2,FALSE)))</f>
        <v/>
      </c>
      <c r="O41" s="50" t="str">
        <f t="shared" si="96"/>
        <v/>
      </c>
      <c r="P41" s="49"/>
      <c r="Q41" s="50" t="str">
        <f t="shared" si="97"/>
        <v/>
      </c>
      <c r="R41" s="164"/>
      <c r="S41" s="164"/>
      <c r="T41" s="167"/>
      <c r="U41" s="104"/>
      <c r="V41" s="171"/>
      <c r="W41" s="174"/>
    </row>
    <row r="42" spans="1:39" ht="45.75" customHeight="1" x14ac:dyDescent="0.3">
      <c r="A42" s="109">
        <v>12</v>
      </c>
      <c r="B42" s="155"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C42" s="135"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D42" s="135"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E42" s="56"/>
      <c r="F42" s="57"/>
      <c r="G42" s="57"/>
      <c r="H42" s="57"/>
      <c r="I42" s="57"/>
      <c r="J42" s="57"/>
      <c r="K42" s="57"/>
      <c r="L42" s="57"/>
      <c r="M42" s="50" t="str">
        <f t="shared" ref="M42" si="98">IF(AND(N42&gt;=0,N42&lt;=85),"Débil",
IF(AND(N42&gt;=86,N42&lt;=95),"Moderado",
IF(AND(N42&gt;=96,N42&lt;=100),"Fuerte","")))</f>
        <v/>
      </c>
      <c r="N42" s="50" t="str">
        <f>IF(AND(F42="",G42="",H42="",I42="",J42="",K42="",L42=""),"",IF(OR(F42="",G42="",H42="",I42="",J42="",K42="",L42=""),"Finalice la valoración del control para emitir su calificación",VLOOKUP(F42,Listas!$Z$1:$AA$17,2,FALSE)+VLOOKUP(G42,Listas!$Z$1:$AA$17,2,FALSE)+VLOOKUP(H42,Listas!$Z$1:$AA$17,2,FALSE)+VLOOKUP(I42,Listas!$Z$1:$AA$17,2,FALSE)+VLOOKUP(J42,Listas!$Z$1:$AA$17,2,FALSE)+VLOOKUP(K42,Listas!$Z$1:$AA$17,2,FALSE)+VLOOKUP(L42,Listas!$Z$1:$AA$17,2,FALSE)))</f>
        <v/>
      </c>
      <c r="O42" s="50" t="str">
        <f t="shared" ref="O42" si="99">IF(OR(N42="",N42="Finalice la valoración del control para emitir su calificación"),"",IF(N42&lt;96,"Debe establecer un plan de acción en la hoja No. 7, que permita tener un control bien diseñado.","No debe establecer un plan de acción para mejorar el diseño del control."))</f>
        <v/>
      </c>
      <c r="P42" s="49"/>
      <c r="Q42" s="50" t="str">
        <f t="shared" ref="Q42" si="100">IFERROR(IF(OR(M42="",MID(P42,1,SEARCH(" =",P42:P42,1)-1)=""),"",
IF(AND(M42="Fuerte",MID(P42,1,SEARCH(" =",P42:P42,1)-1)="Fuerte"),"Fuerte",
IF(AND(M42="Moderado",MID(P42,1,SEARCH(" =",P42:P42,1)-1)="Moderado"),"Moderado",
IF(OR(M42="Débil",MID(P42,1,SEARCH(" =",P42:P42,1)-1)="Débil"),"Débil",
IF(OR(M42="Fuerte",MID(P42,1,SEARCH(" =",P42:P42,1)-1)="Moderado"),"Moderado",
IF(OR(M42="Moderado",MID(P42,1,SEARCH(" =",P42:P42,1)-1)="Fuerte"),"Moderado","")))))),"")</f>
        <v/>
      </c>
      <c r="R42" s="162" t="str">
        <f t="shared" ref="R42" si="101">IF(AND(N42="",N43="",N44=""),"",AVERAGE(N42:N44))</f>
        <v/>
      </c>
      <c r="S42" s="162" t="str">
        <f t="shared" ref="S42" si="102">IF(R42="","",
IF(R42=100,"Fuerte",
IF(R42&lt;50,"Débil",
IF(OR(R42&gt;=50,R42&lt;100),"Moderado",""))))</f>
        <v/>
      </c>
      <c r="T42" s="165" t="str">
        <f t="shared" ref="T42" si="103">IF(S42="","",IF(S42="Fuerte","NO","SI"))</f>
        <v/>
      </c>
      <c r="U42" s="102"/>
      <c r="V42" s="169" t="str">
        <f t="shared" ref="V42" si="104">IF(OR(S42="",U42=""),"",
IF(S42="Débil","No aplica desplazamiento por tener una solidez débil.",
IF(AND(S42="Fuerte",OR(U42="El control ayuda a disminuir directamente tanto la probabilidad como el impacto.",U42="El control ayuda a disminuir directamente la probabilidad e indirectamente el impacto.",U42="El control ayuda a disminuir directamente la probabilidad y el impacto no disminuye.")),2,
IF(AND(S42="Fuerte",U42="El control no disminuye la probabilidad y el impacto disminuye directamente."),0,
IF(AND(S42="Moderado",OR(U42="El control ayuda a disminuir directamente tanto la probabilidad como el impacto.",U42="El control ayuda a disminuir directamente la probabilidad e indirectamente el impacto.",U42="El control ayuda a disminuir directamente la probabilidad y el impacto no disminuye.")),1,
IF(AND(S42="Moderado",U42="El control no disminuye la probabilidad y el impacto disminuye directamente."),0,""))))))</f>
        <v/>
      </c>
      <c r="W42" s="172" t="str">
        <f>IF(AND($D$42&lt;&gt;"Corrupción",$D$42&lt;&gt;"Lavado de Activos",$D$42&lt;&gt;"Financiación del Terrorismo",$D$42&lt;&gt;"Trámites, OPAs y Consultas de Acceso a la Información Pública"),"",
IF(OR($D$42="Corrupción",$D$42="Lavado de Activos",$D$42="Financiación del Terrorismo",$D$42="Trámites, OPAs y Consultas de Acceso a la Información Pública"),
IF(V42="","",
IF(OR(V42="No aplica desplazamiento por tener una solidez débil.",V42=0),'2. Identificación del Riesgo'!$K$42,
IF(AND(S42="Fuerte",V42=2,OR('2. Identificación del Riesgo'!$K$42="Rara vez",'2. Identificación del Riesgo'!$K$42="Improbable",'2. Identificación del Riesgo'!$K$42="Posible")),"Rara vez",
IF(AND(S42="Fuerte",V42=2,'2. Identificación del Riesgo'!$K$42="Probable"),"Improbable",
IF(AND(S42="Fuerte",V42=2,'2. Identificación del Riesgo'!$K$42="Casi seguro"),"Posible",
IF(AND(S42="Moderado",V42=1,OR('2. Identificación del Riesgo'!$K$42="Rara vez",'2. Identificación del Riesgo'!$K$42="Improbable")),"Rara vez",
IF(AND(S42="Moderado",V42=1,'2. Identificación del Riesgo'!$K$42="Posible"),"Improbable",
IF(AND(S42="Moderado",V42=1,'2. Identificación del Riesgo'!$K$42="Probable"),"Posible",
IF(AND(S42="Moderado",V42=1,'2. Identificación del Riesgo'!$K$42="Casi seguro"),"Probable","")))))))))))</f>
        <v/>
      </c>
      <c r="X42" s="3"/>
      <c r="Y42" s="3"/>
      <c r="Z42" s="3"/>
      <c r="AA42" s="3"/>
      <c r="AB42" s="3"/>
      <c r="AC42" s="3"/>
      <c r="AD42" s="3"/>
      <c r="AE42" s="3"/>
      <c r="AF42" s="3"/>
      <c r="AG42" s="3"/>
      <c r="AH42" s="3"/>
      <c r="AI42" s="3"/>
      <c r="AJ42" s="3"/>
      <c r="AK42" s="3"/>
      <c r="AL42" s="3"/>
      <c r="AM42" s="3"/>
    </row>
    <row r="43" spans="1:39" ht="45.75" customHeight="1" x14ac:dyDescent="0.3">
      <c r="A43" s="109"/>
      <c r="B43" s="155"/>
      <c r="C43" s="135"/>
      <c r="D43" s="135"/>
      <c r="E43" s="56"/>
      <c r="F43" s="57"/>
      <c r="G43" s="57"/>
      <c r="H43" s="57"/>
      <c r="I43" s="57"/>
      <c r="J43" s="57"/>
      <c r="K43" s="57"/>
      <c r="L43" s="57"/>
      <c r="M43" s="50" t="str">
        <f t="shared" ref="M43:M44" si="105">IF(AND(N43&gt;=0,N43&lt;=85),"Débil",
IF(AND(N43&gt;=86,N43&lt;=95),"Moderado",
IF(AND(N43&gt;=96,N43&lt;=100),"Fuerte","")))</f>
        <v/>
      </c>
      <c r="N43" s="50" t="str">
        <f>IF(AND(F43="",G43="",H43="",I43="",J43="",K43="",L43=""),"",IF(OR(F43="",G43="",H43="",I43="",J43="",K43="",L43=""),"Finalice la valoración del control para emitir su calificación",VLOOKUP(F43,Listas!$Z$1:$AA$17,2,FALSE)+VLOOKUP(G43,Listas!$Z$1:$AA$17,2,FALSE)+VLOOKUP(H43,Listas!$Z$1:$AA$17,2,FALSE)+VLOOKUP(I43,Listas!$Z$1:$AA$17,2,FALSE)+VLOOKUP(J43,Listas!$Z$1:$AA$17,2,FALSE)+VLOOKUP(K43,Listas!$Z$1:$AA$17,2,FALSE)+VLOOKUP(L43,Listas!$Z$1:$AA$17,2,FALSE)))</f>
        <v/>
      </c>
      <c r="O43" s="50" t="str">
        <f t="shared" ref="O43:O44" si="106">IF(OR(N43="",N43="Finalice la valoración del control para emitir su calificación"),"",IF(N43&lt;96,"Debe establecer un plan de acción en la hoja No. 7, que permita tener un control bien diseñado.","No debe establecer un plan de acción para mejorar el diseño del control."))</f>
        <v/>
      </c>
      <c r="P43" s="49"/>
      <c r="Q43" s="50" t="str">
        <f t="shared" ref="Q43:Q44" si="107">IFERROR(IF(OR(M43="",MID(P43,1,SEARCH(" =",P43:P43,1)-1)=""),"",
IF(AND(M43="Fuerte",MID(P43,1,SEARCH(" =",P43:P43,1)-1)="Fuerte"),"Fuerte",
IF(AND(M43="Moderado",MID(P43,1,SEARCH(" =",P43:P43,1)-1)="Moderado"),"Moderado",
IF(OR(M43="Débil",MID(P43,1,SEARCH(" =",P43:P43,1)-1)="Débil"),"Débil",
IF(OR(M43="Fuerte",MID(P43,1,SEARCH(" =",P43:P43,1)-1)="Moderado"),"Moderado",
IF(OR(M43="Moderado",MID(P43,1,SEARCH(" =",P43:P43,1)-1)="Fuerte"),"Moderado","")))))),"")</f>
        <v/>
      </c>
      <c r="R43" s="163"/>
      <c r="S43" s="163"/>
      <c r="T43" s="166"/>
      <c r="U43" s="103"/>
      <c r="V43" s="170"/>
      <c r="W43" s="173"/>
    </row>
    <row r="44" spans="1:39" ht="45.75" customHeight="1" x14ac:dyDescent="0.3">
      <c r="A44" s="109"/>
      <c r="B44" s="155"/>
      <c r="C44" s="135"/>
      <c r="D44" s="135"/>
      <c r="E44" s="56"/>
      <c r="F44" s="57"/>
      <c r="G44" s="57"/>
      <c r="H44" s="57"/>
      <c r="I44" s="57"/>
      <c r="J44" s="57"/>
      <c r="K44" s="57"/>
      <c r="L44" s="57"/>
      <c r="M44" s="50" t="str">
        <f t="shared" si="105"/>
        <v/>
      </c>
      <c r="N44" s="50" t="str">
        <f>IF(AND(F44="",G44="",H44="",I44="",J44="",K44="",L44=""),"",IF(OR(F44="",G44="",H44="",I44="",J44="",K44="",L44=""),"Finalice la valoración del control para emitir su calificación",VLOOKUP(F44,Listas!$Z$1:$AA$17,2,FALSE)+VLOOKUP(G44,Listas!$Z$1:$AA$17,2,FALSE)+VLOOKUP(H44,Listas!$Z$1:$AA$17,2,FALSE)+VLOOKUP(I44,Listas!$Z$1:$AA$17,2,FALSE)+VLOOKUP(J44,Listas!$Z$1:$AA$17,2,FALSE)+VLOOKUP(K44,Listas!$Z$1:$AA$17,2,FALSE)+VLOOKUP(L44,Listas!$Z$1:$AA$17,2,FALSE)))</f>
        <v/>
      </c>
      <c r="O44" s="50" t="str">
        <f t="shared" si="106"/>
        <v/>
      </c>
      <c r="P44" s="49"/>
      <c r="Q44" s="50" t="str">
        <f t="shared" si="107"/>
        <v/>
      </c>
      <c r="R44" s="164"/>
      <c r="S44" s="164"/>
      <c r="T44" s="167"/>
      <c r="U44" s="104"/>
      <c r="V44" s="171"/>
      <c r="W44" s="174"/>
    </row>
    <row r="45" spans="1:39" ht="45.75" customHeight="1" x14ac:dyDescent="0.3">
      <c r="A45" s="109">
        <v>13</v>
      </c>
      <c r="B45" s="155"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C45" s="135"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D45" s="135"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E45" s="56"/>
      <c r="F45" s="57"/>
      <c r="G45" s="57"/>
      <c r="H45" s="57"/>
      <c r="I45" s="57"/>
      <c r="J45" s="57"/>
      <c r="K45" s="57"/>
      <c r="L45" s="57"/>
      <c r="M45" s="50" t="str">
        <f t="shared" ref="M45" si="108">IF(AND(N45&gt;=0,N45&lt;=85),"Débil",
IF(AND(N45&gt;=86,N45&lt;=95),"Moderado",
IF(AND(N45&gt;=96,N45&lt;=100),"Fuerte","")))</f>
        <v/>
      </c>
      <c r="N45" s="50" t="str">
        <f>IF(AND(F45="",G45="",H45="",I45="",J45="",K45="",L45=""),"",IF(OR(F45="",G45="",H45="",I45="",J45="",K45="",L45=""),"Finalice la valoración del control para emitir su calificación",VLOOKUP(F45,Listas!$Z$1:$AA$17,2,FALSE)+VLOOKUP(G45,Listas!$Z$1:$AA$17,2,FALSE)+VLOOKUP(H45,Listas!$Z$1:$AA$17,2,FALSE)+VLOOKUP(I45,Listas!$Z$1:$AA$17,2,FALSE)+VLOOKUP(J45,Listas!$Z$1:$AA$17,2,FALSE)+VLOOKUP(K45,Listas!$Z$1:$AA$17,2,FALSE)+VLOOKUP(L45,Listas!$Z$1:$AA$17,2,FALSE)))</f>
        <v/>
      </c>
      <c r="O45" s="50" t="str">
        <f t="shared" ref="O45" si="109">IF(OR(N45="",N45="Finalice la valoración del control para emitir su calificación"),"",IF(N45&lt;96,"Debe establecer un plan de acción en la hoja No. 7, que permita tener un control bien diseñado.","No debe establecer un plan de acción para mejorar el diseño del control."))</f>
        <v/>
      </c>
      <c r="P45" s="49"/>
      <c r="Q45" s="50" t="str">
        <f t="shared" ref="Q45" si="110">IFERROR(IF(OR(M45="",MID(P45,1,SEARCH(" =",P45:P45,1)-1)=""),"",
IF(AND(M45="Fuerte",MID(P45,1,SEARCH(" =",P45:P45,1)-1)="Fuerte"),"Fuerte",
IF(AND(M45="Moderado",MID(P45,1,SEARCH(" =",P45:P45,1)-1)="Moderado"),"Moderado",
IF(OR(M45="Débil",MID(P45,1,SEARCH(" =",P45:P45,1)-1)="Débil"),"Débil",
IF(OR(M45="Fuerte",MID(P45,1,SEARCH(" =",P45:P45,1)-1)="Moderado"),"Moderado",
IF(OR(M45="Moderado",MID(P45,1,SEARCH(" =",P45:P45,1)-1)="Fuerte"),"Moderado","")))))),"")</f>
        <v/>
      </c>
      <c r="R45" s="162" t="str">
        <f t="shared" ref="R45" si="111">IF(AND(N45="",N46="",N47=""),"",AVERAGE(N45:N47))</f>
        <v/>
      </c>
      <c r="S45" s="162" t="str">
        <f t="shared" ref="S45" si="112">IF(R45="","",
IF(R45=100,"Fuerte",
IF(R45&lt;50,"Débil",
IF(OR(R45&gt;=50,R45&lt;100),"Moderado",""))))</f>
        <v/>
      </c>
      <c r="T45" s="165" t="str">
        <f t="shared" ref="T45" si="113">IF(S45="","",IF(S45="Fuerte","NO","SI"))</f>
        <v/>
      </c>
      <c r="U45" s="102"/>
      <c r="V45" s="169" t="str">
        <f t="shared" ref="V45" si="114">IF(OR(S45="",U45=""),"",
IF(S45="Débil","No aplica desplazamiento por tener una solidez débil.",
IF(AND(S45="Fuerte",OR(U45="El control ayuda a disminuir directamente tanto la probabilidad como el impacto.",U45="El control ayuda a disminuir directamente la probabilidad e indirectamente el impacto.",U45="El control ayuda a disminuir directamente la probabilidad y el impacto no disminuye.")),2,
IF(AND(S45="Fuerte",U45="El control no disminuye la probabilidad y el impacto disminuye directamente."),0,
IF(AND(S45="Moderado",OR(U45="El control ayuda a disminuir directamente tanto la probabilidad como el impacto.",U45="El control ayuda a disminuir directamente la probabilidad e indirectamente el impacto.",U45="El control ayuda a disminuir directamente la probabilidad y el impacto no disminuye.")),1,
IF(AND(S45="Moderado",U45="El control no disminuye la probabilidad y el impacto disminuye directamente."),0,""))))))</f>
        <v/>
      </c>
      <c r="W45" s="172" t="str">
        <f>IF(AND($D$45&lt;&gt;"Corrupción",$D$45&lt;&gt;"Lavado de Activos",$D$45&lt;&gt;"Financiación del Terrorismo",$D$45&lt;&gt;"Trámites, OPAs y Consultas de Acceso a la Información Pública"),"",
IF(OR($D$45="Corrupción",$D$45="Lavado de Activos",$D$45="Financiación del Terrorismo",$D$45="Trámites, OPAs y Consultas de Acceso a la Información Pública"),
IF(V45="","",
IF(OR(V45="No aplica desplazamiento por tener una solidez débil.",V45=0),'2. Identificación del Riesgo'!$K$45,
IF(AND(S45="Fuerte",V45=2,OR('2. Identificación del Riesgo'!$K$45="Rara vez",'2. Identificación del Riesgo'!$K$45="Improbable",'2. Identificación del Riesgo'!$K$45="Posible")),"Rara vez",
IF(AND(S45="Fuerte",V45=2,'2. Identificación del Riesgo'!$K$45="Probable"),"Improbable",
IF(AND(S45="Fuerte",V45=2,'2. Identificación del Riesgo'!$K$45="Casi seguro"),"Posible",
IF(AND(S45="Moderado",V45=1,OR('2. Identificación del Riesgo'!$K$45="Rara vez",'2. Identificación del Riesgo'!$K$45="Improbable")),"Rara vez",
IF(AND(S45="Moderado",V45=1,'2. Identificación del Riesgo'!$K$45="Posible"),"Improbable",
IF(AND(S45="Moderado",V45=1,'2. Identificación del Riesgo'!$K$45="Probable"),"Posible",
IF(AND(S45="Moderado",V45=1,'2. Identificación del Riesgo'!$K$45="Casi seguro"),"Probable","")))))))))))</f>
        <v/>
      </c>
      <c r="X45" s="3"/>
      <c r="Y45" s="3"/>
      <c r="Z45" s="3"/>
      <c r="AA45" s="3"/>
      <c r="AB45" s="3"/>
      <c r="AC45" s="3"/>
      <c r="AD45" s="3"/>
      <c r="AE45" s="3"/>
      <c r="AF45" s="3"/>
      <c r="AG45" s="3"/>
      <c r="AH45" s="3"/>
      <c r="AI45" s="3"/>
      <c r="AJ45" s="3"/>
      <c r="AK45" s="3"/>
      <c r="AL45" s="3"/>
      <c r="AM45" s="3"/>
    </row>
    <row r="46" spans="1:39" ht="45.75" customHeight="1" x14ac:dyDescent="0.3">
      <c r="A46" s="109"/>
      <c r="B46" s="155"/>
      <c r="C46" s="135"/>
      <c r="D46" s="135"/>
      <c r="E46" s="56"/>
      <c r="F46" s="57"/>
      <c r="G46" s="57"/>
      <c r="H46" s="57"/>
      <c r="I46" s="57"/>
      <c r="J46" s="57"/>
      <c r="K46" s="57"/>
      <c r="L46" s="57"/>
      <c r="M46" s="50" t="str">
        <f t="shared" ref="M46:M47" si="115">IF(AND(N46&gt;=0,N46&lt;=85),"Débil",
IF(AND(N46&gt;=86,N46&lt;=95),"Moderado",
IF(AND(N46&gt;=96,N46&lt;=100),"Fuerte","")))</f>
        <v/>
      </c>
      <c r="N46" s="50" t="str">
        <f>IF(AND(F46="",G46="",H46="",I46="",J46="",K46="",L46=""),"",IF(OR(F46="",G46="",H46="",I46="",J46="",K46="",L46=""),"Finalice la valoración del control para emitir su calificación",VLOOKUP(F46,Listas!$Z$1:$AA$17,2,FALSE)+VLOOKUP(G46,Listas!$Z$1:$AA$17,2,FALSE)+VLOOKUP(H46,Listas!$Z$1:$AA$17,2,FALSE)+VLOOKUP(I46,Listas!$Z$1:$AA$17,2,FALSE)+VLOOKUP(J46,Listas!$Z$1:$AA$17,2,FALSE)+VLOOKUP(K46,Listas!$Z$1:$AA$17,2,FALSE)+VLOOKUP(L46,Listas!$Z$1:$AA$17,2,FALSE)))</f>
        <v/>
      </c>
      <c r="O46" s="50" t="str">
        <f t="shared" ref="O46:O47" si="116">IF(OR(N46="",N46="Finalice la valoración del control para emitir su calificación"),"",IF(N46&lt;96,"Debe establecer un plan de acción en la hoja No. 7, que permita tener un control bien diseñado.","No debe establecer un plan de acción para mejorar el diseño del control."))</f>
        <v/>
      </c>
      <c r="P46" s="49"/>
      <c r="Q46" s="50" t="str">
        <f t="shared" ref="Q46:Q47" si="117">IFERROR(IF(OR(M46="",MID(P46,1,SEARCH(" =",P46:P46,1)-1)=""),"",
IF(AND(M46="Fuerte",MID(P46,1,SEARCH(" =",P46:P46,1)-1)="Fuerte"),"Fuerte",
IF(AND(M46="Moderado",MID(P46,1,SEARCH(" =",P46:P46,1)-1)="Moderado"),"Moderado",
IF(OR(M46="Débil",MID(P46,1,SEARCH(" =",P46:P46,1)-1)="Débil"),"Débil",
IF(OR(M46="Fuerte",MID(P46,1,SEARCH(" =",P46:P46,1)-1)="Moderado"),"Moderado",
IF(OR(M46="Moderado",MID(P46,1,SEARCH(" =",P46:P46,1)-1)="Fuerte"),"Moderado","")))))),"")</f>
        <v/>
      </c>
      <c r="R46" s="163"/>
      <c r="S46" s="163"/>
      <c r="T46" s="166"/>
      <c r="U46" s="103"/>
      <c r="V46" s="170"/>
      <c r="W46" s="173"/>
    </row>
    <row r="47" spans="1:39" ht="45.75" customHeight="1" x14ac:dyDescent="0.3">
      <c r="A47" s="109"/>
      <c r="B47" s="155"/>
      <c r="C47" s="135"/>
      <c r="D47" s="135"/>
      <c r="E47" s="56"/>
      <c r="F47" s="57"/>
      <c r="G47" s="57"/>
      <c r="H47" s="57"/>
      <c r="I47" s="57"/>
      <c r="J47" s="57"/>
      <c r="K47" s="57"/>
      <c r="L47" s="57"/>
      <c r="M47" s="50" t="str">
        <f t="shared" si="115"/>
        <v/>
      </c>
      <c r="N47" s="50" t="str">
        <f>IF(AND(F47="",G47="",H47="",I47="",J47="",K47="",L47=""),"",IF(OR(F47="",G47="",H47="",I47="",J47="",K47="",L47=""),"Finalice la valoración del control para emitir su calificación",VLOOKUP(F47,Listas!$Z$1:$AA$17,2,FALSE)+VLOOKUP(G47,Listas!$Z$1:$AA$17,2,FALSE)+VLOOKUP(H47,Listas!$Z$1:$AA$17,2,FALSE)+VLOOKUP(I47,Listas!$Z$1:$AA$17,2,FALSE)+VLOOKUP(J47,Listas!$Z$1:$AA$17,2,FALSE)+VLOOKUP(K47,Listas!$Z$1:$AA$17,2,FALSE)+VLOOKUP(L47,Listas!$Z$1:$AA$17,2,FALSE)))</f>
        <v/>
      </c>
      <c r="O47" s="50" t="str">
        <f t="shared" si="116"/>
        <v/>
      </c>
      <c r="P47" s="49"/>
      <c r="Q47" s="50" t="str">
        <f t="shared" si="117"/>
        <v/>
      </c>
      <c r="R47" s="164"/>
      <c r="S47" s="164"/>
      <c r="T47" s="167"/>
      <c r="U47" s="104"/>
      <c r="V47" s="171"/>
      <c r="W47" s="174"/>
    </row>
    <row r="48" spans="1:39" ht="45.75" customHeight="1" x14ac:dyDescent="0.3">
      <c r="A48" s="109">
        <v>14</v>
      </c>
      <c r="B48" s="155"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C48" s="135"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D48" s="135"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E48" s="56"/>
      <c r="F48" s="57"/>
      <c r="G48" s="57"/>
      <c r="H48" s="57"/>
      <c r="I48" s="57"/>
      <c r="J48" s="57"/>
      <c r="K48" s="57"/>
      <c r="L48" s="57"/>
      <c r="M48" s="50" t="str">
        <f t="shared" ref="M48" si="118">IF(AND(N48&gt;=0,N48&lt;=85),"Débil",
IF(AND(N48&gt;=86,N48&lt;=95),"Moderado",
IF(AND(N48&gt;=96,N48&lt;=100),"Fuerte","")))</f>
        <v/>
      </c>
      <c r="N48" s="50" t="str">
        <f>IF(AND(F48="",G48="",H48="",I48="",J48="",K48="",L48=""),"",IF(OR(F48="",G48="",H48="",I48="",J48="",K48="",L48=""),"Finalice la valoración del control para emitir su calificación",VLOOKUP(F48,Listas!$Z$1:$AA$17,2,FALSE)+VLOOKUP(G48,Listas!$Z$1:$AA$17,2,FALSE)+VLOOKUP(H48,Listas!$Z$1:$AA$17,2,FALSE)+VLOOKUP(I48,Listas!$Z$1:$AA$17,2,FALSE)+VLOOKUP(J48,Listas!$Z$1:$AA$17,2,FALSE)+VLOOKUP(K48,Listas!$Z$1:$AA$17,2,FALSE)+VLOOKUP(L48,Listas!$Z$1:$AA$17,2,FALSE)))</f>
        <v/>
      </c>
      <c r="O48" s="50" t="str">
        <f t="shared" ref="O48" si="119">IF(OR(N48="",N48="Finalice la valoración del control para emitir su calificación"),"",IF(N48&lt;96,"Debe establecer un plan de acción en la hoja No. 7, que permita tener un control bien diseñado.","No debe establecer un plan de acción para mejorar el diseño del control."))</f>
        <v/>
      </c>
      <c r="P48" s="49"/>
      <c r="Q48" s="50" t="str">
        <f t="shared" ref="Q48" si="120">IFERROR(IF(OR(M48="",MID(P48,1,SEARCH(" =",P48:P48,1)-1)=""),"",
IF(AND(M48="Fuerte",MID(P48,1,SEARCH(" =",P48:P48,1)-1)="Fuerte"),"Fuerte",
IF(AND(M48="Moderado",MID(P48,1,SEARCH(" =",P48:P48,1)-1)="Moderado"),"Moderado",
IF(OR(M48="Débil",MID(P48,1,SEARCH(" =",P48:P48,1)-1)="Débil"),"Débil",
IF(OR(M48="Fuerte",MID(P48,1,SEARCH(" =",P48:P48,1)-1)="Moderado"),"Moderado",
IF(OR(M48="Moderado",MID(P48,1,SEARCH(" =",P48:P48,1)-1)="Fuerte"),"Moderado","")))))),"")</f>
        <v/>
      </c>
      <c r="R48" s="162" t="str">
        <f t="shared" ref="R48" si="121">IF(AND(N48="",N49="",N50=""),"",AVERAGE(N48:N50))</f>
        <v/>
      </c>
      <c r="S48" s="162" t="str">
        <f t="shared" ref="S48" si="122">IF(R48="","",
IF(R48=100,"Fuerte",
IF(R48&lt;50,"Débil",
IF(OR(R48&gt;=50,R48&lt;100),"Moderado",""))))</f>
        <v/>
      </c>
      <c r="T48" s="165" t="str">
        <f t="shared" ref="T48" si="123">IF(S48="","",IF(S48="Fuerte","NO","SI"))</f>
        <v/>
      </c>
      <c r="U48" s="102"/>
      <c r="V48" s="169" t="str">
        <f t="shared" ref="V48" si="124">IF(OR(S48="",U48=""),"",
IF(S48="Débil","No aplica desplazamiento por tener una solidez débil.",
IF(AND(S48="Fuerte",OR(U48="El control ayuda a disminuir directamente tanto la probabilidad como el impacto.",U48="El control ayuda a disminuir directamente la probabilidad e indirectamente el impacto.",U48="El control ayuda a disminuir directamente la probabilidad y el impacto no disminuye.")),2,
IF(AND(S48="Fuerte",U48="El control no disminuye la probabilidad y el impacto disminuye directamente."),0,
IF(AND(S48="Moderado",OR(U48="El control ayuda a disminuir directamente tanto la probabilidad como el impacto.",U48="El control ayuda a disminuir directamente la probabilidad e indirectamente el impacto.",U48="El control ayuda a disminuir directamente la probabilidad y el impacto no disminuye.")),1,
IF(AND(S48="Moderado",U48="El control no disminuye la probabilidad y el impacto disminuye directamente."),0,""))))))</f>
        <v/>
      </c>
      <c r="W48" s="172" t="str">
        <f>IF(AND($D$48&lt;&gt;"Corrupción",$D$48&lt;&gt;"Lavado de Activos",$D$48&lt;&gt;"Financiación del Terrorismo",$D$48&lt;&gt;"Trámites, OPAs y Consultas de Acceso a la Información Pública"),"",
IF(OR($D$48="Corrupción",D48="Lavado de Activos",$D$48="Financiación del Terrorismo",$D$48="Trámites, OPAs y Consultas de Acceso a la Información Pública"),
IF(V48="","",
IF(OR(V48="No aplica desplazamiento por tener una solidez débil.",V48=0),'2. Identificación del Riesgo'!$K$48,
IF(AND(S48="Fuerte",V48=2,OR('2. Identificación del Riesgo'!$K$48="Rara vez",'2. Identificación del Riesgo'!$K$48="Improbable",'2. Identificación del Riesgo'!$K$48="Posible")),"Rara vez",
IF(AND(S48="Fuerte",V48=2,'2. Identificación del Riesgo'!$K$48="Probable"),"Improbable",
IF(AND(S48="Fuerte",V48=2,'2. Identificación del Riesgo'!$K$480="Casi seguro"),"Posible",
IF(AND(S48="Moderado",V48=1,OR('2. Identificación del Riesgo'!$K$48="Rara vez",'2. Identificación del Riesgo'!$K$48="Improbable")),"Rara vez",
IF(AND(S48="Moderado",V48=1,'2. Identificación del Riesgo'!$K$48="Posible"),"Improbable",
IF(AND(S48="Moderado",V48=1,'2. Identificación del Riesgo'!$K$48="Probable"),"Posible",
IF(AND(S48="Moderado",V48=1,'2. Identificación del Riesgo'!$K$48="Casi seguro"),"Probable","")))))))))))</f>
        <v/>
      </c>
      <c r="X48" s="3"/>
      <c r="Y48" s="3"/>
      <c r="Z48" s="3"/>
      <c r="AA48" s="3"/>
      <c r="AB48" s="3"/>
      <c r="AC48" s="3"/>
      <c r="AD48" s="3"/>
      <c r="AE48" s="3"/>
      <c r="AF48" s="3"/>
      <c r="AG48" s="3"/>
      <c r="AH48" s="3"/>
      <c r="AI48" s="3"/>
      <c r="AJ48" s="3"/>
      <c r="AK48" s="3"/>
      <c r="AL48" s="3"/>
      <c r="AM48" s="3"/>
    </row>
    <row r="49" spans="1:39" ht="45.75" customHeight="1" x14ac:dyDescent="0.3">
      <c r="A49" s="109"/>
      <c r="B49" s="155"/>
      <c r="C49" s="135"/>
      <c r="D49" s="135"/>
      <c r="E49" s="56"/>
      <c r="F49" s="57"/>
      <c r="G49" s="57"/>
      <c r="H49" s="57"/>
      <c r="I49" s="57"/>
      <c r="J49" s="57"/>
      <c r="K49" s="57"/>
      <c r="L49" s="57"/>
      <c r="M49" s="50" t="str">
        <f t="shared" ref="M49:M50" si="125">IF(AND(N49&gt;=0,N49&lt;=85),"Débil",
IF(AND(N49&gt;=86,N49&lt;=95),"Moderado",
IF(AND(N49&gt;=96,N49&lt;=100),"Fuerte","")))</f>
        <v/>
      </c>
      <c r="N49" s="50" t="str">
        <f>IF(AND(F49="",G49="",H49="",I49="",J49="",K49="",L49=""),"",IF(OR(F49="",G49="",H49="",I49="",J49="",K49="",L49=""),"Finalice la valoración del control para emitir su calificación",VLOOKUP(F49,Listas!$Z$1:$AA$17,2,FALSE)+VLOOKUP(G49,Listas!$Z$1:$AA$17,2,FALSE)+VLOOKUP(H49,Listas!$Z$1:$AA$17,2,FALSE)+VLOOKUP(I49,Listas!$Z$1:$AA$17,2,FALSE)+VLOOKUP(J49,Listas!$Z$1:$AA$17,2,FALSE)+VLOOKUP(K49,Listas!$Z$1:$AA$17,2,FALSE)+VLOOKUP(L49,Listas!$Z$1:$AA$17,2,FALSE)))</f>
        <v/>
      </c>
      <c r="O49" s="50" t="str">
        <f t="shared" ref="O49:O50" si="126">IF(OR(N49="",N49="Finalice la valoración del control para emitir su calificación"),"",IF(N49&lt;96,"Debe establecer un plan de acción en la hoja No. 7, que permita tener un control bien diseñado.","No debe establecer un plan de acción para mejorar el diseño del control."))</f>
        <v/>
      </c>
      <c r="P49" s="49"/>
      <c r="Q49" s="50" t="str">
        <f t="shared" ref="Q49:Q50" si="127">IFERROR(IF(OR(M49="",MID(P49,1,SEARCH(" =",P49:P49,1)-1)=""),"",
IF(AND(M49="Fuerte",MID(P49,1,SEARCH(" =",P49:P49,1)-1)="Fuerte"),"Fuerte",
IF(AND(M49="Moderado",MID(P49,1,SEARCH(" =",P49:P49,1)-1)="Moderado"),"Moderado",
IF(OR(M49="Débil",MID(P49,1,SEARCH(" =",P49:P49,1)-1)="Débil"),"Débil",
IF(OR(M49="Fuerte",MID(P49,1,SEARCH(" =",P49:P49,1)-1)="Moderado"),"Moderado",
IF(OR(M49="Moderado",MID(P49,1,SEARCH(" =",P49:P49,1)-1)="Fuerte"),"Moderado","")))))),"")</f>
        <v/>
      </c>
      <c r="R49" s="163"/>
      <c r="S49" s="163"/>
      <c r="T49" s="166"/>
      <c r="U49" s="103"/>
      <c r="V49" s="170"/>
      <c r="W49" s="173"/>
    </row>
    <row r="50" spans="1:39" ht="45.75" customHeight="1" x14ac:dyDescent="0.3">
      <c r="A50" s="109"/>
      <c r="B50" s="155"/>
      <c r="C50" s="135"/>
      <c r="D50" s="135"/>
      <c r="E50" s="56"/>
      <c r="F50" s="57"/>
      <c r="G50" s="57"/>
      <c r="H50" s="57"/>
      <c r="I50" s="57"/>
      <c r="J50" s="57"/>
      <c r="K50" s="57"/>
      <c r="L50" s="57"/>
      <c r="M50" s="50" t="str">
        <f t="shared" si="125"/>
        <v/>
      </c>
      <c r="N50" s="50" t="str">
        <f>IF(AND(F50="",G50="",H50="",I50="",J50="",K50="",L50=""),"",IF(OR(F50="",G50="",H50="",I50="",J50="",K50="",L50=""),"Finalice la valoración del control para emitir su calificación",VLOOKUP(F50,Listas!$Z$1:$AA$17,2,FALSE)+VLOOKUP(G50,Listas!$Z$1:$AA$17,2,FALSE)+VLOOKUP(H50,Listas!$Z$1:$AA$17,2,FALSE)+VLOOKUP(I50,Listas!$Z$1:$AA$17,2,FALSE)+VLOOKUP(J50,Listas!$Z$1:$AA$17,2,FALSE)+VLOOKUP(K50,Listas!$Z$1:$AA$17,2,FALSE)+VLOOKUP(L50,Listas!$Z$1:$AA$17,2,FALSE)))</f>
        <v/>
      </c>
      <c r="O50" s="50" t="str">
        <f t="shared" si="126"/>
        <v/>
      </c>
      <c r="P50" s="49"/>
      <c r="Q50" s="50" t="str">
        <f t="shared" si="127"/>
        <v/>
      </c>
      <c r="R50" s="164"/>
      <c r="S50" s="164"/>
      <c r="T50" s="167"/>
      <c r="U50" s="104"/>
      <c r="V50" s="171"/>
      <c r="W50" s="174"/>
    </row>
    <row r="51" spans="1:39" ht="45.75" customHeight="1" x14ac:dyDescent="0.3">
      <c r="A51" s="109">
        <v>15</v>
      </c>
      <c r="B51" s="155"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C51" s="135"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D51" s="135"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E51" s="56"/>
      <c r="F51" s="57"/>
      <c r="G51" s="57"/>
      <c r="H51" s="57"/>
      <c r="I51" s="57"/>
      <c r="J51" s="57"/>
      <c r="K51" s="57"/>
      <c r="L51" s="57"/>
      <c r="M51" s="50" t="str">
        <f t="shared" ref="M51" si="128">IF(AND(N51&gt;=0,N51&lt;=85),"Débil",
IF(AND(N51&gt;=86,N51&lt;=95),"Moderado",
IF(AND(N51&gt;=96,N51&lt;=100),"Fuerte","")))</f>
        <v/>
      </c>
      <c r="N51" s="50" t="str">
        <f>IF(AND(F51="",G51="",H51="",I51="",J51="",K51="",L51=""),"",IF(OR(F51="",G51="",H51="",I51="",J51="",K51="",L51=""),"Finalice la valoración del control para emitir su calificación",VLOOKUP(F51,Listas!$Z$1:$AA$17,2,FALSE)+VLOOKUP(G51,Listas!$Z$1:$AA$17,2,FALSE)+VLOOKUP(H51,Listas!$Z$1:$AA$17,2,FALSE)+VLOOKUP(I51,Listas!$Z$1:$AA$17,2,FALSE)+VLOOKUP(J51,Listas!$Z$1:$AA$17,2,FALSE)+VLOOKUP(K51,Listas!$Z$1:$AA$17,2,FALSE)+VLOOKUP(L51,Listas!$Z$1:$AA$17,2,FALSE)))</f>
        <v/>
      </c>
      <c r="O51" s="50" t="str">
        <f t="shared" ref="O51" si="129">IF(OR(N51="",N51="Finalice la valoración del control para emitir su calificación"),"",IF(N51&lt;96,"Debe establecer un plan de acción en la hoja No. 7, que permita tener un control bien diseñado.","No debe establecer un plan de acción para mejorar el diseño del control."))</f>
        <v/>
      </c>
      <c r="P51" s="49"/>
      <c r="Q51" s="50" t="str">
        <f t="shared" ref="Q51" si="130">IFERROR(IF(OR(M51="",MID(P51,1,SEARCH(" =",P51:P51,1)-1)=""),"",
IF(AND(M51="Fuerte",MID(P51,1,SEARCH(" =",P51:P51,1)-1)="Fuerte"),"Fuerte",
IF(AND(M51="Moderado",MID(P51,1,SEARCH(" =",P51:P51,1)-1)="Moderado"),"Moderado",
IF(OR(M51="Débil",MID(P51,1,SEARCH(" =",P51:P51,1)-1)="Débil"),"Débil",
IF(OR(M51="Fuerte",MID(P51,1,SEARCH(" =",P51:P51,1)-1)="Moderado"),"Moderado",
IF(OR(M51="Moderado",MID(P51,1,SEARCH(" =",P51:P51,1)-1)="Fuerte"),"Moderado","")))))),"")</f>
        <v/>
      </c>
      <c r="R51" s="162" t="str">
        <f t="shared" ref="R51" si="131">IF(AND(N51="",N52="",N53=""),"",AVERAGE(N51:N53))</f>
        <v/>
      </c>
      <c r="S51" s="162" t="str">
        <f t="shared" ref="S51" si="132">IF(R51="","",
IF(R51=100,"Fuerte",
IF(R51&lt;50,"Débil",
IF(OR(R51&gt;=50,R51&lt;100),"Moderado",""))))</f>
        <v/>
      </c>
      <c r="T51" s="165" t="str">
        <f t="shared" ref="T51" si="133">IF(S51="","",IF(S51="Fuerte","NO","SI"))</f>
        <v/>
      </c>
      <c r="U51" s="102"/>
      <c r="V51" s="169" t="str">
        <f t="shared" ref="V51" si="134">IF(OR(S51="",U51=""),"",
IF(S51="Débil","No aplica desplazamiento por tener una solidez débil.",
IF(AND(S51="Fuerte",OR(U51="El control ayuda a disminuir directamente tanto la probabilidad como el impacto.",U51="El control ayuda a disminuir directamente la probabilidad e indirectamente el impacto.",U51="El control ayuda a disminuir directamente la probabilidad y el impacto no disminuye.")),2,
IF(AND(S51="Fuerte",U51="El control no disminuye la probabilidad y el impacto disminuye directamente."),0,
IF(AND(S51="Moderado",OR(U51="El control ayuda a disminuir directamente tanto la probabilidad como el impacto.",U51="El control ayuda a disminuir directamente la probabilidad e indirectamente el impacto.",U51="El control ayuda a disminuir directamente la probabilidad y el impacto no disminuye.")),1,
IF(AND(S51="Moderado",U51="El control no disminuye la probabilidad y el impacto disminuye directamente."),0,""))))))</f>
        <v/>
      </c>
      <c r="W51" s="172" t="str">
        <f>IF(AND($D$51&lt;&gt;"Corrupción",$D$51&lt;&gt;"Lavado de Activos",$D$51&lt;&gt;"Financiación del Terrorismo",$D$51&lt;&gt;"Trámites, OPAs y Consultas de Acceso a la Información Pública"),"",
IF(OR($D$51="Corrupción",$D$51="Lavado de Activos",$D$51="Financiación del Terrorismo",$D$51="Trámites, OPAs y Consultas de Acceso a la Información Pública"),
IF(V51="","",
IF(OR(V51="No aplica desplazamiento por tener una solidez débil.",V51=0),'2. Identificación del Riesgo'!$K$51,
IF(AND(S51="Fuerte",V51=2,OR('2. Identificación del Riesgo'!$K$51="Rara vez",'2. Identificación del Riesgo'!$K$51="Improbable",'2. Identificación del Riesgo'!$K$51="Posible")),"Rara vez",
IF(AND(S51="Fuerte",V51=2,'2. Identificación del Riesgo'!$K$51="Probable"),"Improbable",
IF(AND(S51="Fuerte",V51=2,'2. Identificación del Riesgo'!$K$51="Casi seguro"),"Posible",
IF(AND(S51="Moderado",V51=1,OR('2. Identificación del Riesgo'!$K$51="Rara vez",'2. Identificación del Riesgo'!$K$51="Improbable")),"Rara vez",
IF(AND(S51="Moderado",V51=1,'2. Identificación del Riesgo'!$K$51="Posible"),"Improbable",
IF(AND(S51="Moderado",V51=1,'2. Identificación del Riesgo'!$K$51="Probable"),"Posible",
IF(AND(S51="Moderado",V51=1,'2. Identificación del Riesgo'!$K$51="Casi seguro"),"Probable","")))))))))))</f>
        <v/>
      </c>
      <c r="X51" s="3"/>
      <c r="Y51" s="3"/>
      <c r="Z51" s="3"/>
      <c r="AA51" s="3"/>
      <c r="AB51" s="3"/>
      <c r="AC51" s="3"/>
      <c r="AD51" s="3"/>
      <c r="AE51" s="3"/>
      <c r="AF51" s="3"/>
      <c r="AG51" s="3"/>
      <c r="AH51" s="3"/>
      <c r="AI51" s="3"/>
      <c r="AJ51" s="3"/>
      <c r="AK51" s="3"/>
      <c r="AL51" s="3"/>
      <c r="AM51" s="3"/>
    </row>
    <row r="52" spans="1:39" ht="45.75" customHeight="1" x14ac:dyDescent="0.3">
      <c r="A52" s="109"/>
      <c r="B52" s="155"/>
      <c r="C52" s="135"/>
      <c r="D52" s="135"/>
      <c r="E52" s="56"/>
      <c r="F52" s="57"/>
      <c r="G52" s="57"/>
      <c r="H52" s="57"/>
      <c r="I52" s="57"/>
      <c r="J52" s="57"/>
      <c r="K52" s="57"/>
      <c r="L52" s="57"/>
      <c r="M52" s="50" t="str">
        <f t="shared" ref="M52:M53" si="135">IF(AND(N52&gt;=0,N52&lt;=85),"Débil",
IF(AND(N52&gt;=86,N52&lt;=95),"Moderado",
IF(AND(N52&gt;=96,N52&lt;=100),"Fuerte","")))</f>
        <v/>
      </c>
      <c r="N52" s="50" t="str">
        <f>IF(AND(F52="",G52="",H52="",I52="",J52="",K52="",L52=""),"",IF(OR(F52="",G52="",H52="",I52="",J52="",K52="",L52=""),"Finalice la valoración del control para emitir su calificación",VLOOKUP(F52,Listas!$Z$1:$AA$17,2,FALSE)+VLOOKUP(G52,Listas!$Z$1:$AA$17,2,FALSE)+VLOOKUP(H52,Listas!$Z$1:$AA$17,2,FALSE)+VLOOKUP(I52,Listas!$Z$1:$AA$17,2,FALSE)+VLOOKUP(J52,Listas!$Z$1:$AA$17,2,FALSE)+VLOOKUP(K52,Listas!$Z$1:$AA$17,2,FALSE)+VLOOKUP(L52,Listas!$Z$1:$AA$17,2,FALSE)))</f>
        <v/>
      </c>
      <c r="O52" s="50" t="str">
        <f t="shared" ref="O52:O53" si="136">IF(OR(N52="",N52="Finalice la valoración del control para emitir su calificación"),"",IF(N52&lt;96,"Debe establecer un plan de acción en la hoja No. 7, que permita tener un control bien diseñado.","No debe establecer un plan de acción para mejorar el diseño del control."))</f>
        <v/>
      </c>
      <c r="P52" s="49"/>
      <c r="Q52" s="50" t="str">
        <f t="shared" ref="Q52:Q53" si="137">IFERROR(IF(OR(M52="",MID(P52,1,SEARCH(" =",P52:P52,1)-1)=""),"",
IF(AND(M52="Fuerte",MID(P52,1,SEARCH(" =",P52:P52,1)-1)="Fuerte"),"Fuerte",
IF(AND(M52="Moderado",MID(P52,1,SEARCH(" =",P52:P52,1)-1)="Moderado"),"Moderado",
IF(OR(M52="Débil",MID(P52,1,SEARCH(" =",P52:P52,1)-1)="Débil"),"Débil",
IF(OR(M52="Fuerte",MID(P52,1,SEARCH(" =",P52:P52,1)-1)="Moderado"),"Moderado",
IF(OR(M52="Moderado",MID(P52,1,SEARCH(" =",P52:P52,1)-1)="Fuerte"),"Moderado","")))))),"")</f>
        <v/>
      </c>
      <c r="R52" s="163"/>
      <c r="S52" s="163"/>
      <c r="T52" s="166"/>
      <c r="U52" s="103"/>
      <c r="V52" s="170"/>
      <c r="W52" s="173"/>
    </row>
    <row r="53" spans="1:39" ht="45.75" customHeight="1" x14ac:dyDescent="0.3">
      <c r="A53" s="109"/>
      <c r="B53" s="155"/>
      <c r="C53" s="135"/>
      <c r="D53" s="135"/>
      <c r="E53" s="56"/>
      <c r="F53" s="57"/>
      <c r="G53" s="57"/>
      <c r="H53" s="57"/>
      <c r="I53" s="57"/>
      <c r="J53" s="57"/>
      <c r="K53" s="57"/>
      <c r="L53" s="57"/>
      <c r="M53" s="50" t="str">
        <f t="shared" si="135"/>
        <v/>
      </c>
      <c r="N53" s="50" t="str">
        <f>IF(AND(F53="",G53="",H53="",I53="",J53="",K53="",L53=""),"",IF(OR(F53="",G53="",H53="",I53="",J53="",K53="",L53=""),"Finalice la valoración del control para emitir su calificación",VLOOKUP(F53,Listas!$Z$1:$AA$17,2,FALSE)+VLOOKUP(G53,Listas!$Z$1:$AA$17,2,FALSE)+VLOOKUP(H53,Listas!$Z$1:$AA$17,2,FALSE)+VLOOKUP(I53,Listas!$Z$1:$AA$17,2,FALSE)+VLOOKUP(J53,Listas!$Z$1:$AA$17,2,FALSE)+VLOOKUP(K53,Listas!$Z$1:$AA$17,2,FALSE)+VLOOKUP(L53,Listas!$Z$1:$AA$17,2,FALSE)))</f>
        <v/>
      </c>
      <c r="O53" s="50" t="str">
        <f t="shared" si="136"/>
        <v/>
      </c>
      <c r="P53" s="49"/>
      <c r="Q53" s="50" t="str">
        <f t="shared" si="137"/>
        <v/>
      </c>
      <c r="R53" s="164"/>
      <c r="S53" s="164"/>
      <c r="T53" s="167"/>
      <c r="U53" s="104"/>
      <c r="V53" s="171"/>
      <c r="W53" s="174"/>
    </row>
    <row r="54" spans="1:39" ht="45.75" customHeight="1" x14ac:dyDescent="0.3">
      <c r="A54" s="109">
        <v>16</v>
      </c>
      <c r="B54" s="155"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C54" s="135"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D54" s="135"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E54" s="56"/>
      <c r="F54" s="57"/>
      <c r="G54" s="57"/>
      <c r="H54" s="57"/>
      <c r="I54" s="57"/>
      <c r="J54" s="57"/>
      <c r="K54" s="57"/>
      <c r="L54" s="57"/>
      <c r="M54" s="50" t="str">
        <f t="shared" ref="M54" si="138">IF(AND(N54&gt;=0,N54&lt;=85),"Débil",
IF(AND(N54&gt;=86,N54&lt;=95),"Moderado",
IF(AND(N54&gt;=96,N54&lt;=100),"Fuerte","")))</f>
        <v/>
      </c>
      <c r="N54" s="50" t="str">
        <f>IF(AND(F54="",G54="",H54="",I54="",J54="",K54="",L54=""),"",IF(OR(F54="",G54="",H54="",I54="",J54="",K54="",L54=""),"Finalice la valoración del control para emitir su calificación",VLOOKUP(F54,Listas!$Z$1:$AA$17,2,FALSE)+VLOOKUP(G54,Listas!$Z$1:$AA$17,2,FALSE)+VLOOKUP(H54,Listas!$Z$1:$AA$17,2,FALSE)+VLOOKUP(I54,Listas!$Z$1:$AA$17,2,FALSE)+VLOOKUP(J54,Listas!$Z$1:$AA$17,2,FALSE)+VLOOKUP(K54,Listas!$Z$1:$AA$17,2,FALSE)+VLOOKUP(L54,Listas!$Z$1:$AA$17,2,FALSE)))</f>
        <v/>
      </c>
      <c r="O54" s="50" t="str">
        <f t="shared" ref="O54" si="139">IF(OR(N54="",N54="Finalice la valoración del control para emitir su calificación"),"",IF(N54&lt;96,"Debe establecer un plan de acción en la hoja No. 7, que permita tener un control bien diseñado.","No debe establecer un plan de acción para mejorar el diseño del control."))</f>
        <v/>
      </c>
      <c r="P54" s="49"/>
      <c r="Q54" s="50" t="str">
        <f t="shared" ref="Q54" si="140">IFERROR(IF(OR(M54="",MID(P54,1,SEARCH(" =",P54:P54,1)-1)=""),"",
IF(AND(M54="Fuerte",MID(P54,1,SEARCH(" =",P54:P54,1)-1)="Fuerte"),"Fuerte",
IF(AND(M54="Moderado",MID(P54,1,SEARCH(" =",P54:P54,1)-1)="Moderado"),"Moderado",
IF(OR(M54="Débil",MID(P54,1,SEARCH(" =",P54:P54,1)-1)="Débil"),"Débil",
IF(OR(M54="Fuerte",MID(P54,1,SEARCH(" =",P54:P54,1)-1)="Moderado"),"Moderado",
IF(OR(M54="Moderado",MID(P54,1,SEARCH(" =",P54:P54,1)-1)="Fuerte"),"Moderado","")))))),"")</f>
        <v/>
      </c>
      <c r="R54" s="162" t="str">
        <f t="shared" ref="R54" si="141">IF(AND(N54="",N55="",N56=""),"",AVERAGE(N54:N56))</f>
        <v/>
      </c>
      <c r="S54" s="162" t="str">
        <f t="shared" ref="S54" si="142">IF(R54="","",
IF(R54=100,"Fuerte",
IF(R54&lt;50,"Débil",
IF(OR(R54&gt;=50,R54&lt;100),"Moderado",""))))</f>
        <v/>
      </c>
      <c r="T54" s="165" t="str">
        <f t="shared" ref="T54" si="143">IF(S54="","",IF(S54="Fuerte","NO","SI"))</f>
        <v/>
      </c>
      <c r="U54" s="102"/>
      <c r="V54" s="169" t="str">
        <f t="shared" ref="V54" si="144">IF(OR(S54="",U54=""),"",
IF(S54="Débil","No aplica desplazamiento por tener una solidez débil.",
IF(AND(S54="Fuerte",OR(U54="El control ayuda a disminuir directamente tanto la probabilidad como el impacto.",U54="El control ayuda a disminuir directamente la probabilidad e indirectamente el impacto.",U54="El control ayuda a disminuir directamente la probabilidad y el impacto no disminuye.")),2,
IF(AND(S54="Fuerte",U54="El control no disminuye la probabilidad y el impacto disminuye directamente."),0,
IF(AND(S54="Moderado",OR(U54="El control ayuda a disminuir directamente tanto la probabilidad como el impacto.",U54="El control ayuda a disminuir directamente la probabilidad e indirectamente el impacto.",U54="El control ayuda a disminuir directamente la probabilidad y el impacto no disminuye.")),1,
IF(AND(S54="Moderado",U54="El control no disminuye la probabilidad y el impacto disminuye directamente."),0,""))))))</f>
        <v/>
      </c>
      <c r="W54" s="172" t="str">
        <f>IF(AND($D$54&lt;&gt;"Corrupción",$D$54&lt;&gt;"Lavado de Activos",$D$54&lt;&gt;"Financiación del Terrorismo",$D$54&lt;&gt;"Trámites, OPAs y Consultas de Acceso a la Información Pública"),"",
IF(OR($D$54="Corrupción",$D$54="Lavado de Activos",$D$54="Financiación del Terrorismo",$D$54="Trámites, OPAs y Consultas de Acceso a la Información Pública"),
IF(V54="","",
IF(OR(V54="No aplica desplazamiento por tener una solidez débil.",V54=0),'2. Identificación del Riesgo'!$K$54,
IF(AND(S54="Fuerte",V54=2,OR('2. Identificación del Riesgo'!$K$54="Rara vez",'2. Identificación del Riesgo'!$K$54="Improbable",'2. Identificación del Riesgo'!$K$54="Posible")),"Rara vez",
IF(AND(S54="Fuerte",V54=2,'2. Identificación del Riesgo'!$K$54="Probable"),"Improbable",
IF(AND(S54="Fuerte",V54=2,'2. Identificación del Riesgo'!$K$54="Casi seguro"),"Posible",
IF(AND(S54="Moderado",V54=1,OR('2. Identificación del Riesgo'!$K$54="Rara vez",'2. Identificación del Riesgo'!$K$54="Improbable")),"Rara vez",
IF(AND(S54="Moderado",V54=1,'2. Identificación del Riesgo'!$K$54="Posible"),"Improbable",
IF(AND(S54="Moderado",V54=1,'2. Identificación del Riesgo'!$K$54="Probable"),"Posible",
IF(AND(S54="Moderado",V54=1,'2. Identificación del Riesgo'!$K$54="Casi seguro"),"Probable","")))))))))))</f>
        <v/>
      </c>
      <c r="X54" s="3"/>
      <c r="Y54" s="3"/>
      <c r="Z54" s="3"/>
      <c r="AA54" s="3"/>
      <c r="AB54" s="3"/>
      <c r="AC54" s="3"/>
      <c r="AD54" s="3"/>
      <c r="AE54" s="3"/>
      <c r="AF54" s="3"/>
      <c r="AG54" s="3"/>
      <c r="AH54" s="3"/>
      <c r="AI54" s="3"/>
      <c r="AJ54" s="3"/>
      <c r="AK54" s="3"/>
      <c r="AL54" s="3"/>
      <c r="AM54" s="3"/>
    </row>
    <row r="55" spans="1:39" ht="45.75" customHeight="1" x14ac:dyDescent="0.3">
      <c r="A55" s="109"/>
      <c r="B55" s="155"/>
      <c r="C55" s="135"/>
      <c r="D55" s="135"/>
      <c r="E55" s="56"/>
      <c r="F55" s="57"/>
      <c r="G55" s="57"/>
      <c r="H55" s="57"/>
      <c r="I55" s="57"/>
      <c r="J55" s="57"/>
      <c r="K55" s="57"/>
      <c r="L55" s="57"/>
      <c r="M55" s="50" t="str">
        <f t="shared" ref="M55:M56" si="145">IF(AND(N55&gt;=0,N55&lt;=85),"Débil",
IF(AND(N55&gt;=86,N55&lt;=95),"Moderado",
IF(AND(N55&gt;=96,N55&lt;=100),"Fuerte","")))</f>
        <v/>
      </c>
      <c r="N55" s="50" t="str">
        <f>IF(AND(F55="",G55="",H55="",I55="",J55="",K55="",L55=""),"",IF(OR(F55="",G55="",H55="",I55="",J55="",K55="",L55=""),"Finalice la valoración del control para emitir su calificación",VLOOKUP(F55,Listas!$Z$1:$AA$17,2,FALSE)+VLOOKUP(G55,Listas!$Z$1:$AA$17,2,FALSE)+VLOOKUP(H55,Listas!$Z$1:$AA$17,2,FALSE)+VLOOKUP(I55,Listas!$Z$1:$AA$17,2,FALSE)+VLOOKUP(J55,Listas!$Z$1:$AA$17,2,FALSE)+VLOOKUP(K55,Listas!$Z$1:$AA$17,2,FALSE)+VLOOKUP(L55,Listas!$Z$1:$AA$17,2,FALSE)))</f>
        <v/>
      </c>
      <c r="O55" s="50" t="str">
        <f t="shared" ref="O55:O56" si="146">IF(OR(N55="",N55="Finalice la valoración del control para emitir su calificación"),"",IF(N55&lt;96,"Debe establecer un plan de acción en la hoja No. 7, que permita tener un control bien diseñado.","No debe establecer un plan de acción para mejorar el diseño del control."))</f>
        <v/>
      </c>
      <c r="P55" s="49"/>
      <c r="Q55" s="50" t="str">
        <f t="shared" ref="Q55:Q56" si="147">IFERROR(IF(OR(M55="",MID(P55,1,SEARCH(" =",P55:P55,1)-1)=""),"",
IF(AND(M55="Fuerte",MID(P55,1,SEARCH(" =",P55:P55,1)-1)="Fuerte"),"Fuerte",
IF(AND(M55="Moderado",MID(P55,1,SEARCH(" =",P55:P55,1)-1)="Moderado"),"Moderado",
IF(OR(M55="Débil",MID(P55,1,SEARCH(" =",P55:P55,1)-1)="Débil"),"Débil",
IF(OR(M55="Fuerte",MID(P55,1,SEARCH(" =",P55:P55,1)-1)="Moderado"),"Moderado",
IF(OR(M55="Moderado",MID(P55,1,SEARCH(" =",P55:P55,1)-1)="Fuerte"),"Moderado","")))))),"")</f>
        <v/>
      </c>
      <c r="R55" s="163"/>
      <c r="S55" s="163"/>
      <c r="T55" s="166"/>
      <c r="U55" s="103"/>
      <c r="V55" s="170"/>
      <c r="W55" s="173"/>
    </row>
    <row r="56" spans="1:39" ht="45.75" customHeight="1" x14ac:dyDescent="0.3">
      <c r="A56" s="109"/>
      <c r="B56" s="155"/>
      <c r="C56" s="135"/>
      <c r="D56" s="135"/>
      <c r="E56" s="56"/>
      <c r="F56" s="57"/>
      <c r="G56" s="57"/>
      <c r="H56" s="57"/>
      <c r="I56" s="57"/>
      <c r="J56" s="57"/>
      <c r="K56" s="57"/>
      <c r="L56" s="57"/>
      <c r="M56" s="50" t="str">
        <f t="shared" si="145"/>
        <v/>
      </c>
      <c r="N56" s="50" t="str">
        <f>IF(AND(F56="",G56="",H56="",I56="",J56="",K56="",L56=""),"",IF(OR(F56="",G56="",H56="",I56="",J56="",K56="",L56=""),"Finalice la valoración del control para emitir su calificación",VLOOKUP(F56,Listas!$Z$1:$AA$17,2,FALSE)+VLOOKUP(G56,Listas!$Z$1:$AA$17,2,FALSE)+VLOOKUP(H56,Listas!$Z$1:$AA$17,2,FALSE)+VLOOKUP(I56,Listas!$Z$1:$AA$17,2,FALSE)+VLOOKUP(J56,Listas!$Z$1:$AA$17,2,FALSE)+VLOOKUP(K56,Listas!$Z$1:$AA$17,2,FALSE)+VLOOKUP(L56,Listas!$Z$1:$AA$17,2,FALSE)))</f>
        <v/>
      </c>
      <c r="O56" s="50" t="str">
        <f t="shared" si="146"/>
        <v/>
      </c>
      <c r="P56" s="49"/>
      <c r="Q56" s="50" t="str">
        <f t="shared" si="147"/>
        <v/>
      </c>
      <c r="R56" s="164"/>
      <c r="S56" s="164"/>
      <c r="T56" s="167"/>
      <c r="U56" s="104"/>
      <c r="V56" s="171"/>
      <c r="W56" s="174"/>
    </row>
    <row r="57" spans="1:39" ht="45.75" customHeight="1" x14ac:dyDescent="0.3">
      <c r="A57" s="109">
        <v>17</v>
      </c>
      <c r="B57" s="155"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C57" s="135"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D57" s="135"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E57" s="56"/>
      <c r="F57" s="57"/>
      <c r="G57" s="57"/>
      <c r="H57" s="57"/>
      <c r="I57" s="57"/>
      <c r="J57" s="57"/>
      <c r="K57" s="57"/>
      <c r="L57" s="57"/>
      <c r="M57" s="50" t="str">
        <f t="shared" ref="M57" si="148">IF(AND(N57&gt;=0,N57&lt;=85),"Débil",
IF(AND(N57&gt;=86,N57&lt;=95),"Moderado",
IF(AND(N57&gt;=96,N57&lt;=100),"Fuerte","")))</f>
        <v/>
      </c>
      <c r="N57" s="50" t="str">
        <f>IF(AND(F57="",G57="",H57="",I57="",J57="",K57="",L57=""),"",IF(OR(F57="",G57="",H57="",I57="",J57="",K57="",L57=""),"Finalice la valoración del control para emitir su calificación",VLOOKUP(F57,Listas!$Z$1:$AA$17,2,FALSE)+VLOOKUP(G57,Listas!$Z$1:$AA$17,2,FALSE)+VLOOKUP(H57,Listas!$Z$1:$AA$17,2,FALSE)+VLOOKUP(I57,Listas!$Z$1:$AA$17,2,FALSE)+VLOOKUP(J57,Listas!$Z$1:$AA$17,2,FALSE)+VLOOKUP(K57,Listas!$Z$1:$AA$17,2,FALSE)+VLOOKUP(L57,Listas!$Z$1:$AA$17,2,FALSE)))</f>
        <v/>
      </c>
      <c r="O57" s="50" t="str">
        <f t="shared" ref="O57" si="149">IF(OR(N57="",N57="Finalice la valoración del control para emitir su calificación"),"",IF(N57&lt;96,"Debe establecer un plan de acción en la hoja No. 7, que permita tener un control bien diseñado.","No debe establecer un plan de acción para mejorar el diseño del control."))</f>
        <v/>
      </c>
      <c r="P57" s="49"/>
      <c r="Q57" s="50" t="str">
        <f t="shared" ref="Q57" si="150">IFERROR(IF(OR(M57="",MID(P57,1,SEARCH(" =",P57:P57,1)-1)=""),"",
IF(AND(M57="Fuerte",MID(P57,1,SEARCH(" =",P57:P57,1)-1)="Fuerte"),"Fuerte",
IF(AND(M57="Moderado",MID(P57,1,SEARCH(" =",P57:P57,1)-1)="Moderado"),"Moderado",
IF(OR(M57="Débil",MID(P57,1,SEARCH(" =",P57:P57,1)-1)="Débil"),"Débil",
IF(OR(M57="Fuerte",MID(P57,1,SEARCH(" =",P57:P57,1)-1)="Moderado"),"Moderado",
IF(OR(M57="Moderado",MID(P57,1,SEARCH(" =",P57:P57,1)-1)="Fuerte"),"Moderado","")))))),"")</f>
        <v/>
      </c>
      <c r="R57" s="162" t="str">
        <f t="shared" ref="R57" si="151">IF(AND(N57="",N58="",N59=""),"",AVERAGE(N57:N59))</f>
        <v/>
      </c>
      <c r="S57" s="162" t="str">
        <f t="shared" ref="S57" si="152">IF(R57="","",
IF(R57=100,"Fuerte",
IF(R57&lt;50,"Débil",
IF(OR(R57&gt;=50,R57&lt;100),"Moderado",""))))</f>
        <v/>
      </c>
      <c r="T57" s="165" t="str">
        <f t="shared" ref="T57" si="153">IF(S57="","",IF(S57="Fuerte","NO","SI"))</f>
        <v/>
      </c>
      <c r="U57" s="102"/>
      <c r="V57" s="169" t="str">
        <f t="shared" ref="V57" si="154">IF(OR(S57="",U57=""),"",
IF(S57="Débil","No aplica desplazamiento por tener una solidez débil.",
IF(AND(S57="Fuerte",OR(U57="El control ayuda a disminuir directamente tanto la probabilidad como el impacto.",U57="El control ayuda a disminuir directamente la probabilidad e indirectamente el impacto.",U57="El control ayuda a disminuir directamente la probabilidad y el impacto no disminuye.")),2,
IF(AND(S57="Fuerte",U57="El control no disminuye la probabilidad y el impacto disminuye directamente."),0,
IF(AND(S57="Moderado",OR(U57="El control ayuda a disminuir directamente tanto la probabilidad como el impacto.",U57="El control ayuda a disminuir directamente la probabilidad e indirectamente el impacto.",U57="El control ayuda a disminuir directamente la probabilidad y el impacto no disminuye.")),1,
IF(AND(S57="Moderado",U57="El control no disminuye la probabilidad y el impacto disminuye directamente."),0,""))))))</f>
        <v/>
      </c>
      <c r="W57" s="172" t="str">
        <f>IF(AND($D$57&lt;&gt;"Corrupción",$D$57&lt;&gt;"Lavado de Activos",$D$57&lt;&gt;"Financiación del Terrorismo",$D$57&lt;&gt;"Trámites, OPAs y Consultas de Acceso a la Información Pública"),"",
IF(OR($D$57="Corrupción",$D$57="Lavado de Activos",$D$57="Financiación del Terrorismo",$D$57="Trámites, OPAs y Consultas de Acceso a la Información Pública"),
IF(V57="","",
IF(OR(V57="No aplica desplazamiento por tener una solidez débil.",V57=0),'2. Identificación del Riesgo'!$K$57,
IF(AND(S57="Fuerte",V57=2,OR('2. Identificación del Riesgo'!$K$57="Rara vez",'2. Identificación del Riesgo'!$K$57="Improbable",'2. Identificación del Riesgo'!$K$57="Posible")),"Rara vez",
IF(AND(S57="Fuerte",V57=2,'2. Identificación del Riesgo'!$K$57="Probable"),"Improbable",
IF(AND(S57="Fuerte",V57=2,'2. Identificación del Riesgo'!$K$57="Casi seguro"),"Posible",
IF(AND(S57="Moderado",V57=1,OR('2. Identificación del Riesgo'!$K$57="Rara vez",'2. Identificación del Riesgo'!$K$57="Improbable")),"Rara vez",
IF(AND(S57="Moderado",V57=1,'2. Identificación del Riesgo'!$K$57="Posible"),"Improbable",
IF(AND(S57="Moderado",V57=1,'2. Identificación del Riesgo'!$K$57="Probable"),"Posible",
IF(AND(S57="Moderado",V57=1,'2. Identificación del Riesgo'!$K$57="Casi seguro"),"Probable","")))))))))))</f>
        <v/>
      </c>
      <c r="X57" s="3"/>
      <c r="Y57" s="3"/>
      <c r="Z57" s="3"/>
      <c r="AA57" s="3"/>
      <c r="AB57" s="3"/>
      <c r="AC57" s="3"/>
      <c r="AD57" s="3"/>
      <c r="AE57" s="3"/>
      <c r="AF57" s="3"/>
      <c r="AG57" s="3"/>
      <c r="AH57" s="3"/>
      <c r="AI57" s="3"/>
      <c r="AJ57" s="3"/>
      <c r="AK57" s="3"/>
      <c r="AL57" s="3"/>
      <c r="AM57" s="3"/>
    </row>
    <row r="58" spans="1:39" ht="45.75" customHeight="1" x14ac:dyDescent="0.3">
      <c r="A58" s="109"/>
      <c r="B58" s="155"/>
      <c r="C58" s="135"/>
      <c r="D58" s="135"/>
      <c r="E58" s="56"/>
      <c r="F58" s="57"/>
      <c r="G58" s="57"/>
      <c r="H58" s="57"/>
      <c r="I58" s="57"/>
      <c r="J58" s="57"/>
      <c r="K58" s="57"/>
      <c r="L58" s="57"/>
      <c r="M58" s="50" t="str">
        <f t="shared" ref="M58:M59" si="155">IF(AND(N58&gt;=0,N58&lt;=85),"Débil",
IF(AND(N58&gt;=86,N58&lt;=95),"Moderado",
IF(AND(N58&gt;=96,N58&lt;=100),"Fuerte","")))</f>
        <v/>
      </c>
      <c r="N58" s="50" t="str">
        <f>IF(AND(F58="",G58="",H58="",I58="",J58="",K58="",L58=""),"",IF(OR(F58="",G58="",H58="",I58="",J58="",K58="",L58=""),"Finalice la valoración del control para emitir su calificación",VLOOKUP(F58,Listas!$Z$1:$AA$17,2,FALSE)+VLOOKUP(G58,Listas!$Z$1:$AA$17,2,FALSE)+VLOOKUP(H58,Listas!$Z$1:$AA$17,2,FALSE)+VLOOKUP(I58,Listas!$Z$1:$AA$17,2,FALSE)+VLOOKUP(J58,Listas!$Z$1:$AA$17,2,FALSE)+VLOOKUP(K58,Listas!$Z$1:$AA$17,2,FALSE)+VLOOKUP(L58,Listas!$Z$1:$AA$17,2,FALSE)))</f>
        <v/>
      </c>
      <c r="O58" s="50" t="str">
        <f t="shared" ref="O58:O59" si="156">IF(OR(N58="",N58="Finalice la valoración del control para emitir su calificación"),"",IF(N58&lt;96,"Debe establecer un plan de acción en la hoja No. 7, que permita tener un control bien diseñado.","No debe establecer un plan de acción para mejorar el diseño del control."))</f>
        <v/>
      </c>
      <c r="P58" s="49"/>
      <c r="Q58" s="50" t="str">
        <f t="shared" ref="Q58:Q59" si="157">IFERROR(IF(OR(M58="",MID(P58,1,SEARCH(" =",P58:P58,1)-1)=""),"",
IF(AND(M58="Fuerte",MID(P58,1,SEARCH(" =",P58:P58,1)-1)="Fuerte"),"Fuerte",
IF(AND(M58="Moderado",MID(P58,1,SEARCH(" =",P58:P58,1)-1)="Moderado"),"Moderado",
IF(OR(M58="Débil",MID(P58,1,SEARCH(" =",P58:P58,1)-1)="Débil"),"Débil",
IF(OR(M58="Fuerte",MID(P58,1,SEARCH(" =",P58:P58,1)-1)="Moderado"),"Moderado",
IF(OR(M58="Moderado",MID(P58,1,SEARCH(" =",P58:P58,1)-1)="Fuerte"),"Moderado","")))))),"")</f>
        <v/>
      </c>
      <c r="R58" s="163"/>
      <c r="S58" s="163"/>
      <c r="T58" s="166"/>
      <c r="U58" s="103"/>
      <c r="V58" s="170"/>
      <c r="W58" s="173"/>
    </row>
    <row r="59" spans="1:39" ht="45.75" customHeight="1" x14ac:dyDescent="0.3">
      <c r="A59" s="109"/>
      <c r="B59" s="155"/>
      <c r="C59" s="135"/>
      <c r="D59" s="135"/>
      <c r="E59" s="56"/>
      <c r="F59" s="57"/>
      <c r="G59" s="57"/>
      <c r="H59" s="57"/>
      <c r="I59" s="57"/>
      <c r="J59" s="57"/>
      <c r="K59" s="57"/>
      <c r="L59" s="57"/>
      <c r="M59" s="50" t="str">
        <f t="shared" si="155"/>
        <v/>
      </c>
      <c r="N59" s="50" t="str">
        <f>IF(AND(F59="",G59="",H59="",I59="",J59="",K59="",L59=""),"",IF(OR(F59="",G59="",H59="",I59="",J59="",K59="",L59=""),"Finalice la valoración del control para emitir su calificación",VLOOKUP(F59,Listas!$Z$1:$AA$17,2,FALSE)+VLOOKUP(G59,Listas!$Z$1:$AA$17,2,FALSE)+VLOOKUP(H59,Listas!$Z$1:$AA$17,2,FALSE)+VLOOKUP(I59,Listas!$Z$1:$AA$17,2,FALSE)+VLOOKUP(J59,Listas!$Z$1:$AA$17,2,FALSE)+VLOOKUP(K59,Listas!$Z$1:$AA$17,2,FALSE)+VLOOKUP(L59,Listas!$Z$1:$AA$17,2,FALSE)))</f>
        <v/>
      </c>
      <c r="O59" s="50" t="str">
        <f t="shared" si="156"/>
        <v/>
      </c>
      <c r="P59" s="49"/>
      <c r="Q59" s="50" t="str">
        <f t="shared" si="157"/>
        <v/>
      </c>
      <c r="R59" s="164"/>
      <c r="S59" s="164"/>
      <c r="T59" s="167"/>
      <c r="U59" s="104"/>
      <c r="V59" s="171"/>
      <c r="W59" s="174"/>
    </row>
    <row r="60" spans="1:39" ht="45.75" customHeight="1" x14ac:dyDescent="0.3">
      <c r="A60" s="109">
        <v>18</v>
      </c>
      <c r="B60" s="155"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C60" s="135"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D60" s="135"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E60" s="56"/>
      <c r="F60" s="57"/>
      <c r="G60" s="57"/>
      <c r="H60" s="57"/>
      <c r="I60" s="57"/>
      <c r="J60" s="57"/>
      <c r="K60" s="57"/>
      <c r="L60" s="57"/>
      <c r="M60" s="50" t="str">
        <f t="shared" ref="M60" si="158">IF(AND(N60&gt;=0,N60&lt;=85),"Débil",
IF(AND(N60&gt;=86,N60&lt;=95),"Moderado",
IF(AND(N60&gt;=96,N60&lt;=100),"Fuerte","")))</f>
        <v/>
      </c>
      <c r="N60" s="50" t="str">
        <f>IF(AND(F60="",G60="",H60="",I60="",J60="",K60="",L60=""),"",IF(OR(F60="",G60="",H60="",I60="",J60="",K60="",L60=""),"Finalice la valoración del control para emitir su calificación",VLOOKUP(F60,Listas!$Z$1:$AA$17,2,FALSE)+VLOOKUP(G60,Listas!$Z$1:$AA$17,2,FALSE)+VLOOKUP(H60,Listas!$Z$1:$AA$17,2,FALSE)+VLOOKUP(I60,Listas!$Z$1:$AA$17,2,FALSE)+VLOOKUP(J60,Listas!$Z$1:$AA$17,2,FALSE)+VLOOKUP(K60,Listas!$Z$1:$AA$17,2,FALSE)+VLOOKUP(L60,Listas!$Z$1:$AA$17,2,FALSE)))</f>
        <v/>
      </c>
      <c r="O60" s="50" t="str">
        <f t="shared" ref="O60" si="159">IF(OR(N60="",N60="Finalice la valoración del control para emitir su calificación"),"",IF(N60&lt;96,"Debe establecer un plan de acción en la hoja No. 7, que permita tener un control bien diseñado.","No debe establecer un plan de acción para mejorar el diseño del control."))</f>
        <v/>
      </c>
      <c r="P60" s="49"/>
      <c r="Q60" s="50" t="str">
        <f t="shared" ref="Q60" si="160">IFERROR(IF(OR(M60="",MID(P60,1,SEARCH(" =",P60:P60,1)-1)=""),"",
IF(AND(M60="Fuerte",MID(P60,1,SEARCH(" =",P60:P60,1)-1)="Fuerte"),"Fuerte",
IF(AND(M60="Moderado",MID(P60,1,SEARCH(" =",P60:P60,1)-1)="Moderado"),"Moderado",
IF(OR(M60="Débil",MID(P60,1,SEARCH(" =",P60:P60,1)-1)="Débil"),"Débil",
IF(OR(M60="Fuerte",MID(P60,1,SEARCH(" =",P60:P60,1)-1)="Moderado"),"Moderado",
IF(OR(M60="Moderado",MID(P60,1,SEARCH(" =",P60:P60,1)-1)="Fuerte"),"Moderado","")))))),"")</f>
        <v/>
      </c>
      <c r="R60" s="162" t="str">
        <f t="shared" ref="R60" si="161">IF(AND(N60="",N61="",N62=""),"",AVERAGE(N60:N62))</f>
        <v/>
      </c>
      <c r="S60" s="162" t="str">
        <f t="shared" ref="S60" si="162">IF(R60="","",
IF(R60=100,"Fuerte",
IF(R60&lt;50,"Débil",
IF(OR(R60&gt;=50,R60&lt;100),"Moderado",""))))</f>
        <v/>
      </c>
      <c r="T60" s="165" t="str">
        <f t="shared" ref="T60" si="163">IF(S60="","",IF(S60="Fuerte","NO","SI"))</f>
        <v/>
      </c>
      <c r="U60" s="102"/>
      <c r="V60" s="169" t="str">
        <f t="shared" ref="V60" si="164">IF(OR(S60="",U60=""),"",
IF(S60="Débil","No aplica desplazamiento por tener una solidez débil.",
IF(AND(S60="Fuerte",OR(U60="El control ayuda a disminuir directamente tanto la probabilidad como el impacto.",U60="El control ayuda a disminuir directamente la probabilidad e indirectamente el impacto.",U60="El control ayuda a disminuir directamente la probabilidad y el impacto no disminuye.")),2,
IF(AND(S60="Fuerte",U60="El control no disminuye la probabilidad y el impacto disminuye directamente."),0,
IF(AND(S60="Moderado",OR(U60="El control ayuda a disminuir directamente tanto la probabilidad como el impacto.",U60="El control ayuda a disminuir directamente la probabilidad e indirectamente el impacto.",U60="El control ayuda a disminuir directamente la probabilidad y el impacto no disminuye.")),1,
IF(AND(S60="Moderado",U60="El control no disminuye la probabilidad y el impacto disminuye directamente."),0,""))))))</f>
        <v/>
      </c>
      <c r="W60" s="172" t="str">
        <f>IF(AND($D$60&lt;&gt;"Corrupción",$D$60&lt;&gt;"Lavado de Activos",$D$60&lt;&gt;"Financiación del Terrorismo",$D$60&lt;&gt;"Trámites, OPAs y Consultas de Acceso a la Información Pública"),"",
IF(OR($D$60="Corrupción",$D$60="Lavado de Activos",$D$60="Financiación del Terrorismo",$D$60="Trámites, OPAs y Consultas de Acceso a la Información Pública"),
IF(V60="","",
IF(OR(V60="No aplica desplazamiento por tener una solidez débil.",V60=0),'2. Identificación del Riesgo'!$K$60,
IF(AND(S60="Fuerte",V60=2,OR('2. Identificación del Riesgo'!$K$60="Rara vez",'2. Identificación del Riesgo'!$K$60="Improbable",'2. Identificación del Riesgo'!$K$60="Posible")),"Rara vez",
IF(AND(S60="Fuerte",V60=2,'2. Identificación del Riesgo'!$K$60="Probable"),"Improbable",
IF(AND(S60="Fuerte",V60=2,'2. Identificación del Riesgo'!$K$60="Casi seguro"),"Posible",
IF(AND(S60="Moderado",V60=1,OR('2. Identificación del Riesgo'!$K$60="Rara vez",'2. Identificación del Riesgo'!$K$60="Improbable")),"Rara vez",
IF(AND(S60="Moderado",V60=1,'2. Identificación del Riesgo'!$K$60="Posible"),"Improbable",
IF(AND(S60="Moderado",V60=1,'2. Identificación del Riesgo'!$K$60="Probable"),"Posible",
IF(AND(S60="Moderado",V60=1,'2. Identificación del Riesgo'!$K$60="Casi seguro"),"Probable","")))))))))))</f>
        <v/>
      </c>
      <c r="X60" s="3"/>
      <c r="Y60" s="3"/>
      <c r="Z60" s="3"/>
      <c r="AA60" s="3"/>
      <c r="AB60" s="3"/>
      <c r="AC60" s="3"/>
      <c r="AD60" s="3"/>
      <c r="AE60" s="3"/>
      <c r="AF60" s="3"/>
      <c r="AG60" s="3"/>
      <c r="AH60" s="3"/>
      <c r="AI60" s="3"/>
      <c r="AJ60" s="3"/>
      <c r="AK60" s="3"/>
      <c r="AL60" s="3"/>
      <c r="AM60" s="3"/>
    </row>
    <row r="61" spans="1:39" ht="45.75" customHeight="1" x14ac:dyDescent="0.3">
      <c r="A61" s="109"/>
      <c r="B61" s="155"/>
      <c r="C61" s="135"/>
      <c r="D61" s="135"/>
      <c r="E61" s="56"/>
      <c r="F61" s="57"/>
      <c r="G61" s="57"/>
      <c r="H61" s="57"/>
      <c r="I61" s="57"/>
      <c r="J61" s="57"/>
      <c r="K61" s="57"/>
      <c r="L61" s="57"/>
      <c r="M61" s="50" t="str">
        <f t="shared" ref="M61:M62" si="165">IF(AND(N61&gt;=0,N61&lt;=85),"Débil",
IF(AND(N61&gt;=86,N61&lt;=95),"Moderado",
IF(AND(N61&gt;=96,N61&lt;=100),"Fuerte","")))</f>
        <v/>
      </c>
      <c r="N61" s="50" t="str">
        <f>IF(AND(F61="",G61="",H61="",I61="",J61="",K61="",L61=""),"",IF(OR(F61="",G61="",H61="",I61="",J61="",K61="",L61=""),"Finalice la valoración del control para emitir su calificación",VLOOKUP(F61,Listas!$Z$1:$AA$17,2,FALSE)+VLOOKUP(G61,Listas!$Z$1:$AA$17,2,FALSE)+VLOOKUP(H61,Listas!$Z$1:$AA$17,2,FALSE)+VLOOKUP(I61,Listas!$Z$1:$AA$17,2,FALSE)+VLOOKUP(J61,Listas!$Z$1:$AA$17,2,FALSE)+VLOOKUP(K61,Listas!$Z$1:$AA$17,2,FALSE)+VLOOKUP(L61,Listas!$Z$1:$AA$17,2,FALSE)))</f>
        <v/>
      </c>
      <c r="O61" s="50" t="str">
        <f t="shared" ref="O61:O62" si="166">IF(OR(N61="",N61="Finalice la valoración del control para emitir su calificación"),"",IF(N61&lt;96,"Debe establecer un plan de acción en la hoja No. 7, que permita tener un control bien diseñado.","No debe establecer un plan de acción para mejorar el diseño del control."))</f>
        <v/>
      </c>
      <c r="P61" s="49"/>
      <c r="Q61" s="50" t="str">
        <f t="shared" ref="Q61:Q62" si="167">IFERROR(IF(OR(M61="",MID(P61,1,SEARCH(" =",P61:P61,1)-1)=""),"",
IF(AND(M61="Fuerte",MID(P61,1,SEARCH(" =",P61:P61,1)-1)="Fuerte"),"Fuerte",
IF(AND(M61="Moderado",MID(P61,1,SEARCH(" =",P61:P61,1)-1)="Moderado"),"Moderado",
IF(OR(M61="Débil",MID(P61,1,SEARCH(" =",P61:P61,1)-1)="Débil"),"Débil",
IF(OR(M61="Fuerte",MID(P61,1,SEARCH(" =",P61:P61,1)-1)="Moderado"),"Moderado",
IF(OR(M61="Moderado",MID(P61,1,SEARCH(" =",P61:P61,1)-1)="Fuerte"),"Moderado","")))))),"")</f>
        <v/>
      </c>
      <c r="R61" s="163"/>
      <c r="S61" s="163"/>
      <c r="T61" s="166"/>
      <c r="U61" s="103"/>
      <c r="V61" s="170"/>
      <c r="W61" s="173"/>
    </row>
    <row r="62" spans="1:39" ht="45.75" customHeight="1" x14ac:dyDescent="0.3">
      <c r="A62" s="109"/>
      <c r="B62" s="155"/>
      <c r="C62" s="135"/>
      <c r="D62" s="135"/>
      <c r="E62" s="56"/>
      <c r="F62" s="57"/>
      <c r="G62" s="57"/>
      <c r="H62" s="57"/>
      <c r="I62" s="57"/>
      <c r="J62" s="57"/>
      <c r="K62" s="57"/>
      <c r="L62" s="57"/>
      <c r="M62" s="50" t="str">
        <f t="shared" si="165"/>
        <v/>
      </c>
      <c r="N62" s="50" t="str">
        <f>IF(AND(F62="",G62="",H62="",I62="",J62="",K62="",L62=""),"",IF(OR(F62="",G62="",H62="",I62="",J62="",K62="",L62=""),"Finalice la valoración del control para emitir su calificación",VLOOKUP(F62,Listas!$Z$1:$AA$17,2,FALSE)+VLOOKUP(G62,Listas!$Z$1:$AA$17,2,FALSE)+VLOOKUP(H62,Listas!$Z$1:$AA$17,2,FALSE)+VLOOKUP(I62,Listas!$Z$1:$AA$17,2,FALSE)+VLOOKUP(J62,Listas!$Z$1:$AA$17,2,FALSE)+VLOOKUP(K62,Listas!$Z$1:$AA$17,2,FALSE)+VLOOKUP(L62,Listas!$Z$1:$AA$17,2,FALSE)))</f>
        <v/>
      </c>
      <c r="O62" s="50" t="str">
        <f t="shared" si="166"/>
        <v/>
      </c>
      <c r="P62" s="49"/>
      <c r="Q62" s="50" t="str">
        <f t="shared" si="167"/>
        <v/>
      </c>
      <c r="R62" s="164"/>
      <c r="S62" s="164"/>
      <c r="T62" s="167"/>
      <c r="U62" s="104"/>
      <c r="V62" s="171"/>
      <c r="W62" s="174"/>
    </row>
    <row r="63" spans="1:39" ht="45.75" customHeight="1" x14ac:dyDescent="0.3">
      <c r="A63" s="109">
        <v>19</v>
      </c>
      <c r="B63" s="155"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C63" s="135"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D63" s="135"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E63" s="56"/>
      <c r="F63" s="57"/>
      <c r="G63" s="57"/>
      <c r="H63" s="57"/>
      <c r="I63" s="57"/>
      <c r="J63" s="57"/>
      <c r="K63" s="57"/>
      <c r="L63" s="57"/>
      <c r="M63" s="50" t="str">
        <f t="shared" ref="M63" si="168">IF(AND(N63&gt;=0,N63&lt;=85),"Débil",
IF(AND(N63&gt;=86,N63&lt;=95),"Moderado",
IF(AND(N63&gt;=96,N63&lt;=100),"Fuerte","")))</f>
        <v/>
      </c>
      <c r="N63" s="50" t="str">
        <f>IF(AND(F63="",G63="",H63="",I63="",J63="",K63="",L63=""),"",IF(OR(F63="",G63="",H63="",I63="",J63="",K63="",L63=""),"Finalice la valoración del control para emitir su calificación",VLOOKUP(F63,Listas!$Z$1:$AA$17,2,FALSE)+VLOOKUP(G63,Listas!$Z$1:$AA$17,2,FALSE)+VLOOKUP(H63,Listas!$Z$1:$AA$17,2,FALSE)+VLOOKUP(I63,Listas!$Z$1:$AA$17,2,FALSE)+VLOOKUP(J63,Listas!$Z$1:$AA$17,2,FALSE)+VLOOKUP(K63,Listas!$Z$1:$AA$17,2,FALSE)+VLOOKUP(L63,Listas!$Z$1:$AA$17,2,FALSE)))</f>
        <v/>
      </c>
      <c r="O63" s="50" t="str">
        <f t="shared" ref="O63" si="169">IF(OR(N63="",N63="Finalice la valoración del control para emitir su calificación"),"",IF(N63&lt;96,"Debe establecer un plan de acción en la hoja No. 7, que permita tener un control bien diseñado.","No debe establecer un plan de acción para mejorar el diseño del control."))</f>
        <v/>
      </c>
      <c r="P63" s="49"/>
      <c r="Q63" s="50" t="str">
        <f t="shared" ref="Q63" si="170">IFERROR(IF(OR(M63="",MID(P63,1,SEARCH(" =",P63:P63,1)-1)=""),"",
IF(AND(M63="Fuerte",MID(P63,1,SEARCH(" =",P63:P63,1)-1)="Fuerte"),"Fuerte",
IF(AND(M63="Moderado",MID(P63,1,SEARCH(" =",P63:P63,1)-1)="Moderado"),"Moderado",
IF(OR(M63="Débil",MID(P63,1,SEARCH(" =",P63:P63,1)-1)="Débil"),"Débil",
IF(OR(M63="Fuerte",MID(P63,1,SEARCH(" =",P63:P63,1)-1)="Moderado"),"Moderado",
IF(OR(M63="Moderado",MID(P63,1,SEARCH(" =",P63:P63,1)-1)="Fuerte"),"Moderado","")))))),"")</f>
        <v/>
      </c>
      <c r="R63" s="162" t="str">
        <f t="shared" ref="R63" si="171">IF(AND(N63="",N64="",N65=""),"",AVERAGE(N63:N65))</f>
        <v/>
      </c>
      <c r="S63" s="162" t="str">
        <f t="shared" ref="S63" si="172">IF(R63="","",
IF(R63=100,"Fuerte",
IF(R63&lt;50,"Débil",
IF(OR(R63&gt;=50,R63&lt;100),"Moderado",""))))</f>
        <v/>
      </c>
      <c r="T63" s="165" t="str">
        <f t="shared" ref="T63" si="173">IF(S63="","",IF(S63="Fuerte","NO","SI"))</f>
        <v/>
      </c>
      <c r="U63" s="102"/>
      <c r="V63" s="169" t="str">
        <f t="shared" ref="V63" si="174">IF(OR(S63="",U63=""),"",
IF(S63="Débil","No aplica desplazamiento por tener una solidez débil.",
IF(AND(S63="Fuerte",OR(U63="El control ayuda a disminuir directamente tanto la probabilidad como el impacto.",U63="El control ayuda a disminuir directamente la probabilidad e indirectamente el impacto.",U63="El control ayuda a disminuir directamente la probabilidad y el impacto no disminuye.")),2,
IF(AND(S63="Fuerte",U63="El control no disminuye la probabilidad y el impacto disminuye directamente."),0,
IF(AND(S63="Moderado",OR(U63="El control ayuda a disminuir directamente tanto la probabilidad como el impacto.",U63="El control ayuda a disminuir directamente la probabilidad e indirectamente el impacto.",U63="El control ayuda a disminuir directamente la probabilidad y el impacto no disminuye.")),1,
IF(AND(S63="Moderado",U63="El control no disminuye la probabilidad y el impacto disminuye directamente."),0,""))))))</f>
        <v/>
      </c>
      <c r="W63" s="172" t="str">
        <f>IF(AND($D$63&lt;&gt;"Corrupción",$D$63&lt;&gt;"Lavado de Activos",$D$63&lt;&gt;"Financiación del Terrorismo",$D$63&lt;&gt;"Trámites, OPAs y Consultas de Acceso a la Información Pública"),"",
IF(OR($D$63="Corrupción",$D$63="Lavado de Activos",$D$63="Financiación del Terrorismo",$D$63="Trámites, OPAs y Consultas de Acceso a la Información Pública"),
IF(V63="","",
IF(OR(V63="No aplica desplazamiento por tener una solidez débil.",V63=0),'2. Identificación del Riesgo'!$K$63,
IF(AND(S63="Fuerte",V63=2,OR('2. Identificación del Riesgo'!$K$63="Rara vez",'2. Identificación del Riesgo'!$K$63="Improbable",'2. Identificación del Riesgo'!$K$63="Posible")),"Rara vez",
IF(AND(S63="Fuerte",V63=2,'2. Identificación del Riesgo'!$K$63="Probable"),"Improbable",
IF(AND(S63="Fuerte",V63=2,'2. Identificación del Riesgo'!$K$63="Casi seguro"),"Posible",
IF(AND(S63="Moderado",V63=1,OR('2. Identificación del Riesgo'!$K$63="Rara vez",'2. Identificación del Riesgo'!$K$63="Improbable")),"Rara vez",
IF(AND(S63="Moderado",V63=1,'2. Identificación del Riesgo'!$K$63="Posible"),"Improbable",
IF(AND(S63="Moderado",V63=1,'2. Identificación del Riesgo'!$K$63="Probable"),"Posible",
IF(AND(S63="Moderado",V63=1,'2. Identificación del Riesgo'!$K$63="Casi seguro"),"Probable","")))))))))))</f>
        <v/>
      </c>
      <c r="X63" s="3"/>
      <c r="Y63" s="3"/>
      <c r="Z63" s="3"/>
      <c r="AA63" s="3"/>
      <c r="AB63" s="3"/>
      <c r="AC63" s="3"/>
      <c r="AD63" s="3"/>
      <c r="AE63" s="3"/>
      <c r="AF63" s="3"/>
      <c r="AG63" s="3"/>
      <c r="AH63" s="3"/>
      <c r="AI63" s="3"/>
      <c r="AJ63" s="3"/>
      <c r="AK63" s="3"/>
      <c r="AL63" s="3"/>
      <c r="AM63" s="3"/>
    </row>
    <row r="64" spans="1:39" ht="45.75" customHeight="1" x14ac:dyDescent="0.3">
      <c r="A64" s="109"/>
      <c r="B64" s="155"/>
      <c r="C64" s="135"/>
      <c r="D64" s="135"/>
      <c r="E64" s="56"/>
      <c r="F64" s="57"/>
      <c r="G64" s="57"/>
      <c r="H64" s="57"/>
      <c r="I64" s="57"/>
      <c r="J64" s="57"/>
      <c r="K64" s="57"/>
      <c r="L64" s="57"/>
      <c r="M64" s="50" t="str">
        <f t="shared" ref="M64:M65" si="175">IF(AND(N64&gt;=0,N64&lt;=85),"Débil",
IF(AND(N64&gt;=86,N64&lt;=95),"Moderado",
IF(AND(N64&gt;=96,N64&lt;=100),"Fuerte","")))</f>
        <v/>
      </c>
      <c r="N64" s="50" t="str">
        <f>IF(AND(F64="",G64="",H64="",I64="",J64="",K64="",L64=""),"",IF(OR(F64="",G64="",H64="",I64="",J64="",K64="",L64=""),"Finalice la valoración del control para emitir su calificación",VLOOKUP(F64,Listas!$Z$1:$AA$17,2,FALSE)+VLOOKUP(G64,Listas!$Z$1:$AA$17,2,FALSE)+VLOOKUP(H64,Listas!$Z$1:$AA$17,2,FALSE)+VLOOKUP(I64,Listas!$Z$1:$AA$17,2,FALSE)+VLOOKUP(J64,Listas!$Z$1:$AA$17,2,FALSE)+VLOOKUP(K64,Listas!$Z$1:$AA$17,2,FALSE)+VLOOKUP(L64,Listas!$Z$1:$AA$17,2,FALSE)))</f>
        <v/>
      </c>
      <c r="O64" s="50" t="str">
        <f t="shared" ref="O64:O65" si="176">IF(OR(N64="",N64="Finalice la valoración del control para emitir su calificación"),"",IF(N64&lt;96,"Debe establecer un plan de acción en la hoja No. 7, que permita tener un control bien diseñado.","No debe establecer un plan de acción para mejorar el diseño del control."))</f>
        <v/>
      </c>
      <c r="P64" s="49"/>
      <c r="Q64" s="50" t="str">
        <f t="shared" ref="Q64:Q65" si="177">IFERROR(IF(OR(M64="",MID(P64,1,SEARCH(" =",P64:P64,1)-1)=""),"",
IF(AND(M64="Fuerte",MID(P64,1,SEARCH(" =",P64:P64,1)-1)="Fuerte"),"Fuerte",
IF(AND(M64="Moderado",MID(P64,1,SEARCH(" =",P64:P64,1)-1)="Moderado"),"Moderado",
IF(OR(M64="Débil",MID(P64,1,SEARCH(" =",P64:P64,1)-1)="Débil"),"Débil",
IF(OR(M64="Fuerte",MID(P64,1,SEARCH(" =",P64:P64,1)-1)="Moderado"),"Moderado",
IF(OR(M64="Moderado",MID(P64,1,SEARCH(" =",P64:P64,1)-1)="Fuerte"),"Moderado","")))))),"")</f>
        <v/>
      </c>
      <c r="R64" s="163"/>
      <c r="S64" s="163"/>
      <c r="T64" s="166"/>
      <c r="U64" s="103"/>
      <c r="V64" s="170"/>
      <c r="W64" s="173"/>
    </row>
    <row r="65" spans="1:39" ht="45.75" customHeight="1" x14ac:dyDescent="0.3">
      <c r="A65" s="109"/>
      <c r="B65" s="155"/>
      <c r="C65" s="135"/>
      <c r="D65" s="135"/>
      <c r="E65" s="56"/>
      <c r="F65" s="57"/>
      <c r="G65" s="57"/>
      <c r="H65" s="57"/>
      <c r="I65" s="57"/>
      <c r="J65" s="57"/>
      <c r="K65" s="57"/>
      <c r="L65" s="57"/>
      <c r="M65" s="50" t="str">
        <f t="shared" si="175"/>
        <v/>
      </c>
      <c r="N65" s="50" t="str">
        <f>IF(AND(F65="",G65="",H65="",I65="",J65="",K65="",L65=""),"",IF(OR(F65="",G65="",H65="",I65="",J65="",K65="",L65=""),"Finalice la valoración del control para emitir su calificación",VLOOKUP(F65,Listas!$Z$1:$AA$17,2,FALSE)+VLOOKUP(G65,Listas!$Z$1:$AA$17,2,FALSE)+VLOOKUP(H65,Listas!$Z$1:$AA$17,2,FALSE)+VLOOKUP(I65,Listas!$Z$1:$AA$17,2,FALSE)+VLOOKUP(J65,Listas!$Z$1:$AA$17,2,FALSE)+VLOOKUP(K65,Listas!$Z$1:$AA$17,2,FALSE)+VLOOKUP(L65,Listas!$Z$1:$AA$17,2,FALSE)))</f>
        <v/>
      </c>
      <c r="O65" s="50" t="str">
        <f t="shared" si="176"/>
        <v/>
      </c>
      <c r="P65" s="49"/>
      <c r="Q65" s="50" t="str">
        <f t="shared" si="177"/>
        <v/>
      </c>
      <c r="R65" s="164"/>
      <c r="S65" s="164"/>
      <c r="T65" s="167"/>
      <c r="U65" s="104"/>
      <c r="V65" s="171"/>
      <c r="W65" s="174"/>
    </row>
    <row r="66" spans="1:39" ht="45.75" customHeight="1" x14ac:dyDescent="0.3">
      <c r="A66" s="109">
        <v>20</v>
      </c>
      <c r="B66" s="155"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C66" s="135"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D66" s="135"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E66" s="56"/>
      <c r="F66" s="57"/>
      <c r="G66" s="57"/>
      <c r="H66" s="57"/>
      <c r="I66" s="57"/>
      <c r="J66" s="57"/>
      <c r="K66" s="57"/>
      <c r="L66" s="57"/>
      <c r="M66" s="50" t="str">
        <f t="shared" ref="M66" si="178">IF(AND(N66&gt;=0,N66&lt;=85),"Débil",
IF(AND(N66&gt;=86,N66&lt;=95),"Moderado",
IF(AND(N66&gt;=96,N66&lt;=100),"Fuerte","")))</f>
        <v/>
      </c>
      <c r="N66" s="50" t="str">
        <f>IF(AND(F66="",G66="",H66="",I66="",J66="",K66="",L66=""),"",IF(OR(F66="",G66="",H66="",I66="",J66="",K66="",L66=""),"Finalice la valoración del control para emitir su calificación",VLOOKUP(F66,Listas!$Z$1:$AA$17,2,FALSE)+VLOOKUP(G66,Listas!$Z$1:$AA$17,2,FALSE)+VLOOKUP(H66,Listas!$Z$1:$AA$17,2,FALSE)+VLOOKUP(I66,Listas!$Z$1:$AA$17,2,FALSE)+VLOOKUP(J66,Listas!$Z$1:$AA$17,2,FALSE)+VLOOKUP(K66,Listas!$Z$1:$AA$17,2,FALSE)+VLOOKUP(L66,Listas!$Z$1:$AA$17,2,FALSE)))</f>
        <v/>
      </c>
      <c r="O66" s="50" t="str">
        <f t="shared" ref="O66" si="179">IF(OR(N66="",N66="Finalice la valoración del control para emitir su calificación"),"",IF(N66&lt;96,"Debe establecer un plan de acción en la hoja No. 7, que permita tener un control bien diseñado.","No debe establecer un plan de acción para mejorar el diseño del control."))</f>
        <v/>
      </c>
      <c r="P66" s="49"/>
      <c r="Q66" s="50" t="str">
        <f t="shared" ref="Q66" si="180">IFERROR(IF(OR(M66="",MID(P66,1,SEARCH(" =",P66:P66,1)-1)=""),"",
IF(AND(M66="Fuerte",MID(P66,1,SEARCH(" =",P66:P66,1)-1)="Fuerte"),"Fuerte",
IF(AND(M66="Moderado",MID(P66,1,SEARCH(" =",P66:P66,1)-1)="Moderado"),"Moderado",
IF(OR(M66="Débil",MID(P66,1,SEARCH(" =",P66:P66,1)-1)="Débil"),"Débil",
IF(OR(M66="Fuerte",MID(P66,1,SEARCH(" =",P66:P66,1)-1)="Moderado"),"Moderado",
IF(OR(M66="Moderado",MID(P66,1,SEARCH(" =",P66:P66,1)-1)="Fuerte"),"Moderado","")))))),"")</f>
        <v/>
      </c>
      <c r="R66" s="162" t="str">
        <f t="shared" ref="R66" si="181">IF(AND(N66="",N67="",N68=""),"",AVERAGE(N66:N68))</f>
        <v/>
      </c>
      <c r="S66" s="162" t="str">
        <f t="shared" ref="S66" si="182">IF(R66="","",
IF(R66=100,"Fuerte",
IF(R66&lt;50,"Débil",
IF(OR(R66&gt;=50,R66&lt;100),"Moderado",""))))</f>
        <v/>
      </c>
      <c r="T66" s="165" t="str">
        <f t="shared" ref="T66" si="183">IF(S66="","",IF(S66="Fuerte","NO","SI"))</f>
        <v/>
      </c>
      <c r="U66" s="102"/>
      <c r="V66" s="169" t="str">
        <f t="shared" ref="V66" si="184">IF(OR(S66="",U66=""),"",
IF(S66="Débil","No aplica desplazamiento por tener una solidez débil.",
IF(AND(S66="Fuerte",OR(U66="El control ayuda a disminuir directamente tanto la probabilidad como el impacto.",U66="El control ayuda a disminuir directamente la probabilidad e indirectamente el impacto.",U66="El control ayuda a disminuir directamente la probabilidad y el impacto no disminuye.")),2,
IF(AND(S66="Fuerte",U66="El control no disminuye la probabilidad y el impacto disminuye directamente."),0,
IF(AND(S66="Moderado",OR(U66="El control ayuda a disminuir directamente tanto la probabilidad como el impacto.",U66="El control ayuda a disminuir directamente la probabilidad e indirectamente el impacto.",U66="El control ayuda a disminuir directamente la probabilidad y el impacto no disminuye.")),1,
IF(AND(S66="Moderado",U66="El control no disminuye la probabilidad y el impacto disminuye directamente."),0,""))))))</f>
        <v/>
      </c>
      <c r="W66" s="172" t="str">
        <f>IF(AND($D$66&lt;&gt;"Corrupción",$D$66&lt;&gt;"Lavado de Activos",$D$66&lt;&gt;"Financiación del Terrorismo",$D$66&lt;&gt;"Trámites, OPAs y Consultas de Acceso a la Información Pública"),"",
IF(OR($D$66="Corrupción",$D$66="Lavado de Activos",$D$66="Financiación del Terrorismo",$D$66="Trámites, OPAs y Consultas de Acceso a la Información Pública"),
IF(V66="","",
IF(OR(V66="No aplica desplazamiento por tener una solidez débil.",V66=0),'2. Identificación del Riesgo'!$K$66,
IF(AND(S66="Fuerte",V66=2,OR('2. Identificación del Riesgo'!$K$66="Rara vez",'2. Identificación del Riesgo'!$K$66="Improbable",'2. Identificación del Riesgo'!$K$66="Posible")),"Rara vez",
IF(AND(S66="Fuerte",V66=2,'2. Identificación del Riesgo'!$K$66="Probable"),"Improbable",
IF(AND(S66="Fuerte",V66=2,'2. Identificación del Riesgo'!$K$66="Casi seguro"),"Posible",
IF(AND(S66="Moderado",V66=1,OR('2. Identificación del Riesgo'!$K$66="Rara vez",'2. Identificación del Riesgo'!$K$66="Improbable")),"Rara vez",
IF(AND(S66="Moderado",V66=1,'2. Identificación del Riesgo'!$K$66="Posible"),"Improbable",
IF(AND(S66="Moderado",V66=1,'2. Identificación del Riesgo'!$K$66="Probable"),"Posible",
IF(AND(S66="Moderado",V66=1,'2. Identificación del Riesgo'!$K$66="Casi seguro"),"Probable","")))))))))))</f>
        <v/>
      </c>
      <c r="X66" s="3"/>
      <c r="Y66" s="3"/>
      <c r="Z66" s="3"/>
      <c r="AA66" s="3"/>
      <c r="AB66" s="3"/>
      <c r="AC66" s="3"/>
      <c r="AD66" s="3"/>
      <c r="AE66" s="3"/>
      <c r="AF66" s="3"/>
      <c r="AG66" s="3"/>
      <c r="AH66" s="3"/>
      <c r="AI66" s="3"/>
      <c r="AJ66" s="3"/>
      <c r="AK66" s="3"/>
      <c r="AL66" s="3"/>
      <c r="AM66" s="3"/>
    </row>
    <row r="67" spans="1:39" ht="45.75" customHeight="1" x14ac:dyDescent="0.3">
      <c r="A67" s="109"/>
      <c r="B67" s="155"/>
      <c r="C67" s="135"/>
      <c r="D67" s="135"/>
      <c r="E67" s="56"/>
      <c r="F67" s="57"/>
      <c r="G67" s="57"/>
      <c r="H67" s="57"/>
      <c r="I67" s="57"/>
      <c r="J67" s="57"/>
      <c r="K67" s="57"/>
      <c r="L67" s="57"/>
      <c r="M67" s="50" t="str">
        <f t="shared" ref="M67:M68" si="185">IF(AND(N67&gt;=0,N67&lt;=85),"Débil",
IF(AND(N67&gt;=86,N67&lt;=95),"Moderado",
IF(AND(N67&gt;=96,N67&lt;=100),"Fuerte","")))</f>
        <v/>
      </c>
      <c r="N67" s="50" t="str">
        <f>IF(AND(F67="",G67="",H67="",I67="",J67="",K67="",L67=""),"",IF(OR(F67="",G67="",H67="",I67="",J67="",K67="",L67=""),"Finalice la valoración del control para emitir su calificación",VLOOKUP(F67,Listas!$Z$1:$AA$17,2,FALSE)+VLOOKUP(G67,Listas!$Z$1:$AA$17,2,FALSE)+VLOOKUP(H67,Listas!$Z$1:$AA$17,2,FALSE)+VLOOKUP(I67,Listas!$Z$1:$AA$17,2,FALSE)+VLOOKUP(J67,Listas!$Z$1:$AA$17,2,FALSE)+VLOOKUP(K67,Listas!$Z$1:$AA$17,2,FALSE)+VLOOKUP(L67,Listas!$Z$1:$AA$17,2,FALSE)))</f>
        <v/>
      </c>
      <c r="O67" s="50" t="str">
        <f t="shared" ref="O67:O68" si="186">IF(OR(N67="",N67="Finalice la valoración del control para emitir su calificación"),"",IF(N67&lt;96,"Debe establecer un plan de acción en la hoja No. 7, que permita tener un control bien diseñado.","No debe establecer un plan de acción para mejorar el diseño del control."))</f>
        <v/>
      </c>
      <c r="P67" s="49"/>
      <c r="Q67" s="50" t="str">
        <f t="shared" ref="Q67:Q68" si="187">IFERROR(IF(OR(M67="",MID(P67,1,SEARCH(" =",P67:P67,1)-1)=""),"",
IF(AND(M67="Fuerte",MID(P67,1,SEARCH(" =",P67:P67,1)-1)="Fuerte"),"Fuerte",
IF(AND(M67="Moderado",MID(P67,1,SEARCH(" =",P67:P67,1)-1)="Moderado"),"Moderado",
IF(OR(M67="Débil",MID(P67,1,SEARCH(" =",P67:P67,1)-1)="Débil"),"Débil",
IF(OR(M67="Fuerte",MID(P67,1,SEARCH(" =",P67:P67,1)-1)="Moderado"),"Moderado",
IF(OR(M67="Moderado",MID(P67,1,SEARCH(" =",P67:P67,1)-1)="Fuerte"),"Moderado","")))))),"")</f>
        <v/>
      </c>
      <c r="R67" s="163"/>
      <c r="S67" s="163"/>
      <c r="T67" s="166"/>
      <c r="U67" s="103"/>
      <c r="V67" s="170"/>
      <c r="W67" s="173"/>
    </row>
    <row r="68" spans="1:39" ht="45.75" customHeight="1" x14ac:dyDescent="0.3">
      <c r="A68" s="109"/>
      <c r="B68" s="155"/>
      <c r="C68" s="135"/>
      <c r="D68" s="135"/>
      <c r="E68" s="56"/>
      <c r="F68" s="57"/>
      <c r="G68" s="57"/>
      <c r="H68" s="57"/>
      <c r="I68" s="57"/>
      <c r="J68" s="57"/>
      <c r="K68" s="57"/>
      <c r="L68" s="57"/>
      <c r="M68" s="50" t="str">
        <f t="shared" si="185"/>
        <v/>
      </c>
      <c r="N68" s="50" t="str">
        <f>IF(AND(F68="",G68="",H68="",I68="",J68="",K68="",L68=""),"",IF(OR(F68="",G68="",H68="",I68="",J68="",K68="",L68=""),"Finalice la valoración del control para emitir su calificación",VLOOKUP(F68,Listas!$Z$1:$AA$17,2,FALSE)+VLOOKUP(G68,Listas!$Z$1:$AA$17,2,FALSE)+VLOOKUP(H68,Listas!$Z$1:$AA$17,2,FALSE)+VLOOKUP(I68,Listas!$Z$1:$AA$17,2,FALSE)+VLOOKUP(J68,Listas!$Z$1:$AA$17,2,FALSE)+VLOOKUP(K68,Listas!$Z$1:$AA$17,2,FALSE)+VLOOKUP(L68,Listas!$Z$1:$AA$17,2,FALSE)))</f>
        <v/>
      </c>
      <c r="O68" s="50" t="str">
        <f t="shared" si="186"/>
        <v/>
      </c>
      <c r="P68" s="49"/>
      <c r="Q68" s="50" t="str">
        <f t="shared" si="187"/>
        <v/>
      </c>
      <c r="R68" s="164"/>
      <c r="S68" s="164"/>
      <c r="T68" s="167"/>
      <c r="U68" s="104"/>
      <c r="V68" s="171"/>
      <c r="W68" s="174"/>
    </row>
    <row r="69" spans="1:39" x14ac:dyDescent="0.3"/>
    <row r="70" spans="1:39" x14ac:dyDescent="0.3"/>
  </sheetData>
  <sheetProtection algorithmName="SHA-512" hashValue="xstYGrwVpLZWtkm1K1ZMTgWGsk3ZTYS+9cME0QWpV+QhIsBL+nE5/8WisHOCBo+QRm2jQQeMIhMFVGNd0XVBew==" saltValue="3zWjksxfoWi6WaioJVG9Qg==" spinCount="100000" sheet="1" objects="1" scenarios="1" formatColumns="0" formatRows="0"/>
  <mergeCells count="231">
    <mergeCell ref="V48:V50"/>
    <mergeCell ref="V51:V53"/>
    <mergeCell ref="V54:V56"/>
    <mergeCell ref="V57:V59"/>
    <mergeCell ref="V60:V62"/>
    <mergeCell ref="V63:V65"/>
    <mergeCell ref="V66:V68"/>
    <mergeCell ref="W18:W20"/>
    <mergeCell ref="W21:W23"/>
    <mergeCell ref="W24:W26"/>
    <mergeCell ref="W27:W29"/>
    <mergeCell ref="W30:W32"/>
    <mergeCell ref="W33:W35"/>
    <mergeCell ref="W36:W38"/>
    <mergeCell ref="W39:W41"/>
    <mergeCell ref="W42:W44"/>
    <mergeCell ref="W45:W47"/>
    <mergeCell ref="W48:W50"/>
    <mergeCell ref="W51:W53"/>
    <mergeCell ref="W54:W56"/>
    <mergeCell ref="W57:W59"/>
    <mergeCell ref="W60:W62"/>
    <mergeCell ref="W63:W65"/>
    <mergeCell ref="W66:W68"/>
    <mergeCell ref="V21:V23"/>
    <mergeCell ref="V24:V26"/>
    <mergeCell ref="V27:V29"/>
    <mergeCell ref="V30:V32"/>
    <mergeCell ref="V33:V35"/>
    <mergeCell ref="V36:V38"/>
    <mergeCell ref="V39:V41"/>
    <mergeCell ref="V42:V44"/>
    <mergeCell ref="V45:V47"/>
    <mergeCell ref="R7:R8"/>
    <mergeCell ref="S7:S8"/>
    <mergeCell ref="V12:V14"/>
    <mergeCell ref="W12:W14"/>
    <mergeCell ref="V9:V11"/>
    <mergeCell ref="W9:W11"/>
    <mergeCell ref="V15:V17"/>
    <mergeCell ref="W15:W17"/>
    <mergeCell ref="V18:V20"/>
    <mergeCell ref="S18:S20"/>
    <mergeCell ref="U36:U38"/>
    <mergeCell ref="U39:U41"/>
    <mergeCell ref="U42:U44"/>
    <mergeCell ref="U45:U47"/>
    <mergeCell ref="U48:U50"/>
    <mergeCell ref="U51:U53"/>
    <mergeCell ref="E6:W6"/>
    <mergeCell ref="C1:U4"/>
    <mergeCell ref="U9:U11"/>
    <mergeCell ref="U12:U14"/>
    <mergeCell ref="U15:U17"/>
    <mergeCell ref="U18:U20"/>
    <mergeCell ref="U21:U23"/>
    <mergeCell ref="U24:U26"/>
    <mergeCell ref="U27:U29"/>
    <mergeCell ref="U30:U32"/>
    <mergeCell ref="U33:U35"/>
    <mergeCell ref="T9:T11"/>
    <mergeCell ref="T12:T14"/>
    <mergeCell ref="T15:T17"/>
    <mergeCell ref="T18:T20"/>
    <mergeCell ref="T21:T23"/>
    <mergeCell ref="T24:T26"/>
    <mergeCell ref="T27:T29"/>
    <mergeCell ref="T30:T32"/>
    <mergeCell ref="T33:T35"/>
    <mergeCell ref="S33:S35"/>
    <mergeCell ref="R33:R35"/>
    <mergeCell ref="S30:S32"/>
    <mergeCell ref="R30:R32"/>
    <mergeCell ref="R51:R53"/>
    <mergeCell ref="B51:B53"/>
    <mergeCell ref="C51:C53"/>
    <mergeCell ref="D51:D53"/>
    <mergeCell ref="T51:T53"/>
    <mergeCell ref="S48:S50"/>
    <mergeCell ref="R36:R38"/>
    <mergeCell ref="T36:T38"/>
    <mergeCell ref="A48:A50"/>
    <mergeCell ref="B48:B50"/>
    <mergeCell ref="C48:C50"/>
    <mergeCell ref="D48:D50"/>
    <mergeCell ref="R48:R50"/>
    <mergeCell ref="T48:T50"/>
    <mergeCell ref="S51:S53"/>
    <mergeCell ref="A51:A53"/>
    <mergeCell ref="A45:A47"/>
    <mergeCell ref="B45:B47"/>
    <mergeCell ref="C45:C47"/>
    <mergeCell ref="D45:D47"/>
    <mergeCell ref="A42:A44"/>
    <mergeCell ref="B42:B44"/>
    <mergeCell ref="C42:C44"/>
    <mergeCell ref="D42:D44"/>
    <mergeCell ref="R39:R41"/>
    <mergeCell ref="T45:T47"/>
    <mergeCell ref="S42:S44"/>
    <mergeCell ref="R42:R44"/>
    <mergeCell ref="T42:T44"/>
    <mergeCell ref="S45:S47"/>
    <mergeCell ref="R45:R47"/>
    <mergeCell ref="T39:T41"/>
    <mergeCell ref="B39:B41"/>
    <mergeCell ref="C39:C41"/>
    <mergeCell ref="D39:D41"/>
    <mergeCell ref="S39:S41"/>
    <mergeCell ref="A39:A41"/>
    <mergeCell ref="A33:A35"/>
    <mergeCell ref="B33:B35"/>
    <mergeCell ref="C33:C35"/>
    <mergeCell ref="D33:D35"/>
    <mergeCell ref="S36:S38"/>
    <mergeCell ref="A36:A38"/>
    <mergeCell ref="B36:B38"/>
    <mergeCell ref="C36:C38"/>
    <mergeCell ref="D36:D38"/>
    <mergeCell ref="A30:A32"/>
    <mergeCell ref="B30:B32"/>
    <mergeCell ref="C30:C32"/>
    <mergeCell ref="D30:D32"/>
    <mergeCell ref="S27:S29"/>
    <mergeCell ref="A27:A29"/>
    <mergeCell ref="B27:B29"/>
    <mergeCell ref="C27:C29"/>
    <mergeCell ref="D27:D29"/>
    <mergeCell ref="R27:R29"/>
    <mergeCell ref="S24:S26"/>
    <mergeCell ref="A24:A26"/>
    <mergeCell ref="B24:B26"/>
    <mergeCell ref="C24:C26"/>
    <mergeCell ref="D24:D26"/>
    <mergeCell ref="R24:R26"/>
    <mergeCell ref="S21:S23"/>
    <mergeCell ref="A21:A23"/>
    <mergeCell ref="B21:B23"/>
    <mergeCell ref="C21:C23"/>
    <mergeCell ref="D21:D23"/>
    <mergeCell ref="R21:R23"/>
    <mergeCell ref="E7:E8"/>
    <mergeCell ref="F7:F8"/>
    <mergeCell ref="G7:G8"/>
    <mergeCell ref="A18:A20"/>
    <mergeCell ref="B18:B20"/>
    <mergeCell ref="C18:C20"/>
    <mergeCell ref="D18:D20"/>
    <mergeCell ref="R18:R20"/>
    <mergeCell ref="S9:S11"/>
    <mergeCell ref="S15:S17"/>
    <mergeCell ref="A15:A17"/>
    <mergeCell ref="B15:B17"/>
    <mergeCell ref="C15:C17"/>
    <mergeCell ref="D15:D17"/>
    <mergeCell ref="R15:R17"/>
    <mergeCell ref="A12:A14"/>
    <mergeCell ref="B12:B14"/>
    <mergeCell ref="R12:R14"/>
    <mergeCell ref="C12:C14"/>
    <mergeCell ref="D12:D14"/>
    <mergeCell ref="A9:A11"/>
    <mergeCell ref="B9:B11"/>
    <mergeCell ref="C9:C11"/>
    <mergeCell ref="D9:D11"/>
    <mergeCell ref="V1:W1"/>
    <mergeCell ref="V2:W2"/>
    <mergeCell ref="V3:W3"/>
    <mergeCell ref="V4:W4"/>
    <mergeCell ref="A54:A56"/>
    <mergeCell ref="B54:B56"/>
    <mergeCell ref="C54:C56"/>
    <mergeCell ref="D54:D56"/>
    <mergeCell ref="R54:R56"/>
    <mergeCell ref="S54:S56"/>
    <mergeCell ref="T54:T56"/>
    <mergeCell ref="V7:V8"/>
    <mergeCell ref="W7:W8"/>
    <mergeCell ref="H7:H8"/>
    <mergeCell ref="I7:I8"/>
    <mergeCell ref="J7:J8"/>
    <mergeCell ref="K7:K8"/>
    <mergeCell ref="L7:L8"/>
    <mergeCell ref="A1:B4"/>
    <mergeCell ref="A6:D6"/>
    <mergeCell ref="A7:A8"/>
    <mergeCell ref="B7:B8"/>
    <mergeCell ref="C7:C8"/>
    <mergeCell ref="D7:D8"/>
    <mergeCell ref="A57:A59"/>
    <mergeCell ref="B57:B59"/>
    <mergeCell ref="C57:C59"/>
    <mergeCell ref="D57:D59"/>
    <mergeCell ref="A60:A62"/>
    <mergeCell ref="B60:B62"/>
    <mergeCell ref="C60:C62"/>
    <mergeCell ref="D60:D62"/>
    <mergeCell ref="R60:R62"/>
    <mergeCell ref="A63:A65"/>
    <mergeCell ref="B63:B65"/>
    <mergeCell ref="C63:C65"/>
    <mergeCell ref="D63:D65"/>
    <mergeCell ref="A66:A68"/>
    <mergeCell ref="B66:B68"/>
    <mergeCell ref="C66:C68"/>
    <mergeCell ref="D66:D68"/>
    <mergeCell ref="R66:R68"/>
    <mergeCell ref="S66:S68"/>
    <mergeCell ref="T66:T68"/>
    <mergeCell ref="U66:U68"/>
    <mergeCell ref="M7:M8"/>
    <mergeCell ref="N7:N8"/>
    <mergeCell ref="O7:O8"/>
    <mergeCell ref="P7:P8"/>
    <mergeCell ref="Q7:Q8"/>
    <mergeCell ref="T7:T8"/>
    <mergeCell ref="U7:U8"/>
    <mergeCell ref="S60:S62"/>
    <mergeCell ref="T60:T62"/>
    <mergeCell ref="U60:U62"/>
    <mergeCell ref="S63:S65"/>
    <mergeCell ref="T63:T65"/>
    <mergeCell ref="U63:U65"/>
    <mergeCell ref="U54:U56"/>
    <mergeCell ref="S57:S59"/>
    <mergeCell ref="T57:T59"/>
    <mergeCell ref="U57:U59"/>
    <mergeCell ref="S12:S14"/>
    <mergeCell ref="R9:R11"/>
    <mergeCell ref="R63:R65"/>
    <mergeCell ref="R57:R59"/>
  </mergeCells>
  <conditionalFormatting sqref="W9">
    <cfRule type="expression" dxfId="202" priority="191">
      <formula>IF($W9="Casi seguro",1,0)</formula>
    </cfRule>
    <cfRule type="expression" dxfId="201" priority="192">
      <formula>IF($W9="Probable",1,0)</formula>
    </cfRule>
    <cfRule type="expression" dxfId="200" priority="193">
      <formula>IF($W9="Posible",1,0)</formula>
    </cfRule>
    <cfRule type="expression" dxfId="199" priority="194">
      <formula>IF($W9="Improbable",1,0)</formula>
    </cfRule>
    <cfRule type="expression" dxfId="198" priority="195">
      <formula>IF($W9="Rara vez",1,0)</formula>
    </cfRule>
  </conditionalFormatting>
  <conditionalFormatting sqref="B9:D68">
    <cfRule type="expression" dxfId="197" priority="155">
      <formula>IF($D9="No aplica",1,0)</formula>
    </cfRule>
  </conditionalFormatting>
  <conditionalFormatting sqref="W12">
    <cfRule type="expression" dxfId="196" priority="125">
      <formula>IF($W12="Casi seguro",1,0)</formula>
    </cfRule>
    <cfRule type="expression" dxfId="195" priority="126">
      <formula>IF($W12="Probable",1,0)</formula>
    </cfRule>
    <cfRule type="expression" dxfId="194" priority="127">
      <formula>IF($W12="Posible",1,0)</formula>
    </cfRule>
    <cfRule type="expression" dxfId="193" priority="128">
      <formula>IF($W12="Improbable",1,0)</formula>
    </cfRule>
    <cfRule type="expression" dxfId="192" priority="129">
      <formula>IF($W12="Rara vez",1,0)</formula>
    </cfRule>
  </conditionalFormatting>
  <conditionalFormatting sqref="E12:W14">
    <cfRule type="expression" dxfId="191" priority="124">
      <formula>IF($D$12="No aplica",1,0)</formula>
    </cfRule>
  </conditionalFormatting>
  <conditionalFormatting sqref="E9:W11">
    <cfRule type="expression" dxfId="190" priority="123">
      <formula>IF($D$9="No aplica",1,0)</formula>
    </cfRule>
  </conditionalFormatting>
  <conditionalFormatting sqref="W15">
    <cfRule type="expression" dxfId="189" priority="117">
      <formula>IF($W15="Casi seguro",1,0)</formula>
    </cfRule>
    <cfRule type="expression" dxfId="188" priority="118">
      <formula>IF($W15="Probable",1,0)</formula>
    </cfRule>
    <cfRule type="expression" dxfId="187" priority="119">
      <formula>IF($W15="Posible",1,0)</formula>
    </cfRule>
    <cfRule type="expression" dxfId="186" priority="120">
      <formula>IF($W15="Improbable",1,0)</formula>
    </cfRule>
    <cfRule type="expression" dxfId="185" priority="121">
      <formula>IF($W15="Rara vez",1,0)</formula>
    </cfRule>
  </conditionalFormatting>
  <conditionalFormatting sqref="E15:W17">
    <cfRule type="expression" dxfId="184" priority="116">
      <formula>IF($D$15="No aplica",1,0)</formula>
    </cfRule>
  </conditionalFormatting>
  <conditionalFormatting sqref="W18">
    <cfRule type="expression" dxfId="183" priority="111">
      <formula>IF($W18="Casi seguro",1,0)</formula>
    </cfRule>
    <cfRule type="expression" dxfId="182" priority="112">
      <formula>IF($W18="Probable",1,0)</formula>
    </cfRule>
    <cfRule type="expression" dxfId="181" priority="113">
      <formula>IF($W18="Posible",1,0)</formula>
    </cfRule>
    <cfRule type="expression" dxfId="180" priority="114">
      <formula>IF($W18="Improbable",1,0)</formula>
    </cfRule>
    <cfRule type="expression" dxfId="179" priority="115">
      <formula>IF($W18="Rara vez",1,0)</formula>
    </cfRule>
  </conditionalFormatting>
  <conditionalFormatting sqref="E18:W20">
    <cfRule type="expression" dxfId="178" priority="110">
      <formula>IF($D$18="No aplica",1,0)</formula>
    </cfRule>
  </conditionalFormatting>
  <conditionalFormatting sqref="W21">
    <cfRule type="expression" dxfId="177" priority="99">
      <formula>IF($W21="Casi seguro",1,0)</formula>
    </cfRule>
    <cfRule type="expression" dxfId="176" priority="100">
      <formula>IF($W21="Probable",1,0)</formula>
    </cfRule>
    <cfRule type="expression" dxfId="175" priority="101">
      <formula>IF($W21="Posible",1,0)</formula>
    </cfRule>
    <cfRule type="expression" dxfId="174" priority="102">
      <formula>IF($W21="Improbable",1,0)</formula>
    </cfRule>
    <cfRule type="expression" dxfId="173" priority="103">
      <formula>IF($W21="Rara vez",1,0)</formula>
    </cfRule>
  </conditionalFormatting>
  <conditionalFormatting sqref="E21:W23">
    <cfRule type="expression" dxfId="172" priority="98">
      <formula>IF($D$21="No aplica",1,0)</formula>
    </cfRule>
  </conditionalFormatting>
  <conditionalFormatting sqref="W24">
    <cfRule type="expression" dxfId="171" priority="93">
      <formula>IF($W24="Casi seguro",1,0)</formula>
    </cfRule>
    <cfRule type="expression" dxfId="170" priority="94">
      <formula>IF($W24="Probable",1,0)</formula>
    </cfRule>
    <cfRule type="expression" dxfId="169" priority="95">
      <formula>IF($W24="Posible",1,0)</formula>
    </cfRule>
    <cfRule type="expression" dxfId="168" priority="96">
      <formula>IF($W24="Improbable",1,0)</formula>
    </cfRule>
    <cfRule type="expression" dxfId="167" priority="97">
      <formula>IF($W24="Rara vez",1,0)</formula>
    </cfRule>
  </conditionalFormatting>
  <conditionalFormatting sqref="E24:W26">
    <cfRule type="expression" dxfId="166" priority="92">
      <formula>IF($D$24="No aplica",1,0)</formula>
    </cfRule>
  </conditionalFormatting>
  <conditionalFormatting sqref="W27">
    <cfRule type="expression" dxfId="165" priority="87">
      <formula>IF($W27="Casi seguro",1,0)</formula>
    </cfRule>
    <cfRule type="expression" dxfId="164" priority="88">
      <formula>IF($W27="Probable",1,0)</formula>
    </cfRule>
    <cfRule type="expression" dxfId="163" priority="89">
      <formula>IF($W27="Posible",1,0)</formula>
    </cfRule>
    <cfRule type="expression" dxfId="162" priority="90">
      <formula>IF($W27="Improbable",1,0)</formula>
    </cfRule>
    <cfRule type="expression" dxfId="161" priority="91">
      <formula>IF($W27="Rara vez",1,0)</formula>
    </cfRule>
  </conditionalFormatting>
  <conditionalFormatting sqref="E27:W29">
    <cfRule type="expression" dxfId="160" priority="86">
      <formula>IF($D$27="No aplica",1,0)</formula>
    </cfRule>
  </conditionalFormatting>
  <conditionalFormatting sqref="W30">
    <cfRule type="expression" dxfId="159" priority="81">
      <formula>IF($W30="Casi seguro",1,0)</formula>
    </cfRule>
    <cfRule type="expression" dxfId="158" priority="82">
      <formula>IF($W30="Probable",1,0)</formula>
    </cfRule>
    <cfRule type="expression" dxfId="157" priority="83">
      <formula>IF($W30="Posible",1,0)</formula>
    </cfRule>
    <cfRule type="expression" dxfId="156" priority="84">
      <formula>IF($W30="Improbable",1,0)</formula>
    </cfRule>
    <cfRule type="expression" dxfId="155" priority="85">
      <formula>IF($W30="Rara vez",1,0)</formula>
    </cfRule>
  </conditionalFormatting>
  <conditionalFormatting sqref="E30:W32">
    <cfRule type="expression" dxfId="154" priority="80">
      <formula>IF($D$30="No aplica",1,0)</formula>
    </cfRule>
  </conditionalFormatting>
  <conditionalFormatting sqref="W33">
    <cfRule type="expression" dxfId="153" priority="75">
      <formula>IF($W33="Casi seguro",1,0)</formula>
    </cfRule>
    <cfRule type="expression" dxfId="152" priority="76">
      <formula>IF($W33="Probable",1,0)</formula>
    </cfRule>
    <cfRule type="expression" dxfId="151" priority="77">
      <formula>IF($W33="Posible",1,0)</formula>
    </cfRule>
    <cfRule type="expression" dxfId="150" priority="78">
      <formula>IF($W33="Improbable",1,0)</formula>
    </cfRule>
    <cfRule type="expression" dxfId="149" priority="79">
      <formula>IF($W33="Rara vez",1,0)</formula>
    </cfRule>
  </conditionalFormatting>
  <conditionalFormatting sqref="E33:W35">
    <cfRule type="expression" dxfId="148" priority="74">
      <formula>IF($D$33="No aplica",1,0)</formula>
    </cfRule>
  </conditionalFormatting>
  <conditionalFormatting sqref="W36">
    <cfRule type="expression" dxfId="147" priority="69">
      <formula>IF($W36="Casi seguro",1,0)</formula>
    </cfRule>
    <cfRule type="expression" dxfId="146" priority="70">
      <formula>IF($W36="Probable",1,0)</formula>
    </cfRule>
    <cfRule type="expression" dxfId="145" priority="71">
      <formula>IF($W36="Posible",1,0)</formula>
    </cfRule>
    <cfRule type="expression" dxfId="144" priority="72">
      <formula>IF($W36="Improbable",1,0)</formula>
    </cfRule>
    <cfRule type="expression" dxfId="143" priority="73">
      <formula>IF($W36="Rara vez",1,0)</formula>
    </cfRule>
  </conditionalFormatting>
  <conditionalFormatting sqref="E36:W38">
    <cfRule type="expression" dxfId="142" priority="68">
      <formula>IF($D$36="No aplica",1,0)</formula>
    </cfRule>
  </conditionalFormatting>
  <conditionalFormatting sqref="W39">
    <cfRule type="expression" dxfId="141" priority="63">
      <formula>IF($W39="Casi seguro",1,0)</formula>
    </cfRule>
    <cfRule type="expression" dxfId="140" priority="64">
      <formula>IF($W39="Probable",1,0)</formula>
    </cfRule>
    <cfRule type="expression" dxfId="139" priority="65">
      <formula>IF($W39="Posible",1,0)</formula>
    </cfRule>
    <cfRule type="expression" dxfId="138" priority="66">
      <formula>IF($W39="Improbable",1,0)</formula>
    </cfRule>
    <cfRule type="expression" dxfId="137" priority="67">
      <formula>IF($W39="Rara vez",1,0)</formula>
    </cfRule>
  </conditionalFormatting>
  <conditionalFormatting sqref="E39:W41">
    <cfRule type="expression" dxfId="136" priority="62">
      <formula>IF($D$39="No aplica",1,0)</formula>
    </cfRule>
  </conditionalFormatting>
  <conditionalFormatting sqref="W42">
    <cfRule type="expression" dxfId="135" priority="57">
      <formula>IF($W42="Casi seguro",1,0)</formula>
    </cfRule>
    <cfRule type="expression" dxfId="134" priority="58">
      <formula>IF($W42="Probable",1,0)</formula>
    </cfRule>
    <cfRule type="expression" dxfId="133" priority="59">
      <formula>IF($W42="Posible",1,0)</formula>
    </cfRule>
    <cfRule type="expression" dxfId="132" priority="60">
      <formula>IF($W42="Improbable",1,0)</formula>
    </cfRule>
    <cfRule type="expression" dxfId="131" priority="61">
      <formula>IF($W42="Rara vez",1,0)</formula>
    </cfRule>
  </conditionalFormatting>
  <conditionalFormatting sqref="E42:W44">
    <cfRule type="expression" dxfId="130" priority="56">
      <formula>IF($D$42="No aplica",1,0)</formula>
    </cfRule>
  </conditionalFormatting>
  <conditionalFormatting sqref="W45">
    <cfRule type="expression" dxfId="129" priority="51">
      <formula>IF($W45="Casi seguro",1,0)</formula>
    </cfRule>
    <cfRule type="expression" dxfId="128" priority="52">
      <formula>IF($W45="Probable",1,0)</formula>
    </cfRule>
    <cfRule type="expression" dxfId="127" priority="53">
      <formula>IF($W45="Posible",1,0)</formula>
    </cfRule>
    <cfRule type="expression" dxfId="126" priority="54">
      <formula>IF($W45="Improbable",1,0)</formula>
    </cfRule>
    <cfRule type="expression" dxfId="125" priority="55">
      <formula>IF($W45="Rara vez",1,0)</formula>
    </cfRule>
  </conditionalFormatting>
  <conditionalFormatting sqref="E45:W47">
    <cfRule type="expression" dxfId="124" priority="50">
      <formula>IF($D$45="No aplica",1,0)</formula>
    </cfRule>
  </conditionalFormatting>
  <conditionalFormatting sqref="W48">
    <cfRule type="expression" dxfId="123" priority="45">
      <formula>IF($W48="Casi seguro",1,0)</formula>
    </cfRule>
    <cfRule type="expression" dxfId="122" priority="46">
      <formula>IF($W48="Probable",1,0)</formula>
    </cfRule>
    <cfRule type="expression" dxfId="121" priority="47">
      <formula>IF($W48="Posible",1,0)</formula>
    </cfRule>
    <cfRule type="expression" dxfId="120" priority="48">
      <formula>IF($W48="Improbable",1,0)</formula>
    </cfRule>
    <cfRule type="expression" dxfId="119" priority="49">
      <formula>IF($W48="Rara vez",1,0)</formula>
    </cfRule>
  </conditionalFormatting>
  <conditionalFormatting sqref="E48:W50">
    <cfRule type="expression" dxfId="118" priority="44">
      <formula>IF($D$48="No aplica",1,0)</formula>
    </cfRule>
  </conditionalFormatting>
  <conditionalFormatting sqref="W51">
    <cfRule type="expression" dxfId="117" priority="39">
      <formula>IF($W51="Casi seguro",1,0)</formula>
    </cfRule>
    <cfRule type="expression" dxfId="116" priority="40">
      <formula>IF($W51="Probable",1,0)</formula>
    </cfRule>
    <cfRule type="expression" dxfId="115" priority="41">
      <formula>IF($W51="Posible",1,0)</formula>
    </cfRule>
    <cfRule type="expression" dxfId="114" priority="42">
      <formula>IF($W51="Improbable",1,0)</formula>
    </cfRule>
    <cfRule type="expression" dxfId="113" priority="43">
      <formula>IF($W51="Rara vez",1,0)</formula>
    </cfRule>
  </conditionalFormatting>
  <conditionalFormatting sqref="E51:W53">
    <cfRule type="expression" dxfId="112" priority="38">
      <formula>IF($D$51="No aplica",1,0)</formula>
    </cfRule>
  </conditionalFormatting>
  <conditionalFormatting sqref="W54">
    <cfRule type="expression" dxfId="111" priority="33">
      <formula>IF($W54="Casi seguro",1,0)</formula>
    </cfRule>
    <cfRule type="expression" dxfId="110" priority="34">
      <formula>IF($W54="Probable",1,0)</formula>
    </cfRule>
    <cfRule type="expression" dxfId="109" priority="35">
      <formula>IF($W54="Posible",1,0)</formula>
    </cfRule>
    <cfRule type="expression" dxfId="108" priority="36">
      <formula>IF($W54="Improbable",1,0)</formula>
    </cfRule>
    <cfRule type="expression" dxfId="107" priority="37">
      <formula>IF($W54="Rara vez",1,0)</formula>
    </cfRule>
  </conditionalFormatting>
  <conditionalFormatting sqref="E54:W56">
    <cfRule type="expression" dxfId="106" priority="32">
      <formula>IF($D$54="No aplica",1,0)</formula>
    </cfRule>
  </conditionalFormatting>
  <conditionalFormatting sqref="W57">
    <cfRule type="expression" dxfId="105" priority="27">
      <formula>IF($W57="Casi seguro",1,0)</formula>
    </cfRule>
    <cfRule type="expression" dxfId="104" priority="28">
      <formula>IF($W57="Probable",1,0)</formula>
    </cfRule>
    <cfRule type="expression" dxfId="103" priority="29">
      <formula>IF($W57="Posible",1,0)</formula>
    </cfRule>
    <cfRule type="expression" dxfId="102" priority="30">
      <formula>IF($W57="Improbable",1,0)</formula>
    </cfRule>
    <cfRule type="expression" dxfId="101" priority="31">
      <formula>IF($W57="Rara vez",1,0)</formula>
    </cfRule>
  </conditionalFormatting>
  <conditionalFormatting sqref="E57:W59">
    <cfRule type="expression" dxfId="100" priority="26">
      <formula>IF($D$57="No aplica",1,0)</formula>
    </cfRule>
  </conditionalFormatting>
  <conditionalFormatting sqref="W60">
    <cfRule type="expression" dxfId="99" priority="21">
      <formula>IF($W60="Casi seguro",1,0)</formula>
    </cfRule>
    <cfRule type="expression" dxfId="98" priority="22">
      <formula>IF($W60="Probable",1,0)</formula>
    </cfRule>
    <cfRule type="expression" dxfId="97" priority="23">
      <formula>IF($W60="Posible",1,0)</formula>
    </cfRule>
    <cfRule type="expression" dxfId="96" priority="24">
      <formula>IF($W60="Improbable",1,0)</formula>
    </cfRule>
    <cfRule type="expression" dxfId="95" priority="25">
      <formula>IF($W60="Rara vez",1,0)</formula>
    </cfRule>
  </conditionalFormatting>
  <conditionalFormatting sqref="E60:W62">
    <cfRule type="expression" dxfId="94" priority="20">
      <formula>IF($D$60="No aplica",1,0)</formula>
    </cfRule>
  </conditionalFormatting>
  <conditionalFormatting sqref="W63">
    <cfRule type="expression" dxfId="93" priority="15">
      <formula>IF($W63="Casi seguro",1,0)</formula>
    </cfRule>
    <cfRule type="expression" dxfId="92" priority="16">
      <formula>IF($W63="Probable",1,0)</formula>
    </cfRule>
    <cfRule type="expression" dxfId="91" priority="17">
      <formula>IF($W63="Posible",1,0)</formula>
    </cfRule>
    <cfRule type="expression" dxfId="90" priority="18">
      <formula>IF($W63="Improbable",1,0)</formula>
    </cfRule>
    <cfRule type="expression" dxfId="89" priority="19">
      <formula>IF($W63="Rara vez",1,0)</formula>
    </cfRule>
  </conditionalFormatting>
  <conditionalFormatting sqref="E63:W65">
    <cfRule type="expression" dxfId="88" priority="14">
      <formula>IF($D$63="No aplica",1,0)</formula>
    </cfRule>
  </conditionalFormatting>
  <conditionalFormatting sqref="W66">
    <cfRule type="expression" dxfId="87" priority="9">
      <formula>IF($W66="Casi seguro",1,0)</formula>
    </cfRule>
    <cfRule type="expression" dxfId="86" priority="10">
      <formula>IF($W66="Probable",1,0)</formula>
    </cfRule>
    <cfRule type="expression" dxfId="85" priority="11">
      <formula>IF($W66="Posible",1,0)</formula>
    </cfRule>
    <cfRule type="expression" dxfId="84" priority="12">
      <formula>IF($W66="Improbable",1,0)</formula>
    </cfRule>
    <cfRule type="expression" dxfId="83" priority="13">
      <formula>IF($W66="Rara vez",1,0)</formula>
    </cfRule>
  </conditionalFormatting>
  <conditionalFormatting sqref="E66:W68">
    <cfRule type="expression" dxfId="82" priority="8">
      <formula>IF($D$66="No aplica",1,0)</formula>
    </cfRule>
  </conditionalFormatting>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IF($E9="",Listas!$R$3,Listas!$S$2:$S$3)</xm:f>
          </x14:formula1>
          <xm:sqref>F9:F68</xm:sqref>
        </x14:dataValidation>
        <x14:dataValidation type="list" allowBlank="1" showInputMessage="1" showErrorMessage="1">
          <x14:formula1>
            <xm:f>IF($E9="",Listas!$R$3,Listas!$T$2:$T$3)</xm:f>
          </x14:formula1>
          <xm:sqref>G9:G68</xm:sqref>
        </x14:dataValidation>
        <x14:dataValidation type="list" allowBlank="1" showInputMessage="1" showErrorMessage="1">
          <x14:formula1>
            <xm:f>IF($E9="",Listas!$R$3,Listas!$U$2:$U$3)</xm:f>
          </x14:formula1>
          <xm:sqref>H9:H68</xm:sqref>
        </x14:dataValidation>
        <x14:dataValidation type="list" allowBlank="1" showInputMessage="1" showErrorMessage="1">
          <x14:formula1>
            <xm:f>IF($E9="",Listas!$R$3,Listas!$V$2:$V$4)</xm:f>
          </x14:formula1>
          <xm:sqref>I9:I68</xm:sqref>
        </x14:dataValidation>
        <x14:dataValidation type="list" allowBlank="1" showInputMessage="1" showErrorMessage="1">
          <x14:formula1>
            <xm:f>IF($E9="",Listas!$R$3,Listas!$W$2:$W$3)</xm:f>
          </x14:formula1>
          <xm:sqref>J9:J68</xm:sqref>
        </x14:dataValidation>
        <x14:dataValidation type="list" allowBlank="1" showInputMessage="1" showErrorMessage="1">
          <x14:formula1>
            <xm:f>IF($E9="",Listas!$R$3,Listas!$X$2:$X$3)</xm:f>
          </x14:formula1>
          <xm:sqref>K9:K68</xm:sqref>
        </x14:dataValidation>
        <x14:dataValidation type="list" allowBlank="1" showInputMessage="1" showErrorMessage="1">
          <x14:formula1>
            <xm:f>IF($E9="",Listas!$R$3,Listas!$Y$2:$Y$4)</xm:f>
          </x14:formula1>
          <xm:sqref>L9:L68</xm:sqref>
        </x14:dataValidation>
        <x14:dataValidation type="list" allowBlank="1" showInputMessage="1" showErrorMessage="1">
          <x14:formula1>
            <xm:f>Listas!$AB$2:$AB$4</xm:f>
          </x14:formula1>
          <xm:sqref>P9:P68</xm:sqref>
        </x14:dataValidation>
        <x14:dataValidation type="list" allowBlank="1" showInputMessage="1" showErrorMessage="1">
          <x14:formula1>
            <xm:f>Listas!$AC$2:$AC$5</xm:f>
          </x14:formula1>
          <xm:sqref>U9 U12 U15 U18 U21 U24 U27 U30 U33 U36 U39 U42 U45 U48 U51 U54 U57 U60 U63 U66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BO69"/>
  <sheetViews>
    <sheetView zoomScale="60" zoomScaleNormal="60" workbookViewId="0">
      <pane ySplit="8" topLeftCell="A24" activePane="bottomLeft" state="frozen"/>
      <selection pane="bottomLeft" activeCell="A36" sqref="A36:A38"/>
    </sheetView>
  </sheetViews>
  <sheetFormatPr baseColWidth="10" defaultColWidth="0" defaultRowHeight="16.5" zeroHeight="1" x14ac:dyDescent="0.3"/>
  <cols>
    <col min="1" max="1" width="4" style="8" bestFit="1" customWidth="1"/>
    <col min="2" max="3" width="16.5703125" style="8" customWidth="1"/>
    <col min="4" max="4" width="17.85546875" style="8" customWidth="1"/>
    <col min="5" max="5" width="13.140625" style="8" customWidth="1"/>
    <col min="6" max="6" width="16.140625" style="8" customWidth="1"/>
    <col min="7" max="7" width="30.85546875" style="8" customWidth="1"/>
    <col min="8" max="8" width="20.28515625" style="8" customWidth="1"/>
    <col min="9" max="9" width="22.28515625" style="9" customWidth="1"/>
    <col min="10" max="10" width="30.140625" style="2" customWidth="1"/>
    <col min="11" max="11" width="13" style="2" customWidth="1"/>
    <col min="12" max="12" width="7.140625" style="2" bestFit="1" customWidth="1"/>
    <col min="13" max="13" width="40.85546875" style="2" customWidth="1"/>
    <col min="14" max="14" width="13.5703125" style="2" customWidth="1"/>
    <col min="15" max="15" width="6.28515625" style="2" bestFit="1" customWidth="1"/>
    <col min="16" max="16" width="16" style="2" customWidth="1"/>
    <col min="17" max="17" width="26.7109375" style="2" customWidth="1"/>
    <col min="18" max="18" width="12.85546875" style="2" customWidth="1"/>
    <col min="19" max="19" width="16" style="2" customWidth="1"/>
    <col min="20" max="20" width="21.140625" style="2" customWidth="1"/>
    <col min="21" max="21" width="16.28515625" style="2" customWidth="1"/>
    <col min="22" max="22" width="21" style="2" customWidth="1"/>
    <col min="23" max="23" width="17.28515625" style="2" customWidth="1"/>
    <col min="24" max="25" width="29.42578125" style="2" customWidth="1"/>
    <col min="26" max="26" width="35.5703125" style="2" customWidth="1"/>
    <col min="27" max="27" width="12.85546875" style="2" customWidth="1"/>
    <col min="28" max="28" width="13" style="2" customWidth="1"/>
    <col min="29" max="29" width="10.42578125" style="2" customWidth="1"/>
    <col min="30" max="30" width="12.85546875" style="2" customWidth="1"/>
    <col min="31" max="31" width="9.140625" style="2" customWidth="1"/>
    <col min="32" max="32" width="15.28515625" style="2" customWidth="1"/>
    <col min="33" max="33" width="13.42578125" style="2" customWidth="1"/>
    <col min="34" max="34" width="31.85546875" style="2" customWidth="1"/>
    <col min="35" max="35" width="50" style="2" customWidth="1"/>
    <col min="36" max="36" width="27.85546875" style="2" customWidth="1"/>
    <col min="37" max="37" width="19.28515625" style="2" customWidth="1"/>
    <col min="38" max="38" width="24.42578125" style="2" customWidth="1"/>
    <col min="39" max="39" width="8.140625" style="2" customWidth="1"/>
    <col min="40" max="67" width="11.42578125" style="2" hidden="1" customWidth="1"/>
    <col min="68" max="16384" width="11.42578125" style="4" hidden="1"/>
  </cols>
  <sheetData>
    <row r="1" spans="1:67" ht="16.5" customHeight="1" x14ac:dyDescent="0.3">
      <c r="A1" s="189" t="s">
        <v>116</v>
      </c>
      <c r="B1" s="190"/>
      <c r="C1" s="191"/>
      <c r="D1" s="137" t="s">
        <v>162</v>
      </c>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54" t="s">
        <v>264</v>
      </c>
      <c r="AL1" s="154"/>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row>
    <row r="2" spans="1:67" ht="16.5" customHeight="1" x14ac:dyDescent="0.3">
      <c r="A2" s="192"/>
      <c r="B2" s="193"/>
      <c r="C2" s="194"/>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54" t="s">
        <v>263</v>
      </c>
      <c r="AL2" s="154"/>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row>
    <row r="3" spans="1:67" x14ac:dyDescent="0.3">
      <c r="A3" s="192"/>
      <c r="B3" s="193"/>
      <c r="C3" s="194"/>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54" t="s">
        <v>312</v>
      </c>
      <c r="AL3" s="154"/>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row>
    <row r="4" spans="1:67" x14ac:dyDescent="0.3">
      <c r="A4" s="195"/>
      <c r="B4" s="196"/>
      <c r="C4" s="19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54" t="s">
        <v>355</v>
      </c>
      <c r="AL4" s="154"/>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row>
    <row r="5" spans="1:67" ht="12" customHeight="1" x14ac:dyDescent="0.3">
      <c r="A5" s="12"/>
      <c r="B5" s="12"/>
      <c r="C5" s="12"/>
      <c r="D5" s="15"/>
      <c r="E5" s="12"/>
      <c r="F5" s="12"/>
      <c r="G5" s="12"/>
      <c r="H5" s="12"/>
      <c r="I5" s="18"/>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row>
    <row r="6" spans="1:67" ht="17.25" customHeight="1" x14ac:dyDescent="0.3">
      <c r="A6" s="117" t="s">
        <v>109</v>
      </c>
      <c r="B6" s="117"/>
      <c r="C6" s="117"/>
      <c r="D6" s="117"/>
      <c r="E6" s="117"/>
      <c r="F6" s="117"/>
      <c r="G6" s="117"/>
      <c r="H6" s="117"/>
      <c r="I6" s="117"/>
      <c r="J6" s="117"/>
      <c r="K6" s="117" t="s">
        <v>108</v>
      </c>
      <c r="L6" s="117"/>
      <c r="M6" s="117"/>
      <c r="N6" s="117"/>
      <c r="O6" s="117"/>
      <c r="P6" s="117"/>
      <c r="Q6" s="144" t="s">
        <v>107</v>
      </c>
      <c r="R6" s="145"/>
      <c r="S6" s="145"/>
      <c r="T6" s="145"/>
      <c r="U6" s="145"/>
      <c r="V6" s="145"/>
      <c r="W6" s="145"/>
      <c r="X6" s="145"/>
      <c r="Y6" s="145"/>
      <c r="Z6" s="145"/>
      <c r="AA6" s="146"/>
      <c r="AB6" s="144" t="s">
        <v>113</v>
      </c>
      <c r="AC6" s="145"/>
      <c r="AD6" s="145"/>
      <c r="AE6" s="145"/>
      <c r="AF6" s="145"/>
      <c r="AG6" s="145"/>
      <c r="AH6" s="146"/>
      <c r="AI6" s="184" t="s">
        <v>0</v>
      </c>
      <c r="AJ6" s="185"/>
      <c r="AK6" s="185"/>
      <c r="AL6" s="185"/>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row>
    <row r="7" spans="1:67" ht="18" customHeight="1" x14ac:dyDescent="0.3">
      <c r="A7" s="143" t="s">
        <v>88</v>
      </c>
      <c r="B7" s="119" t="s">
        <v>39</v>
      </c>
      <c r="C7" s="118" t="s">
        <v>319</v>
      </c>
      <c r="D7" s="118" t="s">
        <v>77</v>
      </c>
      <c r="E7" s="118" t="s">
        <v>78</v>
      </c>
      <c r="F7" s="118" t="s">
        <v>79</v>
      </c>
      <c r="G7" s="119" t="s">
        <v>1</v>
      </c>
      <c r="H7" s="118" t="s">
        <v>86</v>
      </c>
      <c r="I7" s="118" t="s">
        <v>2</v>
      </c>
      <c r="J7" s="186" t="s">
        <v>163</v>
      </c>
      <c r="K7" s="118" t="s">
        <v>3</v>
      </c>
      <c r="L7" s="119" t="s">
        <v>4</v>
      </c>
      <c r="M7" s="118" t="s">
        <v>142</v>
      </c>
      <c r="N7" s="118" t="s">
        <v>5</v>
      </c>
      <c r="O7" s="119" t="s">
        <v>4</v>
      </c>
      <c r="P7" s="118" t="s">
        <v>6</v>
      </c>
      <c r="Q7" s="118" t="s">
        <v>7</v>
      </c>
      <c r="R7" s="159" t="s">
        <v>104</v>
      </c>
      <c r="S7" s="160"/>
      <c r="T7" s="187"/>
      <c r="U7" s="159" t="s">
        <v>353</v>
      </c>
      <c r="V7" s="160"/>
      <c r="W7" s="160"/>
      <c r="X7" s="160"/>
      <c r="Y7" s="160"/>
      <c r="Z7" s="187"/>
      <c r="AA7" s="118" t="s">
        <v>326</v>
      </c>
      <c r="AB7" s="118" t="s">
        <v>9</v>
      </c>
      <c r="AC7" s="118" t="s">
        <v>4</v>
      </c>
      <c r="AD7" s="118" t="s">
        <v>110</v>
      </c>
      <c r="AE7" s="118" t="s">
        <v>4</v>
      </c>
      <c r="AF7" s="118" t="s">
        <v>111</v>
      </c>
      <c r="AG7" s="120" t="s">
        <v>114</v>
      </c>
      <c r="AH7" s="118" t="s">
        <v>160</v>
      </c>
      <c r="AI7" s="120" t="s">
        <v>223</v>
      </c>
      <c r="AJ7" s="120" t="s">
        <v>115</v>
      </c>
      <c r="AK7" s="118" t="s">
        <v>10</v>
      </c>
      <c r="AL7" s="120" t="s">
        <v>266</v>
      </c>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row>
    <row r="8" spans="1:67" ht="47.25" customHeight="1" x14ac:dyDescent="0.25">
      <c r="A8" s="143"/>
      <c r="B8" s="119"/>
      <c r="C8" s="118"/>
      <c r="D8" s="118"/>
      <c r="E8" s="118"/>
      <c r="F8" s="118"/>
      <c r="G8" s="119"/>
      <c r="H8" s="118"/>
      <c r="I8" s="118"/>
      <c r="J8" s="161"/>
      <c r="K8" s="118"/>
      <c r="L8" s="119"/>
      <c r="M8" s="118"/>
      <c r="N8" s="119"/>
      <c r="O8" s="119"/>
      <c r="P8" s="118"/>
      <c r="Q8" s="118"/>
      <c r="R8" s="48" t="s">
        <v>56</v>
      </c>
      <c r="S8" s="48" t="s">
        <v>8</v>
      </c>
      <c r="T8" s="48" t="s">
        <v>102</v>
      </c>
      <c r="U8" s="48" t="s">
        <v>103</v>
      </c>
      <c r="V8" s="48" t="s">
        <v>105</v>
      </c>
      <c r="W8" s="48" t="s">
        <v>106</v>
      </c>
      <c r="X8" s="48" t="s">
        <v>350</v>
      </c>
      <c r="Y8" s="63" t="s">
        <v>351</v>
      </c>
      <c r="Z8" s="63" t="s">
        <v>352</v>
      </c>
      <c r="AA8" s="118"/>
      <c r="AB8" s="118"/>
      <c r="AC8" s="118"/>
      <c r="AD8" s="118"/>
      <c r="AE8" s="118"/>
      <c r="AF8" s="118"/>
      <c r="AG8" s="120"/>
      <c r="AH8" s="118"/>
      <c r="AI8" s="120"/>
      <c r="AJ8" s="120"/>
      <c r="AK8" s="118"/>
      <c r="AL8" s="188"/>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row>
    <row r="9" spans="1:67" ht="50.25" customHeight="1" x14ac:dyDescent="0.25">
      <c r="A9" s="109">
        <v>1</v>
      </c>
      <c r="B9" s="110" t="str">
        <f>'2. Identificación del Riesgo'!B9:B11</f>
        <v>Gestión Financiera</v>
      </c>
      <c r="C9" s="110" t="str">
        <f>IF('2. Identificación del Riesgo'!C9:C11="","",'2. Identificación del Riesgo'!C9:C11)</f>
        <v>Pagos</v>
      </c>
      <c r="D9" s="110" t="str">
        <f>IF('2. Identificación del Riesgo'!D9:D11="","",'2. Identificación del Riesgo'!D9:D11)</f>
        <v>Afectación Económica o Presupuestal</v>
      </c>
      <c r="E9" s="110" t="str">
        <f>IF('2. Identificación del Riesgo'!E9:E11="","",'2. Identificación del Riesgo'!E9:E11)</f>
        <v>Información incompleta para la realización de estados financieros</v>
      </c>
      <c r="F9" s="110" t="str">
        <f>IF('2. Identificación del Riesgo'!F9:F11="","",'2. Identificación del Riesgo'!F9:F11)</f>
        <v>Ausencia de la información no reportada por los responsables del procesos.</v>
      </c>
      <c r="G9" s="110" t="str">
        <f>IF('2. Identificación del Riesgo'!G9:G11="","",'2. Identificación del Riesgo'!G9:G11)</f>
        <v>Afectación Económica o Presupuestal por presentarse movimientos bancarios no identificados debido a ausencia de la información no reportada por los responsables del procesos.</v>
      </c>
      <c r="H9" s="110" t="str">
        <f>IF('2. Identificación del Riesgo'!H9:H11="","",'2. Identificación del Riesgo'!H9:H11)</f>
        <v>Gestión</v>
      </c>
      <c r="I9" s="110" t="str">
        <f>IF('2. Identificación del Riesgo'!I9:I11="","",'2. Identificación del Riesgo'!I9:I11)</f>
        <v>Ejecución y Administración de procesos</v>
      </c>
      <c r="J9" s="110" t="str">
        <f>IF('2. Identificación del Riesgo'!J9:J11="","",'2. Identificación del Riesgo'!J9:J11)</f>
        <v>Baja: La actividad que conlleva el riesgo se ejecuta de 3 a 24 veces por año</v>
      </c>
      <c r="K9" s="105" t="str">
        <f>'2. Identificación del Riesgo'!K9:K11</f>
        <v>Baja</v>
      </c>
      <c r="L9" s="106">
        <f>'2. Identificación del Riesgo'!L9:L11</f>
        <v>0.4</v>
      </c>
      <c r="M9" s="110" t="str">
        <f>IF(OR('2. Identificación del Riesgo'!H9:H11="Corrupción",'2. Identificación del Riesgo'!H9:H11="Lavado de Activos",'2. Identificación del Riesgo'!H9:H11="Financiación del Terrorismo",'2. Identificación del Riesgo'!H9:H11="Trámites, OPAs y Consultas de Acceso a la Información Pública"),"No Aplica",
IF('2. Identificación del Riesgo'!M9:M11="","",'2. Identificación del Riesgo'!M9:M11))</f>
        <v>Reputacional: El riesgo afecta la imagen de la entidad internamente, de conocimiento general, nivel interno, de junta directiva y accionistas y/o de proveedores</v>
      </c>
      <c r="N9" s="105" t="str">
        <f>'2. Identificación del Riesgo'!N9:N11</f>
        <v>Menor</v>
      </c>
      <c r="O9" s="106">
        <f>'2. Identificación del Riesgo'!O9:O11</f>
        <v>0.4</v>
      </c>
      <c r="P9" s="107" t="str">
        <f>'2. Identificación del Riesgo'!P9:P11</f>
        <v>Moderado</v>
      </c>
      <c r="Q9" s="51" t="str">
        <f>IF($H$9="","",
IF(OR($H$9="Corrupción",$H$9="Lavado de Activos",$H$9="Financiación del Terrorismo",$H$9="Trámites, OPAs y Consultas de Acceso a la Información Pública"),'6.Valoración Control Corrupción'!$E9,'5. Valoración de Controles'!$H9))</f>
        <v xml:space="preserve">Profesional Especializado pagos Remitir correos electronicos a lideres de proceso, solicitando identificación de transacciones. </v>
      </c>
      <c r="R9" s="50" t="str">
        <f>IF($H$9="","",
IF(OR($H$9="Corrupción",$H$9="Lavado de Activos",$H$9="Financiación del Terrorismo",$H$9="Trámites, OPAs y Consultas de Acceso a la Información Pública"),"No Aplica",'5. Valoración de Controles'!$I9))</f>
        <v>Preventivo</v>
      </c>
      <c r="S9" s="50" t="str">
        <f>IF($H$9="","",
IF(OR($H$9="Corrupción",$H$9="Lavado de Activos",$H$9="Financiación del Terrorismo",$H$9="Trámites, OPAs y Consultas de Acceso a la Información Pública"),"No Aplica",'5. Valoración de Controles'!$J9))</f>
        <v>Afecta probabilidad</v>
      </c>
      <c r="T9" s="50" t="str">
        <f>IF($H$9="","",
IF(OR($H$9="Corrupción",$H$9="Lavado de Activos",$H$9="Financiación del Terrorismo",$H$9="Trámites, OPAs y Consultas de Acceso a la Información Pública"),"No Aplica",'5. Valoración de Controles'!$K9))</f>
        <v>Manual</v>
      </c>
      <c r="U9" s="50" t="str">
        <f>IF($H$9="","",
IF(OR($H$9="Corrupción",$H$9="Lavado de Activos",$H$9="Financiación del Terrorismo",$H$9="Trámites, OPAs y Consultas de Acceso a la Información Pública"),"No Aplica",'5. Valoración de Controles'!$L9))</f>
        <v>Documentado</v>
      </c>
      <c r="V9" s="50" t="str">
        <f>IF($H$9="","",
IF(OR($H$9="Corrupción",$H$9="Lavado de Activos",$H$9="Financiación del Terrorismo",$H$9="Trámites, OPAs y Consultas de Acceso a la Información Pública"),"No Aplica",'5. Valoración de Controles'!$M9))</f>
        <v>Continua</v>
      </c>
      <c r="W9" s="50" t="str">
        <f>IF($H$9="","",
IF(OR($H$9="Corrupción",$H$9="Lavado de Activos",$H$9="Financiación del Terrorismo",$H$9="Trámites, OPAs y Consultas de Acceso a la Información Pública"),"No Aplica",'5. Valoración de Controles'!$N9))</f>
        <v>Con registro</v>
      </c>
      <c r="X9" s="68" t="str">
        <f>IF($H$9="","",
IF(OR($H$9="Corrupción",$H$9="Lavado de Activos",$H$9="Financiación del Terrorismo",$H$9="Trámites, OPAs y Consultas de Acceso a la Información Pública"),"No Aplica",'5. Valoración de Controles'!$O9))</f>
        <v>Correo institucional</v>
      </c>
      <c r="Y9" s="68" t="str">
        <f>IF($H$9="","",
IF(OR($H$9="Corrupción",$H$9="Lavado de Activos",$H$9="Financiación del Terrorismo",$H$9="Trámites, OPAs y Consultas de Acceso a la Información Pública"),"No Aplica",'5. Valoración de Controles'!$P9))</f>
        <v>Correo institucional</v>
      </c>
      <c r="Z9" s="68" t="str">
        <f>IF($H$9="","",
IF(OR($H$9="Corrupción",$H$9="Lavado de Activos",$H$9="Financiación del Terrorismo",$H$9="Trámites, OPAs y Consultas de Acceso a la Información Pública"),"No Aplica",'5. Valoración de Controles'!$Q9))</f>
        <v>Se reporta a contabilidad como partida conciliatoria pendientes por identificar.</v>
      </c>
      <c r="AA9" s="52">
        <f>IF($H$9="","",
IF(OR($H$9="Corrupción",$H$9="Lavado de Activos",$H$9="Financiación del Terrorismo",$H$9="Trámites, OPAs y Consultas de Acceso a la Información Pública"),"No aplica",'5. Valoración de Controles'!$R9))</f>
        <v>0.4</v>
      </c>
      <c r="AB9" s="105" t="str">
        <f>IF(H9="","",
IF(OR(H9="Corrupción",H9="Lavado de Activos",H9="Financiación del Terrorismo",H9="Trámites, OPAs y Consultas de Acceso a la Información Pública"),'6.Valoración Control Corrupción'!W9:W11,
IF(OR(H9&lt;&gt;"Corrupción",H9&lt;&gt;"Lavado de Activos",H9&lt;&gt;"Financiación del Terrorismo",H9&lt;&gt;"Trámites, OPAs y Consultas de Acceso a la Información Pública"),IF(AC9="","",
IF(AND(AC9&gt;0,AC9&lt;0.4),"Muy Baja",
IF(AND(AC9&gt;=0.4,AC9&lt;0.6),"Baja",
IF(AND(AC9&gt;=0.6,AC9&lt;0.8),"Media",
IF(AND(AC9&gt;=0.8,AC9&lt;1),"Alta",
IF(AC9&gt;=1,"Muy Alta","")))))))))</f>
        <v>Muy Baja</v>
      </c>
      <c r="AC9" s="176">
        <f>IF(H9="","",
IF(OR(H9="Corrupción",H9="Lavado de Activos",H9="Financiación del Terrorismo",H9="Trámites, OPAs y Consultas de Acceso a la Información Pública"),"No aplica",
IF(OR(H9&lt;&gt;"Corrupción",H9&lt;&gt;"Lavado de Activos",H9&lt;&gt;"Financiación del Terrorismo",H9&lt;&gt;"Trámites, OPAs y Consultas de Acceso a la Información Pública"),
IF('5. Valoración de Controles'!U11&gt;0,'5. Valoración de Controles'!U11,
IF('5. Valoración de Controles'!U10&gt;0,'5. Valoración de Controles'!U10,
IF('5. Valoración de Controles'!U9&gt;0,'5. Valoración de Controles'!U9,L9))))))</f>
        <v>0.24</v>
      </c>
      <c r="AD9" s="105" t="str">
        <f>IF(H9="","",
IF(OR(H9="Corrupción",H9="Lavado de Activos",H9="Financiación del Terrorismo",H9="Trámites, OPAs y Consultas de Acceso a la Información Pública"),'3. Impacto Riesgo de Corrupción'!Z9:Z11,
IF(OR(H9&lt;&gt;"Corrupción",H9&lt;&gt;"Lavado de Activos",H9&lt;&gt;"Financiación del Terrorismo",H9&lt;&gt;"Trámites, OPAs y Consultas de Acceso a la Información Pública"),
IF(AE9="","",
IF(AND(AE9&gt;0,AE9&lt;0.4),"Leve",
IF(AND(AE9&gt;=0.4,AE9&lt;0.6),"Menor",
IF(AND(AE9&gt;=0.6,AE9&lt;0.8),"Moderado",
IF(AND(AE9&gt;=0.8,AE9&lt;1),"Mayor",
IF(AE9&gt;=1,"Catastrófico","")))))))))</f>
        <v>Menor</v>
      </c>
      <c r="AE9" s="176">
        <f>IF(H9="","",
IF(OR(H9="Corrupción",H9="Lavado de Activos",H9="Financiación del Terrorismo",H9="Trámites, OPAs y Consultas de Acceso a la Información Pública"),"No aplica",
IF(OR(H9&lt;&gt;"Corrupción",H9&lt;&gt;"Lavado de Activos",H9&lt;&gt;"Financiación del Terrorismo",H9&lt;&gt;"Trámites, OPAs y Consultas de Acceso a la Información Pública"),
IF('5. Valoración de Controles'!V11&gt;0,'5. Valoración de Controles'!V11,
IF('5. Valoración de Controles'!V10&gt;0,'5. Valoración de Controles'!V10,
IF('5. Valoración de Controles'!V9&gt;0,'5. Valoración de Controles'!V9,O9))))))</f>
        <v>0.4</v>
      </c>
      <c r="AF9" s="107" t="str">
        <f>IF(AND(AB9="Muy Alta",OR(AD9="Leve",AD9="Menor",AD9="Moderado",AD9="Mayor")),"Alto",
IF(AND(AB9="Alta",OR(AD9="Leve",AD9="Menor")),"Moderado",
IF(AND(AB9="Alta",OR(AD9="Moderado",AD9="Mayor")),"Alto",
IF(AND(AB9="Media",OR(AD9="Leve",AD9="Menor",AD9="Moderado")),"Moderado",
IF(AND(AB9="Media",OR(AD9="Mayor")),"Alto",
IF(AND(AB9="Baja",OR(AD9="Leve")),"Bajo",
IF(AND(OR(AB9="Baja",AB9="Improbable"),OR(AD9="Menor",AD9="Moderado")),"Moderado",
IF(AND(OR(AB9="Baja",AB9="Improbable"),AD9="Mayor"),"Alto",
IF(AND(AB9="Muy Baja",OR(AD9="Leve",AD9="Menor")),"Bajo",
IF(AND(OR(AB9="Muy Baja",AB9="Rara vez"),OR(AD9="Moderado")),"Moderado",
IF(AND(OR(AB9="Muy Baja",AB9="Rara vez"),AD9="Mayor"),"Alto",
IF(AND(OR(AB9="Casi seguro",AB9="Probable",AB9="Posible"),AD9="Mayor"),"Extremo",
IF(AND(AB9="Casi seguro",AD9="Moderado"),"Extremo",
IF(AND(OR(AB9="Probable",AB9="Posible"),OR(AD9="Moderado")),"Alto",
IF(AD9="Catastrófico","Extremo","")))))))))))))))</f>
        <v>Bajo</v>
      </c>
      <c r="AG9" s="108" t="s">
        <v>67</v>
      </c>
      <c r="AH9" s="155" t="str">
        <f>IF(AG9="Reducir (Mitigar)","Debe establecer el plan de acción a implementar para mitigar el nivel del riesgo",
IF(AG9="Reducir (Transferir)","No amerita plan de acción. Debe tercerizar la actividad que genera este riesgo o adquirir polizas para evitar responsabilidad economica, sin embargo mantiene la responsabilidad reputacional",
IF(AG9="Aceptar","No amerita plan de acción. Asuma las consecuencias de la materialización del riesgo",
IF(AG9="Evitar","No amerita plan de acción. No ejecute la actividad que genera el riesgo",
IF(AG9="Reducir","Debe establecer el plan de acción a implementar para mitigar el nivel del riesgo",
IF(AG9="Compartir","No amerita plan de acción. Comparta el riesgo con una parte interesada que pueda gestionarlo con mas eficacia",""))))))</f>
        <v>No amerita plan de acción. Asuma las consecuencias de la materialización del riesgo</v>
      </c>
      <c r="AI9" s="179"/>
      <c r="AJ9" s="181"/>
      <c r="AK9" s="182" t="str">
        <f>IF(AI9="","","∑ Peso porcentual de cada acción definida")</f>
        <v/>
      </c>
      <c r="AL9" s="111"/>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row>
    <row r="10" spans="1:67" ht="31.5" customHeight="1" x14ac:dyDescent="0.3">
      <c r="A10" s="109"/>
      <c r="B10" s="110"/>
      <c r="C10" s="110"/>
      <c r="D10" s="110"/>
      <c r="E10" s="110"/>
      <c r="F10" s="110"/>
      <c r="G10" s="110"/>
      <c r="H10" s="110"/>
      <c r="I10" s="110"/>
      <c r="J10" s="110"/>
      <c r="K10" s="105"/>
      <c r="L10" s="106"/>
      <c r="M10" s="110"/>
      <c r="N10" s="105"/>
      <c r="O10" s="106"/>
      <c r="P10" s="107"/>
      <c r="Q10" s="51" t="str">
        <f>IF($H$9="","",
IF(OR($H$9="Corrupción",$H$9="Lavado de Activos",$H$9="Financiación del Terrorismo",$H$9="Trámites, OPAs y Consultas de Acceso a la Información Pública"),'6.Valoración Control Corrupción'!$E10,'5. Valoración de Controles'!$H10))</f>
        <v xml:space="preserve">  </v>
      </c>
      <c r="R10" s="50">
        <f>IF($H$9="","",
IF(OR($H$9="Corrupción",$H$9="Lavado de Activos",$H$9="Financiación del Terrorismo",$H$9="Trámites, OPAs y Consultas de Acceso a la Información Pública"),"No Aplica",'5. Valoración de Controles'!$I10))</f>
        <v>0</v>
      </c>
      <c r="S10" s="50" t="str">
        <f>IF($H$9="","",
IF(OR($H$9="Corrupción",$H$9="Lavado de Activos",$H$9="Financiación del Terrorismo",$H$9="Trámites, OPAs y Consultas de Acceso a la Información Pública"),"No Aplica",'5. Valoración de Controles'!$J10))</f>
        <v/>
      </c>
      <c r="T10" s="50">
        <f>IF($H$9="","",
IF(OR($H$9="Corrupción",$H$9="Lavado de Activos",$H$9="Financiación del Terrorismo",$H$9="Trámites, OPAs y Consultas de Acceso a la Información Pública"),"No Aplica",'5. Valoración de Controles'!$K10))</f>
        <v>0</v>
      </c>
      <c r="U10" s="50">
        <f>IF($H$9="","",
IF(OR($H$9="Corrupción",$H$9="Lavado de Activos",$H$9="Financiación del Terrorismo",$H$9="Trámites, OPAs y Consultas de Acceso a la Información Pública"),"No Aplica",'5. Valoración de Controles'!$L10))</f>
        <v>0</v>
      </c>
      <c r="V10" s="50">
        <f>IF($H$9="","",
IF(OR($H$9="Corrupción",$H$9="Lavado de Activos",$H$9="Financiación del Terrorismo",$H$9="Trámites, OPAs y Consultas de Acceso a la Información Pública"),"No Aplica",'5. Valoración de Controles'!$M10))</f>
        <v>0</v>
      </c>
      <c r="W10" s="50">
        <f>IF($H$9="","",
IF(OR($H$9="Corrupción",$H$9="Lavado de Activos",$H$9="Financiación del Terrorismo",$H$9="Trámites, OPAs y Consultas de Acceso a la Información Pública"),"No Aplica",'5. Valoración de Controles'!$N10))</f>
        <v>0</v>
      </c>
      <c r="X10" s="68">
        <f>IF($H$9="","",
IF(OR($H$9="Corrupción",$H$9="Lavado de Activos",$H$9="Financiación del Terrorismo",$H$9="Trámites, OPAs y Consultas de Acceso a la Información Pública"),"No Aplica",'5. Valoración de Controles'!$O10))</f>
        <v>0</v>
      </c>
      <c r="Y10" s="68">
        <f>IF($H$9="","",
IF(OR($H$9="Corrupción",$H$9="Lavado de Activos",$H$9="Financiación del Terrorismo",$H$9="Trámites, OPAs y Consultas de Acceso a la Información Pública"),"No Aplica",'5. Valoración de Controles'!$P10))</f>
        <v>0</v>
      </c>
      <c r="Z10" s="68">
        <f>IF($H$9="","",
IF(OR($H$9="Corrupción",$H$9="Lavado de Activos",$H$9="Financiación del Terrorismo",$H$9="Trámites, OPAs y Consultas de Acceso a la Información Pública"),"No Aplica",'5. Valoración de Controles'!$Q10))</f>
        <v>0</v>
      </c>
      <c r="AA10" s="52" t="str">
        <f>IF($H$9="","",
IF(OR($H$9="Corrupción",$H$9="Lavado de Activos",$H$9="Financiación del Terrorismo",$H$9="Trámites, OPAs y Consultas de Acceso a la Información Pública"),"No aplica",'5. Valoración de Controles'!$R10))</f>
        <v/>
      </c>
      <c r="AB10" s="105"/>
      <c r="AC10" s="177"/>
      <c r="AD10" s="105"/>
      <c r="AE10" s="177"/>
      <c r="AF10" s="107"/>
      <c r="AG10" s="108"/>
      <c r="AH10" s="178"/>
      <c r="AI10" s="180"/>
      <c r="AJ10" s="175"/>
      <c r="AK10" s="183"/>
      <c r="AL10" s="175"/>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row>
    <row r="11" spans="1:67" ht="31.5" customHeight="1" x14ac:dyDescent="0.3">
      <c r="A11" s="109"/>
      <c r="B11" s="110"/>
      <c r="C11" s="110"/>
      <c r="D11" s="110"/>
      <c r="E11" s="110"/>
      <c r="F11" s="110"/>
      <c r="G11" s="110"/>
      <c r="H11" s="110"/>
      <c r="I11" s="110"/>
      <c r="J11" s="110"/>
      <c r="K11" s="105"/>
      <c r="L11" s="106"/>
      <c r="M11" s="110"/>
      <c r="N11" s="105"/>
      <c r="O11" s="106"/>
      <c r="P11" s="107"/>
      <c r="Q11" s="51" t="str">
        <f>IF($H$9="","",
IF(OR($H$9="Corrupción",$H$9="Lavado de Activos",$H$9="Financiación del Terrorismo",$H$9="Trámites, OPAs y Consultas de Acceso a la Información Pública"),'6.Valoración Control Corrupción'!$E11,'5. Valoración de Controles'!$H11))</f>
        <v xml:space="preserve">  </v>
      </c>
      <c r="R11" s="50">
        <f>IF($H$9="","",
IF(OR($H$9="Corrupción",$H$9="Lavado de Activos",$H$9="Financiación del Terrorismo",$H$9="Trámites, OPAs y Consultas de Acceso a la Información Pública"),"No Aplica",'5. Valoración de Controles'!$I11))</f>
        <v>0</v>
      </c>
      <c r="S11" s="50" t="str">
        <f>IF($H$9="","",
IF(OR($H$9="Corrupción",$H$9="Lavado de Activos",$H$9="Financiación del Terrorismo",$H$9="Trámites, OPAs y Consultas de Acceso a la Información Pública"),"No Aplica",'5. Valoración de Controles'!$J11))</f>
        <v/>
      </c>
      <c r="T11" s="50">
        <f>IF($H$9="","",
IF(OR($H$9="Corrupción",$H$9="Lavado de Activos",$H$9="Financiación del Terrorismo",$H$9="Trámites, OPAs y Consultas de Acceso a la Información Pública"),"No Aplica",'5. Valoración de Controles'!$K11))</f>
        <v>0</v>
      </c>
      <c r="U11" s="50">
        <f>IF($H$9="","",
IF(OR($H$9="Corrupción",$H$9="Lavado de Activos",$H$9="Financiación del Terrorismo",$H$9="Trámites, OPAs y Consultas de Acceso a la Información Pública"),"No Aplica",'5. Valoración de Controles'!$L11))</f>
        <v>0</v>
      </c>
      <c r="V11" s="50">
        <f>IF($H$9="","",
IF(OR($H$9="Corrupción",$H$9="Lavado de Activos",$H$9="Financiación del Terrorismo",$H$9="Trámites, OPAs y Consultas de Acceso a la Información Pública"),"No Aplica",'5. Valoración de Controles'!$M11))</f>
        <v>0</v>
      </c>
      <c r="W11" s="50">
        <f>IF($H$9="","",
IF(OR($H$9="Corrupción",$H$9="Lavado de Activos",$H$9="Financiación del Terrorismo",$H$9="Trámites, OPAs y Consultas de Acceso a la Información Pública"),"No Aplica",'5. Valoración de Controles'!$N11))</f>
        <v>0</v>
      </c>
      <c r="X11" s="68">
        <f>IF($H$9="","",
IF(OR($H$9="Corrupción",$H$9="Lavado de Activos",$H$9="Financiación del Terrorismo",$H$9="Trámites, OPAs y Consultas de Acceso a la Información Pública"),"No Aplica",'5. Valoración de Controles'!$O11))</f>
        <v>0</v>
      </c>
      <c r="Y11" s="68">
        <f>IF($H$9="","",
IF(OR($H$9="Corrupción",$H$9="Lavado de Activos",$H$9="Financiación del Terrorismo",$H$9="Trámites, OPAs y Consultas de Acceso a la Información Pública"),"No Aplica",'5. Valoración de Controles'!$P11))</f>
        <v>0</v>
      </c>
      <c r="Z11" s="68">
        <f>IF($H$9="","",
IF(OR($H$9="Corrupción",$H$9="Lavado de Activos",$H$9="Financiación del Terrorismo",$H$9="Trámites, OPAs y Consultas de Acceso a la Información Pública"),"No Aplica",'5. Valoración de Controles'!$Q11))</f>
        <v>0</v>
      </c>
      <c r="AA11" s="52" t="str">
        <f>IF($H$9="","",
IF(OR($H$9="Corrupción",$H$9="Lavado de Activos",$H$9="Financiación del Terrorismo",$H$9="Trámites, OPAs y Consultas de Acceso a la Información Pública"),"No aplica",'5. Valoración de Controles'!$R11))</f>
        <v/>
      </c>
      <c r="AB11" s="105"/>
      <c r="AC11" s="177"/>
      <c r="AD11" s="105"/>
      <c r="AE11" s="177"/>
      <c r="AF11" s="107"/>
      <c r="AG11" s="108"/>
      <c r="AH11" s="178"/>
      <c r="AI11" s="180"/>
      <c r="AJ11" s="175"/>
      <c r="AK11" s="183"/>
      <c r="AL11" s="175"/>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row>
    <row r="12" spans="1:67" ht="31.5" customHeight="1" x14ac:dyDescent="0.3">
      <c r="A12" s="109">
        <v>2</v>
      </c>
      <c r="B12" s="110" t="str">
        <f>'2. Identificación del Riesgo'!B12:B14</f>
        <v>Gestión Financiera</v>
      </c>
      <c r="C12" s="110" t="str">
        <f>IF('2. Identificación del Riesgo'!C12:C14="","",'2. Identificación del Riesgo'!C12:C14)</f>
        <v>Pagos</v>
      </c>
      <c r="D12" s="110" t="str">
        <f>IF('2. Identificación del Riesgo'!D12:D14="","",'2. Identificación del Riesgo'!D12:D14)</f>
        <v>Afectación Económica o Presupuestal</v>
      </c>
      <c r="E12" s="110" t="str">
        <f>IF('2. Identificación del Riesgo'!E12:E14="","",'2. Identificación del Riesgo'!E12:E14)</f>
        <v>Incumplimiento de cronogramas establecidos para la radicación de cuentas.</v>
      </c>
      <c r="F12" s="110" t="str">
        <f>IF('2. Identificación del Riesgo'!F12:F14="","",'2. Identificación del Riesgo'!F12:F14)</f>
        <v>Falta de tiempo necesario para la verificacion de cuentas radicadas.</v>
      </c>
      <c r="G12" s="110" t="str">
        <f>IF('2. Identificación del Riesgo'!G12:G14="","",'2. Identificación del Riesgo'!G12:G14)</f>
        <v>Afectación Económica o Presupuestal por la no realización del pago oportuno debido a Falta de tiempo necesario para la verificacion de cuentas radicadas.</v>
      </c>
      <c r="H12" s="110" t="str">
        <f>IF('2. Identificación del Riesgo'!H12:H14="","",'2. Identificación del Riesgo'!H12:H14)</f>
        <v>Gestión</v>
      </c>
      <c r="I12" s="110" t="str">
        <f>IF('2. Identificación del Riesgo'!I12:I14="","",'2. Identificación del Riesgo'!I12:I14)</f>
        <v>Ejecución y Administración de procesos</v>
      </c>
      <c r="J12" s="110" t="str">
        <f>IF('2. Identificación del Riesgo'!J12:J14="","",'2. Identificación del Riesgo'!J12:J14)</f>
        <v>Baja: La actividad que conlleva el riesgo se ejecuta de 3 a 24 veces por año</v>
      </c>
      <c r="K12" s="105" t="str">
        <f>'2. Identificación del Riesgo'!K12:K14</f>
        <v>Baja</v>
      </c>
      <c r="L12" s="106">
        <f>'2. Identificación del Riesgo'!L12:L14</f>
        <v>0.4</v>
      </c>
      <c r="M12" s="110" t="str">
        <f>IF(OR('2. Identificación del Riesgo'!H12:H14="Corrupción",'2. Identificación del Riesgo'!H12:H14="Lavado de Activos",'2. Identificación del Riesgo'!H12:H14="Financiación del Terrorismo",'2. Identificación del Riesgo'!H12:H14="Trámites, OPAs y Consultas de Acceso a la Información Pública"),"No Aplica",
IF('2. Identificación del Riesgo'!M12:M14="","",'2. Identificación del Riesgo'!M12:M14))</f>
        <v>Reputacional: El riesgo afecta la imagen de alguna área de la organización</v>
      </c>
      <c r="N12" s="105" t="str">
        <f>'2. Identificación del Riesgo'!N12:N14</f>
        <v>Leve</v>
      </c>
      <c r="O12" s="106">
        <f>'2. Identificación del Riesgo'!O12:O14</f>
        <v>0.2</v>
      </c>
      <c r="P12" s="107" t="str">
        <f>'2. Identificación del Riesgo'!P12:P14</f>
        <v>Bajo</v>
      </c>
      <c r="Q12" s="60" t="str">
        <f>IF($H$12="","",
IF(OR($H$12="Corrupción",$H$12="Lavado de Activos",$H$12="Financiación del Terrorismo",$H$12="Trámites, OPAs y Consultas de Acceso a la Información Pública"),'6.Valoración Control Corrupción'!$E12,'5. Valoración de Controles'!$H12))</f>
        <v xml:space="preserve">Profesional Especializado pagos Verificar cuadro de control de pagos </v>
      </c>
      <c r="R12" s="50" t="str">
        <f>IF($H$12="","",
IF(OR($H$12="Corrupción",$H$12="Lavado de Activos",$H$12="Financiación del Terrorismo",$H$12="Trámites, OPAs y Consultas de Acceso a la Información Pública"),"No Aplica",'5. Valoración de Controles'!$I12))</f>
        <v>Preventivo</v>
      </c>
      <c r="S12" s="50" t="str">
        <f>IF($H$12="","",
IF(OR($H$12="Corrupción",$H$12="Lavado de Activos",$H$12="Financiación del Terrorismo",$H$12="Trámites, OPAs y Consultas de Acceso a la Información Pública"),"No Aplica",'5. Valoración de Controles'!$J12))</f>
        <v>Afecta probabilidad</v>
      </c>
      <c r="T12" s="50" t="str">
        <f>IF($H$12="","",
IF(OR($H$12="Corrupción",$H$12="Lavado de Activos",$H$12="Financiación del Terrorismo",$H$12="Trámites, OPAs y Consultas de Acceso a la Información Pública"),"No Aplica",'5. Valoración de Controles'!$K12))</f>
        <v>Manual</v>
      </c>
      <c r="U12" s="50" t="str">
        <f>IF($H$12="","",
IF(OR($H$12="Corrupción",$H$12="Lavado de Activos",$H$12="Financiación del Terrorismo",$H$12="Trámites, OPAs y Consultas de Acceso a la Información Pública"),"No Aplica",'5. Valoración de Controles'!$L12))</f>
        <v>Documentado</v>
      </c>
      <c r="V12" s="50" t="str">
        <f>IF($H$12="","",
IF(OR($H$12="Corrupción",$H$12="Lavado de Activos",$H$12="Financiación del Terrorismo",$H$12="Trámites, OPAs y Consultas de Acceso a la Información Pública"),"No Aplica",'5. Valoración de Controles'!$M$12))</f>
        <v>Continua</v>
      </c>
      <c r="W12" s="50" t="str">
        <f>IF($H$12="","",
IF(OR($H$12="Corrupción",$H$12="Lavado de Activos",$H$12="Financiación del Terrorismo",$H$12="Trámites, OPAs y Consultas de Acceso a la Información Pública"),"No Aplica",'5. Valoración de Controles'!$N12))</f>
        <v>Con registro</v>
      </c>
      <c r="X12" s="68" t="str">
        <f>IF($H$12="","",
IF(OR($H$12="Corrupción",$H$12="Lavado de Activos",$H$12="Financiación del Terrorismo",$H$12="Trámites, OPAs y Consultas de Acceso a la Información Pública"),"No Aplica",'5. Valoración de Controles'!$O12))</f>
        <v>Drive Compartido area Pagos</v>
      </c>
      <c r="Y12" s="68" t="str">
        <f>IF($H$12="","",
IF(OR($H$12="Corrupción",$H$12="Lavado de Activos",$H$12="Financiación del Terrorismo",$H$12="Trámites, OPAs y Consultas de Acceso a la Información Pública"),"No Aplica",'5. Valoración de Controles'!$P12))</f>
        <v>Cordis asignados</v>
      </c>
      <c r="Z12" s="68" t="str">
        <f>IF($H$12="","",
IF(OR($H$12="Corrupción",$H$12="Lavado de Activos",$H$12="Financiación del Terrorismo",$H$12="Trámites, OPAs y Consultas de Acceso a la Información Pública"),"No Aplica",'5. Valoración de Controles'!$Q12))</f>
        <v>Con la devolución de la cuenta y cierre del Cordis</v>
      </c>
      <c r="AA12" s="52">
        <f>IF($H$12="","",
IF(OR($H$12="Corrupción",$H$12="Lavado de Activos",$H$12="Financiación del Terrorismo",$H$12="Trámites, OPAs y Consultas de Acceso a la Información Pública"),"No aplica",'5. Valoración de Controles'!$R12))</f>
        <v>0.4</v>
      </c>
      <c r="AB12" s="105" t="str">
        <f>IF(H12="","",
IF(OR(H12="Corrupción",H12="Lavado de Activos",H12="Financiación del Terrorismo",H12="Trámites, OPAs y Consultas de Acceso a la Información Pública"),'6.Valoración Control Corrupción'!W12:W14,
IF(OR(H12&lt;&gt;"Corrupción",H12&lt;&gt;"Lavado de Activos",H12&lt;&gt;"Financiación del Terrorismo",H12&lt;&gt;"Trámites, OPAs y Consultas de Acceso a la Información Pública"),IF(AC12="","",
IF(AND(AC12&gt;0,AC12&lt;0.4),"Muy Baja",
IF(AND(AC12&gt;=0.4,AC12&lt;0.6),"Baja",
IF(AND(AC12&gt;=0.6,AC12&lt;0.8),"Media",
IF(AND(AC12&gt;=0.8,AC12&lt;1),"Alta",
IF(AC12&gt;=1,"Muy Alta","")))))))))</f>
        <v>Muy Baja</v>
      </c>
      <c r="AC12" s="176">
        <f>IF(H12="","",
IF(OR(H12="Corrupción",H12="Lavado de Activos",H12="Financiación del Terrorismo",H12="Trámites, OPAs y Consultas de Acceso a la Información Pública"),"No aplica",
IF(OR(H12&lt;&gt;"Corrupción",H12&lt;&gt;"Lavado de Activos",H12&lt;&gt;"Financiación del Terrorismo",H12&lt;&gt;"Trámites, OPAs y Consultas de Acceso a la Información Pública"),
IF('5. Valoración de Controles'!U14&gt;0,'5. Valoración de Controles'!U14,
IF('5. Valoración de Controles'!U13&gt;0,'5. Valoración de Controles'!U13,
IF('5. Valoración de Controles'!U12&gt;0,'5. Valoración de Controles'!U12,L12))))))</f>
        <v>0.24</v>
      </c>
      <c r="AD12" s="105" t="str">
        <f>IF(H12="","",
IF(OR(H12="Corrupción",H12="Lavado de Activos",H12="Financiación del Terrorismo",H12="Trámites, OPAs y Consultas de Acceso a la Información Pública"),'3. Impacto Riesgo de Corrupción'!Z12:Z14,
IF(OR(H12&lt;&gt;"Corrupción",H12&lt;&gt;"Lavado de Activos",H12&lt;&gt;"Financiación del Terrorismo",H12&lt;&gt;"Trámites, OPAs y Consultas de Acceso a la Información Pública"),
IF(AE12="","",
IF(AND(AE12&gt;0,AE12&lt;0.4),"Leve",
IF(AND(AE12&gt;=0.4,AE12&lt;0.6),"Menor",
IF(AND(AE12&gt;=0.6,AE12&lt;0.8),"Moderado",
IF(AND(AE12&gt;=0.8,AE12&lt;1),"Mayor",
IF(AE12&gt;=1,"Catastrófico","")))))))))</f>
        <v>Leve</v>
      </c>
      <c r="AE12" s="176">
        <f>IF(H12="","",
IF(OR(H12="Corrupción",H12="Lavado de Activos",H12="Financiación del Terrorismo",H12="Trámites, OPAs y Consultas de Acceso a la Información Pública"),"No aplica",
IF(OR(H12&lt;&gt;"Corrupción",H12&lt;&gt;"Lavado de Activos",H12&lt;&gt;"Financiación del Terrorismo",H12&lt;&gt;"Trámites, OPAs y Consultas de Acceso a la Información Pública"),
IF('5. Valoración de Controles'!V14&gt;0,'5. Valoración de Controles'!V14,
IF('5. Valoración de Controles'!V13&gt;0,'5. Valoración de Controles'!V13,
IF('5. Valoración de Controles'!V12&gt;0,'5. Valoración de Controles'!V12,O12))))))</f>
        <v>0.2</v>
      </c>
      <c r="AF12" s="107" t="str">
        <f t="shared" ref="AF12" si="0">IF(AND(AB12="Muy Alta",OR(AD12="Leve",AD12="Menor",AD12="Moderado",AD12="Mayor")),"Alto",
IF(AND(AB12="Alta",OR(AD12="Leve",AD12="Menor")),"Moderado",
IF(AND(AB12="Alta",OR(AD12="Moderado",AD12="Mayor")),"Alto",
IF(AND(AB12="Media",OR(AD12="Leve",AD12="Menor",AD12="Moderado")),"Moderado",
IF(AND(AB12="Media",OR(AD12="Mayor")),"Alto",
IF(AND(AB12="Baja",OR(AD12="Leve")),"Bajo",
IF(AND(OR(AB12="Baja",AB12="Improbable"),OR(AD12="Menor",AD12="Moderado")),"Moderado",
IF(AND(OR(AB12="Baja",AB12="Improbable"),AD12="Mayor"),"Alto",
IF(AND(AB12="Muy Baja",OR(AD12="Leve",AD12="Menor")),"Bajo",
IF(AND(OR(AB12="Muy Baja",AB12="Rara vez"),OR(AD12="Moderado")),"Moderado",
IF(AND(OR(AB12="Muy Baja",AB12="Rara vez"),AD12="Mayor"),"Alto",
IF(AND(OR(AB12="Casi seguro",AB12="Probable",AB12="Posible"),AD12="Mayor"),"Extremo",
IF(AND(AB12="Casi seguro",AD12="Moderado"),"Extremo",
IF(AND(OR(AB12="Probable",AB12="Posible"),OR(AD12="Moderado")),"Alto",
IF(AD12="Catastrófico","Extremo","")))))))))))))))</f>
        <v>Bajo</v>
      </c>
      <c r="AG12" s="108" t="s">
        <v>67</v>
      </c>
      <c r="AH12" s="155" t="str">
        <f t="shared" ref="AH12" si="1">IF(AG12="Reducir (Mitigar)","Debe establecer el plan de acción a implementar para mitigar el nivel del riesgo",
IF(AG12="Reducir (Transferir)","No amerita plan de acción. Debe tercerizar la actividad que genera este riesgo o adquirir polizas para evitar responsabilidad economica, sin embargo mantiene la responsabilidad reputacional",
IF(AG12="Aceptar","No amerita plan de acción. Asuma las consecuencias de la materialización del riesgo",
IF(AG12="Evitar","No amerita plan de acción. No ejecute la actividad que genera el riesgo",
IF(AG12="Reducir","Debe establecer el plan de acción a implementar para mitigar el nivel del riesgo",
IF(AG12="Compartir","No amerita plan de acción. Comparta el riesgo con una parte interesada que pueda gestionarlo con mas eficacia",""))))))</f>
        <v>No amerita plan de acción. Asuma las consecuencias de la materialización del riesgo</v>
      </c>
      <c r="AI12" s="179"/>
      <c r="AJ12" s="181"/>
      <c r="AK12" s="182" t="str">
        <f t="shared" ref="AK12" si="2">IF(AI12="","","∑ Peso porcentual de cada acción definida")</f>
        <v/>
      </c>
      <c r="AL12" s="111"/>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row>
    <row r="13" spans="1:67" ht="31.5" customHeight="1" x14ac:dyDescent="0.3">
      <c r="A13" s="109"/>
      <c r="B13" s="110"/>
      <c r="C13" s="110"/>
      <c r="D13" s="110"/>
      <c r="E13" s="110"/>
      <c r="F13" s="110"/>
      <c r="G13" s="110"/>
      <c r="H13" s="110"/>
      <c r="I13" s="110"/>
      <c r="J13" s="110"/>
      <c r="K13" s="105"/>
      <c r="L13" s="106"/>
      <c r="M13" s="110"/>
      <c r="N13" s="105"/>
      <c r="O13" s="106"/>
      <c r="P13" s="107"/>
      <c r="Q13" s="60" t="str">
        <f>IF($H$12="","",
IF(OR($H$12="Corrupción",$H$12="Lavado de Activos",$H$12="Financiación del Terrorismo",$H$12="Trámites, OPAs y Consultas de Acceso a la Información Pública"),'6.Valoración Control Corrupción'!$E13,'5. Valoración de Controles'!$H13))</f>
        <v xml:space="preserve">  </v>
      </c>
      <c r="R13" s="50">
        <f>IF($H$12="","",
IF(OR($H$12="Corrupción",$H$12="Lavado de Activos",$H$12="Financiación del Terrorismo",$H$12="Trámites, OPAs y Consultas de Acceso a la Información Pública"),"No Aplica",'5. Valoración de Controles'!$I13))</f>
        <v>0</v>
      </c>
      <c r="S13" s="50" t="str">
        <f>IF($H$12="","",
IF(OR($H$12="Corrupción",$H$12="Lavado de Activos",$H$12="Financiación del Terrorismo",$H$12="Trámites, OPAs y Consultas de Acceso a la Información Pública"),"No Aplica",'5. Valoración de Controles'!$J13))</f>
        <v/>
      </c>
      <c r="T13" s="50">
        <f>IF($H$12="","",
IF(OR($H$12="Corrupción",$H$12="Lavado de Activos",$H$12="Financiación del Terrorismo",$H$12="Trámites, OPAs y Consultas de Acceso a la Información Pública"),"No Aplica",'5. Valoración de Controles'!$K13))</f>
        <v>0</v>
      </c>
      <c r="U13" s="50">
        <f>IF($H$12="","",
IF(OR($H$12="Corrupción",$H$12="Lavado de Activos",$H$12="Financiación del Terrorismo",$H$12="Trámites, OPAs y Consultas de Acceso a la Información Pública"),"No Aplica",'5. Valoración de Controles'!$L13))</f>
        <v>0</v>
      </c>
      <c r="V13" s="50" t="str">
        <f>IF($H$12="","",
IF(OR($H$12="Corrupción",$H$12="Lavado de Activos",$H$12="Financiación del Terrorismo",$H$12="Trámites, OPAs y Consultas de Acceso a la Información Pública"),"No Aplica",'5. Valoración de Controles'!$M$12))</f>
        <v>Continua</v>
      </c>
      <c r="W13" s="50">
        <f>IF($H$12="","",
IF(OR($H$12="Corrupción",$H$12="Lavado de Activos",$H$12="Financiación del Terrorismo",$H$12="Trámites, OPAs y Consultas de Acceso a la Información Pública"),"No Aplica",'5. Valoración de Controles'!$N13))</f>
        <v>0</v>
      </c>
      <c r="X13" s="68">
        <f>IF($H$12="","",
IF(OR($H$12="Corrupción",$H$12="Lavado de Activos",$H$12="Financiación del Terrorismo",$H$12="Trámites, OPAs y Consultas de Acceso a la Información Pública"),"No Aplica",'5. Valoración de Controles'!$O13))</f>
        <v>0</v>
      </c>
      <c r="Y13" s="68">
        <f>IF($H$12="","",
IF(OR($H$12="Corrupción",$H$12="Lavado de Activos",$H$12="Financiación del Terrorismo",$H$12="Trámites, OPAs y Consultas de Acceso a la Información Pública"),"No Aplica",'5. Valoración de Controles'!$P13))</f>
        <v>0</v>
      </c>
      <c r="Z13" s="68">
        <f>IF($H$12="","",
IF(OR($H$12="Corrupción",$H$12="Lavado de Activos",$H$12="Financiación del Terrorismo",$H$12="Trámites, OPAs y Consultas de Acceso a la Información Pública"),"No Aplica",'5. Valoración de Controles'!$Q13))</f>
        <v>0</v>
      </c>
      <c r="AA13" s="52" t="str">
        <f>IF($H$12="","",
IF(OR($H$12="Corrupción",$H$12="Lavado de Activos",$H$12="Financiación del Terrorismo",$H$12="Trámites, OPAs y Consultas de Acceso a la Información Pública"),"No aplica",'5. Valoración de Controles'!$R13))</f>
        <v/>
      </c>
      <c r="AB13" s="105"/>
      <c r="AC13" s="177"/>
      <c r="AD13" s="105"/>
      <c r="AE13" s="177"/>
      <c r="AF13" s="107"/>
      <c r="AG13" s="108"/>
      <c r="AH13" s="178"/>
      <c r="AI13" s="180"/>
      <c r="AJ13" s="175"/>
      <c r="AK13" s="183"/>
      <c r="AL13" s="175"/>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row>
    <row r="14" spans="1:67" ht="31.5" customHeight="1" x14ac:dyDescent="0.3">
      <c r="A14" s="109"/>
      <c r="B14" s="110"/>
      <c r="C14" s="110"/>
      <c r="D14" s="110"/>
      <c r="E14" s="110"/>
      <c r="F14" s="110"/>
      <c r="G14" s="110"/>
      <c r="H14" s="110"/>
      <c r="I14" s="110"/>
      <c r="J14" s="110"/>
      <c r="K14" s="105"/>
      <c r="L14" s="106"/>
      <c r="M14" s="110"/>
      <c r="N14" s="105"/>
      <c r="O14" s="106"/>
      <c r="P14" s="107"/>
      <c r="Q14" s="60" t="str">
        <f>IF($H$12="","",
IF(OR($H$12="Corrupción",$H$12="Lavado de Activos",$H$12="Financiación del Terrorismo",$H$12="Trámites, OPAs y Consultas de Acceso a la Información Pública"),'6.Valoración Control Corrupción'!$E14,'5. Valoración de Controles'!$H14))</f>
        <v xml:space="preserve">  </v>
      </c>
      <c r="R14" s="50">
        <f>IF($H$12="","",
IF(OR($H$12="Corrupción",$H$12="Lavado de Activos",$H$12="Financiación del Terrorismo",$H$12="Trámites, OPAs y Consultas de Acceso a la Información Pública"),"No Aplica",'5. Valoración de Controles'!$I14))</f>
        <v>0</v>
      </c>
      <c r="S14" s="50" t="str">
        <f>IF($H$12="","",
IF(OR($H$12="Corrupción",$H$12="Lavado de Activos",$H$12="Financiación del Terrorismo",$H$12="Trámites, OPAs y Consultas de Acceso a la Información Pública"),"No Aplica",'5. Valoración de Controles'!$J14))</f>
        <v/>
      </c>
      <c r="T14" s="50">
        <f>IF($H$12="","",
IF(OR($H$12="Corrupción",$H$12="Lavado de Activos",$H$12="Financiación del Terrorismo",$H$12="Trámites, OPAs y Consultas de Acceso a la Información Pública"),"No Aplica",'5. Valoración de Controles'!$K14))</f>
        <v>0</v>
      </c>
      <c r="U14" s="50">
        <f>IF($H$12="","",
IF(OR($H$12="Corrupción",$H$12="Lavado de Activos",$H$12="Financiación del Terrorismo",$H$12="Trámites, OPAs y Consultas de Acceso a la Información Pública"),"No Aplica",'5. Valoración de Controles'!$L14))</f>
        <v>0</v>
      </c>
      <c r="V14" s="50" t="str">
        <f>IF($H$12="","",
IF(OR($H$12="Corrupción",$H$12="Lavado de Activos",$H$12="Financiación del Terrorismo",$H$12="Trámites, OPAs y Consultas de Acceso a la Información Pública"),"No Aplica",'5. Valoración de Controles'!$M$12))</f>
        <v>Continua</v>
      </c>
      <c r="W14" s="50">
        <f>IF($H$12="","",
IF(OR($H$12="Corrupción",$H$12="Lavado de Activos",$H$12="Financiación del Terrorismo",$H$12="Trámites, OPAs y Consultas de Acceso a la Información Pública"),"No Aplica",'5. Valoración de Controles'!$N14))</f>
        <v>0</v>
      </c>
      <c r="X14" s="68">
        <f>IF($H$12="","",
IF(OR($H$12="Corrupción",$H$12="Lavado de Activos",$H$12="Financiación del Terrorismo",$H$12="Trámites, OPAs y Consultas de Acceso a la Información Pública"),"No Aplica",'5. Valoración de Controles'!$O14))</f>
        <v>0</v>
      </c>
      <c r="Y14" s="68">
        <f>IF($H$12="","",
IF(OR($H$12="Corrupción",$H$12="Lavado de Activos",$H$12="Financiación del Terrorismo",$H$12="Trámites, OPAs y Consultas de Acceso a la Información Pública"),"No Aplica",'5. Valoración de Controles'!$P14))</f>
        <v>0</v>
      </c>
      <c r="Z14" s="68">
        <f>IF($H$12="","",
IF(OR($H$12="Corrupción",$H$12="Lavado de Activos",$H$12="Financiación del Terrorismo",$H$12="Trámites, OPAs y Consultas de Acceso a la Información Pública"),"No Aplica",'5. Valoración de Controles'!$Q14))</f>
        <v>0</v>
      </c>
      <c r="AA14" s="52" t="str">
        <f>IF($H$12="","",
IF(OR($H$12="Corrupción",$H$12="Lavado de Activos",$H$12="Financiación del Terrorismo",$H$12="Trámites, OPAs y Consultas de Acceso a la Información Pública"),"No aplica",'5. Valoración de Controles'!$R14))</f>
        <v/>
      </c>
      <c r="AB14" s="105"/>
      <c r="AC14" s="177"/>
      <c r="AD14" s="105"/>
      <c r="AE14" s="177"/>
      <c r="AF14" s="107"/>
      <c r="AG14" s="108"/>
      <c r="AH14" s="178"/>
      <c r="AI14" s="180"/>
      <c r="AJ14" s="175"/>
      <c r="AK14" s="183"/>
      <c r="AL14" s="175"/>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row>
    <row r="15" spans="1:67" ht="31.5" customHeight="1" x14ac:dyDescent="0.3">
      <c r="A15" s="109">
        <v>3</v>
      </c>
      <c r="B15" s="110" t="str">
        <f>'2. Identificación del Riesgo'!B15:B17</f>
        <v>Gestión Financiera</v>
      </c>
      <c r="C15" s="110" t="str">
        <f>IF('2. Identificación del Riesgo'!C15:C17="","",'2. Identificación del Riesgo'!C15:C17)</f>
        <v>Presupuesto</v>
      </c>
      <c r="D15" s="110" t="str">
        <f>IF('2. Identificación del Riesgo'!D15:D17="","",'2. Identificación del Riesgo'!D15:D17)</f>
        <v>Afectación Económica o Presupuestal</v>
      </c>
      <c r="E15" s="110" t="str">
        <f>IF('2. Identificación del Riesgo'!E15:E17="","",'2. Identificación del Riesgo'!E15:E17)</f>
        <v>Documentos errados</v>
      </c>
      <c r="F15" s="110" t="str">
        <f>IF('2. Identificación del Riesgo'!F15:F17="","",'2. Identificación del Riesgo'!F15:F17)</f>
        <v>Falta de parametrización</v>
      </c>
      <c r="G15" s="110" t="str">
        <f>IF('2. Identificación del Riesgo'!G15:G17="","",'2. Identificación del Riesgo'!G15:G17)</f>
        <v>Afectación Económica o Presupuestal por Fallas en el aplicativo SISFONDOGER para ejercer el control de los recursos debido a Falta de parametrización</v>
      </c>
      <c r="H15" s="110" t="str">
        <f>IF('2. Identificación del Riesgo'!H15:H17="","",'2. Identificación del Riesgo'!H15:H17)</f>
        <v>Gestión</v>
      </c>
      <c r="I15" s="110" t="str">
        <f>IF('2. Identificación del Riesgo'!I15:I17="","",'2. Identificación del Riesgo'!I15:I17)</f>
        <v>Fallas Tecnológicas</v>
      </c>
      <c r="J15" s="110" t="str">
        <f>IF('2. Identificación del Riesgo'!J15:J17="","",'2. Identificación del Riesgo'!J15:J17)</f>
        <v>Alta: La actividad que conlleva el riesgo se ejecuta mínimo 500 veces al año y máximo 5000 veces por año</v>
      </c>
      <c r="K15" s="105" t="str">
        <f>'2. Identificación del Riesgo'!K15:K17</f>
        <v>Alta</v>
      </c>
      <c r="L15" s="106">
        <f>'2. Identificación del Riesgo'!L15:L17</f>
        <v>0.8</v>
      </c>
      <c r="M15" s="110" t="str">
        <f>IF(OR('2. Identificación del Riesgo'!H15:H17="Corrupción",'2. Identificación del Riesgo'!H15:H17="Lavado de Activos",'2. Identificación del Riesgo'!H15:H17="Financiación del Terrorismo",'2. Identificación del Riesgo'!H15:H17="Trámites, OPAs y Consultas de Acceso a la Información Pública"),"No Aplica",
IF('2. Identificación del Riesgo'!M15:M17="","",'2. Identificación del Riesgo'!M15:M17))</f>
        <v>Reputacional: El riesgo afecta la imagen de alguna área de la organización</v>
      </c>
      <c r="N15" s="105" t="str">
        <f>'2. Identificación del Riesgo'!N15:N17</f>
        <v>Leve</v>
      </c>
      <c r="O15" s="106">
        <f>'2. Identificación del Riesgo'!O15:O17</f>
        <v>0.2</v>
      </c>
      <c r="P15" s="107" t="str">
        <f>'2. Identificación del Riesgo'!P15:P17</f>
        <v>Moderado</v>
      </c>
      <c r="Q15" s="51" t="str">
        <f>IF($H$15="","",
IF(OR($H$15="Corrupción",$H$15="Lavado de Activos",$H$15="Financiación del Terrorismo",$H$15="Trámites, OPAs y Consultas de Acceso a la Información Pública"),'6.Valoración Control Corrupción'!$E15,'5. Valoración de Controles'!$H15))</f>
        <v xml:space="preserve">Profesional Especializado presupuesto Realizar base de datos en excel con las afectaciones presupuestales de FONDIGER. </v>
      </c>
      <c r="R15" s="50" t="str">
        <f>IF($H$15="","",
IF(OR($H$15="Corrupción",$H$15="Lavado de Activos",$H$15="Financiación del Terrorismo",$H$15="Trámites, OPAs y Consultas de Acceso a la Información Pública"),"No Aplica",'5. Valoración de Controles'!$I15))</f>
        <v>Detectivo</v>
      </c>
      <c r="S15" s="50" t="str">
        <f>IF($H$15="","",
IF(OR($H$15="Corrupción",$H$15="Lavado de Activos",$H$15="Financiación del Terrorismo",$H$15="Trámites, OPAs y Consultas de Acceso a la Información Pública"),"No Aplica",'5. Valoración de Controles'!$J15))</f>
        <v>Afecta probabilidad</v>
      </c>
      <c r="T15" s="50" t="str">
        <f>IF($H$15="","",
IF(OR($H$15="Corrupción",$H$15="Lavado de Activos",$H$15="Financiación del Terrorismo",$H$15="Trámites, OPAs y Consultas de Acceso a la Información Pública"),"No Aplica",'5. Valoración de Controles'!$K15))</f>
        <v>Manual</v>
      </c>
      <c r="U15" s="50" t="str">
        <f>IF($H$15="","",
IF(OR($H$15="Corrupción",$H$15="Lavado de Activos",$H$15="Financiación del Terrorismo",$H$15="Trámites, OPAs y Consultas de Acceso a la Información Pública"),"No Aplica",'5. Valoración de Controles'!$L15))</f>
        <v>Sin Documentar</v>
      </c>
      <c r="V15" s="50" t="str">
        <f>IF($H$15="","",
IF(OR($H$15="Corrupción",$H$15="Lavado de Activos",$H$15="Financiación del Terrorismo",$H$15="Trámites, OPAs y Consultas de Acceso a la Información Pública"),"No Aplica",'5. Valoración de Controles'!$M15))</f>
        <v>Continua</v>
      </c>
      <c r="W15" s="50" t="str">
        <f>IF($H$15="","",
IF(OR($H$15="Corrupción",$H$15="Lavado de Activos",$H$15="Financiación del Terrorismo",$H$15="Trámites, OPAs y Consultas de Acceso a la Información Pública"),"No Aplica",'5. Valoración de Controles'!$N15))</f>
        <v>Con registro</v>
      </c>
      <c r="X15" s="68" t="str">
        <f>IF($H$15="","",
IF(OR($H$15="Corrupción",$H$15="Lavado de Activos",$H$15="Financiación del Terrorismo",$H$15="Trámites, OPAs y Consultas de Acceso a la Información Pública"),"No Aplica",'5. Valoración de Controles'!$O15))</f>
        <v>Carpeta NAS Presupuesto</v>
      </c>
      <c r="Y15" s="68" t="str">
        <f>IF($H$15="","",
IF(OR($H$15="Corrupción",$H$15="Lavado de Activos",$H$15="Financiación del Terrorismo",$H$15="Trámites, OPAs y Consultas de Acceso a la Información Pública"),"No Aplica",'5. Valoración de Controles'!$P15))</f>
        <v>Bases de datos de excel e informes del aplicativo SISFONDIGER</v>
      </c>
      <c r="Z15" s="68" t="str">
        <f>IF($H$15="","",
IF(OR($H$15="Corrupción",$H$15="Lavado de Activos",$H$15="Financiación del Terrorismo",$H$15="Trámites, OPAs y Consultas de Acceso a la Información Pública"),"No Aplica",'5. Valoración de Controles'!$Q15))</f>
        <v>Se realiza la solicitud a la Oficina de TICS, el ajuste de la inconsistencia que presenta el aplicativo</v>
      </c>
      <c r="AA15" s="52">
        <f>IF($H$15="","",
IF(OR($H$15="Corrupción",$H$15="Lavado de Activos",$H$15="Financiación del Terrorismo",$H$15="Trámites, OPAs y Consultas de Acceso a la Información Pública"),"No aplica",'5. Valoración de Controles'!$R15))</f>
        <v>0.3</v>
      </c>
      <c r="AB15" s="105" t="str">
        <f>IF(H15="","",
IF(OR(H15="Corrupción",H15="Lavado de Activos",H15="Financiación del Terrorismo",H15="Trámites, OPAs y Consultas de Acceso a la Información Pública"),'6.Valoración Control Corrupción'!W15:W17,
IF(OR(H15&lt;&gt;"Corrupción",H15&lt;&gt;"Lavado de Activos",H15&lt;&gt;"Financiación del Terrorismo",H15&lt;&gt;"Trámites, OPAs y Consultas de Acceso a la Información Pública"),IF(AC15="","",
IF(AND(AC15&gt;0,AC15&lt;0.4),"Muy Baja",
IF(AND(AC15&gt;=0.4,AC15&lt;0.6),"Baja",
IF(AND(AC15&gt;=0.6,AC15&lt;0.8),"Media",
IF(AND(AC15&gt;=0.8,AC15&lt;1),"Alta",
IF(AC15&gt;=1,"Muy Alta","")))))))))</f>
        <v>Baja</v>
      </c>
      <c r="AC15" s="176">
        <f>IF(H15="","",
IF(OR(H15="Corrupción",H15="Lavado de Activos",H15="Financiación del Terrorismo",H15="Trámites, OPAs y Consultas de Acceso a la Información Pública"),"No aplica",
IF(OR(H15&lt;&gt;"Corrupción",H15&lt;&gt;"Lavado de Activos",H15&lt;&gt;"Financiación del Terrorismo",H15&lt;&gt;"Trámites, OPAs y Consultas de Acceso a la Información Pública"),
IF('5. Valoración de Controles'!U17&gt;0,'5. Valoración de Controles'!U17,
IF('5. Valoración de Controles'!U16&gt;0,'5. Valoración de Controles'!U16,
IF('5. Valoración de Controles'!U15&gt;0,'5. Valoración de Controles'!U15,L15))))))</f>
        <v>0.56000000000000005</v>
      </c>
      <c r="AD15" s="105" t="str">
        <f>IF(H15="","",
IF(OR(H15="Corrupción",H15="Lavado de Activos",H15="Financiación del Terrorismo",H15="Trámites, OPAs y Consultas de Acceso a la Información Pública"),'3. Impacto Riesgo de Corrupción'!Z15:Z17,
IF(OR(H15&lt;&gt;"Corrupción",H15&lt;&gt;"Lavado de Activos",H15&lt;&gt;"Financiación del Terrorismo",H15&lt;&gt;"Trámites, OPAs y Consultas de Acceso a la Información Pública"),
IF(AE15="","",
IF(AND(AE15&gt;0,AE15&lt;0.4),"Leve",
IF(AND(AE15&gt;=0.4,AE15&lt;0.6),"Menor",
IF(AND(AE15&gt;=0.6,AE15&lt;0.8),"Moderado",
IF(AND(AE15&gt;=0.8,AE15&lt;1),"Mayor",
IF(AE15&gt;=1,"Catastrófico","")))))))))</f>
        <v>Leve</v>
      </c>
      <c r="AE15" s="176">
        <f>IF(H15="","",
IF(OR(H15="Corrupción",H15="Lavado de Activos",H15="Financiación del Terrorismo",H15="Trámites, OPAs y Consultas de Acceso a la Información Pública"),"No aplica",
IF(OR(H15&lt;&gt;"Corrupción",H15&lt;&gt;"Lavado de Activos",H15&lt;&gt;"Financiación del Terrorismo",H15&lt;&gt;"Trámites, OPAs y Consultas de Acceso a la Información Pública"),
IF('5. Valoración de Controles'!V17&gt;0,'5. Valoración de Controles'!V17,
IF('5. Valoración de Controles'!V16&gt;0,'5. Valoración de Controles'!V16,
IF('5. Valoración de Controles'!V15&gt;0,'5. Valoración de Controles'!V15,O15))))))</f>
        <v>0.2</v>
      </c>
      <c r="AF15" s="107" t="str">
        <f t="shared" ref="AF15" si="3">IF(AND(AB15="Muy Alta",OR(AD15="Leve",AD15="Menor",AD15="Moderado",AD15="Mayor")),"Alto",
IF(AND(AB15="Alta",OR(AD15="Leve",AD15="Menor")),"Moderado",
IF(AND(AB15="Alta",OR(AD15="Moderado",AD15="Mayor")),"Alto",
IF(AND(AB15="Media",OR(AD15="Leve",AD15="Menor",AD15="Moderado")),"Moderado",
IF(AND(AB15="Media",OR(AD15="Mayor")),"Alto",
IF(AND(AB15="Baja",OR(AD15="Leve")),"Bajo",
IF(AND(OR(AB15="Baja",AB15="Improbable"),OR(AD15="Menor",AD15="Moderado")),"Moderado",
IF(AND(OR(AB15="Baja",AB15="Improbable"),AD15="Mayor"),"Alto",
IF(AND(AB15="Muy Baja",OR(AD15="Leve",AD15="Menor")),"Bajo",
IF(AND(OR(AB15="Muy Baja",AB15="Rara vez"),OR(AD15="Moderado")),"Moderado",
IF(AND(OR(AB15="Muy Baja",AB15="Rara vez"),AD15="Mayor"),"Alto",
IF(AND(OR(AB15="Casi seguro",AB15="Probable",AB15="Posible"),AD15="Mayor"),"Extremo",
IF(AND(AB15="Casi seguro",AD15="Moderado"),"Extremo",
IF(AND(OR(AB15="Probable",AB15="Posible"),OR(AD15="Moderado")),"Alto",
IF(AD15="Catastrófico","Extremo","")))))))))))))))</f>
        <v>Bajo</v>
      </c>
      <c r="AG15" s="108" t="s">
        <v>69</v>
      </c>
      <c r="AH15" s="155" t="str">
        <f t="shared" ref="AH15" si="4">IF(AG15="Reducir (Mitigar)","Debe establecer el plan de acción a implementar para mitigar el nivel del riesgo",
IF(AG15="Reducir (Transferir)","No amerita plan de acción. Debe tercerizar la actividad que genera este riesgo o adquirir polizas para evitar responsabilidad economica, sin embargo mantiene la responsabilidad reputacional",
IF(AG15="Aceptar","No amerita plan de acción. Asuma las consecuencias de la materialización del riesgo",
IF(AG15="Evitar","No amerita plan de acción. No ejecute la actividad que genera el riesgo",
IF(AG15="Reducir","Debe establecer el plan de acción a implementar para mitigar el nivel del riesgo",
IF(AG15="Compartir","No amerita plan de acción. Comparta el riesgo con una parte interesada que pueda gestionarlo con mas eficacia",""))))))</f>
        <v>Debe establecer el plan de acción a implementar para mitigar el nivel del riesgo</v>
      </c>
      <c r="AI15" s="179" t="s">
        <v>389</v>
      </c>
      <c r="AJ15" s="181">
        <v>44835</v>
      </c>
      <c r="AK15" s="182" t="str">
        <f t="shared" ref="AK15" si="5">IF(AI15="","","∑ Peso porcentual de cada acción definida")</f>
        <v>∑ Peso porcentual de cada acción definida</v>
      </c>
      <c r="AL15" s="111" t="s">
        <v>390</v>
      </c>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row>
    <row r="16" spans="1:67" ht="31.5" customHeight="1" x14ac:dyDescent="0.3">
      <c r="A16" s="109"/>
      <c r="B16" s="110"/>
      <c r="C16" s="110"/>
      <c r="D16" s="110"/>
      <c r="E16" s="110"/>
      <c r="F16" s="110"/>
      <c r="G16" s="110"/>
      <c r="H16" s="110"/>
      <c r="I16" s="110"/>
      <c r="J16" s="110"/>
      <c r="K16" s="105"/>
      <c r="L16" s="106"/>
      <c r="M16" s="110"/>
      <c r="N16" s="105"/>
      <c r="O16" s="106"/>
      <c r="P16" s="107"/>
      <c r="Q16" s="51" t="str">
        <f>IF($H$15="","",
IF(OR($H$15="Corrupción",$H$15="Lavado de Activos",$H$15="Financiación del Terrorismo",$H$15="Trámites, OPAs y Consultas de Acceso a la Información Pública"),'6.Valoración Control Corrupción'!$E16,'5. Valoración de Controles'!$H16))</f>
        <v xml:space="preserve">  </v>
      </c>
      <c r="R16" s="50">
        <f>IF($H$15="","",
IF(OR($H$15="Corrupción",$H$15="Lavado de Activos",$H$15="Financiación del Terrorismo",$H$15="Trámites, OPAs y Consultas de Acceso a la Información Pública"),"No Aplica",'5. Valoración de Controles'!$I16))</f>
        <v>0</v>
      </c>
      <c r="S16" s="50" t="str">
        <f>IF($H$15="","",
IF(OR($H$15="Corrupción",$H$15="Lavado de Activos",$H$15="Financiación del Terrorismo",$H$15="Trámites, OPAs y Consultas de Acceso a la Información Pública"),"No Aplica",'5. Valoración de Controles'!$J16))</f>
        <v/>
      </c>
      <c r="T16" s="50">
        <f>IF($H$15="","",
IF(OR($H$15="Corrupción",$H$15="Lavado de Activos",$H$15="Financiación del Terrorismo",$H$15="Trámites, OPAs y Consultas de Acceso a la Información Pública"),"No Aplica",'5. Valoración de Controles'!$K16))</f>
        <v>0</v>
      </c>
      <c r="U16" s="50">
        <f>IF($H$15="","",
IF(OR($H$15="Corrupción",$H$15="Lavado de Activos",$H$15="Financiación del Terrorismo",$H$15="Trámites, OPAs y Consultas de Acceso a la Información Pública"),"No Aplica",'5. Valoración de Controles'!$L16))</f>
        <v>0</v>
      </c>
      <c r="V16" s="50">
        <f>IF($H$15="","",
IF(OR($H$15="Corrupción",$H$15="Lavado de Activos",$H$15="Financiación del Terrorismo",$H$15="Trámites, OPAs y Consultas de Acceso a la Información Pública"),"No Aplica",'5. Valoración de Controles'!$M16))</f>
        <v>0</v>
      </c>
      <c r="W16" s="50">
        <f>IF($H$15="","",
IF(OR($H$15="Corrupción",$H$15="Lavado de Activos",$H$15="Financiación del Terrorismo",$H$15="Trámites, OPAs y Consultas de Acceso a la Información Pública"),"No Aplica",'5. Valoración de Controles'!$N16))</f>
        <v>0</v>
      </c>
      <c r="X16" s="68">
        <f>IF($H$15="","",
IF(OR($H$15="Corrupción",$H$15="Lavado de Activos",$H$15="Financiación del Terrorismo",$H$15="Trámites, OPAs y Consultas de Acceso a la Información Pública"),"No Aplica",'5. Valoración de Controles'!$O16))</f>
        <v>0</v>
      </c>
      <c r="Y16" s="68">
        <f>IF($H$15="","",
IF(OR($H$15="Corrupción",$H$15="Lavado de Activos",$H$15="Financiación del Terrorismo",$H$15="Trámites, OPAs y Consultas de Acceso a la Información Pública"),"No Aplica",'5. Valoración de Controles'!$P16))</f>
        <v>0</v>
      </c>
      <c r="Z16" s="68">
        <f>IF($H$15="","",
IF(OR($H$15="Corrupción",$H$15="Lavado de Activos",$H$15="Financiación del Terrorismo",$H$15="Trámites, OPAs y Consultas de Acceso a la Información Pública"),"No Aplica",'5. Valoración de Controles'!$Q16))</f>
        <v>0</v>
      </c>
      <c r="AA16" s="52" t="str">
        <f>IF($H$15="","",
IF(OR($H$15="Corrupción",$H$15="Lavado de Activos",$H$15="Financiación del Terrorismo",$H$15="Trámites, OPAs y Consultas de Acceso a la Información Pública"),"No aplica",'5. Valoración de Controles'!$R16))</f>
        <v/>
      </c>
      <c r="AB16" s="105"/>
      <c r="AC16" s="177"/>
      <c r="AD16" s="105"/>
      <c r="AE16" s="177"/>
      <c r="AF16" s="107"/>
      <c r="AG16" s="108"/>
      <c r="AH16" s="178"/>
      <c r="AI16" s="180"/>
      <c r="AJ16" s="175"/>
      <c r="AK16" s="183"/>
      <c r="AL16" s="175"/>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row>
    <row r="17" spans="1:67" ht="31.5" customHeight="1" x14ac:dyDescent="0.3">
      <c r="A17" s="109"/>
      <c r="B17" s="110"/>
      <c r="C17" s="110"/>
      <c r="D17" s="110"/>
      <c r="E17" s="110"/>
      <c r="F17" s="110"/>
      <c r="G17" s="110"/>
      <c r="H17" s="110"/>
      <c r="I17" s="110"/>
      <c r="J17" s="110"/>
      <c r="K17" s="105"/>
      <c r="L17" s="106"/>
      <c r="M17" s="110"/>
      <c r="N17" s="105"/>
      <c r="O17" s="106"/>
      <c r="P17" s="107"/>
      <c r="Q17" s="51" t="str">
        <f>IF($H$15="","",
IF(OR($H$15="Corrupción",$H$15="Lavado de Activos",$H$15="Financiación del Terrorismo",$H$15="Trámites, OPAs y Consultas de Acceso a la Información Pública"),'6.Valoración Control Corrupción'!$E17,'5. Valoración de Controles'!$H17))</f>
        <v xml:space="preserve">  </v>
      </c>
      <c r="R17" s="50">
        <f>IF($H$15="","",
IF(OR($H$15="Corrupción",$H$15="Lavado de Activos",$H$15="Financiación del Terrorismo",$H$15="Trámites, OPAs y Consultas de Acceso a la Información Pública"),"No Aplica",'5. Valoración de Controles'!$I17))</f>
        <v>0</v>
      </c>
      <c r="S17" s="50" t="str">
        <f>IF($H$15="","",
IF(OR($H$15="Corrupción",$H$15="Lavado de Activos",$H$15="Financiación del Terrorismo",$H$15="Trámites, OPAs y Consultas de Acceso a la Información Pública"),"No Aplica",'5. Valoración de Controles'!$J17))</f>
        <v/>
      </c>
      <c r="T17" s="50">
        <f>IF($H$15="","",
IF(OR($H$15="Corrupción",$H$15="Lavado de Activos",$H$15="Financiación del Terrorismo",$H$15="Trámites, OPAs y Consultas de Acceso a la Información Pública"),"No Aplica",'5. Valoración de Controles'!$K17))</f>
        <v>0</v>
      </c>
      <c r="U17" s="50">
        <f>IF($H$15="","",
IF(OR($H$15="Corrupción",$H$15="Lavado de Activos",$H$15="Financiación del Terrorismo",$H$15="Trámites, OPAs y Consultas de Acceso a la Información Pública"),"No Aplica",'5. Valoración de Controles'!$L17))</f>
        <v>0</v>
      </c>
      <c r="V17" s="50">
        <f>IF($H$15="","",
IF(OR($H$15="Corrupción",$H$15="Lavado de Activos",$H$15="Financiación del Terrorismo",$H$15="Trámites, OPAs y Consultas de Acceso a la Información Pública"),"No Aplica",'5. Valoración de Controles'!$M17))</f>
        <v>0</v>
      </c>
      <c r="W17" s="50">
        <f>IF($H$15="","",
IF(OR($H$15="Corrupción",$H$15="Lavado de Activos",$H$15="Financiación del Terrorismo",$H$15="Trámites, OPAs y Consultas de Acceso a la Información Pública"),"No Aplica",'5. Valoración de Controles'!$N17))</f>
        <v>0</v>
      </c>
      <c r="X17" s="68">
        <f>IF($H$15="","",
IF(OR($H$15="Corrupción",$H$15="Lavado de Activos",$H$15="Financiación del Terrorismo",$H$15="Trámites, OPAs y Consultas de Acceso a la Información Pública"),"No Aplica",'5. Valoración de Controles'!$O17))</f>
        <v>0</v>
      </c>
      <c r="Y17" s="68">
        <f>IF($H$15="","",
IF(OR($H$15="Corrupción",$H$15="Lavado de Activos",$H$15="Financiación del Terrorismo",$H$15="Trámites, OPAs y Consultas de Acceso a la Información Pública"),"No Aplica",'5. Valoración de Controles'!$P17))</f>
        <v>0</v>
      </c>
      <c r="Z17" s="68">
        <f>IF($H$15="","",
IF(OR($H$15="Corrupción",$H$15="Lavado de Activos",$H$15="Financiación del Terrorismo",$H$15="Trámites, OPAs y Consultas de Acceso a la Información Pública"),"No Aplica",'5. Valoración de Controles'!$Q17))</f>
        <v>0</v>
      </c>
      <c r="AA17" s="52" t="str">
        <f>IF($H$15="","",
IF(OR($H$15="Corrupción",$H$15="Lavado de Activos",$H$15="Financiación del Terrorismo",$H$15="Trámites, OPAs y Consultas de Acceso a la Información Pública"),"No aplica",'5. Valoración de Controles'!$R17))</f>
        <v/>
      </c>
      <c r="AB17" s="105"/>
      <c r="AC17" s="177"/>
      <c r="AD17" s="105"/>
      <c r="AE17" s="177"/>
      <c r="AF17" s="107"/>
      <c r="AG17" s="108"/>
      <c r="AH17" s="178"/>
      <c r="AI17" s="180"/>
      <c r="AJ17" s="175"/>
      <c r="AK17" s="183"/>
      <c r="AL17" s="175"/>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row>
    <row r="18" spans="1:67" ht="31.5" customHeight="1" x14ac:dyDescent="0.3">
      <c r="A18" s="109">
        <v>4</v>
      </c>
      <c r="B18" s="110" t="str">
        <f>'2. Identificación del Riesgo'!B18:B20</f>
        <v>Gestión Financiera</v>
      </c>
      <c r="C18" s="110" t="str">
        <f>IF('2. Identificación del Riesgo'!C18:C20="","",'2. Identificación del Riesgo'!C18:C20)</f>
        <v>Contabilidad</v>
      </c>
      <c r="D18" s="110" t="str">
        <f>IF('2. Identificación del Riesgo'!D18:D20="","",'2. Identificación del Riesgo'!D18:D20)</f>
        <v>Afectación Económica o Presupuestal</v>
      </c>
      <c r="E18" s="110" t="str">
        <f>IF('2. Identificación del Riesgo'!E18:E20="","",'2. Identificación del Riesgo'!E18:E20)</f>
        <v xml:space="preserve">Notas de los estados financieros no acorde a la realidad. </v>
      </c>
      <c r="F18" s="110" t="str">
        <f>IF('2. Identificación del Riesgo'!F18:F20="","",'2. Identificación del Riesgo'!F18:F20)</f>
        <v>Falta de información reportada por los lideres de procesos.</v>
      </c>
      <c r="G18" s="110" t="str">
        <f>IF('2. Identificación del Riesgo'!G18:G20="","",'2. Identificación del Riesgo'!G18:G20)</f>
        <v>Afectación Económica o Presupuestal por Reconocimiento, medición, presentación  y revelación no acorde a la realidad económica y financiera del IDIGER debido a Falta de información reportada por los lideres de procesos debido a Falta de información reportada por los lideres de procesos.</v>
      </c>
      <c r="H18" s="110" t="str">
        <f>IF('2. Identificación del Riesgo'!H18:H20="","",'2. Identificación del Riesgo'!H18:H20)</f>
        <v>Gestión</v>
      </c>
      <c r="I18" s="110" t="str">
        <f>IF('2. Identificación del Riesgo'!I18:I20="","",'2. Identificación del Riesgo'!I18:I20)</f>
        <v>Ejecución y Administración de procesos</v>
      </c>
      <c r="J18" s="110" t="str">
        <f>IF('2. Identificación del Riesgo'!J18:J20="","",'2. Identificación del Riesgo'!J18:J20)</f>
        <v>Muy Baja: La actividad que conlleva el riesgo se ejecuta como máximo 2 veces por año</v>
      </c>
      <c r="K18" s="105" t="str">
        <f>'2. Identificación del Riesgo'!K18:K20</f>
        <v>Muy Baja</v>
      </c>
      <c r="L18" s="106">
        <f>'2. Identificación del Riesgo'!L18:L20</f>
        <v>0.2</v>
      </c>
      <c r="M18" s="110" t="str">
        <f>IF(OR('2. Identificación del Riesgo'!H18:H20="Corrupción",'2. Identificación del Riesgo'!H18:H20="Lavado de Activos",'2. Identificación del Riesgo'!H18:H20="Financiación del Terrorismo",'2. Identificación del Riesgo'!H18:H20="Trámites, OPAs y Consultas de Acceso a la Información Pública"),"No Aplica",
IF('2. Identificación del Riesgo'!M18:M20="","",'2. Identificación del Riesgo'!M18:M20))</f>
        <v>Reputacional: El riesgo afecta la imagen de alguna área de la organización</v>
      </c>
      <c r="N18" s="105" t="str">
        <f>'2. Identificación del Riesgo'!N18:N20</f>
        <v>Leve</v>
      </c>
      <c r="O18" s="106">
        <f>'2. Identificación del Riesgo'!O18:O20</f>
        <v>0.2</v>
      </c>
      <c r="P18" s="107" t="str">
        <f>'2. Identificación del Riesgo'!P18:P20</f>
        <v>Bajo</v>
      </c>
      <c r="Q18" s="51" t="str">
        <f>IF($H$18="","",
IF(OR($H$18="Corrupción",$H$18="Lavado de Activos",$H$18="Financiación del Terrorismo",$H$18="Trámites, OPAs y Consultas de Acceso a la Información Pública"),'6.Valoración Control Corrupción'!$E18,'5. Valoración de Controles'!$H18))</f>
        <v xml:space="preserve">Profesional Especializado contabilidad Se cuenta con un check list que permite asegurar que la información se suministre al área contable  en las condiciones requeridas. </v>
      </c>
      <c r="R18" s="50" t="str">
        <f>IF($H$18="","",
IF(OR($H$18="Corrupción",$H$18="Lavado de Activos",$H$18="Financiación del Terrorismo",$H$18="Trámites, OPAs y Consultas de Acceso a la Información Pública"),"No Aplica",'5. Valoración de Controles'!$I18))</f>
        <v>Preventivo</v>
      </c>
      <c r="S18" s="50" t="str">
        <f>IF($H$18="","",
IF(OR($H$18="Corrupción",$H$18="Lavado de Activos",$H$18="Financiación del Terrorismo",$H$18="Trámites, OPAs y Consultas de Acceso a la Información Pública"),"No Aplica",'5. Valoración de Controles'!$J18))</f>
        <v>Afecta probabilidad</v>
      </c>
      <c r="T18" s="50" t="str">
        <f>IF($H$18="","",
IF(OR($H$18="Corrupción",$H$18="Lavado de Activos",$H$18="Financiación del Terrorismo",$H$18="Trámites, OPAs y Consultas de Acceso a la Información Pública"),"No Aplica",'5. Valoración de Controles'!$K18))</f>
        <v>Manual</v>
      </c>
      <c r="U18" s="50" t="str">
        <f>IF($H$18="","",
IF(OR($H$18="Corrupción",$H$18="Lavado de Activos",$H$18="Financiación del Terrorismo",$H$18="Trámites, OPAs y Consultas de Acceso a la Información Pública"),"No Aplica",'5. Valoración de Controles'!$L18))</f>
        <v>Documentado</v>
      </c>
      <c r="V18" s="50" t="str">
        <f>IF($H$18="","",
IF(OR($H$18="Corrupción",$H$18="Lavado de Activos",$H$18="Financiación del Terrorismo",$H$18="Trámites, OPAs y Consultas de Acceso a la Información Pública"),"No Aplica",'5. Valoración de Controles'!$M18))</f>
        <v>Continua</v>
      </c>
      <c r="W18" s="50" t="str">
        <f>IF($H$18="","",
IF(OR($H$18="Corrupción",$H$18="Lavado de Activos",$H$18="Financiación del Terrorismo",$H$18="Trámites, OPAs y Consultas de Acceso a la Información Pública"),"No Aplica",'5. Valoración de Controles'!$N18))</f>
        <v>Con registro</v>
      </c>
      <c r="X18" s="68" t="str">
        <f>IF($H$18="","",
IF(OR($H$18="Corrupción",$H$18="Lavado de Activos",$H$18="Financiación del Terrorismo",$H$18="Trámites, OPAs y Consultas de Acceso a la Información Pública"),"No Aplica",'5. Valoración de Controles'!$O18))</f>
        <v>Carpeta NAS sostenibilidad Contable</v>
      </c>
      <c r="Y18" s="68" t="str">
        <f>IF($H$18="","",
IF(OR($H$18="Corrupción",$H$18="Lavado de Activos",$H$18="Financiación del Terrorismo",$H$18="Trámites, OPAs y Consultas de Acceso a la Información Pública"),"No Aplica",'5. Valoración de Controles'!$P18))</f>
        <v xml:space="preserve">Servidor </v>
      </c>
      <c r="Z18" s="68" t="str">
        <f>IF($H$18="","",
IF(OR($H$18="Corrupción",$H$18="Lavado de Activos",$H$18="Financiación del Terrorismo",$H$18="Trámites, OPAs y Consultas de Acceso a la Información Pública"),"No Aplica",'5. Valoración de Controles'!$Q18))</f>
        <v>Correo electronicos a los lideres de procesos, solicitando actualizar la información.</v>
      </c>
      <c r="AA18" s="52">
        <f>IF($H$18="","",
IF(OR($H$18="Corrupción",$H$18="Lavado de Activos",$H$18="Financiación del Terrorismo",$H$18="Trámites, OPAs y Consultas de Acceso a la Información Pública"),"No aplica",'5. Valoración de Controles'!$R18))</f>
        <v>0.4</v>
      </c>
      <c r="AB18" s="105" t="str">
        <f>IF(H18="","",
IF(OR(H18="Corrupción",H18="Lavado de Activos",H18="Financiación del Terrorismo",H18="Trámites, OPAs y Consultas de Acceso a la Información Pública"),'6.Valoración Control Corrupción'!W18:W20,
IF(OR(H18&lt;&gt;"Corrupción",H18&lt;&gt;"Lavado de Activos",H18&lt;&gt;"Financiación del Terrorismo",H18&lt;&gt;"Trámites, OPAs y Consultas de Acceso a la Información Pública"),IF(AC18="","",
IF(AND(AC18&gt;0,AC18&lt;0.4),"Muy Baja",
IF(AND(AC18&gt;=0.4,AC18&lt;0.6),"Baja",
IF(AND(AC18&gt;=0.6,AC18&lt;0.8),"Media",
IF(AND(AC18&gt;=0.8,AC18&lt;1),"Alta",
IF(AC18&gt;=1,"Muy Alta","")))))))))</f>
        <v>Muy Baja</v>
      </c>
      <c r="AC18" s="176">
        <f>IF(H18="","",
IF(OR(H18="Corrupción",H18="Lavado de Activos",H18="Financiación del Terrorismo",H18="Trámites, OPAs y Consultas de Acceso a la Información Pública"),"No aplica",
IF(OR(H18&lt;&gt;"Corrupción",H18&lt;&gt;"Lavado de Activos",H18&lt;&gt;"Financiación del Terrorismo",H18&lt;&gt;"Trámites, OPAs y Consultas de Acceso a la Información Pública"),
IF('5. Valoración de Controles'!U20&gt;0,'5. Valoración de Controles'!U20,
IF('5. Valoración de Controles'!U19&gt;0,'5. Valoración de Controles'!U19,
IF('5. Valoración de Controles'!U18&gt;0,'5. Valoración de Controles'!U18,L18))))))</f>
        <v>0.12</v>
      </c>
      <c r="AD18" s="105" t="str">
        <f>IF(H18="","",
IF(OR(H18="Corrupción",H18="Lavado de Activos",H18="Financiación del Terrorismo",H18="Trámites, OPAs y Consultas de Acceso a la Información Pública"),'3. Impacto Riesgo de Corrupción'!Z18:Z20,
IF(OR(H18&lt;&gt;"Corrupción",H18&lt;&gt;"Lavado de Activos",H18&lt;&gt;"Financiación del Terrorismo",H18&lt;&gt;"Trámites, OPAs y Consultas de Acceso a la Información Pública"),
IF(AE18="","",
IF(AND(AE18&gt;0,AE18&lt;0.4),"Leve",
IF(AND(AE18&gt;=0.4,AE18&lt;0.6),"Menor",
IF(AND(AE18&gt;=0.6,AE18&lt;0.8),"Moderado",
IF(AND(AE18&gt;=0.8,AE18&lt;1),"Mayor",
IF(AE18&gt;=1,"Catastrófico","")))))))))</f>
        <v>Leve</v>
      </c>
      <c r="AE18" s="176">
        <f>IF(H18="","",
IF(OR(H18="Corrupción",H18="Lavado de Activos",H18="Financiación del Terrorismo",H18="Trámites, OPAs y Consultas de Acceso a la Información Pública"),"No aplica",
IF(OR(H18&lt;&gt;"Corrupción",H18&lt;&gt;"Lavado de Activos",H18&lt;&gt;"Financiación del Terrorismo",H18&lt;&gt;"Trámites, OPAs y Consultas de Acceso a la Información Pública"),
IF('5. Valoración de Controles'!V20&gt;0,'5. Valoración de Controles'!V20,
IF('5. Valoración de Controles'!V19&gt;0,'5. Valoración de Controles'!V19,
IF('5. Valoración de Controles'!V18&gt;0,'5. Valoración de Controles'!V18,O18))))))</f>
        <v>0.2</v>
      </c>
      <c r="AF18" s="107" t="str">
        <f t="shared" ref="AF18" si="6">IF(AND(AB18="Muy Alta",OR(AD18="Leve",AD18="Menor",AD18="Moderado",AD18="Mayor")),"Alto",
IF(AND(AB18="Alta",OR(AD18="Leve",AD18="Menor")),"Moderado",
IF(AND(AB18="Alta",OR(AD18="Moderado",AD18="Mayor")),"Alto",
IF(AND(AB18="Media",OR(AD18="Leve",AD18="Menor",AD18="Moderado")),"Moderado",
IF(AND(AB18="Media",OR(AD18="Mayor")),"Alto",
IF(AND(AB18="Baja",OR(AD18="Leve")),"Bajo",
IF(AND(OR(AB18="Baja",AB18="Improbable"),OR(AD18="Menor",AD18="Moderado")),"Moderado",
IF(AND(OR(AB18="Baja",AB18="Improbable"),AD18="Mayor"),"Alto",
IF(AND(AB18="Muy Baja",OR(AD18="Leve",AD18="Menor")),"Bajo",
IF(AND(OR(AB18="Muy Baja",AB18="Rara vez"),OR(AD18="Moderado")),"Moderado",
IF(AND(OR(AB18="Muy Baja",AB18="Rara vez"),AD18="Mayor"),"Alto",
IF(AND(OR(AB18="Casi seguro",AB18="Probable",AB18="Posible"),AD18="Mayor"),"Extremo",
IF(AND(AB18="Casi seguro",AD18="Moderado"),"Extremo",
IF(AND(OR(AB18="Probable",AB18="Posible"),OR(AD18="Moderado")),"Alto",
IF(AD18="Catastrófico","Extremo","")))))))))))))))</f>
        <v>Bajo</v>
      </c>
      <c r="AG18" s="108" t="s">
        <v>68</v>
      </c>
      <c r="AH18" s="155" t="str">
        <f t="shared" ref="AH18" si="7">IF(AG18="Reducir (Mitigar)","Debe establecer el plan de acción a implementar para mitigar el nivel del riesgo",
IF(AG18="Reducir (Transferir)","No amerita plan de acción. Debe tercerizar la actividad que genera este riesgo o adquirir polizas para evitar responsabilidad economica, sin embargo mantiene la responsabilidad reputacional",
IF(AG18="Aceptar","No amerita plan de acción. Asuma las consecuencias de la materialización del riesgo",
IF(AG18="Evitar","No amerita plan de acción. No ejecute la actividad que genera el riesgo",
IF(AG18="Reducir","Debe establecer el plan de acción a implementar para mitigar el nivel del riesgo",
IF(AG18="Compartir","No amerita plan de acción. Comparta el riesgo con una parte interesada que pueda gestionarlo con mas eficacia",""))))))</f>
        <v>No amerita plan de acción. No ejecute la actividad que genera el riesgo</v>
      </c>
      <c r="AI18" s="179"/>
      <c r="AJ18" s="181"/>
      <c r="AK18" s="182" t="str">
        <f t="shared" ref="AK18" si="8">IF(AI18="","","∑ Peso porcentual de cada acción definida")</f>
        <v/>
      </c>
      <c r="AL18" s="111"/>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row>
    <row r="19" spans="1:67" ht="31.5" customHeight="1" x14ac:dyDescent="0.3">
      <c r="A19" s="109"/>
      <c r="B19" s="110"/>
      <c r="C19" s="110"/>
      <c r="D19" s="110"/>
      <c r="E19" s="110"/>
      <c r="F19" s="110"/>
      <c r="G19" s="110"/>
      <c r="H19" s="110"/>
      <c r="I19" s="110"/>
      <c r="J19" s="110"/>
      <c r="K19" s="105"/>
      <c r="L19" s="106"/>
      <c r="M19" s="110"/>
      <c r="N19" s="105"/>
      <c r="O19" s="106"/>
      <c r="P19" s="107"/>
      <c r="Q19" s="51" t="str">
        <f>IF($H$18="","",
IF(OR($H$18="Corrupción",$H$18="Lavado de Activos",$H$18="Financiación del Terrorismo",$H$18="Trámites, OPAs y Consultas de Acceso a la Información Pública"),'6.Valoración Control Corrupción'!$E19,'5. Valoración de Controles'!$H19))</f>
        <v xml:space="preserve">  </v>
      </c>
      <c r="R19" s="50">
        <f>IF($H$18="","",
IF(OR($H$18="Corrupción",$H$18="Lavado de Activos",$H$18="Financiación del Terrorismo",$H$18="Trámites, OPAs y Consultas de Acceso a la Información Pública"),"No Aplica",'5. Valoración de Controles'!$I19))</f>
        <v>0</v>
      </c>
      <c r="S19" s="50" t="str">
        <f>IF($H$18="","",
IF(OR($H$18="Corrupción",$H$18="Lavado de Activos",$H$18="Financiación del Terrorismo",$H$18="Trámites, OPAs y Consultas de Acceso a la Información Pública"),"No Aplica",'5. Valoración de Controles'!$J19))</f>
        <v/>
      </c>
      <c r="T19" s="50">
        <f>IF($H$18="","",
IF(OR($H$18="Corrupción",$H$18="Lavado de Activos",$H$18="Financiación del Terrorismo",$H$18="Trámites, OPAs y Consultas de Acceso a la Información Pública"),"No Aplica",'5. Valoración de Controles'!$K19))</f>
        <v>0</v>
      </c>
      <c r="U19" s="50">
        <f>IF($H$18="","",
IF(OR($H$18="Corrupción",$H$18="Lavado de Activos",$H$18="Financiación del Terrorismo",$H$18="Trámites, OPAs y Consultas de Acceso a la Información Pública"),"No Aplica",'5. Valoración de Controles'!$L19))</f>
        <v>0</v>
      </c>
      <c r="V19" s="50">
        <f>IF($H$18="","",
IF(OR($H$18="Corrupción",$H$18="Lavado de Activos",$H$18="Financiación del Terrorismo",$H$18="Trámites, OPAs y Consultas de Acceso a la Información Pública"),"No Aplica",'5. Valoración de Controles'!$M19))</f>
        <v>0</v>
      </c>
      <c r="W19" s="50">
        <f>IF($H$18="","",
IF(OR($H$18="Corrupción",$H$18="Lavado de Activos",$H$18="Financiación del Terrorismo",$H$18="Trámites, OPAs y Consultas de Acceso a la Información Pública"),"No Aplica",'5. Valoración de Controles'!$N19))</f>
        <v>0</v>
      </c>
      <c r="X19" s="68">
        <f>IF($H$18="","",
IF(OR($H$18="Corrupción",$H$18="Lavado de Activos",$H$18="Financiación del Terrorismo",$H$18="Trámites, OPAs y Consultas de Acceso a la Información Pública"),"No Aplica",'5. Valoración de Controles'!$O19))</f>
        <v>0</v>
      </c>
      <c r="Y19" s="68">
        <f>IF($H$18="","",
IF(OR($H$18="Corrupción",$H$18="Lavado de Activos",$H$18="Financiación del Terrorismo",$H$18="Trámites, OPAs y Consultas de Acceso a la Información Pública"),"No Aplica",'5. Valoración de Controles'!$P19))</f>
        <v>0</v>
      </c>
      <c r="Z19" s="68">
        <f>IF($H$18="","",
IF(OR($H$18="Corrupción",$H$18="Lavado de Activos",$H$18="Financiación del Terrorismo",$H$18="Trámites, OPAs y Consultas de Acceso a la Información Pública"),"No Aplica",'5. Valoración de Controles'!$Q19))</f>
        <v>0</v>
      </c>
      <c r="AA19" s="52" t="str">
        <f>IF($H$18="","",
IF(OR($H$18="Corrupción",$H$18="Lavado de Activos",$H$18="Financiación del Terrorismo",$H$18="Trámites, OPAs y Consultas de Acceso a la Información Pública"),"No aplica",'5. Valoración de Controles'!$R19))</f>
        <v/>
      </c>
      <c r="AB19" s="105"/>
      <c r="AC19" s="177"/>
      <c r="AD19" s="105"/>
      <c r="AE19" s="177"/>
      <c r="AF19" s="107"/>
      <c r="AG19" s="108"/>
      <c r="AH19" s="178"/>
      <c r="AI19" s="180"/>
      <c r="AJ19" s="175"/>
      <c r="AK19" s="183"/>
      <c r="AL19" s="175"/>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row>
    <row r="20" spans="1:67" ht="31.5" customHeight="1" x14ac:dyDescent="0.3">
      <c r="A20" s="109"/>
      <c r="B20" s="110"/>
      <c r="C20" s="110"/>
      <c r="D20" s="110"/>
      <c r="E20" s="110"/>
      <c r="F20" s="110"/>
      <c r="G20" s="110"/>
      <c r="H20" s="110"/>
      <c r="I20" s="110"/>
      <c r="J20" s="110"/>
      <c r="K20" s="105"/>
      <c r="L20" s="106"/>
      <c r="M20" s="110"/>
      <c r="N20" s="105"/>
      <c r="O20" s="106"/>
      <c r="P20" s="107"/>
      <c r="Q20" s="51" t="str">
        <f>IF($H$18="","",
IF(OR($H$18="Corrupción",$H$18="Lavado de Activos",$H$18="Financiación del Terrorismo",$H$18="Trámites, OPAs y Consultas de Acceso a la Información Pública"),'6.Valoración Control Corrupción'!$E20,'5. Valoración de Controles'!$H20))</f>
        <v xml:space="preserve">  </v>
      </c>
      <c r="R20" s="50">
        <f>IF($H$18="","",
IF(OR($H$18="Corrupción",$H$18="Lavado de Activos",$H$18="Financiación del Terrorismo",$H$18="Trámites, OPAs y Consultas de Acceso a la Información Pública"),"No Aplica",'5. Valoración de Controles'!$I20))</f>
        <v>0</v>
      </c>
      <c r="S20" s="50" t="str">
        <f>IF($H$18="","",
IF(OR($H$18="Corrupción",$H$18="Lavado de Activos",$H$18="Financiación del Terrorismo",$H$18="Trámites, OPAs y Consultas de Acceso a la Información Pública"),"No Aplica",'5. Valoración de Controles'!$J20))</f>
        <v/>
      </c>
      <c r="T20" s="50">
        <f>IF($H$18="","",
IF(OR($H$18="Corrupción",$H$18="Lavado de Activos",$H$18="Financiación del Terrorismo",$H$18="Trámites, OPAs y Consultas de Acceso a la Información Pública"),"No Aplica",'5. Valoración de Controles'!$K20))</f>
        <v>0</v>
      </c>
      <c r="U20" s="50">
        <f>IF($H$18="","",
IF(OR($H$18="Corrupción",$H$18="Lavado de Activos",$H$18="Financiación del Terrorismo",$H$18="Trámites, OPAs y Consultas de Acceso a la Información Pública"),"No Aplica",'5. Valoración de Controles'!$L20))</f>
        <v>0</v>
      </c>
      <c r="V20" s="50">
        <f>IF($H$18="","",
IF(OR($H$18="Corrupción",$H$18="Lavado de Activos",$H$18="Financiación del Terrorismo",$H$18="Trámites, OPAs y Consultas de Acceso a la Información Pública"),"No Aplica",'5. Valoración de Controles'!$M20))</f>
        <v>0</v>
      </c>
      <c r="W20" s="50">
        <f>IF($H$18="","",
IF(OR($H$18="Corrupción",$H$18="Lavado de Activos",$H$18="Financiación del Terrorismo",$H$18="Trámites, OPAs y Consultas de Acceso a la Información Pública"),"No Aplica",'5. Valoración de Controles'!$N20))</f>
        <v>0</v>
      </c>
      <c r="X20" s="68">
        <f>IF($H$18="","",
IF(OR($H$18="Corrupción",$H$18="Lavado de Activos",$H$18="Financiación del Terrorismo",$H$18="Trámites, OPAs y Consultas de Acceso a la Información Pública"),"No Aplica",'5. Valoración de Controles'!$O20))</f>
        <v>0</v>
      </c>
      <c r="Y20" s="68">
        <f>IF($H$18="","",
IF(OR($H$18="Corrupción",$H$18="Lavado de Activos",$H$18="Financiación del Terrorismo",$H$18="Trámites, OPAs y Consultas de Acceso a la Información Pública"),"No Aplica",'5. Valoración de Controles'!$P20))</f>
        <v>0</v>
      </c>
      <c r="Z20" s="68">
        <f>IF($H$18="","",
IF(OR($H$18="Corrupción",$H$18="Lavado de Activos",$H$18="Financiación del Terrorismo",$H$18="Trámites, OPAs y Consultas de Acceso a la Información Pública"),"No Aplica",'5. Valoración de Controles'!$Q20))</f>
        <v>0</v>
      </c>
      <c r="AA20" s="52" t="str">
        <f>IF($H$18="","",
IF(OR($H$18="Corrupción",$H$18="Lavado de Activos",$H$18="Financiación del Terrorismo",$H$18="Trámites, OPAs y Consultas de Acceso a la Información Pública"),"No aplica",'5. Valoración de Controles'!$R20))</f>
        <v/>
      </c>
      <c r="AB20" s="105"/>
      <c r="AC20" s="177"/>
      <c r="AD20" s="105"/>
      <c r="AE20" s="177"/>
      <c r="AF20" s="107"/>
      <c r="AG20" s="108"/>
      <c r="AH20" s="178"/>
      <c r="AI20" s="180"/>
      <c r="AJ20" s="175"/>
      <c r="AK20" s="183"/>
      <c r="AL20" s="175"/>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row>
    <row r="21" spans="1:67" ht="31.5" customHeight="1" x14ac:dyDescent="0.3">
      <c r="A21" s="109">
        <v>5</v>
      </c>
      <c r="B21" s="110" t="str">
        <f>'2. Identificación del Riesgo'!B21:B23</f>
        <v>Gestión Financiera</v>
      </c>
      <c r="C21" s="110" t="str">
        <f>IF('2. Identificación del Riesgo'!C21:C23="","",'2. Identificación del Riesgo'!C21:C23)</f>
        <v>Pagos</v>
      </c>
      <c r="D21" s="110" t="str">
        <f>IF('2. Identificación del Riesgo'!D21:D23="","",'2. Identificación del Riesgo'!D21:D23)</f>
        <v>Afectación Económica o Presupuestal</v>
      </c>
      <c r="E21" s="110" t="str">
        <f>IF('2. Identificación del Riesgo'!E21:E23="","",'2. Identificación del Riesgo'!E21:E23)</f>
        <v>Pago incorrecto o inoportuno de las obligaciones de FONDIGER</v>
      </c>
      <c r="F21" s="110" t="str">
        <f>IF('2. Identificación del Riesgo'!F21:F23="","",'2. Identificación del Riesgo'!F21:F23)</f>
        <v>Deficiencia en la revisión por parte de la fiduciaria de los documentos radicados por el IDIGER para el respectivo pago</v>
      </c>
      <c r="G21" s="110" t="str">
        <f>IF('2. Identificación del Riesgo'!G21:G23="","",'2. Identificación del Riesgo'!G21:G23)</f>
        <v>Afectación Económica o Presupuestal por Errores u omisiones por parte de la fiduciaria en el cumplimiento de las instrucciones de pago emitidas por el IDIGER para el pago.</v>
      </c>
      <c r="H21" s="110" t="str">
        <f>IF('2. Identificación del Riesgo'!H21:H23="","",'2. Identificación del Riesgo'!H21:H23)</f>
        <v>Gestión</v>
      </c>
      <c r="I21" s="110" t="str">
        <f>IF('2. Identificación del Riesgo'!I21:I23="","",'2. Identificación del Riesgo'!I21:I23)</f>
        <v>Ejecución y Administración de procesos</v>
      </c>
      <c r="J21" s="110" t="str">
        <f>IF('2. Identificación del Riesgo'!J21:J23="","",'2. Identificación del Riesgo'!J21:J23)</f>
        <v>Baja: La actividad que conlleva el riesgo se ejecuta de 3 a 24 veces por año</v>
      </c>
      <c r="K21" s="105" t="str">
        <f>'2. Identificación del Riesgo'!K21:K23</f>
        <v>Baja</v>
      </c>
      <c r="L21" s="106">
        <f>'2. Identificación del Riesgo'!L21:L23</f>
        <v>0.4</v>
      </c>
      <c r="M21" s="110" t="str">
        <f>IF(OR('2. Identificación del Riesgo'!H21:H23="Corrupción",'2. Identificación del Riesgo'!H21:H23="Lavado de Activos",'2. Identificación del Riesgo'!H21:H23="Financiación del Terrorismo",'2. Identificación del Riesgo'!H21:H23="Trámites, OPAs y Consultas de Acceso a la Información Pública"),"No Aplica",
IF('2. Identificación del Riesgo'!M21:M23="","",'2. Identificación del Riesgo'!M21:M23))</f>
        <v>Reputacional: El riesgo afecta la imagen de alguna área de la organización</v>
      </c>
      <c r="N21" s="105" t="str">
        <f>'2. Identificación del Riesgo'!N21:N23</f>
        <v>Leve</v>
      </c>
      <c r="O21" s="106">
        <f>'2. Identificación del Riesgo'!O21:O23</f>
        <v>0.2</v>
      </c>
      <c r="P21" s="107" t="str">
        <f>'2. Identificación del Riesgo'!P21:P23</f>
        <v>Bajo</v>
      </c>
      <c r="Q21" s="51" t="str">
        <f>IF($H$21="","",
IF(OR($H$21="Corrupción",$H$21="Lavado de Activos",$H$21="Financiación del Terrorismo",$H$21="Trámites, OPAs y Consultas de Acceso a la Información Pública"),'6.Valoración Control Corrupción'!$E21,'5. Valoración de Controles'!$H21))</f>
        <v xml:space="preserve">Profesional universitario. Confirmar mediante correo electronico las instrucciones de pagos a radicar. </v>
      </c>
      <c r="R21" s="50" t="str">
        <f>IF($H$21="","",
IF(OR($H$21="Corrupción",$H$21="Lavado de Activos",$H$21="Financiación del Terrorismo",$H$21="Trámites, OPAs y Consultas de Acceso a la Información Pública"),"No Aplica",'5. Valoración de Controles'!$I21))</f>
        <v>Preventivo</v>
      </c>
      <c r="S21" s="50" t="str">
        <f>IF($H$21="","",
IF(OR($H$21="Corrupción",$H$21="Lavado de Activos",$H$21="Financiación del Terrorismo",$H$21="Trámites, OPAs y Consultas de Acceso a la Información Pública"),"No Aplica",'5. Valoración de Controles'!$J21))</f>
        <v>Afecta probabilidad</v>
      </c>
      <c r="T21" s="50" t="str">
        <f>IF($H$21="","",
IF(OR($H$21="Corrupción",$H$21="Lavado de Activos",$H$21="Financiación del Terrorismo",$H$21="Trámites, OPAs y Consultas de Acceso a la Información Pública"),"No Aplica",'5. Valoración de Controles'!$K21))</f>
        <v>Manual</v>
      </c>
      <c r="U21" s="50" t="str">
        <f>IF($H$21="","",
IF(OR($H$21="Corrupción",$H$21="Lavado de Activos",$H$21="Financiación del Terrorismo",$H$21="Trámites, OPAs y Consultas de Acceso a la Información Pública"),"No Aplica",'5. Valoración de Controles'!$L21))</f>
        <v>Documentado</v>
      </c>
      <c r="V21" s="50" t="str">
        <f>IF($H$21="","",
IF(OR($H$21="Corrupción",$H$21="Lavado de Activos",$H$21="Financiación del Terrorismo",$H$21="Trámites, OPAs y Consultas de Acceso a la Información Pública"),"No Aplica",'5. Valoración de Controles'!$M21))</f>
        <v>Continua</v>
      </c>
      <c r="W21" s="50" t="str">
        <f>IF($H$21="","",
IF(OR($H$21="Corrupción",$H$21="Lavado de Activos",$H$21="Financiación del Terrorismo",$H$21="Trámites, OPAs y Consultas de Acceso a la Información Pública"),"No Aplica",'5. Valoración de Controles'!$N21))</f>
        <v>Con registro</v>
      </c>
      <c r="X21" s="68" t="str">
        <f>IF($H$21="","",
IF(OR($H$21="Corrupción",$H$21="Lavado de Activos",$H$21="Financiación del Terrorismo",$H$21="Trámites, OPAs y Consultas de Acceso a la Información Pública"),"No Aplica",'5. Valoración de Controles'!$O21))</f>
        <v>Correo electronico</v>
      </c>
      <c r="Y21" s="68" t="str">
        <f>IF($H$21="","",
IF(OR($H$21="Corrupción",$H$21="Lavado de Activos",$H$21="Financiación del Terrorismo",$H$21="Trámites, OPAs y Consultas de Acceso a la Información Pública"),"No Aplica",'5. Valoración de Controles'!$P21))</f>
        <v>Correo institucional</v>
      </c>
      <c r="Z21" s="68" t="str">
        <f>IF($H$21="","",
IF(OR($H$21="Corrupción",$H$21="Lavado de Activos",$H$21="Financiación del Terrorismo",$H$21="Trámites, OPAs y Consultas de Acceso a la Información Pública"),"No Aplica",'5. Valoración de Controles'!$Q21))</f>
        <v>Devolución de la instrucción de pagos de la fiduciaria al IDIGER.</v>
      </c>
      <c r="AA21" s="52">
        <f>IF($H$21="","",
IF(OR($H$21="Corrupción",$H$21="Lavado de Activos",$H$21="Financiación del Terrorismo",$H$21="Trámites, OPAs y Consultas de Acceso a la Información Pública"),"No aplica",'5. Valoración de Controles'!$R21))</f>
        <v>0.4</v>
      </c>
      <c r="AB21" s="105" t="str">
        <f>IF(H21="","",
IF(OR(H21="Corrupción",H21="Lavado de Activos",H21="Financiación del Terrorismo",H21="Trámites, OPAs y Consultas de Acceso a la Información Pública"),'6.Valoración Control Corrupción'!W21:W23,
IF(OR(H21&lt;&gt;"Corrupción",H21&lt;&gt;"Lavado de Activos",H21&lt;&gt;"Financiación del Terrorismo",H21&lt;&gt;"Trámites, OPAs y Consultas de Acceso a la Información Pública"),IF(AC21="","",
IF(AND(AC21&gt;0,AC21&lt;0.4),"Muy Baja",
IF(AND(AC21&gt;=0.4,AC21&lt;0.6),"Baja",
IF(AND(AC21&gt;=0.6,AC21&lt;0.8),"Media",
IF(AND(AC21&gt;=0.8,AC21&lt;1),"Alta",
IF(AC21&gt;=1,"Muy Alta","")))))))))</f>
        <v>Muy Baja</v>
      </c>
      <c r="AC21" s="176">
        <f>IF(H21="","",
IF(OR(H21="Corrupción",H21="Lavado de Activos",H21="Financiación del Terrorismo",H21="Trámites, OPAs y Consultas de Acceso a la Información Pública"),"No aplica",
IF(OR(H21&lt;&gt;"Corrupción",H21&lt;&gt;"Lavado de Activos",H21&lt;&gt;"Financiación del Terrorismo",H21&lt;&gt;"Trámites, OPAs y Consultas de Acceso a la Información Pública"),
IF('5. Valoración de Controles'!U23&gt;0,'5. Valoración de Controles'!U23,
IF('5. Valoración de Controles'!U22&gt;0,'5. Valoración de Controles'!U22,
IF('5. Valoración de Controles'!U21&gt;0,'5. Valoración de Controles'!U21,L21))))))</f>
        <v>0.24</v>
      </c>
      <c r="AD21" s="105" t="str">
        <f>IF(H21="","",
IF(OR(H21="Corrupción",H21="Lavado de Activos",H21="Financiación del Terrorismo",H21="Trámites, OPAs y Consultas de Acceso a la Información Pública"),'3. Impacto Riesgo de Corrupción'!Z21:Z23,
IF(OR(H21&lt;&gt;"Corrupción",H21&lt;&gt;"Lavado de Activos",H21&lt;&gt;"Financiación del Terrorismo",H21&lt;&gt;"Trámites, OPAs y Consultas de Acceso a la Información Pública"),
IF(AE21="","",
IF(AND(AE21&gt;0,AE21&lt;0.4),"Leve",
IF(AND(AE21&gt;=0.4,AE21&lt;0.6),"Menor",
IF(AND(AE21&gt;=0.6,AE21&lt;0.8),"Moderado",
IF(AND(AE21&gt;=0.8,AE21&lt;1),"Mayor",
IF(AE21&gt;=1,"Catastrófico","")))))))))</f>
        <v>Leve</v>
      </c>
      <c r="AE21" s="176">
        <f>IF(H21="","",
IF(OR(H21="Corrupción",H21="Lavado de Activos",H21="Financiación del Terrorismo",H21="Trámites, OPAs y Consultas de Acceso a la Información Pública"),"No aplica",
IF(OR(H21&lt;&gt;"Corrupción",H21&lt;&gt;"Lavado de Activos",H21&lt;&gt;"Financiación del Terrorismo",H21&lt;&gt;"Trámites, OPAs y Consultas de Acceso a la Información Pública"),
IF('5. Valoración de Controles'!V23&gt;0,'5. Valoración de Controles'!V23,
IF('5. Valoración de Controles'!V22&gt;0,'5. Valoración de Controles'!V22,
IF('5. Valoración de Controles'!V21&gt;0,'5. Valoración de Controles'!V21,O21))))))</f>
        <v>0.2</v>
      </c>
      <c r="AF21" s="107" t="str">
        <f t="shared" ref="AF21" si="9">IF(AND(AB21="Muy Alta",OR(AD21="Leve",AD21="Menor",AD21="Moderado",AD21="Mayor")),"Alto",
IF(AND(AB21="Alta",OR(AD21="Leve",AD21="Menor")),"Moderado",
IF(AND(AB21="Alta",OR(AD21="Moderado",AD21="Mayor")),"Alto",
IF(AND(AB21="Media",OR(AD21="Leve",AD21="Menor",AD21="Moderado")),"Moderado",
IF(AND(AB21="Media",OR(AD21="Mayor")),"Alto",
IF(AND(AB21="Baja",OR(AD21="Leve")),"Bajo",
IF(AND(OR(AB21="Baja",AB21="Improbable"),OR(AD21="Menor",AD21="Moderado")),"Moderado",
IF(AND(OR(AB21="Baja",AB21="Improbable"),AD21="Mayor"),"Alto",
IF(AND(AB21="Muy Baja",OR(AD21="Leve",AD21="Menor")),"Bajo",
IF(AND(OR(AB21="Muy Baja",AB21="Rara vez"),OR(AD21="Moderado")),"Moderado",
IF(AND(OR(AB21="Muy Baja",AB21="Rara vez"),AD21="Mayor"),"Alto",
IF(AND(OR(AB21="Casi seguro",AB21="Probable",AB21="Posible"),AD21="Mayor"),"Extremo",
IF(AND(AB21="Casi seguro",AD21="Moderado"),"Extremo",
IF(AND(OR(AB21="Probable",AB21="Posible"),OR(AD21="Moderado")),"Alto",
IF(AD21="Catastrófico","Extremo","")))))))))))))))</f>
        <v>Bajo</v>
      </c>
      <c r="AG21" s="108" t="s">
        <v>68</v>
      </c>
      <c r="AH21" s="155" t="str">
        <f t="shared" ref="AH21" si="10">IF(AG21="Reducir (Mitigar)","Debe establecer el plan de acción a implementar para mitigar el nivel del riesgo",
IF(AG21="Reducir (Transferir)","No amerita plan de acción. Debe tercerizar la actividad que genera este riesgo o adquirir polizas para evitar responsabilidad economica, sin embargo mantiene la responsabilidad reputacional",
IF(AG21="Aceptar","No amerita plan de acción. Asuma las consecuencias de la materialización del riesgo",
IF(AG21="Evitar","No amerita plan de acción. No ejecute la actividad que genera el riesgo",
IF(AG21="Reducir","Debe establecer el plan de acción a implementar para mitigar el nivel del riesgo",
IF(AG21="Compartir","No amerita plan de acción. Comparta el riesgo con una parte interesada que pueda gestionarlo con mas eficacia",""))))))</f>
        <v>No amerita plan de acción. No ejecute la actividad que genera el riesgo</v>
      </c>
      <c r="AI21" s="179"/>
      <c r="AJ21" s="181"/>
      <c r="AK21" s="182" t="str">
        <f t="shared" ref="AK21" si="11">IF(AI21="","","∑ Peso porcentual de cada acción definida")</f>
        <v/>
      </c>
      <c r="AL21" s="111"/>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row>
    <row r="22" spans="1:67" ht="31.5" customHeight="1" x14ac:dyDescent="0.3">
      <c r="A22" s="109"/>
      <c r="B22" s="110"/>
      <c r="C22" s="110"/>
      <c r="D22" s="110"/>
      <c r="E22" s="110"/>
      <c r="F22" s="110"/>
      <c r="G22" s="110"/>
      <c r="H22" s="110"/>
      <c r="I22" s="110"/>
      <c r="J22" s="110"/>
      <c r="K22" s="105"/>
      <c r="L22" s="106"/>
      <c r="M22" s="110"/>
      <c r="N22" s="105"/>
      <c r="O22" s="106"/>
      <c r="P22" s="107"/>
      <c r="Q22" s="51" t="str">
        <f>IF($H$21="","",
IF(OR($H$21="Corrupción",$H$21="Lavado de Activos",$H$21="Financiación del Terrorismo",$H$21="Trámites, OPAs y Consultas de Acceso a la Información Pública"),'6.Valoración Control Corrupción'!$E22,'5. Valoración de Controles'!$H22))</f>
        <v xml:space="preserve">  </v>
      </c>
      <c r="R22" s="50">
        <f>IF($H$21="","",
IF(OR($H$21="Corrupción",$H$21="Lavado de Activos",$H$21="Financiación del Terrorismo",$H$21="Trámites, OPAs y Consultas de Acceso a la Información Pública"),"No Aplica",'5. Valoración de Controles'!$I22))</f>
        <v>0</v>
      </c>
      <c r="S22" s="50" t="str">
        <f>IF($H$21="","",
IF(OR($H$21="Corrupción",$H$21="Lavado de Activos",$H$21="Financiación del Terrorismo",$H$21="Trámites, OPAs y Consultas de Acceso a la Información Pública"),"No Aplica",'5. Valoración de Controles'!$J22))</f>
        <v/>
      </c>
      <c r="T22" s="50">
        <f>IF($H$21="","",
IF(OR($H$21="Corrupción",$H$21="Lavado de Activos",$H$21="Financiación del Terrorismo",$H$21="Trámites, OPAs y Consultas de Acceso a la Información Pública"),"No Aplica",'5. Valoración de Controles'!$K22))</f>
        <v>0</v>
      </c>
      <c r="U22" s="50">
        <f>IF($H$21="","",
IF(OR($H$21="Corrupción",$H$21="Lavado de Activos",$H$21="Financiación del Terrorismo",$H$21="Trámites, OPAs y Consultas de Acceso a la Información Pública"),"No Aplica",'5. Valoración de Controles'!$L22))</f>
        <v>0</v>
      </c>
      <c r="V22" s="50">
        <f>IF($H$21="","",
IF(OR($H$21="Corrupción",$H$21="Lavado de Activos",$H$21="Financiación del Terrorismo",$H$21="Trámites, OPAs y Consultas de Acceso a la Información Pública"),"No Aplica",'5. Valoración de Controles'!$M22))</f>
        <v>0</v>
      </c>
      <c r="W22" s="50">
        <f>IF($H$21="","",
IF(OR($H$21="Corrupción",$H$21="Lavado de Activos",$H$21="Financiación del Terrorismo",$H$21="Trámites, OPAs y Consultas de Acceso a la Información Pública"),"No Aplica",'5. Valoración de Controles'!$N22))</f>
        <v>0</v>
      </c>
      <c r="X22" s="68">
        <f>IF($H$21="","",
IF(OR($H$21="Corrupción",$H$21="Lavado de Activos",$H$21="Financiación del Terrorismo",$H$21="Trámites, OPAs y Consultas de Acceso a la Información Pública"),"No Aplica",'5. Valoración de Controles'!$O22))</f>
        <v>0</v>
      </c>
      <c r="Y22" s="68">
        <f>IF($H$21="","",
IF(OR($H$21="Corrupción",$H$21="Lavado de Activos",$H$21="Financiación del Terrorismo",$H$21="Trámites, OPAs y Consultas de Acceso a la Información Pública"),"No Aplica",'5. Valoración de Controles'!$P22))</f>
        <v>0</v>
      </c>
      <c r="Z22" s="68">
        <f>IF($H$21="","",
IF(OR($H$21="Corrupción",$H$21="Lavado de Activos",$H$21="Financiación del Terrorismo",$H$21="Trámites, OPAs y Consultas de Acceso a la Información Pública"),"No Aplica",'5. Valoración de Controles'!$Q22))</f>
        <v>0</v>
      </c>
      <c r="AA22" s="52" t="str">
        <f>IF($H$21="","",
IF(OR($H$21="Corrupción",$H$21="Lavado de Activos",$H$21="Financiación del Terrorismo",$H$21="Trámites, OPAs y Consultas de Acceso a la Información Pública"),"No aplica",'5. Valoración de Controles'!$R22))</f>
        <v/>
      </c>
      <c r="AB22" s="105"/>
      <c r="AC22" s="177"/>
      <c r="AD22" s="105"/>
      <c r="AE22" s="177"/>
      <c r="AF22" s="107"/>
      <c r="AG22" s="108"/>
      <c r="AH22" s="178"/>
      <c r="AI22" s="180"/>
      <c r="AJ22" s="175"/>
      <c r="AK22" s="183"/>
      <c r="AL22" s="175"/>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row>
    <row r="23" spans="1:67" ht="31.5" customHeight="1" x14ac:dyDescent="0.3">
      <c r="A23" s="109"/>
      <c r="B23" s="110"/>
      <c r="C23" s="110"/>
      <c r="D23" s="110"/>
      <c r="E23" s="110"/>
      <c r="F23" s="110"/>
      <c r="G23" s="110"/>
      <c r="H23" s="110"/>
      <c r="I23" s="110"/>
      <c r="J23" s="110"/>
      <c r="K23" s="105"/>
      <c r="L23" s="106"/>
      <c r="M23" s="110"/>
      <c r="N23" s="105"/>
      <c r="O23" s="106"/>
      <c r="P23" s="107"/>
      <c r="Q23" s="51" t="str">
        <f>IF($H$21="","",
IF(OR($H$21="Corrupción",$H$21="Lavado de Activos",$H$21="Financiación del Terrorismo",$H$21="Trámites, OPAs y Consultas de Acceso a la Información Pública"),'6.Valoración Control Corrupción'!$E23,'5. Valoración de Controles'!$H23))</f>
        <v xml:space="preserve">  </v>
      </c>
      <c r="R23" s="50">
        <f>IF($H$21="","",
IF(OR($H$21="Corrupción",$H$21="Lavado de Activos",$H$21="Financiación del Terrorismo",$H$21="Trámites, OPAs y Consultas de Acceso a la Información Pública"),"No Aplica",'5. Valoración de Controles'!$I23))</f>
        <v>0</v>
      </c>
      <c r="S23" s="50" t="str">
        <f>IF($H$21="","",
IF(OR($H$21="Corrupción",$H$21="Lavado de Activos",$H$21="Financiación del Terrorismo",$H$21="Trámites, OPAs y Consultas de Acceso a la Información Pública"),"No Aplica",'5. Valoración de Controles'!$J23))</f>
        <v/>
      </c>
      <c r="T23" s="50">
        <f>IF($H$21="","",
IF(OR($H$21="Corrupción",$H$21="Lavado de Activos",$H$21="Financiación del Terrorismo",$H$21="Trámites, OPAs y Consultas de Acceso a la Información Pública"),"No Aplica",'5. Valoración de Controles'!$K23))</f>
        <v>0</v>
      </c>
      <c r="U23" s="50">
        <f>IF($H$21="","",
IF(OR($H$21="Corrupción",$H$21="Lavado de Activos",$H$21="Financiación del Terrorismo",$H$21="Trámites, OPAs y Consultas de Acceso a la Información Pública"),"No Aplica",'5. Valoración de Controles'!$L23))</f>
        <v>0</v>
      </c>
      <c r="V23" s="50">
        <f>IF($H$21="","",
IF(OR($H$21="Corrupción",$H$21="Lavado de Activos",$H$21="Financiación del Terrorismo",$H$21="Trámites, OPAs y Consultas de Acceso a la Información Pública"),"No Aplica",'5. Valoración de Controles'!$M23))</f>
        <v>0</v>
      </c>
      <c r="W23" s="50">
        <f>IF($H$21="","",
IF(OR($H$21="Corrupción",$H$21="Lavado de Activos",$H$21="Financiación del Terrorismo",$H$21="Trámites, OPAs y Consultas de Acceso a la Información Pública"),"No Aplica",'5. Valoración de Controles'!$N23))</f>
        <v>0</v>
      </c>
      <c r="X23" s="68">
        <f>IF($H$21="","",
IF(OR($H$21="Corrupción",$H$21="Lavado de Activos",$H$21="Financiación del Terrorismo",$H$21="Trámites, OPAs y Consultas de Acceso a la Información Pública"),"No Aplica",'5. Valoración de Controles'!$O23))</f>
        <v>0</v>
      </c>
      <c r="Y23" s="68">
        <f>IF($H$21="","",
IF(OR($H$21="Corrupción",$H$21="Lavado de Activos",$H$21="Financiación del Terrorismo",$H$21="Trámites, OPAs y Consultas de Acceso a la Información Pública"),"No Aplica",'5. Valoración de Controles'!$P23))</f>
        <v>0</v>
      </c>
      <c r="Z23" s="68">
        <f>IF($H$21="","",
IF(OR($H$21="Corrupción",$H$21="Lavado de Activos",$H$21="Financiación del Terrorismo",$H$21="Trámites, OPAs y Consultas de Acceso a la Información Pública"),"No Aplica",'5. Valoración de Controles'!$Q23))</f>
        <v>0</v>
      </c>
      <c r="AA23" s="52" t="str">
        <f>IF($H$21="","",
IF(OR($H$21="Corrupción",$H$21="Lavado de Activos",$H$21="Financiación del Terrorismo",$H$21="Trámites, OPAs y Consultas de Acceso a la Información Pública"),"No aplica",'5. Valoración de Controles'!$R23))</f>
        <v/>
      </c>
      <c r="AB23" s="105"/>
      <c r="AC23" s="177"/>
      <c r="AD23" s="105"/>
      <c r="AE23" s="177"/>
      <c r="AF23" s="107"/>
      <c r="AG23" s="108"/>
      <c r="AH23" s="178"/>
      <c r="AI23" s="180"/>
      <c r="AJ23" s="175"/>
      <c r="AK23" s="183"/>
      <c r="AL23" s="175"/>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row>
    <row r="24" spans="1:67" ht="31.5" customHeight="1" x14ac:dyDescent="0.3">
      <c r="A24" s="109">
        <v>6</v>
      </c>
      <c r="B24" s="110" t="str">
        <f>'2. Identificación del Riesgo'!B24:B26</f>
        <v>Gestión Financiera</v>
      </c>
      <c r="C24" s="110" t="str">
        <f>IF('2. Identificación del Riesgo'!C24:C26="","",'2. Identificación del Riesgo'!C24:C26)</f>
        <v>Presupuesto</v>
      </c>
      <c r="D24" s="110" t="str">
        <f>IF('2. Identificación del Riesgo'!D24:D26="","",'2. Identificación del Riesgo'!D24:D26)</f>
        <v>Afectación Económica o Presupuestal</v>
      </c>
      <c r="E24" s="110" t="str">
        <f>IF('2. Identificación del Riesgo'!E24:E26="","",'2. Identificación del Riesgo'!E24:E26)</f>
        <v>Informes finacieros con inconsistenacias</v>
      </c>
      <c r="F24" s="110" t="str">
        <f>IF('2. Identificación del Riesgo'!F24:F26="","",'2. Identificación del Riesgo'!F24:F26)</f>
        <v>Ausencia de herramientas tecnologias para reproducir en los aplicativos locales la informacion presupuestal</v>
      </c>
      <c r="G24" s="110" t="str">
        <f>IF('2. Identificación del Riesgo'!G24:G26="","",'2. Identificación del Riesgo'!G24:G26)</f>
        <v>Afectación Económica o Presupuestal por el error en la reproducción de la información presupuestal en el PREDIS LOCAL debido a la Ausencia de herramientas tecnológicas para reproducir en los aplicativos locales la informacion presupuestal</v>
      </c>
      <c r="H24" s="110" t="str">
        <f>IF('2. Identificación del Riesgo'!H24:H26="","",'2. Identificación del Riesgo'!H24:H26)</f>
        <v>Gestión</v>
      </c>
      <c r="I24" s="110" t="str">
        <f>IF('2. Identificación del Riesgo'!I24:I26="","",'2. Identificación del Riesgo'!I24:I26)</f>
        <v>Fallas Tecnológicas</v>
      </c>
      <c r="J24" s="110" t="str">
        <f>IF('2. Identificación del Riesgo'!J24:J26="","",'2. Identificación del Riesgo'!J24:J26)</f>
        <v>Alta: La actividad que conlleva el riesgo se ejecuta mínimo 500 veces al año y máximo 5000 veces por año</v>
      </c>
      <c r="K24" s="105" t="str">
        <f>'2. Identificación del Riesgo'!K24:K26</f>
        <v>Alta</v>
      </c>
      <c r="L24" s="106">
        <f>'2. Identificación del Riesgo'!L24:L26</f>
        <v>0.8</v>
      </c>
      <c r="M24" s="110" t="str">
        <f>IF(OR('2. Identificación del Riesgo'!H24:H26="Corrupción",'2. Identificación del Riesgo'!H24:H26="Lavado de Activos",'2. Identificación del Riesgo'!H24:H26="Financiación del Terrorismo",'2. Identificación del Riesgo'!H24:H26="Trámites, OPAs y Consultas de Acceso a la Información Pública"),"No Aplica",
IF('2. Identificación del Riesgo'!M24:M26="","",'2. Identificación del Riesgo'!M24:M26))</f>
        <v>Reputacional: El riesgo afecta la imagen de alguna área de la organización</v>
      </c>
      <c r="N24" s="105" t="str">
        <f>'2. Identificación del Riesgo'!N24:N26</f>
        <v>Leve</v>
      </c>
      <c r="O24" s="106">
        <f>'2. Identificación del Riesgo'!O24:O26</f>
        <v>0.2</v>
      </c>
      <c r="P24" s="107" t="str">
        <f>'2. Identificación del Riesgo'!P24:P26</f>
        <v>Moderado</v>
      </c>
      <c r="Q24" s="51" t="str">
        <f>IF($H$24="","",
IF(OR($H$24="Corrupción",$H$24="Lavado de Activos",$H$24="Financiación del Terrorismo",$H$24="Trámites, OPAs y Consultas de Acceso a la Información Pública"),'6.Valoración Control Corrupción'!$E24,'5. Valoración de Controles'!$H24))</f>
        <v xml:space="preserve">Profesional Especializado presupuesto Realizar concilaciones mensuales. </v>
      </c>
      <c r="R24" s="50" t="str">
        <f>IF($H$24="","",
IF(OR($H$24="Corrupción",$H$24="Lavado de Activos",$H$24="Financiación del Terrorismo",$H$24="Trámites, OPAs y Consultas de Acceso a la Información Pública"),"No Aplica",'5. Valoración de Controles'!$I24))</f>
        <v>Preventivo</v>
      </c>
      <c r="S24" s="50" t="str">
        <f>IF($H$24="","",
IF(OR($H$24="Corrupción",$H$24="Lavado de Activos",$H$24="Financiación del Terrorismo",$H$24="Trámites, OPAs y Consultas de Acceso a la Información Pública"),"No Aplica",'5. Valoración de Controles'!$J24))</f>
        <v>Afecta probabilidad</v>
      </c>
      <c r="T24" s="50" t="str">
        <f>IF($H$24="","",
IF(OR($H$24="Corrupción",$H$24="Lavado de Activos",$H$24="Financiación del Terrorismo",$H$24="Trámites, OPAs y Consultas de Acceso a la Información Pública"),"No Aplica",'5. Valoración de Controles'!$K24))</f>
        <v>Manual</v>
      </c>
      <c r="U24" s="50" t="str">
        <f>IF($H$24="","",
IF(OR($H$24="Corrupción",$H$24="Lavado de Activos",$H$24="Financiación del Terrorismo",$H$24="Trámites, OPAs y Consultas de Acceso a la Información Pública"),"No Aplica",'5. Valoración de Controles'!$L24))</f>
        <v>Documentado</v>
      </c>
      <c r="V24" s="50" t="str">
        <f>IF($H$24="","",
IF(OR($H$24="Corrupción",$H$24="Lavado de Activos",$H$24="Financiación del Terrorismo",$H$24="Trámites, OPAs y Consultas de Acceso a la Información Pública"),"No Aplica",'5. Valoración de Controles'!$M24))</f>
        <v>Continua</v>
      </c>
      <c r="W24" s="50" t="str">
        <f>IF($H$24="","",
IF(OR($H$24="Corrupción",$H$24="Lavado de Activos",$H$24="Financiación del Terrorismo",$H$24="Trámites, OPAs y Consultas de Acceso a la Información Pública"),"No Aplica",'5. Valoración de Controles'!$N24))</f>
        <v>Con registro</v>
      </c>
      <c r="X24" s="68" t="str">
        <f>IF($H$24="","",
IF(OR($H$24="Corrupción",$H$24="Lavado de Activos",$H$24="Financiación del Terrorismo",$H$24="Trámites, OPAs y Consultas de Acceso a la Información Pública"),"No Aplica",'5. Valoración de Controles'!$O24))</f>
        <v>Carpeta NAS Presupuesto</v>
      </c>
      <c r="Y24" s="68" t="str">
        <f>IF($H$24="","",
IF(OR($H$24="Corrupción",$H$24="Lavado de Activos",$H$24="Financiación del Terrorismo",$H$24="Trámites, OPAs y Consultas de Acceso a la Información Pública"),"No Aplica",'5. Valoración de Controles'!$P24))</f>
        <v>Informes del aplicativo de control presupuestal de SDH vrs. Infomes aplicativos locales de la Entidad.</v>
      </c>
      <c r="Z24" s="68" t="str">
        <f>IF($H$24="","",
IF(OR($H$24="Corrupción",$H$24="Lavado de Activos",$H$24="Financiación del Terrorismo",$H$24="Trámites, OPAs y Consultas de Acceso a la Información Pública"),"No Aplica",'5. Valoración de Controles'!$Q24))</f>
        <v>Se realiza la solicitud a la Oficina de TICS, el ajuste de la inconsistencia que presenta el aplicativo local</v>
      </c>
      <c r="AA24" s="52">
        <f>IF($H$24="","",
IF(OR($H$24="Corrupción",$H$24="Lavado de Activos",$H$24="Financiación del Terrorismo",$H$24="Trámites, OPAs y Consultas de Acceso a la Información Pública"),"No aplica",'5. Valoración de Controles'!$R24))</f>
        <v>0.4</v>
      </c>
      <c r="AB24" s="105" t="str">
        <f>IF(H24="","",
IF(OR(H24="Corrupción",H24="Lavado de Activos",H24="Financiación del Terrorismo",H24="Trámites, OPAs y Consultas de Acceso a la Información Pública"),'6.Valoración Control Corrupción'!W24:W26,
IF(OR(H24&lt;&gt;"Corrupción",H24&lt;&gt;"Lavado de Activos",H24&lt;&gt;"Financiación del Terrorismo",H24&lt;&gt;"Trámites, OPAs y Consultas de Acceso a la Información Pública"),IF(AC24="","",
IF(AND(AC24&gt;0,AC24&lt;0.4),"Muy Baja",
IF(AND(AC24&gt;=0.4,AC24&lt;0.6),"Baja",
IF(AND(AC24&gt;=0.6,AC24&lt;0.8),"Media",
IF(AND(AC24&gt;=0.8,AC24&lt;1),"Alta",
IF(AC24&gt;=1,"Muy Alta","")))))))))</f>
        <v>Baja</v>
      </c>
      <c r="AC24" s="176">
        <f>IF(H24="","",
IF(OR(H24="Corrupción",H24="Lavado de Activos",H24="Financiación del Terrorismo",H24="Trámites, OPAs y Consultas de Acceso a la Información Pública"),"No aplica",
IF(OR(H24&lt;&gt;"Corrupción",H24&lt;&gt;"Lavado de Activos",H24&lt;&gt;"Financiación del Terrorismo",H24&lt;&gt;"Trámites, OPAs y Consultas de Acceso a la Información Pública"),
IF('5. Valoración de Controles'!U26&gt;0,'5. Valoración de Controles'!U26,
IF('5. Valoración de Controles'!U25&gt;0,'5. Valoración de Controles'!U25,
IF('5. Valoración de Controles'!U24&gt;0,'5. Valoración de Controles'!U24,L24))))))</f>
        <v>0.48</v>
      </c>
      <c r="AD24" s="105" t="str">
        <f>IF(H24="","",
IF(OR(H24="Corrupción",H24="Lavado de Activos",H24="Financiación del Terrorismo",H24="Trámites, OPAs y Consultas de Acceso a la Información Pública"),'3. Impacto Riesgo de Corrupción'!Z24:Z26,
IF(OR(H24&lt;&gt;"Corrupción",H24&lt;&gt;"Lavado de Activos",H24&lt;&gt;"Financiación del Terrorismo",H24&lt;&gt;"Trámites, OPAs y Consultas de Acceso a la Información Pública"),
IF(AE24="","",
IF(AND(AE24&gt;0,AE24&lt;0.4),"Leve",
IF(AND(AE24&gt;=0.4,AE24&lt;0.6),"Menor",
IF(AND(AE24&gt;=0.6,AE24&lt;0.8),"Moderado",
IF(AND(AE24&gt;=0.8,AE24&lt;1),"Mayor",
IF(AE24&gt;=1,"Catastrófico","")))))))))</f>
        <v>Leve</v>
      </c>
      <c r="AE24" s="176">
        <f>IF(H24="","",
IF(OR(H24="Corrupción",H24="Lavado de Activos",H24="Financiación del Terrorismo",H24="Trámites, OPAs y Consultas de Acceso a la Información Pública"),"No aplica",
IF(OR(H24&lt;&gt;"Corrupción",H24&lt;&gt;"Lavado de Activos",H24&lt;&gt;"Financiación del Terrorismo",H24&lt;&gt;"Trámites, OPAs y Consultas de Acceso a la Información Pública"),
IF('5. Valoración de Controles'!V26&gt;0,'5. Valoración de Controles'!V26,
IF('5. Valoración de Controles'!V25&gt;0,'5. Valoración de Controles'!V25,
IF('5. Valoración de Controles'!V24&gt;0,'5. Valoración de Controles'!V24,O24))))))</f>
        <v>0.2</v>
      </c>
      <c r="AF24" s="107" t="str">
        <f t="shared" ref="AF24" si="12">IF(AND(AB24="Muy Alta",OR(AD24="Leve",AD24="Menor",AD24="Moderado",AD24="Mayor")),"Alto",
IF(AND(AB24="Alta",OR(AD24="Leve",AD24="Menor")),"Moderado",
IF(AND(AB24="Alta",OR(AD24="Moderado",AD24="Mayor")),"Alto",
IF(AND(AB24="Media",OR(AD24="Leve",AD24="Menor",AD24="Moderado")),"Moderado",
IF(AND(AB24="Media",OR(AD24="Mayor")),"Alto",
IF(AND(AB24="Baja",OR(AD24="Leve")),"Bajo",
IF(AND(OR(AB24="Baja",AB24="Improbable"),OR(AD24="Menor",AD24="Moderado")),"Moderado",
IF(AND(OR(AB24="Baja",AB24="Improbable"),AD24="Mayor"),"Alto",
IF(AND(AB24="Muy Baja",OR(AD24="Leve",AD24="Menor")),"Bajo",
IF(AND(OR(AB24="Muy Baja",AB24="Rara vez"),OR(AD24="Moderado")),"Moderado",
IF(AND(OR(AB24="Muy Baja",AB24="Rara vez"),AD24="Mayor"),"Alto",
IF(AND(OR(AB24="Casi seguro",AB24="Probable",AB24="Posible"),AD24="Mayor"),"Extremo",
IF(AND(AB24="Casi seguro",AD24="Moderado"),"Extremo",
IF(AND(OR(AB24="Probable",AB24="Posible"),OR(AD24="Moderado")),"Alto",
IF(AD24="Catastrófico","Extremo","")))))))))))))))</f>
        <v>Bajo</v>
      </c>
      <c r="AG24" s="108" t="s">
        <v>69</v>
      </c>
      <c r="AH24" s="155" t="str">
        <f t="shared" ref="AH24" si="13">IF(AG24="Reducir (Mitigar)","Debe establecer el plan de acción a implementar para mitigar el nivel del riesgo",
IF(AG24="Reducir (Transferir)","No amerita plan de acción. Debe tercerizar la actividad que genera este riesgo o adquirir polizas para evitar responsabilidad economica, sin embargo mantiene la responsabilidad reputacional",
IF(AG24="Aceptar","No amerita plan de acción. Asuma las consecuencias de la materialización del riesgo",
IF(AG24="Evitar","No amerita plan de acción. No ejecute la actividad que genera el riesgo",
IF(AG24="Reducir","Debe establecer el plan de acción a implementar para mitigar el nivel del riesgo",
IF(AG24="Compartir","No amerita plan de acción. Comparta el riesgo con una parte interesada que pueda gestionarlo con mas eficacia",""))))))</f>
        <v>Debe establecer el plan de acción a implementar para mitigar el nivel del riesgo</v>
      </c>
      <c r="AI24" s="179" t="s">
        <v>397</v>
      </c>
      <c r="AJ24" s="181">
        <v>44835</v>
      </c>
      <c r="AK24" s="182" t="str">
        <f t="shared" ref="AK24" si="14">IF(AI24="","","∑ Peso porcentual de cada acción definida")</f>
        <v>∑ Peso porcentual de cada acción definida</v>
      </c>
      <c r="AL24" s="111" t="s">
        <v>398</v>
      </c>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row>
    <row r="25" spans="1:67" ht="31.5" customHeight="1" x14ac:dyDescent="0.3">
      <c r="A25" s="109"/>
      <c r="B25" s="110"/>
      <c r="C25" s="110"/>
      <c r="D25" s="110"/>
      <c r="E25" s="110"/>
      <c r="F25" s="110"/>
      <c r="G25" s="110"/>
      <c r="H25" s="110"/>
      <c r="I25" s="110"/>
      <c r="J25" s="110"/>
      <c r="K25" s="105"/>
      <c r="L25" s="106"/>
      <c r="M25" s="110"/>
      <c r="N25" s="105"/>
      <c r="O25" s="106"/>
      <c r="P25" s="107"/>
      <c r="Q25" s="51" t="str">
        <f>IF($H$24="","",
IF(OR($H$24="Corrupción",$H$24="Lavado de Activos",$H$24="Financiación del Terrorismo",$H$24="Trámites, OPAs y Consultas de Acceso a la Información Pública"),'6.Valoración Control Corrupción'!$E25,'5. Valoración de Controles'!$H25))</f>
        <v xml:space="preserve">  </v>
      </c>
      <c r="R25" s="50">
        <f>IF($H$24="","",
IF(OR($H$24="Corrupción",$H$24="Lavado de Activos",$H$24="Financiación del Terrorismo",$H$24="Trámites, OPAs y Consultas de Acceso a la Información Pública"),"No Aplica",'5. Valoración de Controles'!$I25))</f>
        <v>0</v>
      </c>
      <c r="S25" s="50" t="str">
        <f>IF($H$24="","",
IF(OR($H$24="Corrupción",$H$24="Lavado de Activos",$H$24="Financiación del Terrorismo",$H$24="Trámites, OPAs y Consultas de Acceso a la Información Pública"),"No Aplica",'5. Valoración de Controles'!$J25))</f>
        <v/>
      </c>
      <c r="T25" s="50">
        <f>IF($H$24="","",
IF(OR($H$24="Corrupción",$H$24="Lavado de Activos",$H$24="Financiación del Terrorismo",$H$24="Trámites, OPAs y Consultas de Acceso a la Información Pública"),"No Aplica",'5. Valoración de Controles'!$K25))</f>
        <v>0</v>
      </c>
      <c r="U25" s="50">
        <f>IF($H$24="","",
IF(OR($H$24="Corrupción",$H$24="Lavado de Activos",$H$24="Financiación del Terrorismo",$H$24="Trámites, OPAs y Consultas de Acceso a la Información Pública"),"No Aplica",'5. Valoración de Controles'!$L25))</f>
        <v>0</v>
      </c>
      <c r="V25" s="50">
        <f>IF($H$24="","",
IF(OR($H$24="Corrupción",$H$24="Lavado de Activos",$H$24="Financiación del Terrorismo",$H$24="Trámites, OPAs y Consultas de Acceso a la Información Pública"),"No Aplica",'5. Valoración de Controles'!$M25))</f>
        <v>0</v>
      </c>
      <c r="W25" s="50">
        <f>IF($H$24="","",
IF(OR($H$24="Corrupción",$H$24="Lavado de Activos",$H$24="Financiación del Terrorismo",$H$24="Trámites, OPAs y Consultas de Acceso a la Información Pública"),"No Aplica",'5. Valoración de Controles'!$N25))</f>
        <v>0</v>
      </c>
      <c r="X25" s="68">
        <f>IF($H$24="","",
IF(OR($H$24="Corrupción",$H$24="Lavado de Activos",$H$24="Financiación del Terrorismo",$H$24="Trámites, OPAs y Consultas de Acceso a la Información Pública"),"No Aplica",'5. Valoración de Controles'!$O25))</f>
        <v>0</v>
      </c>
      <c r="Y25" s="68">
        <f>IF($H$24="","",
IF(OR($H$24="Corrupción",$H$24="Lavado de Activos",$H$24="Financiación del Terrorismo",$H$24="Trámites, OPAs y Consultas de Acceso a la Información Pública"),"No Aplica",'5. Valoración de Controles'!$P25))</f>
        <v>0</v>
      </c>
      <c r="Z25" s="68">
        <f>IF($H$24="","",
IF(OR($H$24="Corrupción",$H$24="Lavado de Activos",$H$24="Financiación del Terrorismo",$H$24="Trámites, OPAs y Consultas de Acceso a la Información Pública"),"No Aplica",'5. Valoración de Controles'!$Q25))</f>
        <v>0</v>
      </c>
      <c r="AA25" s="52" t="str">
        <f>IF($H$24="","",
IF(OR($H$24="Corrupción",$H$24="Lavado de Activos",$H$24="Financiación del Terrorismo",$H$24="Trámites, OPAs y Consultas de Acceso a la Información Pública"),"No aplica",'5. Valoración de Controles'!$R25))</f>
        <v/>
      </c>
      <c r="AB25" s="105"/>
      <c r="AC25" s="177"/>
      <c r="AD25" s="105"/>
      <c r="AE25" s="177"/>
      <c r="AF25" s="107"/>
      <c r="AG25" s="108"/>
      <c r="AH25" s="178"/>
      <c r="AI25" s="180"/>
      <c r="AJ25" s="175"/>
      <c r="AK25" s="183"/>
      <c r="AL25" s="175"/>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row>
    <row r="26" spans="1:67" ht="31.5" customHeight="1" x14ac:dyDescent="0.3">
      <c r="A26" s="109"/>
      <c r="B26" s="110"/>
      <c r="C26" s="110"/>
      <c r="D26" s="110"/>
      <c r="E26" s="110"/>
      <c r="F26" s="110"/>
      <c r="G26" s="110"/>
      <c r="H26" s="110"/>
      <c r="I26" s="110"/>
      <c r="J26" s="110"/>
      <c r="K26" s="105"/>
      <c r="L26" s="106"/>
      <c r="M26" s="110"/>
      <c r="N26" s="105"/>
      <c r="O26" s="106"/>
      <c r="P26" s="107"/>
      <c r="Q26" s="51" t="str">
        <f>IF($H$24="","",
IF(OR($H$24="Corrupción",$H$24="Lavado de Activos",$H$24="Financiación del Terrorismo",$H$24="Trámites, OPAs y Consultas de Acceso a la Información Pública"),'6.Valoración Control Corrupción'!$E26,'5. Valoración de Controles'!$H26))</f>
        <v xml:space="preserve">  </v>
      </c>
      <c r="R26" s="50">
        <f>IF($H$24="","",
IF(OR($H$24="Corrupción",$H$24="Lavado de Activos",$H$24="Financiación del Terrorismo",$H$24="Trámites, OPAs y Consultas de Acceso a la Información Pública"),"No Aplica",'5. Valoración de Controles'!$I26))</f>
        <v>0</v>
      </c>
      <c r="S26" s="50" t="str">
        <f>IF($H$24="","",
IF(OR($H$24="Corrupción",$H$24="Lavado de Activos",$H$24="Financiación del Terrorismo",$H$24="Trámites, OPAs y Consultas de Acceso a la Información Pública"),"No Aplica",'5. Valoración de Controles'!$J26))</f>
        <v/>
      </c>
      <c r="T26" s="50">
        <f>IF($H$24="","",
IF(OR($H$24="Corrupción",$H$24="Lavado de Activos",$H$24="Financiación del Terrorismo",$H$24="Trámites, OPAs y Consultas de Acceso a la Información Pública"),"No Aplica",'5. Valoración de Controles'!$K26))</f>
        <v>0</v>
      </c>
      <c r="U26" s="50">
        <f>IF($H$24="","",
IF(OR($H$24="Corrupción",$H$24="Lavado de Activos",$H$24="Financiación del Terrorismo",$H$24="Trámites, OPAs y Consultas de Acceso a la Información Pública"),"No Aplica",'5. Valoración de Controles'!$L26))</f>
        <v>0</v>
      </c>
      <c r="V26" s="50">
        <f>IF($H$24="","",
IF(OR($H$24="Corrupción",$H$24="Lavado de Activos",$H$24="Financiación del Terrorismo",$H$24="Trámites, OPAs y Consultas de Acceso a la Información Pública"),"No Aplica",'5. Valoración de Controles'!$M26))</f>
        <v>0</v>
      </c>
      <c r="W26" s="50">
        <f>IF($H$24="","",
IF(OR($H$24="Corrupción",$H$24="Lavado de Activos",$H$24="Financiación del Terrorismo",$H$24="Trámites, OPAs y Consultas de Acceso a la Información Pública"),"No Aplica",'5. Valoración de Controles'!$N26))</f>
        <v>0</v>
      </c>
      <c r="X26" s="68">
        <f>IF($H$24="","",
IF(OR($H$24="Corrupción",$H$24="Lavado de Activos",$H$24="Financiación del Terrorismo",$H$24="Trámites, OPAs y Consultas de Acceso a la Información Pública"),"No Aplica",'5. Valoración de Controles'!$O26))</f>
        <v>0</v>
      </c>
      <c r="Y26" s="68">
        <f>IF($H$24="","",
IF(OR($H$24="Corrupción",$H$24="Lavado de Activos",$H$24="Financiación del Terrorismo",$H$24="Trámites, OPAs y Consultas de Acceso a la Información Pública"),"No Aplica",'5. Valoración de Controles'!$P26))</f>
        <v>0</v>
      </c>
      <c r="Z26" s="68">
        <f>IF($H$24="","",
IF(OR($H$24="Corrupción",$H$24="Lavado de Activos",$H$24="Financiación del Terrorismo",$H$24="Trámites, OPAs y Consultas de Acceso a la Información Pública"),"No Aplica",'5. Valoración de Controles'!$Q26))</f>
        <v>0</v>
      </c>
      <c r="AA26" s="52" t="str">
        <f>IF($H$24="","",
IF(OR($H$24="Corrupción",$H$24="Lavado de Activos",$H$24="Financiación del Terrorismo",$H$24="Trámites, OPAs y Consultas de Acceso a la Información Pública"),"No aplica",'5. Valoración de Controles'!$R26))</f>
        <v/>
      </c>
      <c r="AB26" s="105"/>
      <c r="AC26" s="177"/>
      <c r="AD26" s="105"/>
      <c r="AE26" s="177"/>
      <c r="AF26" s="107"/>
      <c r="AG26" s="108"/>
      <c r="AH26" s="178"/>
      <c r="AI26" s="180"/>
      <c r="AJ26" s="175"/>
      <c r="AK26" s="183"/>
      <c r="AL26" s="175"/>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row>
    <row r="27" spans="1:67" ht="31.5" customHeight="1" x14ac:dyDescent="0.3">
      <c r="A27" s="109">
        <v>7</v>
      </c>
      <c r="B27" s="110" t="str">
        <f>'2. Identificación del Riesgo'!B27:B29</f>
        <v>Gestión Financiera</v>
      </c>
      <c r="C27" s="110" t="str">
        <f>IF('2. Identificación del Riesgo'!C27:C29="","",'2. Identificación del Riesgo'!C27:C29)</f>
        <v>Actividades de desvinculación y traslado (funcionarios).</v>
      </c>
      <c r="D27" s="110" t="str">
        <f>IF('2. Identificación del Riesgo'!D27:D29="","",'2. Identificación del Riesgo'!D27:D29)</f>
        <v>Afectación Económica (o presupuestal) y Reputacional</v>
      </c>
      <c r="E27" s="110" t="str">
        <f>IF('2. Identificación del Riesgo'!E27:E29="","",'2. Identificación del Riesgo'!E27:E29)</f>
        <v>por la alta rotación de personal de planta (carrera administrativa y provisional)</v>
      </c>
      <c r="F27" s="110" t="str">
        <f>IF('2. Identificación del Riesgo'!F27:F29="","",'2. Identificación del Riesgo'!F27:F29)</f>
        <v>Debido a la falta de lineamientos y herramientas institucionalizados para una adecuada transferencia de conocimiento.</v>
      </c>
      <c r="G27" s="110" t="str">
        <f>IF('2. Identificación del Riesgo'!G27:G29="","",'2. Identificación del Riesgo'!G27:G29)</f>
        <v>Posibilidad de afectación economica o presupuestal, por la alta rotación de personal de planta, debido a la falta de lineamientos y herramientas institucionalizados para una adecuada trasferencia de conocimiento.</v>
      </c>
      <c r="H27" s="110" t="str">
        <f>IF('2. Identificación del Riesgo'!H27:H29="","",'2. Identificación del Riesgo'!H27:H29)</f>
        <v>Fuga de Capital Intelectual</v>
      </c>
      <c r="I27" s="110" t="str">
        <f>IF('2. Identificación del Riesgo'!I27:I29="","",'2. Identificación del Riesgo'!I27:I29)</f>
        <v>Usuarios, productos y practicas, organizacionales</v>
      </c>
      <c r="J27" s="110" t="str">
        <f>IF('2. Identificación del Riesgo'!J27:J29="","",'2. Identificación del Riesgo'!J27:J29)</f>
        <v>Media: La actividad que conlleva el riesgo se ejecuta de 24 a 500 veces por año</v>
      </c>
      <c r="K27" s="105" t="str">
        <f>'2. Identificación del Riesgo'!K27:K29</f>
        <v>Media</v>
      </c>
      <c r="L27" s="106">
        <f>'2. Identificación del Riesgo'!L27:L29</f>
        <v>0.6</v>
      </c>
      <c r="M27" s="110" t="str">
        <f>IF(OR('2. Identificación del Riesgo'!H27:H29="Corrupción",'2. Identificación del Riesgo'!H27:H29="Lavado de Activos",'2. Identificación del Riesgo'!H27:H29="Financiación del Terrorismo",'2. Identificación del Riesgo'!H27:H29="Trámites, OPAs y Consultas de Acceso a la Información Pública"),"No Aplica",
IF('2. Identificación del Riesgo'!M27:M29="","",'2. Identificación del Riesgo'!M27:M29))</f>
        <v>Reputacional: El riesgo afecta la imagen de de la entidad con efecto publicitario sostenido a nivel de sector administrativo, nivel departamental o municipal</v>
      </c>
      <c r="N27" s="105" t="str">
        <f>'2. Identificación del Riesgo'!N27:N29</f>
        <v>Mayor</v>
      </c>
      <c r="O27" s="106">
        <f>'2. Identificación del Riesgo'!O27:O29</f>
        <v>0.8</v>
      </c>
      <c r="P27" s="107" t="str">
        <f>'2. Identificación del Riesgo'!P27:P29</f>
        <v>Alto</v>
      </c>
      <c r="Q27" s="51" t="str">
        <f>IF($H$27="","",
IF(OR($H$27="Corrupción",$H$27="Lavado de Activos",$H$27="Financiación del Terrorismo",$H$27="Trámites, OPAs y Consultas de Acceso a la Información Pública"),'6.Valoración Control Corrupción'!$E27,'5. Valoración de Controles'!$H27))</f>
        <v>El Jefe Inmediato verifica el acta de entrega de puesto de trabajo con sus respectivos soportes, remitida por el funcionario al momento de una desvinculación o traslado laboral.</v>
      </c>
      <c r="R27" s="50" t="str">
        <f>IF($H$27="","",
IF(OR($H$27="Corrupción",$H$27="Lavado de Activos",$H$27="Financiación del Terrorismo",$H$27="Trámites, OPAs y Consultas de Acceso a la Información Pública"),"No Aplica",'5. Valoración de Controles'!$I27))</f>
        <v>Detectivo</v>
      </c>
      <c r="S27" s="50" t="str">
        <f>IF($H$27="","",
IF(OR($H$27="Corrupción",$H$27="Lavado de Activos",$H$27="Financiación del Terrorismo",$H$27="Trámites, OPAs y Consultas de Acceso a la Información Pública"),"No Aplica",'5. Valoración de Controles'!$J27))</f>
        <v>Afecta probabilidad</v>
      </c>
      <c r="T27" s="50" t="str">
        <f>IF($H$27="","",
IF(OR($H$27="Corrupción",$H$27="Lavado de Activos",$H$27="Financiación del Terrorismo",$H$27="Trámites, OPAs y Consultas de Acceso a la Información Pública"),"No Aplica",'5. Valoración de Controles'!$K27))</f>
        <v>Manual</v>
      </c>
      <c r="U27" s="50" t="str">
        <f>IF($H$27="","",
IF(OR($H$27="Corrupción",$H$27="Lavado de Activos",$H$27="Financiación del Terrorismo",$H$27="Trámites, OPAs y Consultas de Acceso a la Información Pública"),"No Aplica",'5. Valoración de Controles'!$L27))</f>
        <v>Documentado</v>
      </c>
      <c r="V27" s="50" t="str">
        <f>IF($H$27="","",
IF(OR($H$27="Corrupción",$H$27="Lavado de Activos",$H$27="Financiación del Terrorismo",$H$27="Trámites, OPAs y Consultas de Acceso a la Información Pública"),"No Aplica",'5. Valoración de Controles'!$M27))</f>
        <v>Continua</v>
      </c>
      <c r="W27" s="50" t="str">
        <f>IF($H$27="","",
IF(OR($H$27="Corrupción",$H$27="Lavado de Activos",$H$27="Financiación del Terrorismo",$H$27="Trámites, OPAs y Consultas de Acceso a la Información Pública"),"No Aplica",'5. Valoración de Controles'!$N27))</f>
        <v>Con registro</v>
      </c>
      <c r="X27" s="68" t="str">
        <f>IF($H$27="","",
IF(OR($H$27="Corrupción",$H$27="Lavado de Activos",$H$27="Financiación del Terrorismo",$H$27="Trámites, OPAs y Consultas de Acceso a la Información Pública"),"No Aplica",'5. Valoración de Controles'!$O27))</f>
        <v>Historias Laborales</v>
      </c>
      <c r="Y27" s="68" t="str">
        <f>IF($H$27="","",
IF(OR($H$27="Corrupción",$H$27="Lavado de Activos",$H$27="Financiación del Terrorismo",$H$27="Trámites, OPAs y Consultas de Acceso a la Información Pública"),"No Aplica",'5. Valoración de Controles'!$P27))</f>
        <v>Acta de entrega firmada por el funcionario que recibe el puesto de trabajo, quien garantiza al jefe inmediato la entrega idonea del mismo.</v>
      </c>
      <c r="Z27" s="68" t="str">
        <f>IF($H$27="","",
IF(OR($H$27="Corrupción",$H$27="Lavado de Activos",$H$27="Financiación del Terrorismo",$H$27="Trámites, OPAs y Consultas de Acceso a la Información Pública"),"No Aplica",'5. Valoración de Controles'!$Q27))</f>
        <v xml:space="preserve">Si el funcionario que recibe el puesto de trabajo no esta conforme con la entrega, el jefe inmediato solicita fortalecer dicha entrega y se condiciona el pago de nomina. </v>
      </c>
      <c r="AA27" s="52">
        <f>IF($H$27="","",
IF(OR($H$27="Corrupción",$H$27="Lavado de Activos",$H$27="Financiación del Terrorismo",$H$27="Trámites, OPAs y Consultas de Acceso a la Información Pública"),"No aplica",'5. Valoración de Controles'!$R27))</f>
        <v>0.3</v>
      </c>
      <c r="AB27" s="105" t="str">
        <f>IF(H27="","",
IF(OR(H27="Corrupción",H27="Lavado de Activos",H27="Financiación del Terrorismo",H27="Trámites, OPAs y Consultas de Acceso a la Información Pública"),'6.Valoración Control Corrupción'!W27:W29,
IF(OR(H27&lt;&gt;"Corrupción",H27&lt;&gt;"Lavado de Activos",H27&lt;&gt;"Financiación del Terrorismo",H27&lt;&gt;"Trámites, OPAs y Consultas de Acceso a la Información Pública"),IF(AC27="","",
IF(AND(AC27&gt;0,AC27&lt;0.4),"Muy Baja",
IF(AND(AC27&gt;=0.4,AC27&lt;0.6),"Baja",
IF(AND(AC27&gt;=0.6,AC27&lt;0.8),"Media",
IF(AND(AC27&gt;=0.8,AC27&lt;1),"Alta",
IF(AC27&gt;=1,"Muy Alta","")))))))))</f>
        <v>Muy Baja</v>
      </c>
      <c r="AC27" s="176">
        <f>IF(H27="","",
IF(OR(H27="Corrupción",H27="Lavado de Activos",H27="Financiación del Terrorismo",H27="Trámites, OPAs y Consultas de Acceso a la Información Pública"),"No aplica",
IF(OR(H27&lt;&gt;"Corrupción",H27&lt;&gt;"Lavado de Activos",H27&lt;&gt;"Financiación del Terrorismo",H27&lt;&gt;"Trámites, OPAs y Consultas de Acceso a la Información Pública"),
IF('5. Valoración de Controles'!U29&gt;0,'5. Valoración de Controles'!U29,
IF('5. Valoración de Controles'!U28&gt;0,'5. Valoración de Controles'!U28,
IF('5. Valoración de Controles'!U27&gt;0,'5. Valoración de Controles'!U27,L27))))))</f>
        <v>0.29399999999999998</v>
      </c>
      <c r="AD27" s="105" t="str">
        <f>IF(H27="","",
IF(OR(H27="Corrupción",H27="Lavado de Activos",H27="Financiación del Terrorismo",H27="Trámites, OPAs y Consultas de Acceso a la Información Pública"),'3. Impacto Riesgo de Corrupción'!Z27:Z29,
IF(OR(H27&lt;&gt;"Corrupción",H27&lt;&gt;"Lavado de Activos",H27&lt;&gt;"Financiación del Terrorismo",H27&lt;&gt;"Trámites, OPAs y Consultas de Acceso a la Información Pública"),
IF(AE27="","",
IF(AND(AE27&gt;0,AE27&lt;0.4),"Leve",
IF(AND(AE27&gt;=0.4,AE27&lt;0.6),"Menor",
IF(AND(AE27&gt;=0.6,AE27&lt;0.8),"Moderado",
IF(AND(AE27&gt;=0.8,AE27&lt;1),"Mayor",
IF(AE27&gt;=1,"Catastrófico","")))))))))</f>
        <v>Mayor</v>
      </c>
      <c r="AE27" s="176">
        <f>IF(H27="","",
IF(OR(H27="Corrupción",H27="Lavado de Activos",H27="Financiación del Terrorismo",H27="Trámites, OPAs y Consultas de Acceso a la Información Pública"),"No aplica",
IF(OR(H27&lt;&gt;"Corrupción",H27&lt;&gt;"Lavado de Activos",H27&lt;&gt;"Financiación del Terrorismo",H27&lt;&gt;"Trámites, OPAs y Consultas de Acceso a la Información Pública"),
IF('5. Valoración de Controles'!V29&gt;0,'5. Valoración de Controles'!V29,
IF('5. Valoración de Controles'!V28&gt;0,'5. Valoración de Controles'!V28,
IF('5. Valoración de Controles'!V27&gt;0,'5. Valoración de Controles'!V27,O27))))))</f>
        <v>0.8</v>
      </c>
      <c r="AF27" s="107" t="str">
        <f t="shared" ref="AF27" si="15">IF(AND(AB27="Muy Alta",OR(AD27="Leve",AD27="Menor",AD27="Moderado",AD27="Mayor")),"Alto",
IF(AND(AB27="Alta",OR(AD27="Leve",AD27="Menor")),"Moderado",
IF(AND(AB27="Alta",OR(AD27="Moderado",AD27="Mayor")),"Alto",
IF(AND(AB27="Media",OR(AD27="Leve",AD27="Menor",AD27="Moderado")),"Moderado",
IF(AND(AB27="Media",OR(AD27="Mayor")),"Alto",
IF(AND(AB27="Baja",OR(AD27="Leve")),"Bajo",
IF(AND(OR(AB27="Baja",AB27="Improbable"),OR(AD27="Menor",AD27="Moderado")),"Moderado",
IF(AND(OR(AB27="Baja",AB27="Improbable"),AD27="Mayor"),"Alto",
IF(AND(AB27="Muy Baja",OR(AD27="Leve",AD27="Menor")),"Bajo",
IF(AND(OR(AB27="Muy Baja",AB27="Rara vez"),OR(AD27="Moderado")),"Moderado",
IF(AND(OR(AB27="Muy Baja",AB27="Rara vez"),AD27="Mayor"),"Alto",
IF(AND(OR(AB27="Casi seguro",AB27="Probable",AB27="Posible"),AD27="Mayor"),"Extremo",
IF(AND(AB27="Casi seguro",AD27="Moderado"),"Extremo",
IF(AND(OR(AB27="Probable",AB27="Posible"),OR(AD27="Moderado")),"Alto",
IF(AD27="Catastrófico","Extremo","")))))))))))))))</f>
        <v>Alto</v>
      </c>
      <c r="AG27" s="108" t="s">
        <v>69</v>
      </c>
      <c r="AH27" s="155" t="str">
        <f t="shared" ref="AH27" si="16">IF(AG27="Reducir (Mitigar)","Debe establecer el plan de acción a implementar para mitigar el nivel del riesgo",
IF(AG27="Reducir (Transferir)","No amerita plan de acción. Debe tercerizar la actividad que genera este riesgo o adquirir polizas para evitar responsabilidad economica, sin embargo mantiene la responsabilidad reputacional",
IF(AG27="Aceptar","No amerita plan de acción. Asuma las consecuencias de la materialización del riesgo",
IF(AG27="Evitar","No amerita plan de acción. No ejecute la actividad que genera el riesgo",
IF(AG27="Reducir","Debe establecer el plan de acción a implementar para mitigar el nivel del riesgo",
IF(AG27="Compartir","No amerita plan de acción. Comparta el riesgo con una parte interesada que pueda gestionarlo con mas eficacia",""))))))</f>
        <v>Debe establecer el plan de acción a implementar para mitigar el nivel del riesgo</v>
      </c>
      <c r="AI27" s="179" t="s">
        <v>467</v>
      </c>
      <c r="AJ27" s="181" t="s">
        <v>466</v>
      </c>
      <c r="AK27" s="182" t="str">
        <f t="shared" ref="AK27" si="17">IF(AI27="","","∑ Peso porcentual de cada acción definida")</f>
        <v>∑ Peso porcentual de cada acción definida</v>
      </c>
      <c r="AL27" s="111" t="s">
        <v>51</v>
      </c>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row>
    <row r="28" spans="1:67" ht="31.5" customHeight="1" x14ac:dyDescent="0.3">
      <c r="A28" s="109"/>
      <c r="B28" s="110"/>
      <c r="C28" s="110"/>
      <c r="D28" s="110"/>
      <c r="E28" s="110"/>
      <c r="F28" s="110"/>
      <c r="G28" s="110"/>
      <c r="H28" s="110"/>
      <c r="I28" s="110"/>
      <c r="J28" s="110"/>
      <c r="K28" s="105"/>
      <c r="L28" s="106"/>
      <c r="M28" s="110"/>
      <c r="N28" s="105"/>
      <c r="O28" s="106"/>
      <c r="P28" s="107"/>
      <c r="Q28" s="51" t="str">
        <f>IF($H$27="","",
IF(OR($H$27="Corrupción",$H$27="Lavado de Activos",$H$27="Financiación del Terrorismo",$H$27="Trámites, OPAs y Consultas de Acceso a la Información Pública"),'6.Valoración Control Corrupción'!$E28,'5. Valoración de Controles'!$H28))</f>
        <v>El funcionario realiza el informe o charla en la que transfiere el conocimiento adquirido, producto de una capacitación brindada por el IDIGER mediante su Plan Institucional de Capacitación.</v>
      </c>
      <c r="R28" s="50" t="str">
        <f>IF($H$27="","",
IF(OR($H$27="Corrupción",$H$27="Lavado de Activos",$H$27="Financiación del Terrorismo",$H$27="Trámites, OPAs y Consultas de Acceso a la Información Pública"),"No Aplica",'5. Valoración de Controles'!$I28))</f>
        <v>Detectivo</v>
      </c>
      <c r="S28" s="50" t="str">
        <f>IF($H$27="","",
IF(OR($H$27="Corrupción",$H$27="Lavado de Activos",$H$27="Financiación del Terrorismo",$H$27="Trámites, OPAs y Consultas de Acceso a la Información Pública"),"No Aplica",'5. Valoración de Controles'!$J28))</f>
        <v>Afecta probabilidad</v>
      </c>
      <c r="T28" s="50" t="str">
        <f>IF($H$27="","",
IF(OR($H$27="Corrupción",$H$27="Lavado de Activos",$H$27="Financiación del Terrorismo",$H$27="Trámites, OPAs y Consultas de Acceso a la Información Pública"),"No Aplica",'5. Valoración de Controles'!$K28))</f>
        <v>Manual</v>
      </c>
      <c r="U28" s="50" t="str">
        <f>IF($H$27="","",
IF(OR($H$27="Corrupción",$H$27="Lavado de Activos",$H$27="Financiación del Terrorismo",$H$27="Trámites, OPAs y Consultas de Acceso a la Información Pública"),"No Aplica",'5. Valoración de Controles'!$L28))</f>
        <v>Documentado</v>
      </c>
      <c r="V28" s="50" t="str">
        <f>IF($H$27="","",
IF(OR($H$27="Corrupción",$H$27="Lavado de Activos",$H$27="Financiación del Terrorismo",$H$27="Trámites, OPAs y Consultas de Acceso a la Información Pública"),"No Aplica",'5. Valoración de Controles'!$M28))</f>
        <v>Continua</v>
      </c>
      <c r="W28" s="50" t="str">
        <f>IF($H$27="","",
IF(OR($H$27="Corrupción",$H$27="Lavado de Activos",$H$27="Financiación del Terrorismo",$H$27="Trámites, OPAs y Consultas de Acceso a la Información Pública"),"No Aplica",'5. Valoración de Controles'!$N28))</f>
        <v>Con registro</v>
      </c>
      <c r="X28" s="68" t="str">
        <f>IF($H$27="","",
IF(OR($H$27="Corrupción",$H$27="Lavado de Activos",$H$27="Financiación del Terrorismo",$H$27="Trámites, OPAs y Consultas de Acceso a la Información Pública"),"No Aplica",'5. Valoración de Controles'!$O28))</f>
        <v>Historias Laborales</v>
      </c>
      <c r="Y28" s="68" t="str">
        <f>IF($H$27="","",
IF(OR($H$27="Corrupción",$H$27="Lavado de Activos",$H$27="Financiación del Terrorismo",$H$27="Trámites, OPAs y Consultas de Acceso a la Información Pública"),"No Aplica",'5. Valoración de Controles'!$P28))</f>
        <v>Capacitación presencial o virtual para transferir el conocimiento a los funcionarios de la Entidad, o Elaboración de informe de los conocimientos adquiridos en la capacitación recibida.</v>
      </c>
      <c r="Z28" s="68" t="str">
        <f>IF($H$27="","",
IF(OR($H$27="Corrupción",$H$27="Lavado de Activos",$H$27="Financiación del Terrorismo",$H$27="Trámites, OPAs y Consultas de Acceso a la Información Pública"),"No Aplica",'5. Valoración de Controles'!$Q28))</f>
        <v>El control no permite identificar desviaciones o diferencias.</v>
      </c>
      <c r="AA28" s="52">
        <f>IF($H$27="","",
IF(OR($H$27="Corrupción",$H$27="Lavado de Activos",$H$27="Financiación del Terrorismo",$H$27="Trámites, OPAs y Consultas de Acceso a la Información Pública"),"No aplica",'5. Valoración de Controles'!$R28))</f>
        <v>0.3</v>
      </c>
      <c r="AB28" s="105"/>
      <c r="AC28" s="177"/>
      <c r="AD28" s="105"/>
      <c r="AE28" s="177"/>
      <c r="AF28" s="107"/>
      <c r="AG28" s="108"/>
      <c r="AH28" s="178"/>
      <c r="AI28" s="180"/>
      <c r="AJ28" s="175"/>
      <c r="AK28" s="183"/>
      <c r="AL28" s="175"/>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row>
    <row r="29" spans="1:67" ht="31.5" customHeight="1" x14ac:dyDescent="0.3">
      <c r="A29" s="109"/>
      <c r="B29" s="110"/>
      <c r="C29" s="110"/>
      <c r="D29" s="110"/>
      <c r="E29" s="110"/>
      <c r="F29" s="110"/>
      <c r="G29" s="110"/>
      <c r="H29" s="110"/>
      <c r="I29" s="110"/>
      <c r="J29" s="110"/>
      <c r="K29" s="105"/>
      <c r="L29" s="106"/>
      <c r="M29" s="110"/>
      <c r="N29" s="105"/>
      <c r="O29" s="106"/>
      <c r="P29" s="107"/>
      <c r="Q29" s="51" t="str">
        <f>IF($H$27="","",
IF(OR($H$27="Corrupción",$H$27="Lavado de Activos",$H$27="Financiación del Terrorismo",$H$27="Trámites, OPAs y Consultas de Acceso a la Información Pública"),'6.Valoración Control Corrupción'!$E29,'5. Valoración de Controles'!$H29))</f>
        <v xml:space="preserve">  </v>
      </c>
      <c r="R29" s="50">
        <f>IF($H$27="","",
IF(OR($H$27="Corrupción",$H$27="Lavado de Activos",$H$27="Financiación del Terrorismo",$H$27="Trámites, OPAs y Consultas de Acceso a la Información Pública"),"No Aplica",'5. Valoración de Controles'!$I29))</f>
        <v>0</v>
      </c>
      <c r="S29" s="50" t="str">
        <f>IF($H$27="","",
IF(OR($H$27="Corrupción",$H$27="Lavado de Activos",$H$27="Financiación del Terrorismo",$H$27="Trámites, OPAs y Consultas de Acceso a la Información Pública"),"No Aplica",'5. Valoración de Controles'!$J29))</f>
        <v/>
      </c>
      <c r="T29" s="50">
        <f>IF($H$27="","",
IF(OR($H$27="Corrupción",$H$27="Lavado de Activos",$H$27="Financiación del Terrorismo",$H$27="Trámites, OPAs y Consultas de Acceso a la Información Pública"),"No Aplica",'5. Valoración de Controles'!$K29))</f>
        <v>0</v>
      </c>
      <c r="U29" s="50">
        <f>IF($H$27="","",
IF(OR($H$27="Corrupción",$H$27="Lavado de Activos",$H$27="Financiación del Terrorismo",$H$27="Trámites, OPAs y Consultas de Acceso a la Información Pública"),"No Aplica",'5. Valoración de Controles'!$L29))</f>
        <v>0</v>
      </c>
      <c r="V29" s="50">
        <f>IF($H$27="","",
IF(OR($H$27="Corrupción",$H$27="Lavado de Activos",$H$27="Financiación del Terrorismo",$H$27="Trámites, OPAs y Consultas de Acceso a la Información Pública"),"No Aplica",'5. Valoración de Controles'!$M29))</f>
        <v>0</v>
      </c>
      <c r="W29" s="50">
        <f>IF($H$27="","",
IF(OR($H$27="Corrupción",$H$27="Lavado de Activos",$H$27="Financiación del Terrorismo",$H$27="Trámites, OPAs y Consultas de Acceso a la Información Pública"),"No Aplica",'5. Valoración de Controles'!$N29))</f>
        <v>0</v>
      </c>
      <c r="X29" s="68">
        <f>IF($H$27="","",
IF(OR($H$27="Corrupción",$H$27="Lavado de Activos",$H$27="Financiación del Terrorismo",$H$27="Trámites, OPAs y Consultas de Acceso a la Información Pública"),"No Aplica",'5. Valoración de Controles'!$O29))</f>
        <v>0</v>
      </c>
      <c r="Y29" s="68">
        <f>IF($H$27="","",
IF(OR($H$27="Corrupción",$H$27="Lavado de Activos",$H$27="Financiación del Terrorismo",$H$27="Trámites, OPAs y Consultas de Acceso a la Información Pública"),"No Aplica",'5. Valoración de Controles'!$P29))</f>
        <v>0</v>
      </c>
      <c r="Z29" s="68">
        <f>IF($H$27="","",
IF(OR($H$27="Corrupción",$H$27="Lavado de Activos",$H$27="Financiación del Terrorismo",$H$27="Trámites, OPAs y Consultas de Acceso a la Información Pública"),"No Aplica",'5. Valoración de Controles'!$Q29))</f>
        <v>0</v>
      </c>
      <c r="AA29" s="52" t="str">
        <f>IF($H$27="","",
IF(OR($H$27="Corrupción",$H$27="Lavado de Activos",$H$27="Financiación del Terrorismo",$H$27="Trámites, OPAs y Consultas de Acceso a la Información Pública"),"No aplica",'5. Valoración de Controles'!$R29))</f>
        <v/>
      </c>
      <c r="AB29" s="105"/>
      <c r="AC29" s="177"/>
      <c r="AD29" s="105"/>
      <c r="AE29" s="177"/>
      <c r="AF29" s="107"/>
      <c r="AG29" s="108"/>
      <c r="AH29" s="178"/>
      <c r="AI29" s="180"/>
      <c r="AJ29" s="175"/>
      <c r="AK29" s="183"/>
      <c r="AL29" s="175"/>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row>
    <row r="30" spans="1:67" ht="31.5" customHeight="1" x14ac:dyDescent="0.3">
      <c r="A30" s="109">
        <v>8</v>
      </c>
      <c r="B30" s="110" t="str">
        <f>'2. Identificación del Riesgo'!B30:B32</f>
        <v>Gestión Financiera</v>
      </c>
      <c r="C30" s="110" t="str">
        <f>IF('2. Identificación del Riesgo'!C30:C32="","",'2. Identificación del Riesgo'!C30:C32)</f>
        <v>Entrega de informes de actividades y/o terminación o cesión de contratos de prestación de servicios (contratistas).</v>
      </c>
      <c r="D30" s="110" t="str">
        <f>IF('2. Identificación del Riesgo'!D30:D32="","",'2. Identificación del Riesgo'!D30:D32)</f>
        <v>Afectación Económica (o presupuestal) y Reputacional</v>
      </c>
      <c r="E30" s="110" t="str">
        <f>IF('2. Identificación del Riesgo'!E30:E32="","",'2. Identificación del Riesgo'!E30:E32)</f>
        <v>por debilidades en la revisión de los productos entregados por los contratistas de prestación de servicios</v>
      </c>
      <c r="F30" s="110" t="str">
        <f>IF('2. Identificación del Riesgo'!F30:F32="","",'2. Identificación del Riesgo'!F30:F32)</f>
        <v>Debido a la falta de lineamientos y herramientas institucionalizados para una adecuada transferencia de conocimiento.</v>
      </c>
      <c r="G30" s="110" t="str">
        <f>IF('2. Identificación del Riesgo'!G30:G32="","",'2. Identificación del Riesgo'!G30:G32)</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H30" s="110" t="str">
        <f>IF('2. Identificación del Riesgo'!H30:H32="","",'2. Identificación del Riesgo'!H30:H32)</f>
        <v>Fuga de Capital Intelectual</v>
      </c>
      <c r="I30" s="110" t="str">
        <f>IF('2. Identificación del Riesgo'!I30:I32="","",'2. Identificación del Riesgo'!I30:I32)</f>
        <v>Usuarios, productos y practicas, organizacionales</v>
      </c>
      <c r="J30" s="110" t="str">
        <f>IF('2. Identificación del Riesgo'!J30:J32="","",'2. Identificación del Riesgo'!J30:J32)</f>
        <v>Alta: La actividad que conlleva el riesgo se ejecuta mínimo 500 veces al año y máximo 5000 veces por año</v>
      </c>
      <c r="K30" s="105" t="str">
        <f>'2. Identificación del Riesgo'!K30:K32</f>
        <v>Alta</v>
      </c>
      <c r="L30" s="106">
        <f>'2. Identificación del Riesgo'!L30:L32</f>
        <v>0.8</v>
      </c>
      <c r="M30" s="110" t="str">
        <f>IF(OR('2. Identificación del Riesgo'!H30:H32="Corrupción",'2. Identificación del Riesgo'!H30:H32="Lavado de Activos",'2. Identificación del Riesgo'!H30:H32="Financiación del Terrorismo",'2. Identificación del Riesgo'!H30:H32="Trámites, OPAs y Consultas de Acceso a la Información Pública"),"No Aplica",
IF('2. Identificación del Riesgo'!M30:M32="","",'2. Identificación del Riesgo'!M30:M32))</f>
        <v>Reputacional: El riesgo afecta la imagen de la entidad internamente, de conocimiento general, nivel interno, de junta directiva y accionistas y/o de proveedores</v>
      </c>
      <c r="N30" s="105" t="str">
        <f>'2. Identificación del Riesgo'!N30:N32</f>
        <v>Menor</v>
      </c>
      <c r="O30" s="106">
        <f>'2. Identificación del Riesgo'!O30:O32</f>
        <v>0.4</v>
      </c>
      <c r="P30" s="107" t="str">
        <f>'2. Identificación del Riesgo'!P30:P32</f>
        <v>Moderado</v>
      </c>
      <c r="Q30" s="51" t="str">
        <f>IF($H$30="","",
IF(OR($H$30="Corrupción",$H$30="Lavado de Activos",$H$30="Financiación del Terrorismo",$H$30="Trámites, OPAs y Consultas de Acceso a la Información Pública"),'6.Valoración Control Corrupción'!$E30,'5. Valoración de Controles'!$H30))</f>
        <v>El Supervisor del contrato verifica el informe de actividades y soportes entregados por el Contratista de prestación de servicios, de manera mensual.</v>
      </c>
      <c r="R30" s="50" t="str">
        <f>IF($H$30="","",
IF(OR($H$30="Corrupción",$H$30="Lavado de Activos",$H$30="Financiación del Terrorismo",$H$30="Trámites, OPAs y Consultas de Acceso a la Información Pública"),"No Aplica",'5. Valoración de Controles'!$I30))</f>
        <v>Detectivo</v>
      </c>
      <c r="S30" s="50" t="str">
        <f>IF($H$30="","",
IF(OR($H$30="Corrupción",$H$30="Lavado de Activos",$H$30="Financiación del Terrorismo",$H$30="Trámites, OPAs y Consultas de Acceso a la Información Pública"),"No Aplica",'5. Valoración de Controles'!$J30))</f>
        <v>Afecta probabilidad</v>
      </c>
      <c r="T30" s="50" t="str">
        <f>IF($H$30="","",
IF(OR($H$30="Corrupción",$H$30="Lavado de Activos",$H$30="Financiación del Terrorismo",$H$30="Trámites, OPAs y Consultas de Acceso a la Información Pública"),"No Aplica",'5. Valoración de Controles'!$K30))</f>
        <v>Manual</v>
      </c>
      <c r="U30" s="50" t="str">
        <f>IF($H$30="","",
IF(OR($H$30="Corrupción",$H$30="Lavado de Activos",$H$30="Financiación del Terrorismo",$H$30="Trámites, OPAs y Consultas de Acceso a la Información Pública"),"No Aplica",'5. Valoración de Controles'!$L30))</f>
        <v>Documentado</v>
      </c>
      <c r="V30" s="50" t="str">
        <f>IF($H$30="","",
IF(OR($H$30="Corrupción",$H$30="Lavado de Activos",$H$30="Financiación del Terrorismo",$H$30="Trámites, OPAs y Consultas de Acceso a la Información Pública"),"No Aplica",'5. Valoración de Controles'!$M30))</f>
        <v>Continua</v>
      </c>
      <c r="W30" s="50" t="str">
        <f>IF($H$30="","",
IF(OR($H$30="Corrupción",$H$30="Lavado de Activos",$H$30="Financiación del Terrorismo",$H$30="Trámites, OPAs y Consultas de Acceso a la Información Pública"),"No Aplica",'5. Valoración de Controles'!$N30))</f>
        <v>Con registro</v>
      </c>
      <c r="X30" s="68" t="str">
        <f>IF($H$30="","",
IF(OR($H$30="Corrupción",$H$30="Lavado de Activos",$H$30="Financiación del Terrorismo",$H$30="Trámites, OPAs y Consultas de Acceso a la Información Pública"),"No Aplica",'5. Valoración de Controles'!$O30))</f>
        <v>Carpeta fisica de cada contrato de prestación de servicios. A nivel digital en el NAS administrado por la Dirección TIC.</v>
      </c>
      <c r="Y30" s="68" t="str">
        <f>IF($H$30="","",
IF(OR($H$30="Corrupción",$H$30="Lavado de Activos",$H$30="Financiación del Terrorismo",$H$30="Trámites, OPAs y Consultas de Acceso a la Información Pública"),"No Aplica",'5. Valoración de Controles'!$P30))</f>
        <v>Informe de actividades mensuales de los contratistas de prestación de servicios.</v>
      </c>
      <c r="Z30" s="68" t="str">
        <f>IF($H$30="","",
IF(OR($H$30="Corrupción",$H$30="Lavado de Activos",$H$30="Financiación del Terrorismo",$H$30="Trámites, OPAs y Consultas de Acceso a la Información Pública"),"No Aplica",'5. Valoración de Controles'!$Q30))</f>
        <v>En caso de que el supervisor identifique diferencias en las evidencias con respecto a las actividades reportadas, devuelve el informe para que el contratista realice los ajustes pertinentes.</v>
      </c>
      <c r="AA30" s="52">
        <f>IF($H$30="","",
IF(OR($H$30="Corrupción",$H$30="Lavado de Activos",$H$30="Financiación del Terrorismo",$H$30="Trámites, OPAs y Consultas de Acceso a la Información Pública"),"No aplica",'5. Valoración de Controles'!$R30))</f>
        <v>0.3</v>
      </c>
      <c r="AB30" s="105" t="str">
        <f>IF(H30="","",
IF(OR(H30="Corrupción",H30="Lavado de Activos",H30="Financiación del Terrorismo",H30="Trámites, OPAs y Consultas de Acceso a la Información Pública"),'6.Valoración Control Corrupción'!W30:W32,
IF(OR(H30&lt;&gt;"Corrupción",H30&lt;&gt;"Lavado de Activos",H30&lt;&gt;"Financiación del Terrorismo",H30&lt;&gt;"Trámites, OPAs y Consultas de Acceso a la Información Pública"),IF(AC30="","",
IF(AND(AC30&gt;0,AC30&lt;0.4),"Muy Baja",
IF(AND(AC30&gt;=0.4,AC30&lt;0.6),"Baja",
IF(AND(AC30&gt;=0.6,AC30&lt;0.8),"Media",
IF(AND(AC30&gt;=0.8,AC30&lt;1),"Alta",
IF(AC30&gt;=1,"Muy Alta","")))))))))</f>
        <v>Baja</v>
      </c>
      <c r="AC30" s="176">
        <f>IF(H30="","",
IF(OR(H30="Corrupción",H30="Lavado de Activos",H30="Financiación del Terrorismo",H30="Trámites, OPAs y Consultas de Acceso a la Información Pública"),"No aplica",
IF(OR(H30&lt;&gt;"Corrupción",H30&lt;&gt;"Lavado de Activos",H30&lt;&gt;"Financiación del Terrorismo",H30&lt;&gt;"Trámites, OPAs y Consultas de Acceso a la Información Pública"),
IF('5. Valoración de Controles'!U32&gt;0,'5. Valoración de Controles'!U32,
IF('5. Valoración de Controles'!U31&gt;0,'5. Valoración de Controles'!U31,
IF('5. Valoración de Controles'!U30&gt;0,'5. Valoración de Controles'!U30,L30))))))</f>
        <v>0.56000000000000005</v>
      </c>
      <c r="AD30" s="105" t="str">
        <f>IF(H30="","",
IF(OR(H30="Corrupción",H30="Lavado de Activos",H30="Financiación del Terrorismo",H30="Trámites, OPAs y Consultas de Acceso a la Información Pública"),'3. Impacto Riesgo de Corrupción'!Z30:Z32,
IF(OR(H30&lt;&gt;"Corrupción",H30&lt;&gt;"Lavado de Activos",H30&lt;&gt;"Financiación del Terrorismo",H30&lt;&gt;"Trámites, OPAs y Consultas de Acceso a la Información Pública"),
IF(AE30="","",
IF(AND(AE30&gt;0,AE30&lt;0.4),"Leve",
IF(AND(AE30&gt;=0.4,AE30&lt;0.6),"Menor",
IF(AND(AE30&gt;=0.6,AE30&lt;0.8),"Moderado",
IF(AND(AE30&gt;=0.8,AE30&lt;1),"Mayor",
IF(AE30&gt;=1,"Catastrófico","")))))))))</f>
        <v>Menor</v>
      </c>
      <c r="AE30" s="176">
        <f>IF(H30="","",
IF(OR(H30="Corrupción",H30="Lavado de Activos",H30="Financiación del Terrorismo",H30="Trámites, OPAs y Consultas de Acceso a la Información Pública"),"No aplica",
IF(OR(H30&lt;&gt;"Corrupción",H30&lt;&gt;"Lavado de Activos",H30&lt;&gt;"Financiación del Terrorismo",H30&lt;&gt;"Trámites, OPAs y Consultas de Acceso a la Información Pública"),
IF('5. Valoración de Controles'!V32&gt;0,'5. Valoración de Controles'!V32,
IF('5. Valoración de Controles'!V31&gt;0,'5. Valoración de Controles'!V31,
IF('5. Valoración de Controles'!V30&gt;0,'5. Valoración de Controles'!V30,O30))))))</f>
        <v>0.4</v>
      </c>
      <c r="AF30" s="107" t="str">
        <f t="shared" ref="AF30" si="18">IF(AND(AB30="Muy Alta",OR(AD30="Leve",AD30="Menor",AD30="Moderado",AD30="Mayor")),"Alto",
IF(AND(AB30="Alta",OR(AD30="Leve",AD30="Menor")),"Moderado",
IF(AND(AB30="Alta",OR(AD30="Moderado",AD30="Mayor")),"Alto",
IF(AND(AB30="Media",OR(AD30="Leve",AD30="Menor",AD30="Moderado")),"Moderado",
IF(AND(AB30="Media",OR(AD30="Mayor")),"Alto",
IF(AND(AB30="Baja",OR(AD30="Leve")),"Bajo",
IF(AND(OR(AB30="Baja",AB30="Improbable"),OR(AD30="Menor",AD30="Moderado")),"Moderado",
IF(AND(OR(AB30="Baja",AB30="Improbable"),AD30="Mayor"),"Alto",
IF(AND(AB30="Muy Baja",OR(AD30="Leve",AD30="Menor")),"Bajo",
IF(AND(OR(AB30="Muy Baja",AB30="Rara vez"),OR(AD30="Moderado")),"Moderado",
IF(AND(OR(AB30="Muy Baja",AB30="Rara vez"),AD30="Mayor"),"Alto",
IF(AND(OR(AB30="Casi seguro",AB30="Probable",AB30="Posible"),AD30="Mayor"),"Extremo",
IF(AND(AB30="Casi seguro",AD30="Moderado"),"Extremo",
IF(AND(OR(AB30="Probable",AB30="Posible"),OR(AD30="Moderado")),"Alto",
IF(AD30="Catastrófico","Extremo","")))))))))))))))</f>
        <v>Moderado</v>
      </c>
      <c r="AG30" s="108" t="s">
        <v>67</v>
      </c>
      <c r="AH30" s="155" t="str">
        <f t="shared" ref="AH30" si="19">IF(AG30="Reducir (Mitigar)","Debe establecer el plan de acción a implementar para mitigar el nivel del riesgo",
IF(AG30="Reducir (Transferir)","No amerita plan de acción. Debe tercerizar la actividad que genera este riesgo o adquirir polizas para evitar responsabilidad economica, sin embargo mantiene la responsabilidad reputacional",
IF(AG30="Aceptar","No amerita plan de acción. Asuma las consecuencias de la materialización del riesgo",
IF(AG30="Evitar","No amerita plan de acción. No ejecute la actividad que genera el riesgo",
IF(AG30="Reducir","Debe establecer el plan de acción a implementar para mitigar el nivel del riesgo",
IF(AG30="Compartir","No amerita plan de acción. Comparta el riesgo con una parte interesada que pueda gestionarlo con mas eficacia",""))))))</f>
        <v>No amerita plan de acción. Asuma las consecuencias de la materialización del riesgo</v>
      </c>
      <c r="AI30" s="179"/>
      <c r="AJ30" s="181"/>
      <c r="AK30" s="182" t="str">
        <f t="shared" ref="AK30" si="20">IF(AI30="","","∑ Peso porcentual de cada acción definida")</f>
        <v/>
      </c>
      <c r="AL30" s="111"/>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row>
    <row r="31" spans="1:67" ht="31.5" customHeight="1" x14ac:dyDescent="0.3">
      <c r="A31" s="109"/>
      <c r="B31" s="110"/>
      <c r="C31" s="110"/>
      <c r="D31" s="110"/>
      <c r="E31" s="110"/>
      <c r="F31" s="110"/>
      <c r="G31" s="110"/>
      <c r="H31" s="110"/>
      <c r="I31" s="110"/>
      <c r="J31" s="110"/>
      <c r="K31" s="105"/>
      <c r="L31" s="106"/>
      <c r="M31" s="110"/>
      <c r="N31" s="105"/>
      <c r="O31" s="106"/>
      <c r="P31" s="107"/>
      <c r="Q31" s="51" t="str">
        <f>IF($H$30="","",
IF(OR($H$30="Corrupción",$H$30="Lavado de Activos",$H$30="Financiación del Terrorismo",$H$30="Trámites, OPAs y Consultas de Acceso a la Información Pública"),'6.Valoración Control Corrupción'!$E31,'5. Valoración de Controles'!$H31))</f>
        <v xml:space="preserve">  </v>
      </c>
      <c r="R31" s="50">
        <f>IF($H$30="","",
IF(OR($H$30="Corrupción",$H$30="Lavado de Activos",$H$30="Financiación del Terrorismo",$H$30="Trámites, OPAs y Consultas de Acceso a la Información Pública"),"No Aplica",'5. Valoración de Controles'!$I31))</f>
        <v>0</v>
      </c>
      <c r="S31" s="50" t="str">
        <f>IF($H$30="","",
IF(OR($H$30="Corrupción",$H$30="Lavado de Activos",$H$30="Financiación del Terrorismo",$H$30="Trámites, OPAs y Consultas de Acceso a la Información Pública"),"No Aplica",'5. Valoración de Controles'!$J31))</f>
        <v/>
      </c>
      <c r="T31" s="50">
        <f>IF($H$30="","",
IF(OR($H$30="Corrupción",$H$30="Lavado de Activos",$H$30="Financiación del Terrorismo",$H$30="Trámites, OPAs y Consultas de Acceso a la Información Pública"),"No Aplica",'5. Valoración de Controles'!$K31))</f>
        <v>0</v>
      </c>
      <c r="U31" s="50">
        <f>IF($H$30="","",
IF(OR($H$30="Corrupción",$H$30="Lavado de Activos",$H$30="Financiación del Terrorismo",$H$30="Trámites, OPAs y Consultas de Acceso a la Información Pública"),"No Aplica",'5. Valoración de Controles'!$L31))</f>
        <v>0</v>
      </c>
      <c r="V31" s="50">
        <f>IF($H$30="","",
IF(OR($H$30="Corrupción",$H$30="Lavado de Activos",$H$30="Financiación del Terrorismo",$H$30="Trámites, OPAs y Consultas de Acceso a la Información Pública"),"No Aplica",'5. Valoración de Controles'!$M31))</f>
        <v>0</v>
      </c>
      <c r="W31" s="50">
        <f>IF($H$30="","",
IF(OR($H$30="Corrupción",$H$30="Lavado de Activos",$H$30="Financiación del Terrorismo",$H$30="Trámites, OPAs y Consultas de Acceso a la Información Pública"),"No Aplica",'5. Valoración de Controles'!$N31))</f>
        <v>0</v>
      </c>
      <c r="X31" s="68">
        <f>IF($H$30="","",
IF(OR($H$30="Corrupción",$H$30="Lavado de Activos",$H$30="Financiación del Terrorismo",$H$30="Trámites, OPAs y Consultas de Acceso a la Información Pública"),"No Aplica",'5. Valoración de Controles'!$O31))</f>
        <v>0</v>
      </c>
      <c r="Y31" s="68">
        <f>IF($H$30="","",
IF(OR($H$30="Corrupción",$H$30="Lavado de Activos",$H$30="Financiación del Terrorismo",$H$30="Trámites, OPAs y Consultas de Acceso a la Información Pública"),"No Aplica",'5. Valoración de Controles'!$P31))</f>
        <v>0</v>
      </c>
      <c r="Z31" s="68">
        <f>IF($H$30="","",
IF(OR($H$30="Corrupción",$H$30="Lavado de Activos",$H$30="Financiación del Terrorismo",$H$30="Trámites, OPAs y Consultas de Acceso a la Información Pública"),"No Aplica",'5. Valoración de Controles'!$Q31))</f>
        <v>0</v>
      </c>
      <c r="AA31" s="52" t="str">
        <f>IF($H$30="","",
IF(OR($H$30="Corrupción",$H$30="Lavado de Activos",$H$30="Financiación del Terrorismo",$H$30="Trámites, OPAs y Consultas de Acceso a la Información Pública"),"No aplica",'5. Valoración de Controles'!$R31))</f>
        <v/>
      </c>
      <c r="AB31" s="105"/>
      <c r="AC31" s="177"/>
      <c r="AD31" s="105"/>
      <c r="AE31" s="177"/>
      <c r="AF31" s="107"/>
      <c r="AG31" s="108"/>
      <c r="AH31" s="178"/>
      <c r="AI31" s="180"/>
      <c r="AJ31" s="175"/>
      <c r="AK31" s="183"/>
      <c r="AL31" s="175"/>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row>
    <row r="32" spans="1:67" ht="31.5" customHeight="1" x14ac:dyDescent="0.3">
      <c r="A32" s="109"/>
      <c r="B32" s="110"/>
      <c r="C32" s="110"/>
      <c r="D32" s="110"/>
      <c r="E32" s="110"/>
      <c r="F32" s="110"/>
      <c r="G32" s="110"/>
      <c r="H32" s="110"/>
      <c r="I32" s="110"/>
      <c r="J32" s="110"/>
      <c r="K32" s="105"/>
      <c r="L32" s="106"/>
      <c r="M32" s="110"/>
      <c r="N32" s="105"/>
      <c r="O32" s="106"/>
      <c r="P32" s="107"/>
      <c r="Q32" s="51" t="str">
        <f>IF($H$30="","",
IF(OR($H$30="Corrupción",$H$30="Lavado de Activos",$H$30="Financiación del Terrorismo",$H$30="Trámites, OPAs y Consultas de Acceso a la Información Pública"),'6.Valoración Control Corrupción'!$E32,'5. Valoración de Controles'!$H32))</f>
        <v xml:space="preserve">  </v>
      </c>
      <c r="R32" s="50">
        <f>IF($H$30="","",
IF(OR($H$30="Corrupción",$H$30="Lavado de Activos",$H$30="Financiación del Terrorismo",$H$30="Trámites, OPAs y Consultas de Acceso a la Información Pública"),"No Aplica",'5. Valoración de Controles'!$I32))</f>
        <v>0</v>
      </c>
      <c r="S32" s="50" t="str">
        <f>IF($H$30="","",
IF(OR($H$30="Corrupción",$H$30="Lavado de Activos",$H$30="Financiación del Terrorismo",$H$30="Trámites, OPAs y Consultas de Acceso a la Información Pública"),"No Aplica",'5. Valoración de Controles'!$J32))</f>
        <v/>
      </c>
      <c r="T32" s="50">
        <f>IF($H$30="","",
IF(OR($H$30="Corrupción",$H$30="Lavado de Activos",$H$30="Financiación del Terrorismo",$H$30="Trámites, OPAs y Consultas de Acceso a la Información Pública"),"No Aplica",'5. Valoración de Controles'!$K32))</f>
        <v>0</v>
      </c>
      <c r="U32" s="50">
        <f>IF($H$30="","",
IF(OR($H$30="Corrupción",$H$30="Lavado de Activos",$H$30="Financiación del Terrorismo",$H$30="Trámites, OPAs y Consultas de Acceso a la Información Pública"),"No Aplica",'5. Valoración de Controles'!$L32))</f>
        <v>0</v>
      </c>
      <c r="V32" s="50">
        <f>IF($H$30="","",
IF(OR($H$30="Corrupción",$H$30="Lavado de Activos",$H$30="Financiación del Terrorismo",$H$30="Trámites, OPAs y Consultas de Acceso a la Información Pública"),"No Aplica",'5. Valoración de Controles'!$M32))</f>
        <v>0</v>
      </c>
      <c r="W32" s="50">
        <f>IF($H$30="","",
IF(OR($H$30="Corrupción",$H$30="Lavado de Activos",$H$30="Financiación del Terrorismo",$H$30="Trámites, OPAs y Consultas de Acceso a la Información Pública"),"No Aplica",'5. Valoración de Controles'!$N32))</f>
        <v>0</v>
      </c>
      <c r="X32" s="68">
        <f>IF($H$30="","",
IF(OR($H$30="Corrupción",$H$30="Lavado de Activos",$H$30="Financiación del Terrorismo",$H$30="Trámites, OPAs y Consultas de Acceso a la Información Pública"),"No Aplica",'5. Valoración de Controles'!$O32))</f>
        <v>0</v>
      </c>
      <c r="Y32" s="68">
        <f>IF($H$30="","",
IF(OR($H$30="Corrupción",$H$30="Lavado de Activos",$H$30="Financiación del Terrorismo",$H$30="Trámites, OPAs y Consultas de Acceso a la Información Pública"),"No Aplica",'5. Valoración de Controles'!$P32))</f>
        <v>0</v>
      </c>
      <c r="Z32" s="68">
        <f>IF($H$30="","",
IF(OR($H$30="Corrupción",$H$30="Lavado de Activos",$H$30="Financiación del Terrorismo",$H$30="Trámites, OPAs y Consultas de Acceso a la Información Pública"),"No Aplica",'5. Valoración de Controles'!$Q32))</f>
        <v>0</v>
      </c>
      <c r="AA32" s="52" t="str">
        <f>IF($H$30="","",
IF(OR($H$30="Corrupción",$H$30="Lavado de Activos",$H$30="Financiación del Terrorismo",$H$30="Trámites, OPAs y Consultas de Acceso a la Información Pública"),"No aplica",'5. Valoración de Controles'!$R32))</f>
        <v/>
      </c>
      <c r="AB32" s="105"/>
      <c r="AC32" s="177"/>
      <c r="AD32" s="105"/>
      <c r="AE32" s="177"/>
      <c r="AF32" s="107"/>
      <c r="AG32" s="108"/>
      <c r="AH32" s="178"/>
      <c r="AI32" s="180"/>
      <c r="AJ32" s="175"/>
      <c r="AK32" s="183"/>
      <c r="AL32" s="175"/>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row>
    <row r="33" spans="1:67" ht="31.5" customHeight="1" x14ac:dyDescent="0.3">
      <c r="A33" s="109">
        <v>9</v>
      </c>
      <c r="B33" s="110" t="str">
        <f>'2. Identificación del Riesgo'!B33:B35</f>
        <v>Gestión Financiera</v>
      </c>
      <c r="C33" s="110" t="str">
        <f>IF('2. Identificación del Riesgo'!C33:C35="","",'2. Identificación del Riesgo'!C33:C35)</f>
        <v>Administración de carpetas compartidas y gestión de usuarios</v>
      </c>
      <c r="D33" s="110" t="str">
        <f>IF('2. Identificación del Riesgo'!D33:D35="","",'2. Identificación del Riesgo'!D33:D35)</f>
        <v>Afectación Económica o Presupuestal</v>
      </c>
      <c r="E33" s="110" t="str">
        <f>IF('2. Identificación del Riesgo'!E33:E35="","",'2. Identificación del Riesgo'!E33:E35)</f>
        <v>Accesos no autorizados</v>
      </c>
      <c r="F33" s="110" t="str">
        <f>IF('2. Identificación del Riesgo'!F33:F35="","",'2. Identificación del Riesgo'!F33:F35)</f>
        <v>Debilidad en la solicitud oportuna para la actualizacion de los permisos de la carpetas compartidas.</v>
      </c>
      <c r="G33" s="110" t="str">
        <f>IF('2. Identificación del Riesgo'!G33:G35="","",'2. Identificación del Riesgo'!G33:G35)</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H33" s="110" t="str">
        <f>IF('2. Identificación del Riesgo'!H33:H35="","",'2. Identificación del Riesgo'!H33:H35)</f>
        <v>Seguridad de la Información (Pérdida de Confidencialidad)</v>
      </c>
      <c r="I33" s="110" t="str">
        <f>IF('2. Identificación del Riesgo'!I33:I35="","",'2. Identificación del Riesgo'!I33:I35)</f>
        <v>Usuarios, productos y practicas, organizacionales</v>
      </c>
      <c r="J33" s="110" t="str">
        <f>IF('2. Identificación del Riesgo'!J33:J35="","",'2. Identificación del Riesgo'!J33:J35)</f>
        <v>Muy Alta: La actividad que conlleva el riesgo se ejecuta más de 5000 veces por año</v>
      </c>
      <c r="K33" s="105" t="str">
        <f>'2. Identificación del Riesgo'!K33:K35</f>
        <v>Muy Alta</v>
      </c>
      <c r="L33" s="106">
        <f>'2. Identificación del Riesgo'!L33:L35</f>
        <v>1</v>
      </c>
      <c r="M33" s="110" t="str">
        <f>IF(OR('2. Identificación del Riesgo'!H33:H35="Corrupción",'2. Identificación del Riesgo'!H33:H35="Lavado de Activos",'2. Identificación del Riesgo'!H33:H35="Financiación del Terrorismo",'2. Identificación del Riesgo'!H33:H35="Trámites, OPAs y Consultas de Acceso a la Información Pública"),"No Aplica",
IF('2. Identificación del Riesgo'!M33:M35="","",'2. Identificación del Riesgo'!M33:M35))</f>
        <v>Reputacional: El riesgo afecta la imagen de de la entidad con efecto publicitario sostenido a nivel de sector administrativo, nivel departamental o municipal</v>
      </c>
      <c r="N33" s="105" t="str">
        <f>'2. Identificación del Riesgo'!N33:N35</f>
        <v>Mayor</v>
      </c>
      <c r="O33" s="106">
        <f>'2. Identificación del Riesgo'!O33:O35</f>
        <v>0.8</v>
      </c>
      <c r="P33" s="107" t="str">
        <f>'2. Identificación del Riesgo'!P33:P35</f>
        <v>Alto</v>
      </c>
      <c r="Q33" s="51" t="str">
        <f>IF($H$33="","",
IF(OR($H$33="Corrupción",$H$33="Lavado de Activos",$H$33="Financiación del Terrorismo",$H$33="Trámites, OPAs y Consultas de Acceso a la Información Pública"),'6.Valoración Control Corrupción'!$E33,'5. Valoración de Controles'!$H33))</f>
        <v>El subdirector, Jefe o personal delegado Solicita a través de la mesa de servicio y cuando sea necesario. el acceso a las carpetas compartidas, para el personal que considere pertinente.</v>
      </c>
      <c r="R33" s="50" t="str">
        <f>IF($H$33="","",
IF(OR($H$33="Corrupción",$H$33="Lavado de Activos",$H$33="Financiación del Terrorismo",$H$33="Trámites, OPAs y Consultas de Acceso a la Información Pública"),"No Aplica",'5. Valoración de Controles'!$I33))</f>
        <v>Preventivo</v>
      </c>
      <c r="S33" s="50" t="str">
        <f>IF($H$33="","",
IF(OR($H$33="Corrupción",$H$33="Lavado de Activos",$H$33="Financiación del Terrorismo",$H$33="Trámites, OPAs y Consultas de Acceso a la Información Pública"),"No Aplica",'5. Valoración de Controles'!$J33))</f>
        <v>Afecta probabilidad</v>
      </c>
      <c r="T33" s="50" t="str">
        <f>IF($H$33="","",
IF(OR($H$33="Corrupción",$H$33="Lavado de Activos",$H$33="Financiación del Terrorismo",$H$33="Trámites, OPAs y Consultas de Acceso a la Información Pública"),"No Aplica",'5. Valoración de Controles'!$K33))</f>
        <v>Manual</v>
      </c>
      <c r="U33" s="50" t="str">
        <f>IF($H$33="","",
IF(OR($H$33="Corrupción",$H$33="Lavado de Activos",$H$33="Financiación del Terrorismo",$H$33="Trámites, OPAs y Consultas de Acceso a la Información Pública"),"No Aplica",'5. Valoración de Controles'!$L33))</f>
        <v>Sin Documentar</v>
      </c>
      <c r="V33" s="50" t="str">
        <f>IF($H$33="","",
IF(OR($H$33="Corrupción",$H$33="Lavado de Activos",$H$33="Financiación del Terrorismo",$H$33="Trámites, OPAs y Consultas de Acceso a la Información Pública"),"No Aplica",'5. Valoración de Controles'!$M33))</f>
        <v>Aleatoria</v>
      </c>
      <c r="W33" s="50" t="str">
        <f>IF($H$33="","",
IF(OR($H$33="Corrupción",$H$33="Lavado de Activos",$H$33="Financiación del Terrorismo",$H$33="Trámites, OPAs y Consultas de Acceso a la Información Pública"),"No Aplica",'5. Valoración de Controles'!$N33))</f>
        <v>Con registro</v>
      </c>
      <c r="X33" s="68" t="str">
        <f>IF($H$33="","",
IF(OR($H$33="Corrupción",$H$33="Lavado de Activos",$H$33="Financiación del Terrorismo",$H$33="Trámites, OPAs y Consultas de Acceso a la Información Pública"),"No Aplica",'5. Valoración de Controles'!$O33))</f>
        <v>Aplicativo o herramienta de mesa de servicio</v>
      </c>
      <c r="Y33" s="68" t="str">
        <f>IF($H$33="","",
IF(OR($H$33="Corrupción",$H$33="Lavado de Activos",$H$33="Financiación del Terrorismo",$H$33="Trámites, OPAs y Consultas de Acceso a la Información Pública"),"No Aplica",'5. Valoración de Controles'!$P33))</f>
        <v>Propiedades de la carpeta donde se visualicen los usuarios con los permisos o reporte solicitado a la Oficina TICS.</v>
      </c>
      <c r="Z33" s="68" t="str">
        <f>IF($H$33="","",
IF(OR($H$33="Corrupción",$H$33="Lavado de Activos",$H$33="Financiación del Terrorismo",$H$33="Trámites, OPAs y Consultas de Acceso a la Información Pública"),"No Aplica",'5. Valoración de Controles'!$Q33))</f>
        <v>Se corrigen y se resuelven inmediatamente si se detecta alguna inconsistencia.</v>
      </c>
      <c r="AA33" s="52">
        <f>IF($H$33="","",
IF(OR($H$33="Corrupción",$H$33="Lavado de Activos",$H$33="Financiación del Terrorismo",$H$33="Trámites, OPAs y Consultas de Acceso a la Información Pública"),"No aplica",'5. Valoración de Controles'!$R33))</f>
        <v>0.4</v>
      </c>
      <c r="AB33" s="105" t="str">
        <f>IF(H33="","",
IF(OR(H33="Corrupción",H33="Lavado de Activos",H33="Financiación del Terrorismo",H33="Trámites, OPAs y Consultas de Acceso a la Información Pública"),'6.Valoración Control Corrupción'!W33:W35,
IF(OR(H33&lt;&gt;"Corrupción",H33&lt;&gt;"Lavado de Activos",H33&lt;&gt;"Financiación del Terrorismo",H33&lt;&gt;"Trámites, OPAs y Consultas de Acceso a la Información Pública"),IF(AC33="","",
IF(AND(AC33&gt;0,AC33&lt;0.4),"Muy Baja",
IF(AND(AC33&gt;=0.4,AC33&lt;0.6),"Baja",
IF(AND(AC33&gt;=0.6,AC33&lt;0.8),"Media",
IF(AND(AC33&gt;=0.8,AC33&lt;1),"Alta",
IF(AC33&gt;=1,"Muy Alta","")))))))))</f>
        <v>Media</v>
      </c>
      <c r="AC33" s="176">
        <f>IF(H33="","",
IF(OR(H33="Corrupción",H33="Lavado de Activos",H33="Financiación del Terrorismo",H33="Trámites, OPAs y Consultas de Acceso a la Información Pública"),"No aplica",
IF(OR(H33&lt;&gt;"Corrupción",H33&lt;&gt;"Lavado de Activos",H33&lt;&gt;"Financiación del Terrorismo",H33&lt;&gt;"Trámites, OPAs y Consultas de Acceso a la Información Pública"),
IF('5. Valoración de Controles'!U35&gt;0,'5. Valoración de Controles'!U35,
IF('5. Valoración de Controles'!U34&gt;0,'5. Valoración de Controles'!U34,
IF('5. Valoración de Controles'!U33&gt;0,'5. Valoración de Controles'!U33,L33))))))</f>
        <v>0.6</v>
      </c>
      <c r="AD33" s="105" t="str">
        <f>IF(H33="","",
IF(OR(H33="Corrupción",H33="Lavado de Activos",H33="Financiación del Terrorismo",H33="Trámites, OPAs y Consultas de Acceso a la Información Pública"),'3. Impacto Riesgo de Corrupción'!Z33:Z35,
IF(OR(H33&lt;&gt;"Corrupción",H33&lt;&gt;"Lavado de Activos",H33&lt;&gt;"Financiación del Terrorismo",H33&lt;&gt;"Trámites, OPAs y Consultas de Acceso a la Información Pública"),
IF(AE33="","",
IF(AND(AE33&gt;0,AE33&lt;0.4),"Leve",
IF(AND(AE33&gt;=0.4,AE33&lt;0.6),"Menor",
IF(AND(AE33&gt;=0.6,AE33&lt;0.8),"Moderado",
IF(AND(AE33&gt;=0.8,AE33&lt;1),"Mayor",
IF(AE33&gt;=1,"Catastrófico","")))))))))</f>
        <v>Mayor</v>
      </c>
      <c r="AE33" s="176">
        <f>IF(H33="","",
IF(OR(H33="Corrupción",H33="Lavado de Activos",H33="Financiación del Terrorismo",H33="Trámites, OPAs y Consultas de Acceso a la Información Pública"),"No aplica",
IF(OR(H33&lt;&gt;"Corrupción",H33&lt;&gt;"Lavado de Activos",H33&lt;&gt;"Financiación del Terrorismo",H33&lt;&gt;"Trámites, OPAs y Consultas de Acceso a la Información Pública"),
IF('5. Valoración de Controles'!V35&gt;0,'5. Valoración de Controles'!V35,
IF('5. Valoración de Controles'!V34&gt;0,'5. Valoración de Controles'!V34,
IF('5. Valoración de Controles'!V33&gt;0,'5. Valoración de Controles'!V33,O33))))))</f>
        <v>0.8</v>
      </c>
      <c r="AF33" s="107" t="str">
        <f t="shared" ref="AF33" si="21">IF(AND(AB33="Muy Alta",OR(AD33="Leve",AD33="Menor",AD33="Moderado",AD33="Mayor")),"Alto",
IF(AND(AB33="Alta",OR(AD33="Leve",AD33="Menor")),"Moderado",
IF(AND(AB33="Alta",OR(AD33="Moderado",AD33="Mayor")),"Alto",
IF(AND(AB33="Media",OR(AD33="Leve",AD33="Menor",AD33="Moderado")),"Moderado",
IF(AND(AB33="Media",OR(AD33="Mayor")),"Alto",
IF(AND(AB33="Baja",OR(AD33="Leve")),"Bajo",
IF(AND(OR(AB33="Baja",AB33="Improbable"),OR(AD33="Menor",AD33="Moderado")),"Moderado",
IF(AND(OR(AB33="Baja",AB33="Improbable"),AD33="Mayor"),"Alto",
IF(AND(AB33="Muy Baja",OR(AD33="Leve",AD33="Menor")),"Bajo",
IF(AND(OR(AB33="Muy Baja",AB33="Rara vez"),OR(AD33="Moderado")),"Moderado",
IF(AND(OR(AB33="Muy Baja",AB33="Rara vez"),AD33="Mayor"),"Alto",
IF(AND(OR(AB33="Casi seguro",AB33="Probable",AB33="Posible"),AD33="Mayor"),"Extremo",
IF(AND(AB33="Casi seguro",AD33="Moderado"),"Extremo",
IF(AND(OR(AB33="Probable",AB33="Posible"),OR(AD33="Moderado")),"Alto",
IF(AD33="Catastrófico","Extremo","")))))))))))))))</f>
        <v>Alto</v>
      </c>
      <c r="AG33" s="108" t="s">
        <v>69</v>
      </c>
      <c r="AH33" s="155" t="str">
        <f t="shared" ref="AH33" si="22">IF(AG33="Reducir (Mitigar)","Debe establecer el plan de acción a implementar para mitigar el nivel del riesgo",
IF(AG33="Reducir (Transferir)","No amerita plan de acción. Debe tercerizar la actividad que genera este riesgo o adquirir polizas para evitar responsabilidad economica, sin embargo mantiene la responsabilidad reputacional",
IF(AG33="Aceptar","No amerita plan de acción. Asuma las consecuencias de la materialización del riesgo",
IF(AG33="Evitar","No amerita plan de acción. No ejecute la actividad que genera el riesgo",
IF(AG33="Reducir","Debe establecer el plan de acción a implementar para mitigar el nivel del riesgo",
IF(AG33="Compartir","No amerita plan de acción. Comparta el riesgo con una parte interesada que pueda gestionarlo con mas eficacia",""))))))</f>
        <v>Debe establecer el plan de acción a implementar para mitigar el nivel del riesgo</v>
      </c>
      <c r="AI33" s="179" t="s">
        <v>491</v>
      </c>
      <c r="AJ33" s="181" t="s">
        <v>466</v>
      </c>
      <c r="AK33" s="182" t="str">
        <f t="shared" ref="AK33" si="23">IF(AI33="","","∑ Peso porcentual de cada acción definida")</f>
        <v>∑ Peso porcentual de cada acción definida</v>
      </c>
      <c r="AL33" s="111" t="s">
        <v>51</v>
      </c>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row>
    <row r="34" spans="1:67" ht="31.5" customHeight="1" x14ac:dyDescent="0.3">
      <c r="A34" s="109"/>
      <c r="B34" s="110"/>
      <c r="C34" s="110"/>
      <c r="D34" s="110"/>
      <c r="E34" s="110"/>
      <c r="F34" s="110"/>
      <c r="G34" s="110"/>
      <c r="H34" s="110"/>
      <c r="I34" s="110"/>
      <c r="J34" s="110"/>
      <c r="K34" s="105"/>
      <c r="L34" s="106"/>
      <c r="M34" s="110"/>
      <c r="N34" s="105"/>
      <c r="O34" s="106"/>
      <c r="P34" s="107"/>
      <c r="Q34" s="51" t="str">
        <f>IF($H$33="","",
IF(OR($H$33="Corrupción",$H$33="Lavado de Activos",$H$33="Financiación del Terrorismo",$H$33="Trámites, OPAs y Consultas de Acceso a la Información Pública"),'6.Valoración Control Corrupción'!$E34,'5. Valoración de Controles'!$H34))</f>
        <v xml:space="preserve">  </v>
      </c>
      <c r="R34" s="50">
        <f>IF($H$33="","",
IF(OR($H$33="Corrupción",$H$33="Lavado de Activos",$H$33="Financiación del Terrorismo",$H$33="Trámites, OPAs y Consultas de Acceso a la Información Pública"),"No Aplica",'5. Valoración de Controles'!$I34))</f>
        <v>0</v>
      </c>
      <c r="S34" s="50" t="str">
        <f>IF($H$33="","",
IF(OR($H$33="Corrupción",$H$33="Lavado de Activos",$H$33="Financiación del Terrorismo",$H$33="Trámites, OPAs y Consultas de Acceso a la Información Pública"),"No Aplica",'5. Valoración de Controles'!$J34))</f>
        <v/>
      </c>
      <c r="T34" s="50">
        <f>IF($H$33="","",
IF(OR($H$33="Corrupción",$H$33="Lavado de Activos",$H$33="Financiación del Terrorismo",$H$33="Trámites, OPAs y Consultas de Acceso a la Información Pública"),"No Aplica",'5. Valoración de Controles'!$K34))</f>
        <v>0</v>
      </c>
      <c r="U34" s="50">
        <f>IF($H$33="","",
IF(OR($H$33="Corrupción",$H$33="Lavado de Activos",$H$33="Financiación del Terrorismo",$H$33="Trámites, OPAs y Consultas de Acceso a la Información Pública"),"No Aplica",'5. Valoración de Controles'!$L34))</f>
        <v>0</v>
      </c>
      <c r="V34" s="50">
        <f>IF($H$33="","",
IF(OR($H$33="Corrupción",$H$33="Lavado de Activos",$H$33="Financiación del Terrorismo",$H$33="Trámites, OPAs y Consultas de Acceso a la Información Pública"),"No Aplica",'5. Valoración de Controles'!$M34))</f>
        <v>0</v>
      </c>
      <c r="W34" s="50">
        <f>IF($H$33="","",
IF(OR($H$33="Corrupción",$H$33="Lavado de Activos",$H$33="Financiación del Terrorismo",$H$33="Trámites, OPAs y Consultas de Acceso a la Información Pública"),"No Aplica",'5. Valoración de Controles'!$N34))</f>
        <v>0</v>
      </c>
      <c r="X34" s="68">
        <f>IF($H$33="","",
IF(OR($H$33="Corrupción",$H$33="Lavado de Activos",$H$33="Financiación del Terrorismo",$H$33="Trámites, OPAs y Consultas de Acceso a la Información Pública"),"No Aplica",'5. Valoración de Controles'!$O34))</f>
        <v>0</v>
      </c>
      <c r="Y34" s="68">
        <f>IF($H$33="","",
IF(OR($H$33="Corrupción",$H$33="Lavado de Activos",$H$33="Financiación del Terrorismo",$H$33="Trámites, OPAs y Consultas de Acceso a la Información Pública"),"No Aplica",'5. Valoración de Controles'!$P34))</f>
        <v>0</v>
      </c>
      <c r="Z34" s="68">
        <f>IF($H$33="","",
IF(OR($H$33="Corrupción",$H$33="Lavado de Activos",$H$33="Financiación del Terrorismo",$H$33="Trámites, OPAs y Consultas de Acceso a la Información Pública"),"No Aplica",'5. Valoración de Controles'!$Q34))</f>
        <v>0</v>
      </c>
      <c r="AA34" s="52" t="str">
        <f>IF($H$33="","",
IF(OR($H$33="Corrupción",$H$33="Lavado de Activos",$H$33="Financiación del Terrorismo",$H$33="Trámites, OPAs y Consultas de Acceso a la Información Pública"),"No aplica",'5. Valoración de Controles'!$R34))</f>
        <v/>
      </c>
      <c r="AB34" s="105"/>
      <c r="AC34" s="177"/>
      <c r="AD34" s="105"/>
      <c r="AE34" s="177"/>
      <c r="AF34" s="107"/>
      <c r="AG34" s="108"/>
      <c r="AH34" s="178"/>
      <c r="AI34" s="180"/>
      <c r="AJ34" s="175"/>
      <c r="AK34" s="183"/>
      <c r="AL34" s="175"/>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row>
    <row r="35" spans="1:67" ht="31.5" customHeight="1" x14ac:dyDescent="0.3">
      <c r="A35" s="109"/>
      <c r="B35" s="110"/>
      <c r="C35" s="110"/>
      <c r="D35" s="110"/>
      <c r="E35" s="110"/>
      <c r="F35" s="110"/>
      <c r="G35" s="110"/>
      <c r="H35" s="110"/>
      <c r="I35" s="110"/>
      <c r="J35" s="110"/>
      <c r="K35" s="105"/>
      <c r="L35" s="106"/>
      <c r="M35" s="110"/>
      <c r="N35" s="105"/>
      <c r="O35" s="106"/>
      <c r="P35" s="107"/>
      <c r="Q35" s="51" t="str">
        <f>IF($H$33="","",
IF(OR($H$33="Corrupción",$H$33="Lavado de Activos",$H$33="Financiación del Terrorismo",$H$33="Trámites, OPAs y Consultas de Acceso a la Información Pública"),'6.Valoración Control Corrupción'!$E35,'5. Valoración de Controles'!$H35))</f>
        <v xml:space="preserve">  </v>
      </c>
      <c r="R35" s="50">
        <f>IF($H$33="","",
IF(OR($H$33="Corrupción",$H$33="Lavado de Activos",$H$33="Financiación del Terrorismo",$H$33="Trámites, OPAs y Consultas de Acceso a la Información Pública"),"No Aplica",'5. Valoración de Controles'!$I35))</f>
        <v>0</v>
      </c>
      <c r="S35" s="50" t="str">
        <f>IF($H$33="","",
IF(OR($H$33="Corrupción",$H$33="Lavado de Activos",$H$33="Financiación del Terrorismo",$H$33="Trámites, OPAs y Consultas de Acceso a la Información Pública"),"No Aplica",'5. Valoración de Controles'!$J35))</f>
        <v/>
      </c>
      <c r="T35" s="50">
        <f>IF($H$33="","",
IF(OR($H$33="Corrupción",$H$33="Lavado de Activos",$H$33="Financiación del Terrorismo",$H$33="Trámites, OPAs y Consultas de Acceso a la Información Pública"),"No Aplica",'5. Valoración de Controles'!$K35))</f>
        <v>0</v>
      </c>
      <c r="U35" s="50">
        <f>IF($H$33="","",
IF(OR($H$33="Corrupción",$H$33="Lavado de Activos",$H$33="Financiación del Terrorismo",$H$33="Trámites, OPAs y Consultas de Acceso a la Información Pública"),"No Aplica",'5. Valoración de Controles'!$L35))</f>
        <v>0</v>
      </c>
      <c r="V35" s="50">
        <f>IF($H$33="","",
IF(OR($H$33="Corrupción",$H$33="Lavado de Activos",$H$33="Financiación del Terrorismo",$H$33="Trámites, OPAs y Consultas de Acceso a la Información Pública"),"No Aplica",'5. Valoración de Controles'!$M35))</f>
        <v>0</v>
      </c>
      <c r="W35" s="50">
        <f>IF($H$33="","",
IF(OR($H$33="Corrupción",$H$33="Lavado de Activos",$H$33="Financiación del Terrorismo",$H$33="Trámites, OPAs y Consultas de Acceso a la Información Pública"),"No Aplica",'5. Valoración de Controles'!$N35))</f>
        <v>0</v>
      </c>
      <c r="X35" s="68">
        <f>IF($H$33="","",
IF(OR($H$33="Corrupción",$H$33="Lavado de Activos",$H$33="Financiación del Terrorismo",$H$33="Trámites, OPAs y Consultas de Acceso a la Información Pública"),"No Aplica",'5. Valoración de Controles'!$O35))</f>
        <v>0</v>
      </c>
      <c r="Y35" s="68">
        <f>IF($H$33="","",
IF(OR($H$33="Corrupción",$H$33="Lavado de Activos",$H$33="Financiación del Terrorismo",$H$33="Trámites, OPAs y Consultas de Acceso a la Información Pública"),"No Aplica",'5. Valoración de Controles'!$P35))</f>
        <v>0</v>
      </c>
      <c r="Z35" s="68">
        <f>IF($H$33="","",
IF(OR($H$33="Corrupción",$H$33="Lavado de Activos",$H$33="Financiación del Terrorismo",$H$33="Trámites, OPAs y Consultas de Acceso a la Información Pública"),"No Aplica",'5. Valoración de Controles'!$Q35))</f>
        <v>0</v>
      </c>
      <c r="AA35" s="52" t="str">
        <f>IF($H$33="","",
IF(OR($H$33="Corrupción",$H$33="Lavado de Activos",$H$33="Financiación del Terrorismo",$H$33="Trámites, OPAs y Consultas de Acceso a la Información Pública"),"No aplica",'5. Valoración de Controles'!$R35))</f>
        <v/>
      </c>
      <c r="AB35" s="105"/>
      <c r="AC35" s="177"/>
      <c r="AD35" s="105"/>
      <c r="AE35" s="177"/>
      <c r="AF35" s="107"/>
      <c r="AG35" s="108"/>
      <c r="AH35" s="178"/>
      <c r="AI35" s="180"/>
      <c r="AJ35" s="175"/>
      <c r="AK35" s="183"/>
      <c r="AL35" s="175"/>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row>
    <row r="36" spans="1:67" ht="31.5" customHeight="1" x14ac:dyDescent="0.3">
      <c r="A36" s="109">
        <v>10</v>
      </c>
      <c r="B36" s="110" t="str">
        <f>'2. Identificación del Riesgo'!B36:B38</f>
        <v>Gestión Financiera</v>
      </c>
      <c r="C36" s="110" t="str">
        <f>IF('2. Identificación del Riesgo'!C36:C38="","",'2. Identificación del Riesgo'!C36:C38)</f>
        <v>Trabajo en Casa y Teletrabajo</v>
      </c>
      <c r="D36" s="110" t="str">
        <f>IF('2. Identificación del Riesgo'!D36:D38="","",'2. Identificación del Riesgo'!D36:D38)</f>
        <v>Afectación Económica (o presupuestal) y Reputacional</v>
      </c>
      <c r="E36" s="110" t="str">
        <f>IF('2. Identificación del Riesgo'!E36:E38="","",'2. Identificación del Riesgo'!E36:E38)</f>
        <v>Instalación de software malicioso en los equipos de computo personales, cuando se realiza trabajo en casa o teletrabajo.</v>
      </c>
      <c r="F36" s="110" t="str">
        <f>IF('2. Identificación del Riesgo'!F36:F38="","",'2. Identificación del Riesgo'!F36:F38)</f>
        <v>Desconocimiento por parte de los procesos, de los riesgos de ciber seguridad.</v>
      </c>
      <c r="G36" s="110" t="str">
        <f>IF('2. Identificación del Riesgo'!G36:G38="","",'2. Identificación del Riesgo'!G36:G38)</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H36" s="110" t="str">
        <f>IF('2. Identificación del Riesgo'!H36:H38="","",'2. Identificación del Riesgo'!H36:H38)</f>
        <v>Seguridad de la Información (Pérdida de la Integridad)</v>
      </c>
      <c r="I36" s="110" t="str">
        <f>IF('2. Identificación del Riesgo'!I36:I38="","",'2. Identificación del Riesgo'!I36:I38)</f>
        <v>Usuarios, productos y practicas, organizacionales</v>
      </c>
      <c r="J36" s="110" t="str">
        <f>IF('2. Identificación del Riesgo'!J36:J38="","",'2. Identificación del Riesgo'!J36:J38)</f>
        <v>Muy Alta: La actividad que conlleva el riesgo se ejecuta más de 5000 veces por año</v>
      </c>
      <c r="K36" s="105" t="str">
        <f>'2. Identificación del Riesgo'!K36:K38</f>
        <v>Muy Alta</v>
      </c>
      <c r="L36" s="106">
        <f>'2. Identificación del Riesgo'!L36:L38</f>
        <v>1</v>
      </c>
      <c r="M36" s="110" t="str">
        <f>IF(OR('2. Identificación del Riesgo'!H36:H38="Corrupción",'2. Identificación del Riesgo'!H36:H38="Lavado de Activos",'2. Identificación del Riesgo'!H36:H38="Financiación del Terrorismo",'2. Identificación del Riesgo'!H36:H38="Trámites, OPAs y Consultas de Acceso a la Información Pública"),"No Aplica",
IF('2. Identificación del Riesgo'!M36:M38="","",'2. Identificación del Riesgo'!M36:M38))</f>
        <v>Reputacional: El riesgo afecta la imagen de de la entidad con efecto publicitario sostenido a nivel de sector administrativo, nivel departamental o municipal</v>
      </c>
      <c r="N36" s="105" t="str">
        <f>'2. Identificación del Riesgo'!N36:N38</f>
        <v>Mayor</v>
      </c>
      <c r="O36" s="106">
        <f>'2. Identificación del Riesgo'!O36:O38</f>
        <v>0.8</v>
      </c>
      <c r="P36" s="107" t="str">
        <f>'2. Identificación del Riesgo'!P36:P38</f>
        <v>Alto</v>
      </c>
      <c r="Q36" s="51" t="str">
        <f>IF($H$36="","",
IF(OR($H$36="Corrupción",$H$36="Lavado de Activos",$H$36="Financiación del Terrorismo",$H$36="Trámites, OPAs y Consultas de Acceso a la Información Pública"),'6.Valoración Control Corrupción'!$E36,'5. Valoración de Controles'!$H36))</f>
        <v xml:space="preserve">  </v>
      </c>
      <c r="R36" s="50" t="str">
        <f>IF($H$36="","",
IF(OR($H$36="Corrupción",$H$36="Lavado de Activos",$H$36="Financiación del Terrorismo",$H$36="Trámites, OPAs y Consultas de Acceso a la Información Pública"),"No Aplica",'5. Valoración de Controles'!$I36))</f>
        <v>Sin Control</v>
      </c>
      <c r="S36" s="50" t="str">
        <f>IF($H$36="","",
IF(OR($H$36="Corrupción",$H$36="Lavado de Activos",$H$36="Financiación del Terrorismo",$H$36="Trámites, OPAs y Consultas de Acceso a la Información Pública"),"No Aplica",'5. Valoración de Controles'!$J36))</f>
        <v/>
      </c>
      <c r="T36" s="50">
        <f>IF($H$36="","",
IF(OR($H$36="Corrupción",$H$36="Lavado de Activos",$H$36="Financiación del Terrorismo",$H$36="Trámites, OPAs y Consultas de Acceso a la Información Pública"),"No Aplica",'5. Valoración de Controles'!$K36))</f>
        <v>0</v>
      </c>
      <c r="U36" s="50">
        <f>IF($H$36="","",
IF(OR($H$36="Corrupción",$H$36="Lavado de Activos",$H$36="Financiación del Terrorismo",$H$36="Trámites, OPAs y Consultas de Acceso a la Información Pública"),"No Aplica",'5. Valoración de Controles'!$L36))</f>
        <v>0</v>
      </c>
      <c r="V36" s="50">
        <f>IF($H$36="","",
IF(OR($H$36="Corrupción",$H$36="Lavado de Activos",$H$36="Financiación del Terrorismo",$H$36="Trámites, OPAs y Consultas de Acceso a la Información Pública"),"No Aplica",'5. Valoración de Controles'!$M36))</f>
        <v>0</v>
      </c>
      <c r="W36" s="50">
        <f>IF($H$36="","",
IF(OR($H$36="Corrupción",$H$36="Lavado de Activos",$H$36="Financiación del Terrorismo",$H$36="Trámites, OPAs y Consultas de Acceso a la Información Pública"),"No Aplica",'5. Valoración de Controles'!$N36))</f>
        <v>0</v>
      </c>
      <c r="X36" s="68">
        <f>IF($H$36="","",
IF(OR($H$36="Corrupción",$H$36="Lavado de Activos",$H$36="Financiación del Terrorismo",$H$36="Trámites, OPAs y Consultas de Acceso a la Información Pública"),"No Aplica",'5. Valoración de Controles'!$O36))</f>
        <v>0</v>
      </c>
      <c r="Y36" s="68">
        <f>IF($H$36="","",
IF(OR($H$36="Corrupción",$H$36="Lavado de Activos",$H$36="Financiación del Terrorismo",$H$36="Trámites, OPAs y Consultas de Acceso a la Información Pública"),"No Aplica",'5. Valoración de Controles'!$P36))</f>
        <v>0</v>
      </c>
      <c r="Z36" s="68">
        <f>IF($H$36="","",
IF(OR($H$36="Corrupción",$H$36="Lavado de Activos",$H$36="Financiación del Terrorismo",$H$36="Trámites, OPAs y Consultas de Acceso a la Información Pública"),"No Aplica",'5. Valoración de Controles'!$Q36))</f>
        <v>0</v>
      </c>
      <c r="AA36" s="52" t="str">
        <f>IF($H$36="","",
IF(OR($H$36="Corrupción",$H$36="Lavado de Activos",$H$36="Financiación del Terrorismo",$H$36="Trámites, OPAs y Consultas de Acceso a la Información Pública"),"No aplica",'5. Valoración de Controles'!$R36))</f>
        <v/>
      </c>
      <c r="AB36" s="105" t="str">
        <f>IF(H36="","",
IF(OR(H36="Corrupción",H36="Lavado de Activos",H36="Financiación del Terrorismo",H36="Trámites, OPAs y Consultas de Acceso a la Información Pública"),'6.Valoración Control Corrupción'!W36:W38,
IF(OR(H36&lt;&gt;"Corrupción",H36&lt;&gt;"Lavado de Activos",H36&lt;&gt;"Financiación del Terrorismo",H36&lt;&gt;"Trámites, OPAs y Consultas de Acceso a la Información Pública"),IF(AC36="","",
IF(AND(AC36&gt;0,AC36&lt;0.4),"Muy Baja",
IF(AND(AC36&gt;=0.4,AC36&lt;0.6),"Baja",
IF(AND(AC36&gt;=0.6,AC36&lt;0.8),"Media",
IF(AND(AC36&gt;=0.8,AC36&lt;1),"Alta",
IF(AC36&gt;=1,"Muy Alta","")))))))))</f>
        <v>Muy Alta</v>
      </c>
      <c r="AC36" s="176">
        <f>IF(H36="","",
IF(OR(H36="Corrupción",H36="Lavado de Activos",H36="Financiación del Terrorismo",H36="Trámites, OPAs y Consultas de Acceso a la Información Pública"),"No aplica",
IF(OR(H36&lt;&gt;"Corrupción",H36&lt;&gt;"Lavado de Activos",H36&lt;&gt;"Financiación del Terrorismo",H36&lt;&gt;"Trámites, OPAs y Consultas de Acceso a la Información Pública"),
IF('5. Valoración de Controles'!U38&gt;0,'5. Valoración de Controles'!U38,
IF('5. Valoración de Controles'!U37&gt;0,'5. Valoración de Controles'!U37,
IF('5. Valoración de Controles'!U36&gt;0,'5. Valoración de Controles'!U36,L36))))))</f>
        <v>1</v>
      </c>
      <c r="AD36" s="105" t="str">
        <f>IF(H36="","",
IF(OR(H36="Corrupción",H36="Lavado de Activos",H36="Financiación del Terrorismo",H36="Trámites, OPAs y Consultas de Acceso a la Información Pública"),'3. Impacto Riesgo de Corrupción'!Z36:Z38,
IF(OR(H36&lt;&gt;"Corrupción",H36&lt;&gt;"Lavado de Activos",H36&lt;&gt;"Financiación del Terrorismo",H36&lt;&gt;"Trámites, OPAs y Consultas de Acceso a la Información Pública"),
IF(AE36="","",
IF(AND(AE36&gt;0,AE36&lt;0.4),"Leve",
IF(AND(AE36&gt;=0.4,AE36&lt;0.6),"Menor",
IF(AND(AE36&gt;=0.6,AE36&lt;0.8),"Moderado",
IF(AND(AE36&gt;=0.8,AE36&lt;1),"Mayor",
IF(AE36&gt;=1,"Catastrófico","")))))))))</f>
        <v>Mayor</v>
      </c>
      <c r="AE36" s="176">
        <f>IF(H36="","",
IF(OR(H36="Corrupción",H36="Lavado de Activos",H36="Financiación del Terrorismo",H36="Trámites, OPAs y Consultas de Acceso a la Información Pública"),"No aplica",
IF(OR(H36&lt;&gt;"Corrupción",H36&lt;&gt;"Lavado de Activos",H36&lt;&gt;"Financiación del Terrorismo",H36&lt;&gt;"Trámites, OPAs y Consultas de Acceso a la Información Pública"),
IF('5. Valoración de Controles'!V38&gt;0,'5. Valoración de Controles'!V38,
IF('5. Valoración de Controles'!V37&gt;0,'5. Valoración de Controles'!V37,
IF('5. Valoración de Controles'!V36&gt;0,'5. Valoración de Controles'!V36,O36))))))</f>
        <v>0.8</v>
      </c>
      <c r="AF36" s="107" t="str">
        <f t="shared" ref="AF36" si="24">IF(AND(AB36="Muy Alta",OR(AD36="Leve",AD36="Menor",AD36="Moderado",AD36="Mayor")),"Alto",
IF(AND(AB36="Alta",OR(AD36="Leve",AD36="Menor")),"Moderado",
IF(AND(AB36="Alta",OR(AD36="Moderado",AD36="Mayor")),"Alto",
IF(AND(AB36="Media",OR(AD36="Leve",AD36="Menor",AD36="Moderado")),"Moderado",
IF(AND(AB36="Media",OR(AD36="Mayor")),"Alto",
IF(AND(AB36="Baja",OR(AD36="Leve")),"Bajo",
IF(AND(OR(AB36="Baja",AB36="Improbable"),OR(AD36="Menor",AD36="Moderado")),"Moderado",
IF(AND(OR(AB36="Baja",AB36="Improbable"),AD36="Mayor"),"Alto",
IF(AND(AB36="Muy Baja",OR(AD36="Leve",AD36="Menor")),"Bajo",
IF(AND(OR(AB36="Muy Baja",AB36="Rara vez"),OR(AD36="Moderado")),"Moderado",
IF(AND(OR(AB36="Muy Baja",AB36="Rara vez"),AD36="Mayor"),"Alto",
IF(AND(OR(AB36="Casi seguro",AB36="Probable",AB36="Posible"),AD36="Mayor"),"Extremo",
IF(AND(AB36="Casi seguro",AD36="Moderado"),"Extremo",
IF(AND(OR(AB36="Probable",AB36="Posible"),OR(AD36="Moderado")),"Alto",
IF(AD36="Catastrófico","Extremo","")))))))))))))))</f>
        <v>Alto</v>
      </c>
      <c r="AG36" s="108" t="s">
        <v>69</v>
      </c>
      <c r="AH36" s="155" t="str">
        <f t="shared" ref="AH36" si="25">IF(AG36="Reducir (Mitigar)","Debe establecer el plan de acción a implementar para mitigar el nivel del riesgo",
IF(AG36="Reducir (Transferir)","No amerita plan de acción. Debe tercerizar la actividad que genera este riesgo o adquirir polizas para evitar responsabilidad economica, sin embargo mantiene la responsabilidad reputacional",
IF(AG36="Aceptar","No amerita plan de acción. Asuma las consecuencias de la materialización del riesgo",
IF(AG36="Evitar","No amerita plan de acción. No ejecute la actividad que genera el riesgo",
IF(AG36="Reducir","Debe establecer el plan de acción a implementar para mitigar el nivel del riesgo",
IF(AG36="Compartir","No amerita plan de acción. Comparta el riesgo con una parte interesada que pueda gestionarlo con mas eficacia",""))))))</f>
        <v>Debe establecer el plan de acción a implementar para mitigar el nivel del riesgo</v>
      </c>
      <c r="AI36" s="179" t="s">
        <v>492</v>
      </c>
      <c r="AJ36" s="181" t="s">
        <v>493</v>
      </c>
      <c r="AK36" s="182" t="str">
        <f t="shared" ref="AK36" si="26">IF(AI36="","","∑ Peso porcentual de cada acción definida")</f>
        <v>∑ Peso porcentual de cada acción definida</v>
      </c>
      <c r="AL36" s="111" t="s">
        <v>51</v>
      </c>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row>
    <row r="37" spans="1:67" ht="31.5" customHeight="1" x14ac:dyDescent="0.3">
      <c r="A37" s="109"/>
      <c r="B37" s="110"/>
      <c r="C37" s="110"/>
      <c r="D37" s="110"/>
      <c r="E37" s="110"/>
      <c r="F37" s="110"/>
      <c r="G37" s="110"/>
      <c r="H37" s="110"/>
      <c r="I37" s="110"/>
      <c r="J37" s="110"/>
      <c r="K37" s="105"/>
      <c r="L37" s="106"/>
      <c r="M37" s="110"/>
      <c r="N37" s="105"/>
      <c r="O37" s="106"/>
      <c r="P37" s="107"/>
      <c r="Q37" s="51" t="str">
        <f>IF($H$36="","",
IF(OR($H$36="Corrupción",$H$36="Lavado de Activos",$H$36="Financiación del Terrorismo",$H$36="Trámites, OPAs y Consultas de Acceso a la Información Pública"),'6.Valoración Control Corrupción'!$E37,'5. Valoración de Controles'!$H37))</f>
        <v xml:space="preserve">  </v>
      </c>
      <c r="R37" s="50">
        <f>IF($H$36="","",
IF(OR($H$36="Corrupción",$H$36="Lavado de Activos",$H$36="Financiación del Terrorismo",$H$36="Trámites, OPAs y Consultas de Acceso a la Información Pública"),"No Aplica",'5. Valoración de Controles'!$I37))</f>
        <v>0</v>
      </c>
      <c r="S37" s="50" t="str">
        <f>IF($H$36="","",
IF(OR($H$36="Corrupción",$H$36="Lavado de Activos",$H$36="Financiación del Terrorismo",$H$36="Trámites, OPAs y Consultas de Acceso a la Información Pública"),"No Aplica",'5. Valoración de Controles'!$J37))</f>
        <v/>
      </c>
      <c r="T37" s="50">
        <f>IF($H$36="","",
IF(OR($H$36="Corrupción",$H$36="Lavado de Activos",$H$36="Financiación del Terrorismo",$H$36="Trámites, OPAs y Consultas de Acceso a la Información Pública"),"No Aplica",'5. Valoración de Controles'!$K37))</f>
        <v>0</v>
      </c>
      <c r="U37" s="50">
        <f>IF($H$36="","",
IF(OR($H$36="Corrupción",$H$36="Lavado de Activos",$H$36="Financiación del Terrorismo",$H$36="Trámites, OPAs y Consultas de Acceso a la Información Pública"),"No Aplica",'5. Valoración de Controles'!$L37))</f>
        <v>0</v>
      </c>
      <c r="V37" s="50">
        <f>IF($H$36="","",
IF(OR($H$36="Corrupción",$H$36="Lavado de Activos",$H$36="Financiación del Terrorismo",$H$36="Trámites, OPAs y Consultas de Acceso a la Información Pública"),"No Aplica",'5. Valoración de Controles'!$M37))</f>
        <v>0</v>
      </c>
      <c r="W37" s="50">
        <f>IF($H$36="","",
IF(OR($H$36="Corrupción",$H$36="Lavado de Activos",$H$36="Financiación del Terrorismo",$H$36="Trámites, OPAs y Consultas de Acceso a la Información Pública"),"No Aplica",'5. Valoración de Controles'!$N37))</f>
        <v>0</v>
      </c>
      <c r="X37" s="68">
        <f>IF($H$36="","",
IF(OR($H$36="Corrupción",$H$36="Lavado de Activos",$H$36="Financiación del Terrorismo",$H$36="Trámites, OPAs y Consultas de Acceso a la Información Pública"),"No Aplica",'5. Valoración de Controles'!$O37))</f>
        <v>0</v>
      </c>
      <c r="Y37" s="68">
        <f>IF($H$36="","",
IF(OR($H$36="Corrupción",$H$36="Lavado de Activos",$H$36="Financiación del Terrorismo",$H$36="Trámites, OPAs y Consultas de Acceso a la Información Pública"),"No Aplica",'5. Valoración de Controles'!$P37))</f>
        <v>0</v>
      </c>
      <c r="Z37" s="68">
        <f>IF($H$36="","",
IF(OR($H$36="Corrupción",$H$36="Lavado de Activos",$H$36="Financiación del Terrorismo",$H$36="Trámites, OPAs y Consultas de Acceso a la Información Pública"),"No Aplica",'5. Valoración de Controles'!$Q37))</f>
        <v>0</v>
      </c>
      <c r="AA37" s="52" t="str">
        <f>IF($H$36="","",
IF(OR($H$36="Corrupción",$H$36="Lavado de Activos",$H$36="Financiación del Terrorismo",$H$36="Trámites, OPAs y Consultas de Acceso a la Información Pública"),"No aplica",'5. Valoración de Controles'!$R37))</f>
        <v/>
      </c>
      <c r="AB37" s="105"/>
      <c r="AC37" s="177"/>
      <c r="AD37" s="105"/>
      <c r="AE37" s="177"/>
      <c r="AF37" s="107"/>
      <c r="AG37" s="108"/>
      <c r="AH37" s="178"/>
      <c r="AI37" s="180"/>
      <c r="AJ37" s="175"/>
      <c r="AK37" s="183"/>
      <c r="AL37" s="175"/>
    </row>
    <row r="38" spans="1:67" ht="31.5" customHeight="1" x14ac:dyDescent="0.3">
      <c r="A38" s="109"/>
      <c r="B38" s="110"/>
      <c r="C38" s="110"/>
      <c r="D38" s="110"/>
      <c r="E38" s="110"/>
      <c r="F38" s="110"/>
      <c r="G38" s="110"/>
      <c r="H38" s="110"/>
      <c r="I38" s="110"/>
      <c r="J38" s="110"/>
      <c r="K38" s="105"/>
      <c r="L38" s="106"/>
      <c r="M38" s="110"/>
      <c r="N38" s="105"/>
      <c r="O38" s="106"/>
      <c r="P38" s="107"/>
      <c r="Q38" s="51" t="str">
        <f>IF($H$36="","",
IF(OR($H$36="Corrupción",$H$36="Lavado de Activos",$H$36="Financiación del Terrorismo",$H$36="Trámites, OPAs y Consultas de Acceso a la Información Pública"),'6.Valoración Control Corrupción'!$E38,'5. Valoración de Controles'!$H38))</f>
        <v xml:space="preserve">  </v>
      </c>
      <c r="R38" s="50">
        <f>IF($H$36="","",
IF(OR($H$36="Corrupción",$H$36="Lavado de Activos",$H$36="Financiación del Terrorismo",$H$36="Trámites, OPAs y Consultas de Acceso a la Información Pública"),"No Aplica",'5. Valoración de Controles'!$I38))</f>
        <v>0</v>
      </c>
      <c r="S38" s="50" t="str">
        <f>IF($H$36="","",
IF(OR($H$36="Corrupción",$H$36="Lavado de Activos",$H$36="Financiación del Terrorismo",$H$36="Trámites, OPAs y Consultas de Acceso a la Información Pública"),"No Aplica",'5. Valoración de Controles'!$J38))</f>
        <v/>
      </c>
      <c r="T38" s="50">
        <f>IF($H$36="","",
IF(OR($H$36="Corrupción",$H$36="Lavado de Activos",$H$36="Financiación del Terrorismo",$H$36="Trámites, OPAs y Consultas de Acceso a la Información Pública"),"No Aplica",'5. Valoración de Controles'!$K38))</f>
        <v>0</v>
      </c>
      <c r="U38" s="50">
        <f>IF($H$36="","",
IF(OR($H$36="Corrupción",$H$36="Lavado de Activos",$H$36="Financiación del Terrorismo",$H$36="Trámites, OPAs y Consultas de Acceso a la Información Pública"),"No Aplica",'5. Valoración de Controles'!$L38))</f>
        <v>0</v>
      </c>
      <c r="V38" s="50">
        <f>IF($H$36="","",
IF(OR($H$36="Corrupción",$H$36="Lavado de Activos",$H$36="Financiación del Terrorismo",$H$36="Trámites, OPAs y Consultas de Acceso a la Información Pública"),"No Aplica",'5. Valoración de Controles'!$M38))</f>
        <v>0</v>
      </c>
      <c r="W38" s="50">
        <f>IF($H$36="","",
IF(OR($H$36="Corrupción",$H$36="Lavado de Activos",$H$36="Financiación del Terrorismo",$H$36="Trámites, OPAs y Consultas de Acceso a la Información Pública"),"No Aplica",'5. Valoración de Controles'!$N38))</f>
        <v>0</v>
      </c>
      <c r="X38" s="68">
        <f>IF($H$36="","",
IF(OR($H$36="Corrupción",$H$36="Lavado de Activos",$H$36="Financiación del Terrorismo",$H$36="Trámites, OPAs y Consultas de Acceso a la Información Pública"),"No Aplica",'5. Valoración de Controles'!$O38))</f>
        <v>0</v>
      </c>
      <c r="Y38" s="68">
        <f>IF($H$36="","",
IF(OR($H$36="Corrupción",$H$36="Lavado de Activos",$H$36="Financiación del Terrorismo",$H$36="Trámites, OPAs y Consultas de Acceso a la Información Pública"),"No Aplica",'5. Valoración de Controles'!$P38))</f>
        <v>0</v>
      </c>
      <c r="Z38" s="68">
        <f>IF($H$36="","",
IF(OR($H$36="Corrupción",$H$36="Lavado de Activos",$H$36="Financiación del Terrorismo",$H$36="Trámites, OPAs y Consultas de Acceso a la Información Pública"),"No Aplica",'5. Valoración de Controles'!$Q38))</f>
        <v>0</v>
      </c>
      <c r="AA38" s="52" t="str">
        <f>IF($H$36="","",
IF(OR($H$36="Corrupción",$H$36="Lavado de Activos",$H$36="Financiación del Terrorismo",$H$36="Trámites, OPAs y Consultas de Acceso a la Información Pública"),"No aplica",'5. Valoración de Controles'!$R38))</f>
        <v/>
      </c>
      <c r="AB38" s="105"/>
      <c r="AC38" s="177"/>
      <c r="AD38" s="105"/>
      <c r="AE38" s="177"/>
      <c r="AF38" s="107"/>
      <c r="AG38" s="108"/>
      <c r="AH38" s="178"/>
      <c r="AI38" s="180"/>
      <c r="AJ38" s="175"/>
      <c r="AK38" s="183"/>
      <c r="AL38" s="175"/>
    </row>
    <row r="39" spans="1:67" ht="31.5" customHeight="1" x14ac:dyDescent="0.3">
      <c r="A39" s="109">
        <v>11</v>
      </c>
      <c r="B39" s="110" t="str">
        <f>'2. Identificación del Riesgo'!B39:B41</f>
        <v/>
      </c>
      <c r="C39" s="110" t="str">
        <f>IF('2. Identificación del Riesgo'!C39:C41="","",'2. Identificación del Riesgo'!C39:C41)</f>
        <v/>
      </c>
      <c r="D39" s="110" t="str">
        <f>IF('2. Identificación del Riesgo'!D39:D41="","",'2. Identificación del Riesgo'!D39:D41)</f>
        <v/>
      </c>
      <c r="E39" s="110" t="str">
        <f>IF('2. Identificación del Riesgo'!E39:E41="","",'2. Identificación del Riesgo'!E39:E41)</f>
        <v/>
      </c>
      <c r="F39" s="110" t="str">
        <f>IF('2. Identificación del Riesgo'!F39:F41="","",'2. Identificación del Riesgo'!F39:F41)</f>
        <v/>
      </c>
      <c r="G39" s="110" t="str">
        <f>IF('2. Identificación del Riesgo'!G39:G41="","",'2. Identificación del Riesgo'!G39:G41)</f>
        <v/>
      </c>
      <c r="H39" s="110" t="str">
        <f>IF('2. Identificación del Riesgo'!H39:H41="","",'2. Identificación del Riesgo'!H39:H41)</f>
        <v/>
      </c>
      <c r="I39" s="110" t="str">
        <f>IF('2. Identificación del Riesgo'!I39:I41="","",'2. Identificación del Riesgo'!I39:I41)</f>
        <v/>
      </c>
      <c r="J39" s="110" t="str">
        <f>IF('2. Identificación del Riesgo'!J39:J41="","",'2. Identificación del Riesgo'!J39:J41)</f>
        <v/>
      </c>
      <c r="K39" s="105" t="str">
        <f>'2. Identificación del Riesgo'!K39:K41</f>
        <v/>
      </c>
      <c r="L39" s="106" t="str">
        <f>'2. Identificación del Riesgo'!L39:L41</f>
        <v/>
      </c>
      <c r="M39" s="110" t="str">
        <f>IF(OR('2. Identificación del Riesgo'!H39:H41="Corrupción",'2. Identificación del Riesgo'!H39:H41="Lavado de Activos",'2. Identificación del Riesgo'!H39:H41="Financiación del Terrorismo",'2. Identificación del Riesgo'!H39:H41="Trámites, OPAs y Consultas de Acceso a la Información Pública"),"No Aplica",
IF('2. Identificación del Riesgo'!M39:M41="","",'2. Identificación del Riesgo'!M39:M41))</f>
        <v/>
      </c>
      <c r="N39" s="105" t="str">
        <f>'2. Identificación del Riesgo'!N39:N41</f>
        <v/>
      </c>
      <c r="O39" s="106" t="str">
        <f>'2. Identificación del Riesgo'!O39:O41</f>
        <v/>
      </c>
      <c r="P39" s="107" t="str">
        <f>'2. Identificación del Riesgo'!P39:P41</f>
        <v/>
      </c>
      <c r="Q39" s="51" t="str">
        <f>IF($H$39="","",
IF(OR($H$39="Corrupción",$H$39="Lavado de Activos",$H$39="Financiación del Terrorismo",$H$39="Trámites, OPAs y Consultas de Acceso a la Información Pública"),'6.Valoración Control Corrupción'!$E39,'5. Valoración de Controles'!$H39))</f>
        <v/>
      </c>
      <c r="R39" s="50" t="str">
        <f>IF($H$39="","",
IF(OR($H$39="Corrupción",$H$39="Lavado de Activos",$H$39="Financiación del Terrorismo",$H$39="Trámites, OPAs y Consultas de Acceso a la Información Pública"),"No Aplica",'5. Valoración de Controles'!$I39))</f>
        <v/>
      </c>
      <c r="S39" s="50" t="str">
        <f>IF($H$39="","",
IF(OR($H$39="Corrupción",$H$39="Lavado de Activos",$H$39="Financiación del Terrorismo",$H$39="Trámites, OPAs y Consultas de Acceso a la Información Pública"),"No Aplica",'5. Valoración de Controles'!$J39))</f>
        <v/>
      </c>
      <c r="T39" s="50" t="str">
        <f>IF($H$39="","",
IF(OR($H$39="Corrupción",$H$39="Lavado de Activos",$H$39="Financiación del Terrorismo",$H$39="Trámites, OPAs y Consultas de Acceso a la Información Pública"),"No Aplica",'5. Valoración de Controles'!$K39))</f>
        <v/>
      </c>
      <c r="U39" s="50" t="str">
        <f>IF($H$39="","",
IF(OR($H$39="Corrupción",$H$39="Lavado de Activos",$H$39="Financiación del Terrorismo",$H$39="Trámites, OPAs y Consultas de Acceso a la Información Pública"),"No Aplica",'5. Valoración de Controles'!$L39))</f>
        <v/>
      </c>
      <c r="V39" s="50" t="str">
        <f>IF($H$39="","",
IF(OR($H$39="Corrupción",$H$39="Lavado de Activos",$H$39="Financiación del Terrorismo",$H$39="Trámites, OPAs y Consultas de Acceso a la Información Pública"),"No Aplica",'5. Valoración de Controles'!$M39))</f>
        <v/>
      </c>
      <c r="W39" s="50" t="str">
        <f>IF($H$39="","",
IF(OR($H$39="Corrupción",$H$39="Lavado de Activos",$H$39="Financiación del Terrorismo",$H$39="Trámites, OPAs y Consultas de Acceso a la Información Pública"),"No Aplica",'5. Valoración de Controles'!$N39))</f>
        <v/>
      </c>
      <c r="X39" s="68" t="str">
        <f>IF($H$39="","",
IF(OR($H$39="Corrupción",$H$39="Lavado de Activos",$H$39="Financiación del Terrorismo",$H$39="Trámites, OPAs y Consultas de Acceso a la Información Pública"),"No Aplica",'5. Valoración de Controles'!$O39))</f>
        <v/>
      </c>
      <c r="Y39" s="68" t="str">
        <f>IF($H$39="","",
IF(OR($H$39="Corrupción",$H$39="Lavado de Activos",$H$39="Financiación del Terrorismo",$H$39="Trámites, OPAs y Consultas de Acceso a la Información Pública"),"No Aplica",'5. Valoración de Controles'!$P39))</f>
        <v/>
      </c>
      <c r="Z39" s="68" t="str">
        <f>IF($H$39="","",
IF(OR($H$39="Corrupción",$H$39="Lavado de Activos",$H$39="Financiación del Terrorismo",$H$39="Trámites, OPAs y Consultas de Acceso a la Información Pública"),"No Aplica",'5. Valoración de Controles'!$Q39))</f>
        <v/>
      </c>
      <c r="AA39" s="52" t="str">
        <f>IF($H$39="","",
IF(OR($H$39="Corrupción",$H$39="Lavado de Activos",$H$39="Financiación del Terrorismo",$H$39="Trámites, OPAs y Consultas de Acceso a la Información Pública"),"No aplica",'5. Valoración de Controles'!$R39))</f>
        <v/>
      </c>
      <c r="AB39" s="105" t="str">
        <f>IF(H39="","",
IF(OR(H39="Corrupción",H39="Lavado de Activos",H39="Financiación del Terrorismo",H39="Trámites, OPAs y Consultas de Acceso a la Información Pública"),'6.Valoración Control Corrupción'!W39:W41,
IF(OR(H39&lt;&gt;"Corrupción",H39&lt;&gt;"Lavado de Activos",H39&lt;&gt;"Financiación del Terrorismo",H39&lt;&gt;"Trámites, OPAs y Consultas de Acceso a la Información Pública"),IF(AC39="","",
IF(AND(AC39&gt;0,AC39&lt;0.4),"Muy Baja",
IF(AND(AC39&gt;=0.4,AC39&lt;0.6),"Baja",
IF(AND(AC39&gt;=0.6,AC39&lt;0.8),"Media",
IF(AND(AC39&gt;=0.8,AC39&lt;1),"Alta",
IF(AC39&gt;=1,"Muy Alta","")))))))))</f>
        <v/>
      </c>
      <c r="AC39" s="176" t="str">
        <f>IF(H39="","",
IF(OR(H39="Corrupción",H39="Lavado de Activos",H39="Financiación del Terrorismo",H39="Trámites, OPAs y Consultas de Acceso a la Información Pública"),"No aplica",
IF(OR(H39&lt;&gt;"Corrupción",H39&lt;&gt;"Lavado de Activos",H39&lt;&gt;"Financiación del Terrorismo",H39&lt;&gt;"Trámites, OPAs y Consultas de Acceso a la Información Pública"),
IF('5. Valoración de Controles'!U41&gt;0,'5. Valoración de Controles'!U41,
IF('5. Valoración de Controles'!U40&gt;0,'5. Valoración de Controles'!U40,
IF('5. Valoración de Controles'!U39&gt;0,'5. Valoración de Controles'!U39,L39))))))</f>
        <v/>
      </c>
      <c r="AD39" s="105" t="str">
        <f>IF(H39="","",
IF(OR(H39="Corrupción",H39="Lavado de Activos",H39="Financiación del Terrorismo",H39="Trámites, OPAs y Consultas de Acceso a la Información Pública"),'3. Impacto Riesgo de Corrupción'!Z39:Z41,
IF(OR(H39&lt;&gt;"Corrupción",H39&lt;&gt;"Lavado de Activos",H39&lt;&gt;"Financiación del Terrorismo",H39&lt;&gt;"Trámites, OPAs y Consultas de Acceso a la Información Pública"),
IF(AE39="","",
IF(AND(AE39&gt;0,AE39&lt;0.4),"Leve",
IF(AND(AE39&gt;=0.4,AE39&lt;0.6),"Menor",
IF(AND(AE39&gt;=0.6,AE39&lt;0.8),"Moderado",
IF(AND(AE39&gt;=0.8,AE39&lt;1),"Mayor",
IF(AE39&gt;=1,"Catastrófico","")))))))))</f>
        <v/>
      </c>
      <c r="AE39" s="176" t="str">
        <f>IF(H39="","",
IF(OR(H39="Corrupción",H39="Lavado de Activos",H39="Financiación del Terrorismo",H39="Trámites, OPAs y Consultas de Acceso a la Información Pública"),"No aplica",
IF(OR(H39&lt;&gt;"Corrupción",H39&lt;&gt;"Lavado de Activos",H39&lt;&gt;"Financiación del Terrorismo",H39&lt;&gt;"Trámites, OPAs y Consultas de Acceso a la Información Pública"),
IF('5. Valoración de Controles'!V41&gt;0,'5. Valoración de Controles'!V41,
IF('5. Valoración de Controles'!V40&gt;0,'5. Valoración de Controles'!V40,
IF('5. Valoración de Controles'!V39&gt;0,'5. Valoración de Controles'!V39,O39))))))</f>
        <v/>
      </c>
      <c r="AF39" s="107" t="str">
        <f t="shared" ref="AF39" si="27">IF(AND(AB39="Muy Alta",OR(AD39="Leve",AD39="Menor",AD39="Moderado",AD39="Mayor")),"Alto",
IF(AND(AB39="Alta",OR(AD39="Leve",AD39="Menor")),"Moderado",
IF(AND(AB39="Alta",OR(AD39="Moderado",AD39="Mayor")),"Alto",
IF(AND(AB39="Media",OR(AD39="Leve",AD39="Menor",AD39="Moderado")),"Moderado",
IF(AND(AB39="Media",OR(AD39="Mayor")),"Alto",
IF(AND(AB39="Baja",OR(AD39="Leve")),"Bajo",
IF(AND(OR(AB39="Baja",AB39="Improbable"),OR(AD39="Menor",AD39="Moderado")),"Moderado",
IF(AND(OR(AB39="Baja",AB39="Improbable"),AD39="Mayor"),"Alto",
IF(AND(AB39="Muy Baja",OR(AD39="Leve",AD39="Menor")),"Bajo",
IF(AND(OR(AB39="Muy Baja",AB39="Rara vez"),OR(AD39="Moderado")),"Moderado",
IF(AND(OR(AB39="Muy Baja",AB39="Rara vez"),AD39="Mayor"),"Alto",
IF(AND(OR(AB39="Casi seguro",AB39="Probable",AB39="Posible"),AD39="Mayor"),"Extremo",
IF(AND(AB39="Casi seguro",AD39="Moderado"),"Extremo",
IF(AND(OR(AB39="Probable",AB39="Posible"),OR(AD39="Moderado")),"Alto",
IF(AD39="Catastrófico","Extremo","")))))))))))))))</f>
        <v/>
      </c>
      <c r="AG39" s="108"/>
      <c r="AH39" s="155" t="str">
        <f t="shared" ref="AH39" si="28">IF(AG39="Reducir (Mitigar)","Debe establecer el plan de acción a implementar para mitigar el nivel del riesgo",
IF(AG39="Reducir (Transferir)","No amerita plan de acción. Debe tercerizar la actividad que genera este riesgo o adquirir polizas para evitar responsabilidad economica, sin embargo mantiene la responsabilidad reputacional",
IF(AG39="Aceptar","No amerita plan de acción. Asuma las consecuencias de la materialización del riesgo",
IF(AG39="Evitar","No amerita plan de acción. No ejecute la actividad que genera el riesgo",
IF(AG39="Reducir","Debe establecer el plan de acción a implementar para mitigar el nivel del riesgo",
IF(AG39="Compartir","No amerita plan de acción. Comparta el riesgo con una parte interesada que pueda gestionarlo con mas eficacia",""))))))</f>
        <v/>
      </c>
      <c r="AI39" s="179"/>
      <c r="AJ39" s="181"/>
      <c r="AK39" s="182" t="str">
        <f t="shared" ref="AK39" si="29">IF(AI39="","","∑ Peso porcentual de cada acción definida")</f>
        <v/>
      </c>
      <c r="AL39" s="111"/>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row>
    <row r="40" spans="1:67" ht="31.5" customHeight="1" x14ac:dyDescent="0.3">
      <c r="A40" s="109"/>
      <c r="B40" s="110"/>
      <c r="C40" s="110"/>
      <c r="D40" s="110"/>
      <c r="E40" s="110"/>
      <c r="F40" s="110"/>
      <c r="G40" s="110"/>
      <c r="H40" s="110"/>
      <c r="I40" s="110"/>
      <c r="J40" s="110"/>
      <c r="K40" s="105"/>
      <c r="L40" s="106"/>
      <c r="M40" s="110"/>
      <c r="N40" s="105"/>
      <c r="O40" s="106"/>
      <c r="P40" s="107"/>
      <c r="Q40" s="51" t="str">
        <f>IF($H$39="","",
IF(OR($H$39="Corrupción",$H$39="Lavado de Activos",$H$39="Financiación del Terrorismo",$H$39="Trámites, OPAs y Consultas de Acceso a la Información Pública"),'6.Valoración Control Corrupción'!$E40,'5. Valoración de Controles'!$H40))</f>
        <v/>
      </c>
      <c r="R40" s="50" t="str">
        <f>IF($H$39="","",
IF(OR($H$39="Corrupción",$H$39="Lavado de Activos",$H$39="Financiación del Terrorismo",$H$39="Trámites, OPAs y Consultas de Acceso a la Información Pública"),"No Aplica",'5. Valoración de Controles'!$I40))</f>
        <v/>
      </c>
      <c r="S40" s="50" t="str">
        <f>IF($H$39="","",
IF(OR($H$39="Corrupción",$H$39="Lavado de Activos",$H$39="Financiación del Terrorismo",$H$39="Trámites, OPAs y Consultas de Acceso a la Información Pública"),"No Aplica",'5. Valoración de Controles'!$J40))</f>
        <v/>
      </c>
      <c r="T40" s="50" t="str">
        <f>IF($H$39="","",
IF(OR($H$39="Corrupción",$H$39="Lavado de Activos",$H$39="Financiación del Terrorismo",$H$39="Trámites, OPAs y Consultas de Acceso a la Información Pública"),"No Aplica",'5. Valoración de Controles'!$K40))</f>
        <v/>
      </c>
      <c r="U40" s="50" t="str">
        <f>IF($H$39="","",
IF(OR($H$39="Corrupción",$H$39="Lavado de Activos",$H$39="Financiación del Terrorismo",$H$39="Trámites, OPAs y Consultas de Acceso a la Información Pública"),"No Aplica",'5. Valoración de Controles'!$L40))</f>
        <v/>
      </c>
      <c r="V40" s="50" t="str">
        <f>IF($H$39="","",
IF(OR($H$39="Corrupción",$H$39="Lavado de Activos",$H$39="Financiación del Terrorismo",$H$39="Trámites, OPAs y Consultas de Acceso a la Información Pública"),"No Aplica",'5. Valoración de Controles'!$M40))</f>
        <v/>
      </c>
      <c r="W40" s="50" t="str">
        <f>IF($H$39="","",
IF(OR($H$39="Corrupción",$H$39="Lavado de Activos",$H$39="Financiación del Terrorismo",$H$39="Trámites, OPAs y Consultas de Acceso a la Información Pública"),"No Aplica",'5. Valoración de Controles'!$N40))</f>
        <v/>
      </c>
      <c r="X40" s="68" t="str">
        <f>IF($H$39="","",
IF(OR($H$39="Corrupción",$H$39="Lavado de Activos",$H$39="Financiación del Terrorismo",$H$39="Trámites, OPAs y Consultas de Acceso a la Información Pública"),"No Aplica",'5. Valoración de Controles'!$O40))</f>
        <v/>
      </c>
      <c r="Y40" s="68" t="str">
        <f>IF($H$39="","",
IF(OR($H$39="Corrupción",$H$39="Lavado de Activos",$H$39="Financiación del Terrorismo",$H$39="Trámites, OPAs y Consultas de Acceso a la Información Pública"),"No Aplica",'5. Valoración de Controles'!$P40))</f>
        <v/>
      </c>
      <c r="Z40" s="68" t="str">
        <f>IF($H$39="","",
IF(OR($H$39="Corrupción",$H$39="Lavado de Activos",$H$39="Financiación del Terrorismo",$H$39="Trámites, OPAs y Consultas de Acceso a la Información Pública"),"No Aplica",'5. Valoración de Controles'!$Q40))</f>
        <v/>
      </c>
      <c r="AA40" s="52" t="str">
        <f>IF($H$39="","",
IF(OR($H$39="Corrupción",$H$39="Lavado de Activos",$H$39="Financiación del Terrorismo",$H$39="Trámites, OPAs y Consultas de Acceso a la Información Pública"),"No aplica",'5. Valoración de Controles'!$R40))</f>
        <v/>
      </c>
      <c r="AB40" s="105"/>
      <c r="AC40" s="177"/>
      <c r="AD40" s="105"/>
      <c r="AE40" s="177"/>
      <c r="AF40" s="107"/>
      <c r="AG40" s="108"/>
      <c r="AH40" s="178"/>
      <c r="AI40" s="180"/>
      <c r="AJ40" s="175"/>
      <c r="AK40" s="183"/>
      <c r="AL40" s="175"/>
    </row>
    <row r="41" spans="1:67" ht="31.5" customHeight="1" x14ac:dyDescent="0.3">
      <c r="A41" s="109"/>
      <c r="B41" s="110"/>
      <c r="C41" s="110"/>
      <c r="D41" s="110"/>
      <c r="E41" s="110"/>
      <c r="F41" s="110"/>
      <c r="G41" s="110"/>
      <c r="H41" s="110"/>
      <c r="I41" s="110"/>
      <c r="J41" s="110"/>
      <c r="K41" s="105"/>
      <c r="L41" s="106"/>
      <c r="M41" s="110"/>
      <c r="N41" s="105"/>
      <c r="O41" s="106"/>
      <c r="P41" s="107"/>
      <c r="Q41" s="51" t="str">
        <f>IF($H$39="","",
IF(OR($H$39="Corrupción",$H$39="Lavado de Activos",$H$39="Financiación del Terrorismo",$H$39="Trámites, OPAs y Consultas de Acceso a la Información Pública"),'6.Valoración Control Corrupción'!$E41,'5. Valoración de Controles'!$H41))</f>
        <v/>
      </c>
      <c r="R41" s="50" t="str">
        <f>IF($H$39="","",
IF(OR($H$39="Corrupción",$H$39="Lavado de Activos",$H$39="Financiación del Terrorismo",$H$39="Trámites, OPAs y Consultas de Acceso a la Información Pública"),"No Aplica",'5. Valoración de Controles'!$I41))</f>
        <v/>
      </c>
      <c r="S41" s="50" t="str">
        <f>IF($H$39="","",
IF(OR($H$39="Corrupción",$H$39="Lavado de Activos",$H$39="Financiación del Terrorismo",$H$39="Trámites, OPAs y Consultas de Acceso a la Información Pública"),"No Aplica",'5. Valoración de Controles'!$J41))</f>
        <v/>
      </c>
      <c r="T41" s="50" t="str">
        <f>IF($H$39="","",
IF(OR($H$39="Corrupción",$H$39="Lavado de Activos",$H$39="Financiación del Terrorismo",$H$39="Trámites, OPAs y Consultas de Acceso a la Información Pública"),"No Aplica",'5. Valoración de Controles'!$K41))</f>
        <v/>
      </c>
      <c r="U41" s="50" t="str">
        <f>IF($H$39="","",
IF(OR($H$39="Corrupción",$H$39="Lavado de Activos",$H$39="Financiación del Terrorismo",$H$39="Trámites, OPAs y Consultas de Acceso a la Información Pública"),"No Aplica",'5. Valoración de Controles'!$L41))</f>
        <v/>
      </c>
      <c r="V41" s="50" t="str">
        <f>IF($H$39="","",
IF(OR($H$39="Corrupción",$H$39="Lavado de Activos",$H$39="Financiación del Terrorismo",$H$39="Trámites, OPAs y Consultas de Acceso a la Información Pública"),"No Aplica",'5. Valoración de Controles'!$M41))</f>
        <v/>
      </c>
      <c r="W41" s="50" t="str">
        <f>IF($H$39="","",
IF(OR($H$39="Corrupción",$H$39="Lavado de Activos",$H$39="Financiación del Terrorismo",$H$39="Trámites, OPAs y Consultas de Acceso a la Información Pública"),"No Aplica",'5. Valoración de Controles'!$N41))</f>
        <v/>
      </c>
      <c r="X41" s="68" t="str">
        <f>IF($H$39="","",
IF(OR($H$39="Corrupción",$H$39="Lavado de Activos",$H$39="Financiación del Terrorismo",$H$39="Trámites, OPAs y Consultas de Acceso a la Información Pública"),"No Aplica",'5. Valoración de Controles'!$O41))</f>
        <v/>
      </c>
      <c r="Y41" s="68" t="str">
        <f>IF($H$39="","",
IF(OR($H$39="Corrupción",$H$39="Lavado de Activos",$H$39="Financiación del Terrorismo",$H$39="Trámites, OPAs y Consultas de Acceso a la Información Pública"),"No Aplica",'5. Valoración de Controles'!$P41))</f>
        <v/>
      </c>
      <c r="Z41" s="68" t="str">
        <f>IF($H$39="","",
IF(OR($H$39="Corrupción",$H$39="Lavado de Activos",$H$39="Financiación del Terrorismo",$H$39="Trámites, OPAs y Consultas de Acceso a la Información Pública"),"No Aplica",'5. Valoración de Controles'!$Q41))</f>
        <v/>
      </c>
      <c r="AA41" s="52" t="str">
        <f>IF($H$39="","",
IF(OR($H$39="Corrupción",$H$39="Lavado de Activos",$H$39="Financiación del Terrorismo",$H$39="Trámites, OPAs y Consultas de Acceso a la Información Pública"),"No aplica",'5. Valoración de Controles'!$R41))</f>
        <v/>
      </c>
      <c r="AB41" s="105"/>
      <c r="AC41" s="177"/>
      <c r="AD41" s="105"/>
      <c r="AE41" s="177"/>
      <c r="AF41" s="107"/>
      <c r="AG41" s="108"/>
      <c r="AH41" s="178"/>
      <c r="AI41" s="180"/>
      <c r="AJ41" s="175"/>
      <c r="AK41" s="183"/>
      <c r="AL41" s="175"/>
    </row>
    <row r="42" spans="1:67" ht="31.5" customHeight="1" x14ac:dyDescent="0.3">
      <c r="A42" s="109">
        <v>12</v>
      </c>
      <c r="B42" s="110" t="str">
        <f>'2. Identificación del Riesgo'!B42:B44</f>
        <v/>
      </c>
      <c r="C42" s="110" t="str">
        <f>IF('2. Identificación del Riesgo'!C42:C44="","",'2. Identificación del Riesgo'!C42:C44)</f>
        <v/>
      </c>
      <c r="D42" s="110" t="str">
        <f>IF('2. Identificación del Riesgo'!D42:D44="","",'2. Identificación del Riesgo'!D42:D44)</f>
        <v/>
      </c>
      <c r="E42" s="110" t="str">
        <f>IF('2. Identificación del Riesgo'!E42:E44="","",'2. Identificación del Riesgo'!E42:E44)</f>
        <v/>
      </c>
      <c r="F42" s="110" t="str">
        <f>IF('2. Identificación del Riesgo'!F42:F44="","",'2. Identificación del Riesgo'!F42:F44)</f>
        <v/>
      </c>
      <c r="G42" s="110" t="str">
        <f>IF('2. Identificación del Riesgo'!G42:G44="","",'2. Identificación del Riesgo'!G42:G44)</f>
        <v/>
      </c>
      <c r="H42" s="110" t="str">
        <f>IF('2. Identificación del Riesgo'!H42:H44="","",'2. Identificación del Riesgo'!H42:H44)</f>
        <v/>
      </c>
      <c r="I42" s="110" t="str">
        <f>IF('2. Identificación del Riesgo'!I42:I44="","",'2. Identificación del Riesgo'!I42:I44)</f>
        <v/>
      </c>
      <c r="J42" s="110" t="str">
        <f>IF('2. Identificación del Riesgo'!J42:J44="","",'2. Identificación del Riesgo'!J42:J44)</f>
        <v/>
      </c>
      <c r="K42" s="105" t="str">
        <f>'2. Identificación del Riesgo'!K42:K44</f>
        <v/>
      </c>
      <c r="L42" s="106" t="str">
        <f>'2. Identificación del Riesgo'!L42:L44</f>
        <v/>
      </c>
      <c r="M42" s="110" t="str">
        <f>IF(OR('2. Identificación del Riesgo'!H42:H44="Corrupción",'2. Identificación del Riesgo'!H42:H44="Lavado de Activos",'2. Identificación del Riesgo'!H42:H44="Financiación del Terrorismo",'2. Identificación del Riesgo'!H42:H44="Trámites, OPAs y Consultas de Acceso a la Información Pública"),"No Aplica",
IF('2. Identificación del Riesgo'!M42:M44="","",'2. Identificación del Riesgo'!M42:M44))</f>
        <v/>
      </c>
      <c r="N42" s="105" t="str">
        <f>'2. Identificación del Riesgo'!N42:N44</f>
        <v/>
      </c>
      <c r="O42" s="106" t="str">
        <f>'2. Identificación del Riesgo'!O42:O44</f>
        <v/>
      </c>
      <c r="P42" s="107" t="str">
        <f>'2. Identificación del Riesgo'!P42:P44</f>
        <v/>
      </c>
      <c r="Q42" s="51" t="str">
        <f>IF($H$42="","",
IF(OR($H$42="Corrupción",$H$42="Lavado de Activos",$H$42="Financiación del Terrorismo",$H$42="Trámites, OPAs y Consultas de Acceso a la Información Pública"),'6.Valoración Control Corrupción'!$E42,'5. Valoración de Controles'!$H42))</f>
        <v/>
      </c>
      <c r="R42" s="50" t="str">
        <f>IF($H$42="","",
IF(OR($H$42="Corrupción",$H$42="Lavado de Activos",$H$42="Financiación del Terrorismo",$H$42="Trámites, OPAs y Consultas de Acceso a la Información Pública"),"No Aplica",'5. Valoración de Controles'!$I42))</f>
        <v/>
      </c>
      <c r="S42" s="50" t="str">
        <f>IF($H$42="","",
IF(OR($H$42="Corrupción",$H$42="Lavado de Activos",$H$42="Financiación del Terrorismo",$H$42="Trámites, OPAs y Consultas de Acceso a la Información Pública"),"No Aplica",'5. Valoración de Controles'!$J42))</f>
        <v/>
      </c>
      <c r="T42" s="50" t="str">
        <f>IF($H$42="","",
IF(OR($H$42="Corrupción",$H$42="Lavado de Activos",$H$42="Financiación del Terrorismo",$H$42="Trámites, OPAs y Consultas de Acceso a la Información Pública"),"No Aplica",'5. Valoración de Controles'!$K42))</f>
        <v/>
      </c>
      <c r="U42" s="50" t="str">
        <f>IF($H$42="","",
IF(OR($H$42="Corrupción",$H$42="Lavado de Activos",$H$42="Financiación del Terrorismo",$H$42="Trámites, OPAs y Consultas de Acceso a la Información Pública"),"No Aplica",'5. Valoración de Controles'!$L42))</f>
        <v/>
      </c>
      <c r="V42" s="50" t="str">
        <f>IF($H$42="","",
IF(OR($H$42="Corrupción",$H$42="Lavado de Activos",$H$42="Financiación del Terrorismo",$H$42="Trámites, OPAs y Consultas de Acceso a la Información Pública"),"No Aplica",'5. Valoración de Controles'!$M42))</f>
        <v/>
      </c>
      <c r="W42" s="50" t="str">
        <f>IF($H$42="","",
IF(OR($H$42="Corrupción",$H$42="Lavado de Activos",$H$42="Financiación del Terrorismo",$H$42="Trámites, OPAs y Consultas de Acceso a la Información Pública"),"No Aplica",'5. Valoración de Controles'!$N42))</f>
        <v/>
      </c>
      <c r="X42" s="68" t="str">
        <f>IF($H$42="","",
IF(OR($H$42="Corrupción",$H$42="Lavado de Activos",$H$42="Financiación del Terrorismo",$H$42="Trámites, OPAs y Consultas de Acceso a la Información Pública"),"No Aplica",'5. Valoración de Controles'!$O42))</f>
        <v/>
      </c>
      <c r="Y42" s="68" t="str">
        <f>IF($H$42="","",
IF(OR($H$42="Corrupción",$H$42="Lavado de Activos",$H$42="Financiación del Terrorismo",$H$42="Trámites, OPAs y Consultas de Acceso a la Información Pública"),"No Aplica",'5. Valoración de Controles'!$P42))</f>
        <v/>
      </c>
      <c r="Z42" s="68" t="str">
        <f>IF($H$42="","",
IF(OR($H$42="Corrupción",$H$42="Lavado de Activos",$H$42="Financiación del Terrorismo",$H$42="Trámites, OPAs y Consultas de Acceso a la Información Pública"),"No Aplica",'5. Valoración de Controles'!$Q42))</f>
        <v/>
      </c>
      <c r="AA42" s="52" t="str">
        <f>IF($H$42="","",
IF(OR($H$42="Corrupción",$H$42="Lavado de Activos",$H$42="Financiación del Terrorismo",$H$42="Trámites, OPAs y Consultas de Acceso a la Información Pública"),"No aplica",'5. Valoración de Controles'!$R42))</f>
        <v/>
      </c>
      <c r="AB42" s="105" t="str">
        <f>IF(H42="","",
IF(OR(H42="Corrupción",H42="Lavado de Activos",H42="Financiación del Terrorismo",H42="Trámites, OPAs y Consultas de Acceso a la Información Pública"),'6.Valoración Control Corrupción'!W42:W44,
IF(OR(H42&lt;&gt;"Corrupción",H42&lt;&gt;"Lavado de Activos",H42&lt;&gt;"Financiación del Terrorismo",H42&lt;&gt;"Trámites, OPAs y Consultas de Acceso a la Información Pública"),IF(AC42="","",
IF(AND(AC42&gt;0,AC42&lt;0.4),"Muy Baja",
IF(AND(AC42&gt;=0.4,AC42&lt;0.6),"Baja",
IF(AND(AC42&gt;=0.6,AC42&lt;0.8),"Media",
IF(AND(AC42&gt;=0.8,AC42&lt;1),"Alta",
IF(AC42&gt;=1,"Muy Alta","")))))))))</f>
        <v/>
      </c>
      <c r="AC42" s="176" t="str">
        <f>IF(H42="","",
IF(OR(H42="Corrupción",H42="Lavado de Activos",H42="Financiación del Terrorismo",H42="Trámites, OPAs y Consultas de Acceso a la Información Pública"),"No aplica",
IF(OR(H42&lt;&gt;"Corrupción",H42&lt;&gt;"Lavado de Activos",H42&lt;&gt;"Financiación del Terrorismo",H42&lt;&gt;"Trámites, OPAs y Consultas de Acceso a la Información Pública"),
IF('5. Valoración de Controles'!U44&gt;0,'5. Valoración de Controles'!U44,
IF('5. Valoración de Controles'!U43&gt;0,'5. Valoración de Controles'!U43,
IF('5. Valoración de Controles'!U42&gt;0,'5. Valoración de Controles'!U42,L42))))))</f>
        <v/>
      </c>
      <c r="AD42" s="105" t="str">
        <f>IF(H42="","",
IF(OR(H42="Corrupción",H42="Lavado de Activos",H42="Financiación del Terrorismo",H42="Trámites, OPAs y Consultas de Acceso a la Información Pública"),'3. Impacto Riesgo de Corrupción'!Z42:Z44,
IF(OR(H42&lt;&gt;"Corrupción",H42&lt;&gt;"Lavado de Activos",H42&lt;&gt;"Financiación del Terrorismo",H42&lt;&gt;"Trámites, OPAs y Consultas de Acceso a la Información Pública"),
IF(AE42="","",
IF(AND(AE42&gt;0,AE42&lt;0.4),"Leve",
IF(AND(AE42&gt;=0.4,AE42&lt;0.6),"Menor",
IF(AND(AE42&gt;=0.6,AE42&lt;0.8),"Moderado",
IF(AND(AE42&gt;=0.8,AE42&lt;1),"Mayor",
IF(AE42&gt;=1,"Catastrófico","")))))))))</f>
        <v/>
      </c>
      <c r="AE42" s="176" t="str">
        <f>IF(H42="","",
IF(OR(H42="Corrupción",H42="Lavado de Activos",H42="Financiación del Terrorismo",H42="Trámites, OPAs y Consultas de Acceso a la Información Pública"),"No aplica",
IF(OR(H42&lt;&gt;"Corrupción",H42&lt;&gt;"Lavado de Activos",H42&lt;&gt;"Financiación del Terrorismo",H42&lt;&gt;"Trámites, OPAs y Consultas de Acceso a la Información Pública"),
IF('5. Valoración de Controles'!V44&gt;0,'5. Valoración de Controles'!V44,
IF('5. Valoración de Controles'!V43&gt;0,'5. Valoración de Controles'!V43,
IF('5. Valoración de Controles'!V42&gt;0,'5. Valoración de Controles'!V42,O42))))))</f>
        <v/>
      </c>
      <c r="AF42" s="107" t="str">
        <f t="shared" ref="AF42" si="30">IF(AND(AB42="Muy Alta",OR(AD42="Leve",AD42="Menor",AD42="Moderado",AD42="Mayor")),"Alto",
IF(AND(AB42="Alta",OR(AD42="Leve",AD42="Menor")),"Moderado",
IF(AND(AB42="Alta",OR(AD42="Moderado",AD42="Mayor")),"Alto",
IF(AND(AB42="Media",OR(AD42="Leve",AD42="Menor",AD42="Moderado")),"Moderado",
IF(AND(AB42="Media",OR(AD42="Mayor")),"Alto",
IF(AND(AB42="Baja",OR(AD42="Leve")),"Bajo",
IF(AND(OR(AB42="Baja",AB42="Improbable"),OR(AD42="Menor",AD42="Moderado")),"Moderado",
IF(AND(OR(AB42="Baja",AB42="Improbable"),AD42="Mayor"),"Alto",
IF(AND(AB42="Muy Baja",OR(AD42="Leve",AD42="Menor")),"Bajo",
IF(AND(OR(AB42="Muy Baja",AB42="Rara vez"),OR(AD42="Moderado")),"Moderado",
IF(AND(OR(AB42="Muy Baja",AB42="Rara vez"),AD42="Mayor"),"Alto",
IF(AND(OR(AB42="Casi seguro",AB42="Probable",AB42="Posible"),AD42="Mayor"),"Extremo",
IF(AND(AB42="Casi seguro",AD42="Moderado"),"Extremo",
IF(AND(OR(AB42="Probable",AB42="Posible"),OR(AD42="Moderado")),"Alto",
IF(AD42="Catastrófico","Extremo","")))))))))))))))</f>
        <v/>
      </c>
      <c r="AG42" s="108"/>
      <c r="AH42" s="155" t="str">
        <f t="shared" ref="AH42" si="31">IF(AG42="Reducir (Mitigar)","Debe establecer el plan de acción a implementar para mitigar el nivel del riesgo",
IF(AG42="Reducir (Transferir)","No amerita plan de acción. Debe tercerizar la actividad que genera este riesgo o adquirir polizas para evitar responsabilidad economica, sin embargo mantiene la responsabilidad reputacional",
IF(AG42="Aceptar","No amerita plan de acción. Asuma las consecuencias de la materialización del riesgo",
IF(AG42="Evitar","No amerita plan de acción. No ejecute la actividad que genera el riesgo",
IF(AG42="Reducir","Debe establecer el plan de acción a implementar para mitigar el nivel del riesgo",
IF(AG42="Compartir","No amerita plan de acción. Comparta el riesgo con una parte interesada que pueda gestionarlo con mas eficacia",""))))))</f>
        <v/>
      </c>
      <c r="AI42" s="179"/>
      <c r="AJ42" s="181"/>
      <c r="AK42" s="182" t="str">
        <f t="shared" ref="AK42" si="32">IF(AI42="","","∑ Peso porcentual de cada acción definida")</f>
        <v/>
      </c>
      <c r="AL42" s="111"/>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row>
    <row r="43" spans="1:67" ht="31.5" customHeight="1" x14ac:dyDescent="0.3">
      <c r="A43" s="109"/>
      <c r="B43" s="110"/>
      <c r="C43" s="110"/>
      <c r="D43" s="110"/>
      <c r="E43" s="110"/>
      <c r="F43" s="110"/>
      <c r="G43" s="110"/>
      <c r="H43" s="110"/>
      <c r="I43" s="110"/>
      <c r="J43" s="110"/>
      <c r="K43" s="105"/>
      <c r="L43" s="106"/>
      <c r="M43" s="110"/>
      <c r="N43" s="105"/>
      <c r="O43" s="106"/>
      <c r="P43" s="107"/>
      <c r="Q43" s="51" t="str">
        <f>IF($H$42="","",
IF(OR($H$42="Corrupción",$H$42="Lavado de Activos",$H$42="Financiación del Terrorismo",$H$42="Trámites, OPAs y Consultas de Acceso a la Información Pública"),'6.Valoración Control Corrupción'!$E43,'5. Valoración de Controles'!$H43))</f>
        <v/>
      </c>
      <c r="R43" s="50" t="str">
        <f>IF($H$42="","",
IF(OR($H$42="Corrupción",$H$42="Lavado de Activos",$H$42="Financiación del Terrorismo",$H$42="Trámites, OPAs y Consultas de Acceso a la Información Pública"),"No Aplica",'5. Valoración de Controles'!$I43))</f>
        <v/>
      </c>
      <c r="S43" s="50" t="str">
        <f>IF($H$42="","",
IF(OR($H$42="Corrupción",$H$42="Lavado de Activos",$H$42="Financiación del Terrorismo",$H$42="Trámites, OPAs y Consultas de Acceso a la Información Pública"),"No Aplica",'5. Valoración de Controles'!$J43))</f>
        <v/>
      </c>
      <c r="T43" s="50" t="str">
        <f>IF($H$42="","",
IF(OR($H$42="Corrupción",$H$42="Lavado de Activos",$H$42="Financiación del Terrorismo",$H$42="Trámites, OPAs y Consultas de Acceso a la Información Pública"),"No Aplica",'5. Valoración de Controles'!$K43))</f>
        <v/>
      </c>
      <c r="U43" s="50" t="str">
        <f>IF($H$42="","",
IF(OR($H$42="Corrupción",$H$42="Lavado de Activos",$H$42="Financiación del Terrorismo",$H$42="Trámites, OPAs y Consultas de Acceso a la Información Pública"),"No Aplica",'5. Valoración de Controles'!$L43))</f>
        <v/>
      </c>
      <c r="V43" s="50" t="str">
        <f>IF($H$42="","",
IF(OR($H$42="Corrupción",$H$42="Lavado de Activos",$H$42="Financiación del Terrorismo",$H$42="Trámites, OPAs y Consultas de Acceso a la Información Pública"),"No Aplica",'5. Valoración de Controles'!$M43))</f>
        <v/>
      </c>
      <c r="W43" s="50" t="str">
        <f>IF($H$42="","",
IF(OR($H$42="Corrupción",$H$42="Lavado de Activos",$H$42="Financiación del Terrorismo",$H$42="Trámites, OPAs y Consultas de Acceso a la Información Pública"),"No Aplica",'5. Valoración de Controles'!$N43))</f>
        <v/>
      </c>
      <c r="X43" s="68" t="str">
        <f>IF($H$42="","",
IF(OR($H$42="Corrupción",$H$42="Lavado de Activos",$H$42="Financiación del Terrorismo",$H$42="Trámites, OPAs y Consultas de Acceso a la Información Pública"),"No Aplica",'5. Valoración de Controles'!$O43))</f>
        <v/>
      </c>
      <c r="Y43" s="68" t="str">
        <f>IF($H$42="","",
IF(OR($H$42="Corrupción",$H$42="Lavado de Activos",$H$42="Financiación del Terrorismo",$H$42="Trámites, OPAs y Consultas de Acceso a la Información Pública"),"No Aplica",'5. Valoración de Controles'!$P43))</f>
        <v/>
      </c>
      <c r="Z43" s="68" t="str">
        <f>IF($H$42="","",
IF(OR($H$42="Corrupción",$H$42="Lavado de Activos",$H$42="Financiación del Terrorismo",$H$42="Trámites, OPAs y Consultas de Acceso a la Información Pública"),"No Aplica",'5. Valoración de Controles'!$Q43))</f>
        <v/>
      </c>
      <c r="AA43" s="52" t="str">
        <f>IF($H$42="","",
IF(OR($H$42="Corrupción",$H$42="Lavado de Activos",$H$42="Financiación del Terrorismo",$H$42="Trámites, OPAs y Consultas de Acceso a la Información Pública"),"No aplica",'5. Valoración de Controles'!$R43))</f>
        <v/>
      </c>
      <c r="AB43" s="105"/>
      <c r="AC43" s="177"/>
      <c r="AD43" s="105"/>
      <c r="AE43" s="177"/>
      <c r="AF43" s="107"/>
      <c r="AG43" s="108"/>
      <c r="AH43" s="178"/>
      <c r="AI43" s="180"/>
      <c r="AJ43" s="175"/>
      <c r="AK43" s="183"/>
      <c r="AL43" s="175"/>
    </row>
    <row r="44" spans="1:67" ht="31.5" customHeight="1" x14ac:dyDescent="0.3">
      <c r="A44" s="109"/>
      <c r="B44" s="110"/>
      <c r="C44" s="110"/>
      <c r="D44" s="110"/>
      <c r="E44" s="110"/>
      <c r="F44" s="110"/>
      <c r="G44" s="110"/>
      <c r="H44" s="110"/>
      <c r="I44" s="110"/>
      <c r="J44" s="110"/>
      <c r="K44" s="105"/>
      <c r="L44" s="106"/>
      <c r="M44" s="110"/>
      <c r="N44" s="105"/>
      <c r="O44" s="106"/>
      <c r="P44" s="107"/>
      <c r="Q44" s="51" t="str">
        <f>IF($H$42="","",
IF(OR($H$42="Corrupción",$H$42="Lavado de Activos",$H$42="Financiación del Terrorismo",$H$42="Trámites, OPAs y Consultas de Acceso a la Información Pública"),'6.Valoración Control Corrupción'!$E44,'5. Valoración de Controles'!$H44))</f>
        <v/>
      </c>
      <c r="R44" s="50" t="str">
        <f>IF($H$42="","",
IF(OR($H$42="Corrupción",$H$42="Lavado de Activos",$H$42="Financiación del Terrorismo",$H$42="Trámites, OPAs y Consultas de Acceso a la Información Pública"),"No Aplica",'5. Valoración de Controles'!$I44))</f>
        <v/>
      </c>
      <c r="S44" s="50" t="str">
        <f>IF($H$42="","",
IF(OR($H$42="Corrupción",$H$42="Lavado de Activos",$H$42="Financiación del Terrorismo",$H$42="Trámites, OPAs y Consultas de Acceso a la Información Pública"),"No Aplica",'5. Valoración de Controles'!$J44))</f>
        <v/>
      </c>
      <c r="T44" s="50" t="str">
        <f>IF($H$42="","",
IF(OR($H$42="Corrupción",$H$42="Lavado de Activos",$H$42="Financiación del Terrorismo",$H$42="Trámites, OPAs y Consultas de Acceso a la Información Pública"),"No Aplica",'5. Valoración de Controles'!$K44))</f>
        <v/>
      </c>
      <c r="U44" s="50" t="str">
        <f>IF($H$42="","",
IF(OR($H$42="Corrupción",$H$42="Lavado de Activos",$H$42="Financiación del Terrorismo",$H$42="Trámites, OPAs y Consultas de Acceso a la Información Pública"),"No Aplica",'5. Valoración de Controles'!$L44))</f>
        <v/>
      </c>
      <c r="V44" s="50" t="str">
        <f>IF($H$42="","",
IF(OR($H$42="Corrupción",$H$42="Lavado de Activos",$H$42="Financiación del Terrorismo",$H$42="Trámites, OPAs y Consultas de Acceso a la Información Pública"),"No Aplica",'5. Valoración de Controles'!$M44))</f>
        <v/>
      </c>
      <c r="W44" s="50" t="str">
        <f>IF($H$42="","",
IF(OR($H$42="Corrupción",$H$42="Lavado de Activos",$H$42="Financiación del Terrorismo",$H$42="Trámites, OPAs y Consultas de Acceso a la Información Pública"),"No Aplica",'5. Valoración de Controles'!$N44))</f>
        <v/>
      </c>
      <c r="X44" s="68" t="str">
        <f>IF($H$42="","",
IF(OR($H$42="Corrupción",$H$42="Lavado de Activos",$H$42="Financiación del Terrorismo",$H$42="Trámites, OPAs y Consultas de Acceso a la Información Pública"),"No Aplica",'5. Valoración de Controles'!$O44))</f>
        <v/>
      </c>
      <c r="Y44" s="68" t="str">
        <f>IF($H$42="","",
IF(OR($H$42="Corrupción",$H$42="Lavado de Activos",$H$42="Financiación del Terrorismo",$H$42="Trámites, OPAs y Consultas de Acceso a la Información Pública"),"No Aplica",'5. Valoración de Controles'!$P44))</f>
        <v/>
      </c>
      <c r="Z44" s="68" t="str">
        <f>IF($H$42="","",
IF(OR($H$42="Corrupción",$H$42="Lavado de Activos",$H$42="Financiación del Terrorismo",$H$42="Trámites, OPAs y Consultas de Acceso a la Información Pública"),"No Aplica",'5. Valoración de Controles'!$Q44))</f>
        <v/>
      </c>
      <c r="AA44" s="52" t="str">
        <f>IF($H$42="","",
IF(OR($H$42="Corrupción",$H$42="Lavado de Activos",$H$42="Financiación del Terrorismo",$H$42="Trámites, OPAs y Consultas de Acceso a la Información Pública"),"No aplica",'5. Valoración de Controles'!$R44))</f>
        <v/>
      </c>
      <c r="AB44" s="105"/>
      <c r="AC44" s="177"/>
      <c r="AD44" s="105"/>
      <c r="AE44" s="177"/>
      <c r="AF44" s="107"/>
      <c r="AG44" s="108"/>
      <c r="AH44" s="178"/>
      <c r="AI44" s="180"/>
      <c r="AJ44" s="175"/>
      <c r="AK44" s="183"/>
      <c r="AL44" s="175"/>
    </row>
    <row r="45" spans="1:67" ht="31.5" customHeight="1" x14ac:dyDescent="0.3">
      <c r="A45" s="109">
        <v>13</v>
      </c>
      <c r="B45" s="110" t="str">
        <f>'2. Identificación del Riesgo'!B45:B47</f>
        <v/>
      </c>
      <c r="C45" s="110" t="str">
        <f>IF('2. Identificación del Riesgo'!C45:C47="","",'2. Identificación del Riesgo'!C45:C47)</f>
        <v/>
      </c>
      <c r="D45" s="110" t="str">
        <f>IF('2. Identificación del Riesgo'!D45:D47="","",'2. Identificación del Riesgo'!D45:D47)</f>
        <v/>
      </c>
      <c r="E45" s="110" t="str">
        <f>IF('2. Identificación del Riesgo'!E45:E47="","",'2. Identificación del Riesgo'!E45:E47)</f>
        <v/>
      </c>
      <c r="F45" s="110" t="str">
        <f>IF('2. Identificación del Riesgo'!F45:F47="","",'2. Identificación del Riesgo'!F45:F47)</f>
        <v/>
      </c>
      <c r="G45" s="110" t="str">
        <f>IF('2. Identificación del Riesgo'!G45:G47="","",'2. Identificación del Riesgo'!G45:G47)</f>
        <v/>
      </c>
      <c r="H45" s="110" t="str">
        <f>IF('2. Identificación del Riesgo'!H45:H47="","",'2. Identificación del Riesgo'!H45:H47)</f>
        <v/>
      </c>
      <c r="I45" s="110" t="str">
        <f>IF('2. Identificación del Riesgo'!I45:I47="","",'2. Identificación del Riesgo'!I45:I47)</f>
        <v/>
      </c>
      <c r="J45" s="110" t="str">
        <f>IF('2. Identificación del Riesgo'!J45:J47="","",'2. Identificación del Riesgo'!J45:J47)</f>
        <v/>
      </c>
      <c r="K45" s="105" t="str">
        <f>'2. Identificación del Riesgo'!K45:K47</f>
        <v/>
      </c>
      <c r="L45" s="106" t="str">
        <f>'2. Identificación del Riesgo'!L45:L47</f>
        <v/>
      </c>
      <c r="M45" s="110" t="str">
        <f>IF(OR('2. Identificación del Riesgo'!H45:H47="Corrupción",'2. Identificación del Riesgo'!H45:H47="Lavado de Activos",'2. Identificación del Riesgo'!H45:H47="Financiación del Terrorismo",'2. Identificación del Riesgo'!H45:H47="Trámites, OPAs y Consultas de Acceso a la Información Pública"),"No Aplica",
IF('2. Identificación del Riesgo'!M45:M47="","",'2. Identificación del Riesgo'!M45:M47))</f>
        <v/>
      </c>
      <c r="N45" s="105" t="str">
        <f>'2. Identificación del Riesgo'!N45:N47</f>
        <v/>
      </c>
      <c r="O45" s="106" t="str">
        <f>'2. Identificación del Riesgo'!O45:O47</f>
        <v/>
      </c>
      <c r="P45" s="107" t="str">
        <f>'2. Identificación del Riesgo'!P45:P47</f>
        <v/>
      </c>
      <c r="Q45" s="51" t="str">
        <f>IF($H$45="","",
IF(OR($H$45="Corrupción",$H$45="Lavado de Activos",$H$45="Financiación del Terrorismo",$H$45="Trámites, OPAs y Consultas de Acceso a la Información Pública"),'6.Valoración Control Corrupción'!$E45,'5. Valoración de Controles'!$H45))</f>
        <v/>
      </c>
      <c r="R45" s="50" t="str">
        <f>IF($H$45="","",
IF(OR($H$45="Corrupción",$H$45="Lavado de Activos",$H$45="Financiación del Terrorismo",$H$45="Trámites, OPAs y Consultas de Acceso a la Información Pública"),"No Aplica",'5. Valoración de Controles'!$I45))</f>
        <v/>
      </c>
      <c r="S45" s="50" t="str">
        <f>IF($H$45="","",
IF(OR($H$45="Corrupción",$H$45="Lavado de Activos",$H$45="Financiación del Terrorismo",$H$45="Trámites, OPAs y Consultas de Acceso a la Información Pública"),"No Aplica",'5. Valoración de Controles'!$J45))</f>
        <v/>
      </c>
      <c r="T45" s="50" t="str">
        <f>IF($H$45="","",
IF(OR($H$45="Corrupción",$H$45="Lavado de Activos",$H$45="Financiación del Terrorismo",$H$45="Trámites, OPAs y Consultas de Acceso a la Información Pública"),"No Aplica",'5. Valoración de Controles'!$K45))</f>
        <v/>
      </c>
      <c r="U45" s="50" t="str">
        <f>IF($H$45="","",
IF(OR($H$45="Corrupción",$H$45="Lavado de Activos",$H$45="Financiación del Terrorismo",$H$45="Trámites, OPAs y Consultas de Acceso a la Información Pública"),"No Aplica",'5. Valoración de Controles'!$L45))</f>
        <v/>
      </c>
      <c r="V45" s="50" t="str">
        <f>IF($H$45="","",
IF(OR($H$45="Corrupción",$H$45="Lavado de Activos",$H$45="Financiación del Terrorismo",$H$45="Trámites, OPAs y Consultas de Acceso a la Información Pública"),"No Aplica",'5. Valoración de Controles'!$M45))</f>
        <v/>
      </c>
      <c r="W45" s="50" t="str">
        <f>IF($H$45="","",
IF(OR($H$45="Corrupción",$H$45="Lavado de Activos",$H$45="Financiación del Terrorismo",$H$45="Trámites, OPAs y Consultas de Acceso a la Información Pública"),"No Aplica",'5. Valoración de Controles'!$N45))</f>
        <v/>
      </c>
      <c r="X45" s="68" t="str">
        <f>IF($H$45="","",
IF(OR($H$45="Corrupción",$H$45="Lavado de Activos",$H$45="Financiación del Terrorismo",$H$45="Trámites, OPAs y Consultas de Acceso a la Información Pública"),"No Aplica",'5. Valoración de Controles'!$O45))</f>
        <v/>
      </c>
      <c r="Y45" s="68" t="str">
        <f>IF($H$45="","",
IF(OR($H$45="Corrupción",$H$45="Lavado de Activos",$H$45="Financiación del Terrorismo",$H$45="Trámites, OPAs y Consultas de Acceso a la Información Pública"),"No Aplica",'5. Valoración de Controles'!$P45))</f>
        <v/>
      </c>
      <c r="Z45" s="68" t="str">
        <f>IF($H$45="","",
IF(OR($H$45="Corrupción",$H$45="Lavado de Activos",$H$45="Financiación del Terrorismo",$H$45="Trámites, OPAs y Consultas de Acceso a la Información Pública"),"No Aplica",'5. Valoración de Controles'!$Q45))</f>
        <v/>
      </c>
      <c r="AA45" s="52" t="str">
        <f>IF($H$45="","",
IF(OR($H$45="Corrupción",$H$45="Lavado de Activos",$H$45="Financiación del Terrorismo",$H$45="Trámites, OPAs y Consultas de Acceso a la Información Pública"),"No aplica",'5. Valoración de Controles'!$R45))</f>
        <v/>
      </c>
      <c r="AB45" s="105" t="str">
        <f>IF(H45="","",
IF(OR(H45="Corrupción",H45="Lavado de Activos",H45="Financiación del Terrorismo",H45="Trámites, OPAs y Consultas de Acceso a la Información Pública"),'6.Valoración Control Corrupción'!W45:W47,
IF(OR(H45&lt;&gt;"Corrupción",H45&lt;&gt;"Lavado de Activos",H45&lt;&gt;"Financiación del Terrorismo",H45&lt;&gt;"Trámites, OPAs y Consultas de Acceso a la Información Pública"),IF(AC45="","",
IF(AND(AC45&gt;0,AC45&lt;0.4),"Muy Baja",
IF(AND(AC45&gt;=0.4,AC45&lt;0.6),"Baja",
IF(AND(AC45&gt;=0.6,AC45&lt;0.8),"Media",
IF(AND(AC45&gt;=0.8,AC45&lt;1),"Alta",
IF(AC45&gt;=1,"Muy Alta","")))))))))</f>
        <v/>
      </c>
      <c r="AC45" s="176" t="str">
        <f>IF(H45="","",
IF(OR(H45="Corrupción",H45="Lavado de Activos",H45="Financiación del Terrorismo",H45="Trámites, OPAs y Consultas de Acceso a la Información Pública"),"No aplica",
IF(OR(H45&lt;&gt;"Corrupción",H45&lt;&gt;"Lavado de Activos",H45&lt;&gt;"Financiación del Terrorismo",H45&lt;&gt;"Trámites, OPAs y Consultas de Acceso a la Información Pública"),
IF('5. Valoración de Controles'!U47&gt;0,'5. Valoración de Controles'!U47,
IF('5. Valoración de Controles'!U46&gt;0,'5. Valoración de Controles'!U46,
IF('5. Valoración de Controles'!U45&gt;0,'5. Valoración de Controles'!U45,L45))))))</f>
        <v/>
      </c>
      <c r="AD45" s="105" t="str">
        <f>IF(H45="","",
IF(OR(H45="Corrupción",H45="Lavado de Activos",H45="Financiación del Terrorismo",H45="Trámites, OPAs y Consultas de Acceso a la Información Pública"),'3. Impacto Riesgo de Corrupción'!Z45:Z47,
IF(OR(H45&lt;&gt;"Corrupción",H45&lt;&gt;"Lavado de Activos",H45&lt;&gt;"Financiación del Terrorismo",H45&lt;&gt;"Trámites, OPAs y Consultas de Acceso a la Información Pública"),
IF(AE45="","",
IF(AND(AE45&gt;0,AE45&lt;0.4),"Leve",
IF(AND(AE45&gt;=0.4,AE45&lt;0.6),"Menor",
IF(AND(AE45&gt;=0.6,AE45&lt;0.8),"Moderado",
IF(AND(AE45&gt;=0.8,AE45&lt;1),"Mayor",
IF(AE45&gt;=1,"Catastrófico","")))))))))</f>
        <v/>
      </c>
      <c r="AE45" s="176" t="str">
        <f>IF(H45="","",
IF(OR(H45="Corrupción",H45="Lavado de Activos",H45="Financiación del Terrorismo",H45="Trámites, OPAs y Consultas de Acceso a la Información Pública"),"No aplica",
IF(OR(H45&lt;&gt;"Corrupción",H45&lt;&gt;"Lavado de Activos",H45&lt;&gt;"Financiación del Terrorismo",H45&lt;&gt;"Trámites, OPAs y Consultas de Acceso a la Información Pública"),
IF('5. Valoración de Controles'!V47&gt;0,'5. Valoración de Controles'!V47,
IF('5. Valoración de Controles'!V46&gt;0,'5. Valoración de Controles'!V46,
IF('5. Valoración de Controles'!V45&gt;0,'5. Valoración de Controles'!V45,O45))))))</f>
        <v/>
      </c>
      <c r="AF45" s="107" t="str">
        <f t="shared" ref="AF45" si="33">IF(AND(AB45="Muy Alta",OR(AD45="Leve",AD45="Menor",AD45="Moderado",AD45="Mayor")),"Alto",
IF(AND(AB45="Alta",OR(AD45="Leve",AD45="Menor")),"Moderado",
IF(AND(AB45="Alta",OR(AD45="Moderado",AD45="Mayor")),"Alto",
IF(AND(AB45="Media",OR(AD45="Leve",AD45="Menor",AD45="Moderado")),"Moderado",
IF(AND(AB45="Media",OR(AD45="Mayor")),"Alto",
IF(AND(AB45="Baja",OR(AD45="Leve")),"Bajo",
IF(AND(OR(AB45="Baja",AB45="Improbable"),OR(AD45="Menor",AD45="Moderado")),"Moderado",
IF(AND(OR(AB45="Baja",AB45="Improbable"),AD45="Mayor"),"Alto",
IF(AND(AB45="Muy Baja",OR(AD45="Leve",AD45="Menor")),"Bajo",
IF(AND(OR(AB45="Muy Baja",AB45="Rara vez"),OR(AD45="Moderado")),"Moderado",
IF(AND(OR(AB45="Muy Baja",AB45="Rara vez"),AD45="Mayor"),"Alto",
IF(AND(OR(AB45="Casi seguro",AB45="Probable",AB45="Posible"),AD45="Mayor"),"Extremo",
IF(AND(AB45="Casi seguro",AD45="Moderado"),"Extremo",
IF(AND(OR(AB45="Probable",AB45="Posible"),OR(AD45="Moderado")),"Alto",
IF(AD45="Catastrófico","Extremo","")))))))))))))))</f>
        <v/>
      </c>
      <c r="AG45" s="108"/>
      <c r="AH45" s="155" t="str">
        <f t="shared" ref="AH45" si="34">IF(AG45="Reducir (Mitigar)","Debe establecer el plan de acción a implementar para mitigar el nivel del riesgo",
IF(AG45="Reducir (Transferir)","No amerita plan de acción. Debe tercerizar la actividad que genera este riesgo o adquirir polizas para evitar responsabilidad economica, sin embargo mantiene la responsabilidad reputacional",
IF(AG45="Aceptar","No amerita plan de acción. Asuma las consecuencias de la materialización del riesgo",
IF(AG45="Evitar","No amerita plan de acción. No ejecute la actividad que genera el riesgo",
IF(AG45="Reducir","Debe establecer el plan de acción a implementar para mitigar el nivel del riesgo",
IF(AG45="Compartir","No amerita plan de acción. Comparta el riesgo con una parte interesada que pueda gestionarlo con mas eficacia",""))))))</f>
        <v/>
      </c>
      <c r="AI45" s="179"/>
      <c r="AJ45" s="181"/>
      <c r="AK45" s="182" t="str">
        <f t="shared" ref="AK45" si="35">IF(AI45="","","∑ Peso porcentual de cada acción definida")</f>
        <v/>
      </c>
      <c r="AL45" s="111"/>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row>
    <row r="46" spans="1:67" ht="31.5" customHeight="1" x14ac:dyDescent="0.3">
      <c r="A46" s="109"/>
      <c r="B46" s="110"/>
      <c r="C46" s="110"/>
      <c r="D46" s="110"/>
      <c r="E46" s="110"/>
      <c r="F46" s="110"/>
      <c r="G46" s="110"/>
      <c r="H46" s="110"/>
      <c r="I46" s="110"/>
      <c r="J46" s="110"/>
      <c r="K46" s="105"/>
      <c r="L46" s="106"/>
      <c r="M46" s="110"/>
      <c r="N46" s="105"/>
      <c r="O46" s="106"/>
      <c r="P46" s="107"/>
      <c r="Q46" s="51" t="str">
        <f>IF($H$45="","",
IF(OR($H$45="Corrupción",$H$45="Lavado de Activos",$H$45="Financiación del Terrorismo",$H$45="Trámites, OPAs y Consultas de Acceso a la Información Pública"),'6.Valoración Control Corrupción'!$E46,'5. Valoración de Controles'!$H46))</f>
        <v/>
      </c>
      <c r="R46" s="50" t="str">
        <f>IF($H$45="","",
IF(OR($H$45="Corrupción",$H$45="Lavado de Activos",$H$45="Financiación del Terrorismo",$H$45="Trámites, OPAs y Consultas de Acceso a la Información Pública"),"No Aplica",'5. Valoración de Controles'!$I46))</f>
        <v/>
      </c>
      <c r="S46" s="50" t="str">
        <f>IF($H$45="","",
IF(OR($H$45="Corrupción",$H$45="Lavado de Activos",$H$45="Financiación del Terrorismo",$H$45="Trámites, OPAs y Consultas de Acceso a la Información Pública"),"No Aplica",'5. Valoración de Controles'!$J46))</f>
        <v/>
      </c>
      <c r="T46" s="50" t="str">
        <f>IF($H$45="","",
IF(OR($H$45="Corrupción",$H$45="Lavado de Activos",$H$45="Financiación del Terrorismo",$H$45="Trámites, OPAs y Consultas de Acceso a la Información Pública"),"No Aplica",'5. Valoración de Controles'!$K46))</f>
        <v/>
      </c>
      <c r="U46" s="50" t="str">
        <f>IF($H$45="","",
IF(OR($H$45="Corrupción",$H$45="Lavado de Activos",$H$45="Financiación del Terrorismo",$H$45="Trámites, OPAs y Consultas de Acceso a la Información Pública"),"No Aplica",'5. Valoración de Controles'!$L46))</f>
        <v/>
      </c>
      <c r="V46" s="50" t="str">
        <f>IF($H$45="","",
IF(OR($H$45="Corrupción",$H$45="Lavado de Activos",$H$45="Financiación del Terrorismo",$H$45="Trámites, OPAs y Consultas de Acceso a la Información Pública"),"No Aplica",'5. Valoración de Controles'!$M46))</f>
        <v/>
      </c>
      <c r="W46" s="50" t="str">
        <f>IF($H$45="","",
IF(OR($H$45="Corrupción",$H$45="Lavado de Activos",$H$45="Financiación del Terrorismo",$H$45="Trámites, OPAs y Consultas de Acceso a la Información Pública"),"No Aplica",'5. Valoración de Controles'!$N46))</f>
        <v/>
      </c>
      <c r="X46" s="68" t="str">
        <f>IF($H$45="","",
IF(OR($H$45="Corrupción",$H$45="Lavado de Activos",$H$45="Financiación del Terrorismo",$H$45="Trámites, OPAs y Consultas de Acceso a la Información Pública"),"No Aplica",'5. Valoración de Controles'!$O46))</f>
        <v/>
      </c>
      <c r="Y46" s="68" t="str">
        <f>IF($H$45="","",
IF(OR($H$45="Corrupción",$H$45="Lavado de Activos",$H$45="Financiación del Terrorismo",$H$45="Trámites, OPAs y Consultas de Acceso a la Información Pública"),"No Aplica",'5. Valoración de Controles'!$P46))</f>
        <v/>
      </c>
      <c r="Z46" s="68" t="str">
        <f>IF($H$45="","",
IF(OR($H$45="Corrupción",$H$45="Lavado de Activos",$H$45="Financiación del Terrorismo",$H$45="Trámites, OPAs y Consultas de Acceso a la Información Pública"),"No Aplica",'5. Valoración de Controles'!$Q46))</f>
        <v/>
      </c>
      <c r="AA46" s="52" t="str">
        <f>IF($H$45="","",
IF(OR($H$45="Corrupción",$H$45="Lavado de Activos",$H$45="Financiación del Terrorismo",$H$45="Trámites, OPAs y Consultas de Acceso a la Información Pública"),"No aplica",'5. Valoración de Controles'!$R46))</f>
        <v/>
      </c>
      <c r="AB46" s="105"/>
      <c r="AC46" s="177"/>
      <c r="AD46" s="105"/>
      <c r="AE46" s="177"/>
      <c r="AF46" s="107"/>
      <c r="AG46" s="108"/>
      <c r="AH46" s="178"/>
      <c r="AI46" s="180"/>
      <c r="AJ46" s="175"/>
      <c r="AK46" s="183"/>
      <c r="AL46" s="175"/>
    </row>
    <row r="47" spans="1:67" ht="31.5" customHeight="1" x14ac:dyDescent="0.3">
      <c r="A47" s="109"/>
      <c r="B47" s="110"/>
      <c r="C47" s="110"/>
      <c r="D47" s="110"/>
      <c r="E47" s="110"/>
      <c r="F47" s="110"/>
      <c r="G47" s="110"/>
      <c r="H47" s="110"/>
      <c r="I47" s="110"/>
      <c r="J47" s="110"/>
      <c r="K47" s="105"/>
      <c r="L47" s="106"/>
      <c r="M47" s="110"/>
      <c r="N47" s="105"/>
      <c r="O47" s="106"/>
      <c r="P47" s="107"/>
      <c r="Q47" s="51" t="str">
        <f>IF($H$45="","",
IF(OR($H$45="Corrupción",$H$45="Lavado de Activos",$H$45="Financiación del Terrorismo",$H$45="Trámites, OPAs y Consultas de Acceso a la Información Pública"),'6.Valoración Control Corrupción'!$E47,'5. Valoración de Controles'!$H47))</f>
        <v/>
      </c>
      <c r="R47" s="50" t="str">
        <f>IF($H$45="","",
IF(OR($H$45="Corrupción",$H$45="Lavado de Activos",$H$45="Financiación del Terrorismo",$H$45="Trámites, OPAs y Consultas de Acceso a la Información Pública"),"No Aplica",'5. Valoración de Controles'!$I47))</f>
        <v/>
      </c>
      <c r="S47" s="50" t="str">
        <f>IF($H$45="","",
IF(OR($H$45="Corrupción",$H$45="Lavado de Activos",$H$45="Financiación del Terrorismo",$H$45="Trámites, OPAs y Consultas de Acceso a la Información Pública"),"No Aplica",'5. Valoración de Controles'!$J47))</f>
        <v/>
      </c>
      <c r="T47" s="50" t="str">
        <f>IF($H$45="","",
IF(OR($H$45="Corrupción",$H$45="Lavado de Activos",$H$45="Financiación del Terrorismo",$H$45="Trámites, OPAs y Consultas de Acceso a la Información Pública"),"No Aplica",'5. Valoración de Controles'!$K47))</f>
        <v/>
      </c>
      <c r="U47" s="50" t="str">
        <f>IF($H$45="","",
IF(OR($H$45="Corrupción",$H$45="Lavado de Activos",$H$45="Financiación del Terrorismo",$H$45="Trámites, OPAs y Consultas de Acceso a la Información Pública"),"No Aplica",'5. Valoración de Controles'!$L47))</f>
        <v/>
      </c>
      <c r="V47" s="50" t="str">
        <f>IF($H$45="","",
IF(OR($H$45="Corrupción",$H$45="Lavado de Activos",$H$45="Financiación del Terrorismo",$H$45="Trámites, OPAs y Consultas de Acceso a la Información Pública"),"No Aplica",'5. Valoración de Controles'!$M47))</f>
        <v/>
      </c>
      <c r="W47" s="50" t="str">
        <f>IF($H$45="","",
IF(OR($H$45="Corrupción",$H$45="Lavado de Activos",$H$45="Financiación del Terrorismo",$H$45="Trámites, OPAs y Consultas de Acceso a la Información Pública"),"No Aplica",'5. Valoración de Controles'!$N47))</f>
        <v/>
      </c>
      <c r="X47" s="68" t="str">
        <f>IF($H$45="","",
IF(OR($H$45="Corrupción",$H$45="Lavado de Activos",$H$45="Financiación del Terrorismo",$H$45="Trámites, OPAs y Consultas de Acceso a la Información Pública"),"No Aplica",'5. Valoración de Controles'!$O47))</f>
        <v/>
      </c>
      <c r="Y47" s="68" t="str">
        <f>IF($H$45="","",
IF(OR($H$45="Corrupción",$H$45="Lavado de Activos",$H$45="Financiación del Terrorismo",$H$45="Trámites, OPAs y Consultas de Acceso a la Información Pública"),"No Aplica",'5. Valoración de Controles'!$P47))</f>
        <v/>
      </c>
      <c r="Z47" s="68" t="str">
        <f>IF($H$45="","",
IF(OR($H$45="Corrupción",$H$45="Lavado de Activos",$H$45="Financiación del Terrorismo",$H$45="Trámites, OPAs y Consultas de Acceso a la Información Pública"),"No Aplica",'5. Valoración de Controles'!$Q47))</f>
        <v/>
      </c>
      <c r="AA47" s="52" t="str">
        <f>IF($H$45="","",
IF(OR($H$45="Corrupción",$H$45="Lavado de Activos",$H$45="Financiación del Terrorismo",$H$45="Trámites, OPAs y Consultas de Acceso a la Información Pública"),"No aplica",'5. Valoración de Controles'!$R47))</f>
        <v/>
      </c>
      <c r="AB47" s="105"/>
      <c r="AC47" s="177"/>
      <c r="AD47" s="105"/>
      <c r="AE47" s="177"/>
      <c r="AF47" s="107"/>
      <c r="AG47" s="108"/>
      <c r="AH47" s="178"/>
      <c r="AI47" s="180"/>
      <c r="AJ47" s="175"/>
      <c r="AK47" s="183"/>
      <c r="AL47" s="175"/>
    </row>
    <row r="48" spans="1:67" ht="31.5" customHeight="1" x14ac:dyDescent="0.3">
      <c r="A48" s="109">
        <v>14</v>
      </c>
      <c r="B48" s="110" t="str">
        <f>'2. Identificación del Riesgo'!B48:B50</f>
        <v/>
      </c>
      <c r="C48" s="110" t="str">
        <f>IF('2. Identificación del Riesgo'!C48:C50="","",'2. Identificación del Riesgo'!C48:C50)</f>
        <v/>
      </c>
      <c r="D48" s="110" t="str">
        <f>IF('2. Identificación del Riesgo'!D48:D50="","",'2. Identificación del Riesgo'!D48:D50)</f>
        <v/>
      </c>
      <c r="E48" s="110" t="str">
        <f>IF('2. Identificación del Riesgo'!E48:E50="","",'2. Identificación del Riesgo'!E48:E50)</f>
        <v/>
      </c>
      <c r="F48" s="110" t="str">
        <f>IF('2. Identificación del Riesgo'!F48:F50="","",'2. Identificación del Riesgo'!F48:F50)</f>
        <v/>
      </c>
      <c r="G48" s="110" t="str">
        <f>IF('2. Identificación del Riesgo'!G48:G50="","",'2. Identificación del Riesgo'!G48:G50)</f>
        <v/>
      </c>
      <c r="H48" s="110" t="str">
        <f>IF('2. Identificación del Riesgo'!H48:H50="","",'2. Identificación del Riesgo'!H48:H50)</f>
        <v/>
      </c>
      <c r="I48" s="110" t="str">
        <f>IF('2. Identificación del Riesgo'!I48:I50="","",'2. Identificación del Riesgo'!I48:I50)</f>
        <v/>
      </c>
      <c r="J48" s="110" t="str">
        <f>IF('2. Identificación del Riesgo'!J48:J50="","",'2. Identificación del Riesgo'!J48:J50)</f>
        <v/>
      </c>
      <c r="K48" s="105" t="str">
        <f>'2. Identificación del Riesgo'!K48:K50</f>
        <v/>
      </c>
      <c r="L48" s="106" t="str">
        <f>'2. Identificación del Riesgo'!L48:L50</f>
        <v/>
      </c>
      <c r="M48" s="110" t="str">
        <f>IF(OR('2. Identificación del Riesgo'!H48:H50="Corrupción",'2. Identificación del Riesgo'!H48:H50="Lavado de Activos",'2. Identificación del Riesgo'!H48:H50="Financiación del Terrorismo",'2. Identificación del Riesgo'!H48:H50="Trámites, OPAs y Consultas de Acceso a la Información Pública"),"No Aplica",
IF('2. Identificación del Riesgo'!M48:M50="","",'2. Identificación del Riesgo'!M48:M50))</f>
        <v/>
      </c>
      <c r="N48" s="105" t="str">
        <f>'2. Identificación del Riesgo'!N48:N50</f>
        <v/>
      </c>
      <c r="O48" s="106" t="str">
        <f>'2. Identificación del Riesgo'!O48:O50</f>
        <v/>
      </c>
      <c r="P48" s="107" t="str">
        <f>'2. Identificación del Riesgo'!P48:P50</f>
        <v/>
      </c>
      <c r="Q48" s="51" t="str">
        <f>IF($H$48="","",
IF(OR($H$48="Corrupción",$H$48="Lavado de Activos",$H$48="Financiación del Terrorismo",$H$48="Trámites, OPAs y Consultas de Acceso a la Información Pública"),'6.Valoración Control Corrupción'!$E48,'5. Valoración de Controles'!$H48))</f>
        <v/>
      </c>
      <c r="R48" s="50" t="str">
        <f>IF($H$48="","",
IF(OR($H$48="Corrupción",$H$48="Lavado de Activos",$H$48="Financiación del Terrorismo",$H$48="Trámites, OPAs y Consultas de Acceso a la Información Pública"),"No Aplica",'5. Valoración de Controles'!$I48))</f>
        <v/>
      </c>
      <c r="S48" s="50" t="str">
        <f>IF($H$48="","",
IF(OR($H$48="Corrupción",$H$48="Lavado de Activos",$H$48="Financiación del Terrorismo",$H$48="Trámites, OPAs y Consultas de Acceso a la Información Pública"),"No Aplica",'5. Valoración de Controles'!$J48))</f>
        <v/>
      </c>
      <c r="T48" s="50" t="str">
        <f>IF($H$48="","",
IF(OR($H$48="Corrupción",$H$48="Lavado de Activos",$H$48="Financiación del Terrorismo",$H$48="Trámites, OPAs y Consultas de Acceso a la Información Pública"),"No Aplica",'5. Valoración de Controles'!$K48))</f>
        <v/>
      </c>
      <c r="U48" s="50" t="str">
        <f>IF($H$48="","",
IF(OR($H$48="Corrupción",$H$48="Lavado de Activos",$H$48="Financiación del Terrorismo",$H$48="Trámites, OPAs y Consultas de Acceso a la Información Pública"),"No Aplica",'5. Valoración de Controles'!$L48))</f>
        <v/>
      </c>
      <c r="V48" s="50" t="str">
        <f>IF($H$48="","",
IF(OR($H$48="Corrupción",$H$48="Lavado de Activos",$H$48="Financiación del Terrorismo",$H$48="Trámites, OPAs y Consultas de Acceso a la Información Pública"),"No Aplica",'5. Valoración de Controles'!$M48))</f>
        <v/>
      </c>
      <c r="W48" s="50" t="str">
        <f>IF($H$48="","",
IF(OR($H$48="Corrupción",$H$48="Lavado de Activos",$H$48="Financiación del Terrorismo",$H$48="Trámites, OPAs y Consultas de Acceso a la Información Pública"),"No Aplica",'5. Valoración de Controles'!$N48))</f>
        <v/>
      </c>
      <c r="X48" s="68" t="str">
        <f>IF($H$48="","",
IF(OR($H$48="Corrupción",$H$48="Lavado de Activos",$H$48="Financiación del Terrorismo",$H$48="Trámites, OPAs y Consultas de Acceso a la Información Pública"),"No Aplica",'5. Valoración de Controles'!$O48))</f>
        <v/>
      </c>
      <c r="Y48" s="68" t="str">
        <f>IF($H$48="","",
IF(OR($H$48="Corrupción",$H$48="Lavado de Activos",$H$48="Financiación del Terrorismo",$H$48="Trámites, OPAs y Consultas de Acceso a la Información Pública"),"No Aplica",'5. Valoración de Controles'!$P48))</f>
        <v/>
      </c>
      <c r="Z48" s="68" t="str">
        <f>IF($H$48="","",
IF(OR($H$48="Corrupción",$H$48="Lavado de Activos",$H$48="Financiación del Terrorismo",$H$48="Trámites, OPAs y Consultas de Acceso a la Información Pública"),"No Aplica",'5. Valoración de Controles'!$Q48))</f>
        <v/>
      </c>
      <c r="AA48" s="52" t="str">
        <f>IF($H$48="","",
IF(OR($H$48="Corrupción",$H$48="Lavado de Activos",$H$48="Financiación del Terrorismo",$H$48="Trámites, OPAs y Consultas de Acceso a la Información Pública"),"No aplica",'5. Valoración de Controles'!$R48))</f>
        <v/>
      </c>
      <c r="AB48" s="105" t="str">
        <f>IF(H48="","",
IF(OR(H48="Corrupción",H48="Lavado de Activos",H48="Financiación del Terrorismo",H48="Trámites, OPAs y Consultas de Acceso a la Información Pública"),'6.Valoración Control Corrupción'!W48:W50,
IF(OR(H48&lt;&gt;"Corrupción",H48&lt;&gt;"Lavado de Activos",H48&lt;&gt;"Financiación del Terrorismo",H48&lt;&gt;"Trámites, OPAs y Consultas de Acceso a la Información Pública"),IF(AC48="","",
IF(AND(AC48&gt;0,AC48&lt;0.4),"Muy Baja",
IF(AND(AC48&gt;=0.4,AC48&lt;0.6),"Baja",
IF(AND(AC48&gt;=0.6,AC48&lt;0.8),"Media",
IF(AND(AC48&gt;=0.8,AC48&lt;1),"Alta",
IF(AC48&gt;=1,"Muy Alta","")))))))))</f>
        <v/>
      </c>
      <c r="AC48" s="176" t="str">
        <f>IF(H48="","",
IF(OR(H48="Corrupción",H48="Lavado de Activos",H48="Financiación del Terrorismo",H48="Trámites, OPAs y Consultas de Acceso a la Información Pública"),"No aplica",
IF(OR(H48&lt;&gt;"Corrupción",H48&lt;&gt;"Lavado de Activos",H48&lt;&gt;"Financiación del Terrorismo",H48&lt;&gt;"Trámites, OPAs y Consultas de Acceso a la Información Pública"),
IF('5. Valoración de Controles'!U50&gt;0,'5. Valoración de Controles'!U50,
IF('5. Valoración de Controles'!U49&gt;0,'5. Valoración de Controles'!U49,
IF('5. Valoración de Controles'!U48&gt;0,'5. Valoración de Controles'!U48,L48))))))</f>
        <v/>
      </c>
      <c r="AD48" s="105" t="str">
        <f>IF(H48="","",
IF(OR(H48="Corrupción",H48="Lavado de Activos",H48="Financiación del Terrorismo",H48="Trámites, OPAs y Consultas de Acceso a la Información Pública"),'3. Impacto Riesgo de Corrupción'!Z48:Z50,
IF(OR(H48&lt;&gt;"Corrupción",H48&lt;&gt;"Lavado de Activos",H48&lt;&gt;"Financiación del Terrorismo",H48&lt;&gt;"Trámites, OPAs y Consultas de Acceso a la Información Pública"),
IF(AE48="","",
IF(AND(AE48&gt;0,AE48&lt;0.4),"Leve",
IF(AND(AE48&gt;=0.4,AE48&lt;0.6),"Menor",
IF(AND(AE48&gt;=0.6,AE48&lt;0.8),"Moderado",
IF(AND(AE48&gt;=0.8,AE48&lt;1),"Mayor",
IF(AE48&gt;=1,"Catastrófico","")))))))))</f>
        <v/>
      </c>
      <c r="AE48" s="176" t="str">
        <f>IF(H48="","",
IF(OR(H48="Corrupción",H48="Lavado de Activos",H48="Financiación del Terrorismo",H48="Trámites, OPAs y Consultas de Acceso a la Información Pública"),"No aplica",
IF(OR(H48&lt;&gt;"Corrupción",H48&lt;&gt;"Lavado de Activos",H48&lt;&gt;"Financiación del Terrorismo",H48&lt;&gt;"Trámites, OPAs y Consultas de Acceso a la Información Pública"),
IF('5. Valoración de Controles'!V50&gt;0,'5. Valoración de Controles'!V50,
IF('5. Valoración de Controles'!V49&gt;0,'5. Valoración de Controles'!V49,
IF('5. Valoración de Controles'!V48&gt;0,'5. Valoración de Controles'!V48,O48))))))</f>
        <v/>
      </c>
      <c r="AF48" s="107" t="str">
        <f t="shared" ref="AF48" si="36">IF(AND(AB48="Muy Alta",OR(AD48="Leve",AD48="Menor",AD48="Moderado",AD48="Mayor")),"Alto",
IF(AND(AB48="Alta",OR(AD48="Leve",AD48="Menor")),"Moderado",
IF(AND(AB48="Alta",OR(AD48="Moderado",AD48="Mayor")),"Alto",
IF(AND(AB48="Media",OR(AD48="Leve",AD48="Menor",AD48="Moderado")),"Moderado",
IF(AND(AB48="Media",OR(AD48="Mayor")),"Alto",
IF(AND(AB48="Baja",OR(AD48="Leve")),"Bajo",
IF(AND(OR(AB48="Baja",AB48="Improbable"),OR(AD48="Menor",AD48="Moderado")),"Moderado",
IF(AND(OR(AB48="Baja",AB48="Improbable"),AD48="Mayor"),"Alto",
IF(AND(AB48="Muy Baja",OR(AD48="Leve",AD48="Menor")),"Bajo",
IF(AND(OR(AB48="Muy Baja",AB48="Rara vez"),OR(AD48="Moderado")),"Moderado",
IF(AND(OR(AB48="Muy Baja",AB48="Rara vez"),AD48="Mayor"),"Alto",
IF(AND(OR(AB48="Casi seguro",AB48="Probable",AB48="Posible"),AD48="Mayor"),"Extremo",
IF(AND(AB48="Casi seguro",AD48="Moderado"),"Extremo",
IF(AND(OR(AB48="Probable",AB48="Posible"),OR(AD48="Moderado")),"Alto",
IF(AD48="Catastrófico","Extremo","")))))))))))))))</f>
        <v/>
      </c>
      <c r="AG48" s="108"/>
      <c r="AH48" s="155" t="str">
        <f t="shared" ref="AH48" si="37">IF(AG48="Reducir (Mitigar)","Debe establecer el plan de acción a implementar para mitigar el nivel del riesgo",
IF(AG48="Reducir (Transferir)","No amerita plan de acción. Debe tercerizar la actividad que genera este riesgo o adquirir polizas para evitar responsabilidad economica, sin embargo mantiene la responsabilidad reputacional",
IF(AG48="Aceptar","No amerita plan de acción. Asuma las consecuencias de la materialización del riesgo",
IF(AG48="Evitar","No amerita plan de acción. No ejecute la actividad que genera el riesgo",
IF(AG48="Reducir","Debe establecer el plan de acción a implementar para mitigar el nivel del riesgo",
IF(AG48="Compartir","No amerita plan de acción. Comparta el riesgo con una parte interesada que pueda gestionarlo con mas eficacia",""))))))</f>
        <v/>
      </c>
      <c r="AI48" s="179"/>
      <c r="AJ48" s="181"/>
      <c r="AK48" s="182" t="str">
        <f t="shared" ref="AK48" si="38">IF(AI48="","","∑ Peso porcentual de cada acción definida")</f>
        <v/>
      </c>
      <c r="AL48" s="111"/>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row>
    <row r="49" spans="1:67" ht="31.5" customHeight="1" x14ac:dyDescent="0.3">
      <c r="A49" s="109"/>
      <c r="B49" s="110"/>
      <c r="C49" s="110"/>
      <c r="D49" s="110"/>
      <c r="E49" s="110"/>
      <c r="F49" s="110"/>
      <c r="G49" s="110"/>
      <c r="H49" s="110"/>
      <c r="I49" s="110"/>
      <c r="J49" s="110"/>
      <c r="K49" s="105"/>
      <c r="L49" s="106"/>
      <c r="M49" s="110"/>
      <c r="N49" s="105"/>
      <c r="O49" s="106"/>
      <c r="P49" s="107"/>
      <c r="Q49" s="51" t="str">
        <f>IF($H$48="","",
IF(OR($H$48="Corrupción",$H$48="Lavado de Activos",$H$48="Financiación del Terrorismo",$H$48="Trámites, OPAs y Consultas de Acceso a la Información Pública"),'6.Valoración Control Corrupción'!$E49,'5. Valoración de Controles'!$H49))</f>
        <v/>
      </c>
      <c r="R49" s="50" t="str">
        <f>IF($H$48="","",
IF(OR($H$48="Corrupción",$H$48="Lavado de Activos",$H$48="Financiación del Terrorismo",$H$48="Trámites, OPAs y Consultas de Acceso a la Información Pública"),"No Aplica",'5. Valoración de Controles'!$I49))</f>
        <v/>
      </c>
      <c r="S49" s="50" t="str">
        <f>IF($H$48="","",
IF(OR($H$48="Corrupción",$H$48="Lavado de Activos",$H$48="Financiación del Terrorismo",$H$48="Trámites, OPAs y Consultas de Acceso a la Información Pública"),"No Aplica",'5. Valoración de Controles'!$J49))</f>
        <v/>
      </c>
      <c r="T49" s="50" t="str">
        <f>IF($H$48="","",
IF(OR($H$48="Corrupción",$H$48="Lavado de Activos",$H$48="Financiación del Terrorismo",$H$48="Trámites, OPAs y Consultas de Acceso a la Información Pública"),"No Aplica",'5. Valoración de Controles'!$K49))</f>
        <v/>
      </c>
      <c r="U49" s="50" t="str">
        <f>IF($H$48="","",
IF(OR($H$48="Corrupción",$H$48="Lavado de Activos",$H$48="Financiación del Terrorismo",$H$48="Trámites, OPAs y Consultas de Acceso a la Información Pública"),"No Aplica",'5. Valoración de Controles'!$L49))</f>
        <v/>
      </c>
      <c r="V49" s="50" t="str">
        <f>IF($H$48="","",
IF(OR($H$48="Corrupción",$H$48="Lavado de Activos",$H$48="Financiación del Terrorismo",$H$48="Trámites, OPAs y Consultas de Acceso a la Información Pública"),"No Aplica",'5. Valoración de Controles'!$M49))</f>
        <v/>
      </c>
      <c r="W49" s="50" t="str">
        <f>IF($H$48="","",
IF(OR($H$48="Corrupción",$H$48="Lavado de Activos",$H$48="Financiación del Terrorismo",$H$48="Trámites, OPAs y Consultas de Acceso a la Información Pública"),"No Aplica",'5. Valoración de Controles'!$N49))</f>
        <v/>
      </c>
      <c r="X49" s="68" t="str">
        <f>IF($H$48="","",
IF(OR($H$48="Corrupción",$H$48="Lavado de Activos",$H$48="Financiación del Terrorismo",$H$48="Trámites, OPAs y Consultas de Acceso a la Información Pública"),"No Aplica",'5. Valoración de Controles'!$O49))</f>
        <v/>
      </c>
      <c r="Y49" s="68" t="str">
        <f>IF($H$48="","",
IF(OR($H$48="Corrupción",$H$48="Lavado de Activos",$H$48="Financiación del Terrorismo",$H$48="Trámites, OPAs y Consultas de Acceso a la Información Pública"),"No Aplica",'5. Valoración de Controles'!$P49))</f>
        <v/>
      </c>
      <c r="Z49" s="68" t="str">
        <f>IF($H$48="","",
IF(OR($H$48="Corrupción",$H$48="Lavado de Activos",$H$48="Financiación del Terrorismo",$H$48="Trámites, OPAs y Consultas de Acceso a la Información Pública"),"No Aplica",'5. Valoración de Controles'!$Q49))</f>
        <v/>
      </c>
      <c r="AA49" s="52" t="str">
        <f>IF($H$48="","",
IF(OR($H$48="Corrupción",$H$48="Lavado de Activos",$H$48="Financiación del Terrorismo",$H$48="Trámites, OPAs y Consultas de Acceso a la Información Pública"),"No aplica",'5. Valoración de Controles'!$R49))</f>
        <v/>
      </c>
      <c r="AB49" s="105"/>
      <c r="AC49" s="177"/>
      <c r="AD49" s="105"/>
      <c r="AE49" s="177"/>
      <c r="AF49" s="107"/>
      <c r="AG49" s="108"/>
      <c r="AH49" s="178"/>
      <c r="AI49" s="180"/>
      <c r="AJ49" s="175"/>
      <c r="AK49" s="183"/>
      <c r="AL49" s="175"/>
    </row>
    <row r="50" spans="1:67" ht="31.5" customHeight="1" x14ac:dyDescent="0.3">
      <c r="A50" s="109"/>
      <c r="B50" s="110"/>
      <c r="C50" s="110"/>
      <c r="D50" s="110"/>
      <c r="E50" s="110"/>
      <c r="F50" s="110"/>
      <c r="G50" s="110"/>
      <c r="H50" s="110"/>
      <c r="I50" s="110"/>
      <c r="J50" s="110"/>
      <c r="K50" s="105"/>
      <c r="L50" s="106"/>
      <c r="M50" s="110"/>
      <c r="N50" s="105"/>
      <c r="O50" s="106"/>
      <c r="P50" s="107"/>
      <c r="Q50" s="51" t="str">
        <f>IF($H$48="","",
IF(OR($H$48="Corrupción",$H$48="Lavado de Activos",$H$48="Financiación del Terrorismo",$H$48="Trámites, OPAs y Consultas de Acceso a la Información Pública"),'6.Valoración Control Corrupción'!$E50,'5. Valoración de Controles'!$H50))</f>
        <v/>
      </c>
      <c r="R50" s="50" t="str">
        <f>IF($H$48="","",
IF(OR($H$48="Corrupción",$H$48="Lavado de Activos",$H$48="Financiación del Terrorismo",$H$48="Trámites, OPAs y Consultas de Acceso a la Información Pública"),"No Aplica",'5. Valoración de Controles'!$I50))</f>
        <v/>
      </c>
      <c r="S50" s="50" t="str">
        <f>IF($H$48="","",
IF(OR($H$48="Corrupción",$H$48="Lavado de Activos",$H$48="Financiación del Terrorismo",$H$48="Trámites, OPAs y Consultas de Acceso a la Información Pública"),"No Aplica",'5. Valoración de Controles'!$J50))</f>
        <v/>
      </c>
      <c r="T50" s="50" t="str">
        <f>IF($H$48="","",
IF(OR($H$48="Corrupción",$H$48="Lavado de Activos",$H$48="Financiación del Terrorismo",$H$48="Trámites, OPAs y Consultas de Acceso a la Información Pública"),"No Aplica",'5. Valoración de Controles'!$K50))</f>
        <v/>
      </c>
      <c r="U50" s="50" t="str">
        <f>IF($H$48="","",
IF(OR($H$48="Corrupción",$H$48="Lavado de Activos",$H$48="Financiación del Terrorismo",$H$48="Trámites, OPAs y Consultas de Acceso a la Información Pública"),"No Aplica",'5. Valoración de Controles'!$L50))</f>
        <v/>
      </c>
      <c r="V50" s="50" t="str">
        <f>IF($H$48="","",
IF(OR($H$48="Corrupción",$H$48="Lavado de Activos",$H$48="Financiación del Terrorismo",$H$48="Trámites, OPAs y Consultas de Acceso a la Información Pública"),"No Aplica",'5. Valoración de Controles'!$M50))</f>
        <v/>
      </c>
      <c r="W50" s="50" t="str">
        <f>IF($H$48="","",
IF(OR($H$48="Corrupción",$H$48="Lavado de Activos",$H$48="Financiación del Terrorismo",$H$48="Trámites, OPAs y Consultas de Acceso a la Información Pública"),"No Aplica",'5. Valoración de Controles'!$N50))</f>
        <v/>
      </c>
      <c r="X50" s="68" t="str">
        <f>IF($H$48="","",
IF(OR($H$48="Corrupción",$H$48="Lavado de Activos",$H$48="Financiación del Terrorismo",$H$48="Trámites, OPAs y Consultas de Acceso a la Información Pública"),"No Aplica",'5. Valoración de Controles'!$O50))</f>
        <v/>
      </c>
      <c r="Y50" s="68" t="str">
        <f>IF($H$48="","",
IF(OR($H$48="Corrupción",$H$48="Lavado de Activos",$H$48="Financiación del Terrorismo",$H$48="Trámites, OPAs y Consultas de Acceso a la Información Pública"),"No Aplica",'5. Valoración de Controles'!$P50))</f>
        <v/>
      </c>
      <c r="Z50" s="68" t="str">
        <f>IF($H$48="","",
IF(OR($H$48="Corrupción",$H$48="Lavado de Activos",$H$48="Financiación del Terrorismo",$H$48="Trámites, OPAs y Consultas de Acceso a la Información Pública"),"No Aplica",'5. Valoración de Controles'!$Q50))</f>
        <v/>
      </c>
      <c r="AA50" s="52" t="str">
        <f>IF($H$48="","",
IF(OR($H$48="Corrupción",$H$48="Lavado de Activos",$H$48="Financiación del Terrorismo",$H$48="Trámites, OPAs y Consultas de Acceso a la Información Pública"),"No aplica",'5. Valoración de Controles'!$R50))</f>
        <v/>
      </c>
      <c r="AB50" s="105"/>
      <c r="AC50" s="177"/>
      <c r="AD50" s="105"/>
      <c r="AE50" s="177"/>
      <c r="AF50" s="107"/>
      <c r="AG50" s="108"/>
      <c r="AH50" s="178"/>
      <c r="AI50" s="180"/>
      <c r="AJ50" s="175"/>
      <c r="AK50" s="183"/>
      <c r="AL50" s="175"/>
    </row>
    <row r="51" spans="1:67" ht="31.5" customHeight="1" x14ac:dyDescent="0.3">
      <c r="A51" s="109">
        <v>15</v>
      </c>
      <c r="B51" s="110" t="str">
        <f>'2. Identificación del Riesgo'!B51:B53</f>
        <v/>
      </c>
      <c r="C51" s="110" t="str">
        <f>IF('2. Identificación del Riesgo'!C51:C53="","",'2. Identificación del Riesgo'!C51:C53)</f>
        <v/>
      </c>
      <c r="D51" s="110" t="str">
        <f>IF('2. Identificación del Riesgo'!D51:D53="","",'2. Identificación del Riesgo'!D51:D53)</f>
        <v/>
      </c>
      <c r="E51" s="110" t="str">
        <f>IF('2. Identificación del Riesgo'!E51:E53="","",'2. Identificación del Riesgo'!E51:E53)</f>
        <v/>
      </c>
      <c r="F51" s="110" t="str">
        <f>IF('2. Identificación del Riesgo'!F51:F53="","",'2. Identificación del Riesgo'!F51:F53)</f>
        <v/>
      </c>
      <c r="G51" s="110" t="str">
        <f>IF('2. Identificación del Riesgo'!G51:G53="","",'2. Identificación del Riesgo'!G51:G53)</f>
        <v/>
      </c>
      <c r="H51" s="110" t="str">
        <f>IF('2. Identificación del Riesgo'!H51:H53="","",'2. Identificación del Riesgo'!H51:H53)</f>
        <v/>
      </c>
      <c r="I51" s="110" t="str">
        <f>IF('2. Identificación del Riesgo'!I51:I53="","",'2. Identificación del Riesgo'!I51:I53)</f>
        <v/>
      </c>
      <c r="J51" s="110" t="str">
        <f>IF('2. Identificación del Riesgo'!J51:J53="","",'2. Identificación del Riesgo'!J51:J53)</f>
        <v/>
      </c>
      <c r="K51" s="105" t="str">
        <f>'2. Identificación del Riesgo'!K51:K53</f>
        <v/>
      </c>
      <c r="L51" s="106" t="str">
        <f>'2. Identificación del Riesgo'!L51:L53</f>
        <v/>
      </c>
      <c r="M51" s="110" t="str">
        <f>IF(OR('2. Identificación del Riesgo'!H51:H53="Corrupción",'2. Identificación del Riesgo'!H51:H53="Lavado de Activos",'2. Identificación del Riesgo'!H51:H53="Financiación del Terrorismo",'2. Identificación del Riesgo'!H51:H53="Trámites, OPAs y Consultas de Acceso a la Información Pública"),"No Aplica",
IF('2. Identificación del Riesgo'!M51:M53="","",'2. Identificación del Riesgo'!M51:M53))</f>
        <v/>
      </c>
      <c r="N51" s="105" t="str">
        <f>'2. Identificación del Riesgo'!N51:N53</f>
        <v/>
      </c>
      <c r="O51" s="106" t="str">
        <f>'2. Identificación del Riesgo'!O51:O53</f>
        <v/>
      </c>
      <c r="P51" s="107" t="str">
        <f>'2. Identificación del Riesgo'!P51:P53</f>
        <v/>
      </c>
      <c r="Q51" s="51" t="str">
        <f>IF($H$51="","",
IF(OR($H$51="Corrupción",$H$51="Lavado de Activos",$H$51="Financiación del Terrorismo",$H$51="Trámites, OPAs y Consultas de Acceso a la Información Pública"),'6.Valoración Control Corrupción'!$E51,'5. Valoración de Controles'!$H51))</f>
        <v/>
      </c>
      <c r="R51" s="50" t="str">
        <f>IF($H$51="","",
IF(OR($H$51="Corrupción",$H$51="Lavado de Activos",$H$51="Financiación del Terrorismo",$H$51="Trámites, OPAs y Consultas de Acceso a la Información Pública"),"No Aplica",'5. Valoración de Controles'!$I51))</f>
        <v/>
      </c>
      <c r="S51" s="50" t="str">
        <f>IF($H$51="","",
IF(OR($H$51="Corrupción",$H$51="Lavado de Activos",$H$51="Financiación del Terrorismo",$H$51="Trámites, OPAs y Consultas de Acceso a la Información Pública"),"No Aplica",'5. Valoración de Controles'!$J51))</f>
        <v/>
      </c>
      <c r="T51" s="50" t="str">
        <f>IF($H$51="","",
IF(OR($H$51="Corrupción",$H$51="Lavado de Activos",$H$51="Financiación del Terrorismo",$H$51="Trámites, OPAs y Consultas de Acceso a la Información Pública"),"No Aplica",'5. Valoración de Controles'!$K51))</f>
        <v/>
      </c>
      <c r="U51" s="50" t="str">
        <f>IF($H$51="","",
IF(OR($H$51="Corrupción",$H$51="Lavado de Activos",$H$51="Financiación del Terrorismo",$H$51="Trámites, OPAs y Consultas de Acceso a la Información Pública"),"No Aplica",'5. Valoración de Controles'!$L51))</f>
        <v/>
      </c>
      <c r="V51" s="50" t="str">
        <f>IF($H$51="","",
IF(OR($H$51="Corrupción",$H$51="Lavado de Activos",$H$51="Financiación del Terrorismo",$H$51="Trámites, OPAs y Consultas de Acceso a la Información Pública"),"No Aplica",'5. Valoración de Controles'!$M51))</f>
        <v/>
      </c>
      <c r="W51" s="50" t="str">
        <f>IF($H$51="","",
IF(OR($H$51="Corrupción",$H$51="Lavado de Activos",$H$51="Financiación del Terrorismo",$H$51="Trámites, OPAs y Consultas de Acceso a la Información Pública"),"No Aplica",'5. Valoración de Controles'!$N51))</f>
        <v/>
      </c>
      <c r="X51" s="68" t="str">
        <f>IF($H$51="","",
IF(OR($H$51="Corrupción",$H$51="Lavado de Activos",$H$51="Financiación del Terrorismo",$H$51="Trámites, OPAs y Consultas de Acceso a la Información Pública"),"No Aplica",'5. Valoración de Controles'!$O51))</f>
        <v/>
      </c>
      <c r="Y51" s="68" t="str">
        <f>IF($H$51="","",
IF(OR($H$51="Corrupción",$H$51="Lavado de Activos",$H$51="Financiación del Terrorismo",$H$51="Trámites, OPAs y Consultas de Acceso a la Información Pública"),"No Aplica",'5. Valoración de Controles'!$P51))</f>
        <v/>
      </c>
      <c r="Z51" s="68" t="str">
        <f>IF($H$51="","",
IF(OR($H$51="Corrupción",$H$51="Lavado de Activos",$H$51="Financiación del Terrorismo",$H$51="Trámites, OPAs y Consultas de Acceso a la Información Pública"),"No Aplica",'5. Valoración de Controles'!$Q51))</f>
        <v/>
      </c>
      <c r="AA51" s="52" t="str">
        <f>IF($H$51="","",
IF(OR($H$51="Corrupción",$H$51="Lavado de Activos",$H$51="Financiación del Terrorismo",$H$51="Trámites, OPAs y Consultas de Acceso a la Información Pública"),"No aplica",'5. Valoración de Controles'!$R51))</f>
        <v/>
      </c>
      <c r="AB51" s="105" t="str">
        <f>IF(H51="","",
IF(OR(H51="Corrupción",H51="Lavado de Activos",H51="Financiación del Terrorismo",H51="Trámites, OPAs y Consultas de Acceso a la Información Pública"),'6.Valoración Control Corrupción'!W51:W53,
IF(OR(H51&lt;&gt;"Corrupción",H51&lt;&gt;"Lavado de Activos",H51&lt;&gt;"Financiación del Terrorismo",H51&lt;&gt;"Trámites, OPAs y Consultas de Acceso a la Información Pública"),IF(AC51="","",
IF(AND(AC51&gt;0,AC51&lt;0.4),"Muy Baja",
IF(AND(AC51&gt;=0.4,AC51&lt;0.6),"Baja",
IF(AND(AC51&gt;=0.6,AC51&lt;0.8),"Media",
IF(AND(AC51&gt;=0.8,AC51&lt;1),"Alta",
IF(AC51&gt;=1,"Muy Alta","")))))))))</f>
        <v/>
      </c>
      <c r="AC51" s="176" t="str">
        <f>IF(H51="","",
IF(OR(H51="Corrupción",H51="Lavado de Activos",H51="Financiación del Terrorismo",H51="Trámites, OPAs y Consultas de Acceso a la Información Pública"),"No aplica",
IF(OR(H51&lt;&gt;"Corrupción",H51&lt;&gt;"Lavado de Activos",H51&lt;&gt;"Financiación del Terrorismo",H51&lt;&gt;"Trámites, OPAs y Consultas de Acceso a la Información Pública"),
IF('5. Valoración de Controles'!U53&gt;0,'5. Valoración de Controles'!U53,
IF('5. Valoración de Controles'!U52&gt;0,'5. Valoración de Controles'!U52,
IF('5. Valoración de Controles'!U51&gt;0,'5. Valoración de Controles'!U51,L51))))))</f>
        <v/>
      </c>
      <c r="AD51" s="105" t="str">
        <f>IF(H51="","",
IF(OR(H51="Corrupción",H51="Lavado de Activos",H51="Financiación del Terrorismo",H51="Trámites, OPAs y Consultas de Acceso a la Información Pública"),'3. Impacto Riesgo de Corrupción'!Z51:Z53,
IF(OR(H51&lt;&gt;"Corrupción",H51&lt;&gt;"Lavado de Activos",H51&lt;&gt;"Financiación del Terrorismo",H51&lt;&gt;"Trámites, OPAs y Consultas de Acceso a la Información Pública"),
IF(AE51="","",
IF(AND(AE51&gt;0,AE51&lt;0.4),"Leve",
IF(AND(AE51&gt;=0.4,AE51&lt;0.6),"Menor",
IF(AND(AE51&gt;=0.6,AE51&lt;0.8),"Moderado",
IF(AND(AE51&gt;=0.8,AE51&lt;1),"Mayor",
IF(AE51&gt;=1,"Catastrófico","")))))))))</f>
        <v/>
      </c>
      <c r="AE51" s="176" t="str">
        <f>IF(H51="","",
IF(OR(H51="Corrupción",H51="Lavado de Activos",H51="Financiación del Terrorismo",H51="Trámites, OPAs y Consultas de Acceso a la Información Pública"),"No aplica",
IF(OR(H51&lt;&gt;"Corrupción",H51&lt;&gt;"Lavado de Activos",H51&lt;&gt;"Financiación del Terrorismo",H51&lt;&gt;"Trámites, OPAs y Consultas de Acceso a la Información Pública"),
IF('5. Valoración de Controles'!V53&gt;0,'5. Valoración de Controles'!V53,
IF('5. Valoración de Controles'!V52&gt;0,'5. Valoración de Controles'!V52,
IF('5. Valoración de Controles'!V51&gt;0,'5. Valoración de Controles'!V51,O51))))))</f>
        <v/>
      </c>
      <c r="AF51" s="107" t="str">
        <f t="shared" ref="AF51" si="39">IF(AND(AB51="Muy Alta",OR(AD51="Leve",AD51="Menor",AD51="Moderado",AD51="Mayor")),"Alto",
IF(AND(AB51="Alta",OR(AD51="Leve",AD51="Menor")),"Moderado",
IF(AND(AB51="Alta",OR(AD51="Moderado",AD51="Mayor")),"Alto",
IF(AND(AB51="Media",OR(AD51="Leve",AD51="Menor",AD51="Moderado")),"Moderado",
IF(AND(AB51="Media",OR(AD51="Mayor")),"Alto",
IF(AND(AB51="Baja",OR(AD51="Leve")),"Bajo",
IF(AND(OR(AB51="Baja",AB51="Improbable"),OR(AD51="Menor",AD51="Moderado")),"Moderado",
IF(AND(OR(AB51="Baja",AB51="Improbable"),AD51="Mayor"),"Alto",
IF(AND(AB51="Muy Baja",OR(AD51="Leve",AD51="Menor")),"Bajo",
IF(AND(OR(AB51="Muy Baja",AB51="Rara vez"),OR(AD51="Moderado")),"Moderado",
IF(AND(OR(AB51="Muy Baja",AB51="Rara vez"),AD51="Mayor"),"Alto",
IF(AND(OR(AB51="Casi seguro",AB51="Probable",AB51="Posible"),AD51="Mayor"),"Extremo",
IF(AND(AB51="Casi seguro",AD51="Moderado"),"Extremo",
IF(AND(OR(AB51="Probable",AB51="Posible"),OR(AD51="Moderado")),"Alto",
IF(AD51="Catastrófico","Extremo","")))))))))))))))</f>
        <v/>
      </c>
      <c r="AG51" s="108"/>
      <c r="AH51" s="155" t="str">
        <f t="shared" ref="AH51" si="40">IF(AG51="Reducir (Mitigar)","Debe establecer el plan de acción a implementar para mitigar el nivel del riesgo",
IF(AG51="Reducir (Transferir)","No amerita plan de acción. Debe tercerizar la actividad que genera este riesgo o adquirir polizas para evitar responsabilidad economica, sin embargo mantiene la responsabilidad reputacional",
IF(AG51="Aceptar","No amerita plan de acción. Asuma las consecuencias de la materialización del riesgo",
IF(AG51="Evitar","No amerita plan de acción. No ejecute la actividad que genera el riesgo",
IF(AG51="Reducir","Debe establecer el plan de acción a implementar para mitigar el nivel del riesgo",
IF(AG51="Compartir","No amerita plan de acción. Comparta el riesgo con una parte interesada que pueda gestionarlo con mas eficacia",""))))))</f>
        <v/>
      </c>
      <c r="AI51" s="179"/>
      <c r="AJ51" s="181"/>
      <c r="AK51" s="182" t="str">
        <f t="shared" ref="AK51" si="41">IF(AI51="","","∑ Peso porcentual de cada acción definida")</f>
        <v/>
      </c>
      <c r="AL51" s="111"/>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row>
    <row r="52" spans="1:67" ht="31.5" customHeight="1" x14ac:dyDescent="0.3">
      <c r="A52" s="109"/>
      <c r="B52" s="110"/>
      <c r="C52" s="110"/>
      <c r="D52" s="110"/>
      <c r="E52" s="110"/>
      <c r="F52" s="110"/>
      <c r="G52" s="110"/>
      <c r="H52" s="110"/>
      <c r="I52" s="110"/>
      <c r="J52" s="110"/>
      <c r="K52" s="105"/>
      <c r="L52" s="106"/>
      <c r="M52" s="110"/>
      <c r="N52" s="105"/>
      <c r="O52" s="106"/>
      <c r="P52" s="107"/>
      <c r="Q52" s="51" t="str">
        <f>IF($H$51="","",
IF(OR($H$51="Corrupción",$H$51="Lavado de Activos",$H$51="Financiación del Terrorismo",$H$51="Trámites, OPAs y Consultas de Acceso a la Información Pública"),'6.Valoración Control Corrupción'!$E52,'5. Valoración de Controles'!$H52))</f>
        <v/>
      </c>
      <c r="R52" s="50" t="str">
        <f>IF($H$51="","",
IF(OR($H$51="Corrupción",$H$51="Lavado de Activos",$H$51="Financiación del Terrorismo",$H$51="Trámites, OPAs y Consultas de Acceso a la Información Pública"),"No Aplica",'5. Valoración de Controles'!$I52))</f>
        <v/>
      </c>
      <c r="S52" s="50" t="str">
        <f>IF($H$51="","",
IF(OR($H$51="Corrupción",$H$51="Lavado de Activos",$H$51="Financiación del Terrorismo",$H$51="Trámites, OPAs y Consultas de Acceso a la Información Pública"),"No Aplica",'5. Valoración de Controles'!$J52))</f>
        <v/>
      </c>
      <c r="T52" s="50" t="str">
        <f>IF($H$51="","",
IF(OR($H$51="Corrupción",$H$51="Lavado de Activos",$H$51="Financiación del Terrorismo",$H$51="Trámites, OPAs y Consultas de Acceso a la Información Pública"),"No Aplica",'5. Valoración de Controles'!$K52))</f>
        <v/>
      </c>
      <c r="U52" s="50" t="str">
        <f>IF($H$51="","",
IF(OR($H$51="Corrupción",$H$51="Lavado de Activos",$H$51="Financiación del Terrorismo",$H$51="Trámites, OPAs y Consultas de Acceso a la Información Pública"),"No Aplica",'5. Valoración de Controles'!$L52))</f>
        <v/>
      </c>
      <c r="V52" s="50" t="str">
        <f>IF($H$51="","",
IF(OR($H$51="Corrupción",$H$51="Lavado de Activos",$H$51="Financiación del Terrorismo",$H$51="Trámites, OPAs y Consultas de Acceso a la Información Pública"),"No Aplica",'5. Valoración de Controles'!$M52))</f>
        <v/>
      </c>
      <c r="W52" s="50" t="str">
        <f>IF($H$51="","",
IF(OR($H$51="Corrupción",$H$51="Lavado de Activos",$H$51="Financiación del Terrorismo",$H$51="Trámites, OPAs y Consultas de Acceso a la Información Pública"),"No Aplica",'5. Valoración de Controles'!$N52))</f>
        <v/>
      </c>
      <c r="X52" s="68" t="str">
        <f>IF($H$51="","",
IF(OR($H$51="Corrupción",$H$51="Lavado de Activos",$H$51="Financiación del Terrorismo",$H$51="Trámites, OPAs y Consultas de Acceso a la Información Pública"),"No Aplica",'5. Valoración de Controles'!$O52))</f>
        <v/>
      </c>
      <c r="Y52" s="68" t="str">
        <f>IF($H$51="","",
IF(OR($H$51="Corrupción",$H$51="Lavado de Activos",$H$51="Financiación del Terrorismo",$H$51="Trámites, OPAs y Consultas de Acceso a la Información Pública"),"No Aplica",'5. Valoración de Controles'!$P52))</f>
        <v/>
      </c>
      <c r="Z52" s="68" t="str">
        <f>IF($H$51="","",
IF(OR($H$51="Corrupción",$H$51="Lavado de Activos",$H$51="Financiación del Terrorismo",$H$51="Trámites, OPAs y Consultas de Acceso a la Información Pública"),"No Aplica",'5. Valoración de Controles'!$Q52))</f>
        <v/>
      </c>
      <c r="AA52" s="52" t="str">
        <f>IF($H$51="","",
IF(OR($H$51="Corrupción",$H$51="Lavado de Activos",$H$51="Financiación del Terrorismo",$H$51="Trámites, OPAs y Consultas de Acceso a la Información Pública"),"No aplica",'5. Valoración de Controles'!$R52))</f>
        <v/>
      </c>
      <c r="AB52" s="105"/>
      <c r="AC52" s="177"/>
      <c r="AD52" s="105"/>
      <c r="AE52" s="177"/>
      <c r="AF52" s="107"/>
      <c r="AG52" s="108"/>
      <c r="AH52" s="178"/>
      <c r="AI52" s="180"/>
      <c r="AJ52" s="175"/>
      <c r="AK52" s="183"/>
      <c r="AL52" s="175"/>
    </row>
    <row r="53" spans="1:67" ht="31.5" customHeight="1" x14ac:dyDescent="0.3">
      <c r="A53" s="109"/>
      <c r="B53" s="110"/>
      <c r="C53" s="110"/>
      <c r="D53" s="110"/>
      <c r="E53" s="110"/>
      <c r="F53" s="110"/>
      <c r="G53" s="110"/>
      <c r="H53" s="110"/>
      <c r="I53" s="110"/>
      <c r="J53" s="110"/>
      <c r="K53" s="105"/>
      <c r="L53" s="106"/>
      <c r="M53" s="110"/>
      <c r="N53" s="105"/>
      <c r="O53" s="106"/>
      <c r="P53" s="107"/>
      <c r="Q53" s="51" t="str">
        <f>IF($H$51="","",
IF(OR($H$51="Corrupción",$H$51="Lavado de Activos",$H$51="Financiación del Terrorismo",$H$51="Trámites, OPAs y Consultas de Acceso a la Información Pública"),'6.Valoración Control Corrupción'!$E53,'5. Valoración de Controles'!$H53))</f>
        <v/>
      </c>
      <c r="R53" s="50" t="str">
        <f>IF($H$51="","",
IF(OR($H$51="Corrupción",$H$51="Lavado de Activos",$H$51="Financiación del Terrorismo",$H$51="Trámites, OPAs y Consultas de Acceso a la Información Pública"),"No Aplica",'5. Valoración de Controles'!$I53))</f>
        <v/>
      </c>
      <c r="S53" s="50" t="str">
        <f>IF($H$51="","",
IF(OR($H$51="Corrupción",$H$51="Lavado de Activos",$H$51="Financiación del Terrorismo",$H$51="Trámites, OPAs y Consultas de Acceso a la Información Pública"),"No Aplica",'5. Valoración de Controles'!$J53))</f>
        <v/>
      </c>
      <c r="T53" s="50" t="str">
        <f>IF($H$51="","",
IF(OR($H$51="Corrupción",$H$51="Lavado de Activos",$H$51="Financiación del Terrorismo",$H$51="Trámites, OPAs y Consultas de Acceso a la Información Pública"),"No Aplica",'5. Valoración de Controles'!$K53))</f>
        <v/>
      </c>
      <c r="U53" s="50" t="str">
        <f>IF($H$51="","",
IF(OR($H$51="Corrupción",$H$51="Lavado de Activos",$H$51="Financiación del Terrorismo",$H$51="Trámites, OPAs y Consultas de Acceso a la Información Pública"),"No Aplica",'5. Valoración de Controles'!$L53))</f>
        <v/>
      </c>
      <c r="V53" s="50" t="str">
        <f>IF($H$51="","",
IF(OR($H$51="Corrupción",$H$51="Lavado de Activos",$H$51="Financiación del Terrorismo",$H$51="Trámites, OPAs y Consultas de Acceso a la Información Pública"),"No Aplica",'5. Valoración de Controles'!$M53))</f>
        <v/>
      </c>
      <c r="W53" s="50" t="str">
        <f>IF($H$51="","",
IF(OR($H$51="Corrupción",$H$51="Lavado de Activos",$H$51="Financiación del Terrorismo",$H$51="Trámites, OPAs y Consultas de Acceso a la Información Pública"),"No Aplica",'5. Valoración de Controles'!$N53))</f>
        <v/>
      </c>
      <c r="X53" s="68" t="str">
        <f>IF($H$51="","",
IF(OR($H$51="Corrupción",$H$51="Lavado de Activos",$H$51="Financiación del Terrorismo",$H$51="Trámites, OPAs y Consultas de Acceso a la Información Pública"),"No Aplica",'5. Valoración de Controles'!$O53))</f>
        <v/>
      </c>
      <c r="Y53" s="68" t="str">
        <f>IF($H$51="","",
IF(OR($H$51="Corrupción",$H$51="Lavado de Activos",$H$51="Financiación del Terrorismo",$H$51="Trámites, OPAs y Consultas de Acceso a la Información Pública"),"No Aplica",'5. Valoración de Controles'!$P53))</f>
        <v/>
      </c>
      <c r="Z53" s="68" t="str">
        <f>IF($H$51="","",
IF(OR($H$51="Corrupción",$H$51="Lavado de Activos",$H$51="Financiación del Terrorismo",$H$51="Trámites, OPAs y Consultas de Acceso a la Información Pública"),"No Aplica",'5. Valoración de Controles'!$Q53))</f>
        <v/>
      </c>
      <c r="AA53" s="52" t="str">
        <f>IF($H$51="","",
IF(OR($H$51="Corrupción",$H$51="Lavado de Activos",$H$51="Financiación del Terrorismo",$H$51="Trámites, OPAs y Consultas de Acceso a la Información Pública"),"No aplica",'5. Valoración de Controles'!$R53))</f>
        <v/>
      </c>
      <c r="AB53" s="105"/>
      <c r="AC53" s="177"/>
      <c r="AD53" s="105"/>
      <c r="AE53" s="177"/>
      <c r="AF53" s="107"/>
      <c r="AG53" s="108"/>
      <c r="AH53" s="178"/>
      <c r="AI53" s="180"/>
      <c r="AJ53" s="175"/>
      <c r="AK53" s="183"/>
      <c r="AL53" s="175"/>
    </row>
    <row r="54" spans="1:67" ht="31.5" customHeight="1" x14ac:dyDescent="0.3">
      <c r="A54" s="109">
        <v>16</v>
      </c>
      <c r="B54" s="110" t="str">
        <f>'2. Identificación del Riesgo'!B54:B56</f>
        <v/>
      </c>
      <c r="C54" s="110" t="str">
        <f>IF('2. Identificación del Riesgo'!C54:C56="","",'2. Identificación del Riesgo'!C54:C56)</f>
        <v/>
      </c>
      <c r="D54" s="110" t="str">
        <f>IF('2. Identificación del Riesgo'!D54:D56="","",'2. Identificación del Riesgo'!D54:D56)</f>
        <v/>
      </c>
      <c r="E54" s="110" t="str">
        <f>IF('2. Identificación del Riesgo'!E54:E56="","",'2. Identificación del Riesgo'!E54:E56)</f>
        <v/>
      </c>
      <c r="F54" s="110" t="str">
        <f>IF('2. Identificación del Riesgo'!F54:F56="","",'2. Identificación del Riesgo'!F54:F56)</f>
        <v/>
      </c>
      <c r="G54" s="110" t="str">
        <f>IF('2. Identificación del Riesgo'!G54:G56="","",'2. Identificación del Riesgo'!G54:G56)</f>
        <v/>
      </c>
      <c r="H54" s="110" t="str">
        <f>IF('2. Identificación del Riesgo'!H54:H56="","",'2. Identificación del Riesgo'!H54:H56)</f>
        <v/>
      </c>
      <c r="I54" s="110" t="str">
        <f>IF('2. Identificación del Riesgo'!I54:I56="","",'2. Identificación del Riesgo'!I54:I56)</f>
        <v/>
      </c>
      <c r="J54" s="110" t="str">
        <f>IF('2. Identificación del Riesgo'!J54:J56="","",'2. Identificación del Riesgo'!J54:J56)</f>
        <v/>
      </c>
      <c r="K54" s="105" t="str">
        <f>'2. Identificación del Riesgo'!K54:K56</f>
        <v/>
      </c>
      <c r="L54" s="106" t="str">
        <f>'2. Identificación del Riesgo'!L54:L56</f>
        <v/>
      </c>
      <c r="M54" s="110" t="str">
        <f>IF(OR('2. Identificación del Riesgo'!H54:H56="Corrupción",'2. Identificación del Riesgo'!H54:H56="Lavado de Activos",'2. Identificación del Riesgo'!H54:H56="Financiación del Terrorismo",'2. Identificación del Riesgo'!H54:H56="Trámites, OPAs y Consultas de Acceso a la Información Pública"),"No Aplica",
IF('2. Identificación del Riesgo'!M54:M56="","",'2. Identificación del Riesgo'!M54:M56))</f>
        <v/>
      </c>
      <c r="N54" s="105" t="str">
        <f>'2. Identificación del Riesgo'!N54:N56</f>
        <v/>
      </c>
      <c r="O54" s="106" t="str">
        <f>'2. Identificación del Riesgo'!O54:O56</f>
        <v/>
      </c>
      <c r="P54" s="107" t="str">
        <f>'2. Identificación del Riesgo'!P54:P56</f>
        <v/>
      </c>
      <c r="Q54" s="51" t="str">
        <f>IF($H$54="","",
IF(OR($H$54="Corrupción",$H$54="Lavado de Activos",$H$54="Financiación del Terrorismo",$H$54="Trámites, OPAs y Consultas de Acceso a la Información Pública"),'6.Valoración Control Corrupción'!$E54,'5. Valoración de Controles'!$H54))</f>
        <v/>
      </c>
      <c r="R54" s="50" t="str">
        <f>IF($H$54="","",
IF(OR($H$54="Corrupción",$H$54="Lavado de Activos",$H$54="Financiación del Terrorismo",$H$54="Trámites, OPAs y Consultas de Acceso a la Información Pública"),"No Aplica",'5. Valoración de Controles'!$I54))</f>
        <v/>
      </c>
      <c r="S54" s="50" t="str">
        <f>IF($H$54="","",
IF(OR($H$54="Corrupción",$H$54="Lavado de Activos",$H$54="Financiación del Terrorismo",$H$54="Trámites, OPAs y Consultas de Acceso a la Información Pública"),"No Aplica",'5. Valoración de Controles'!$J54))</f>
        <v/>
      </c>
      <c r="T54" s="50" t="str">
        <f>IF($H$54="","",
IF(OR($H$54="Corrupción",$H$54="Lavado de Activos",$H$54="Financiación del Terrorismo",$H$54="Trámites, OPAs y Consultas de Acceso a la Información Pública"),"No Aplica",'5. Valoración de Controles'!$K54))</f>
        <v/>
      </c>
      <c r="U54" s="50" t="str">
        <f>IF($H$54="","",
IF(OR($H$54="Corrupción",$H$54="Lavado de Activos",$H$54="Financiación del Terrorismo",$H$54="Trámites, OPAs y Consultas de Acceso a la Información Pública"),"No Aplica",'5. Valoración de Controles'!$L54))</f>
        <v/>
      </c>
      <c r="V54" s="50" t="str">
        <f>IF($H$54="","",
IF(OR($H$54="Corrupción",$H$54="Lavado de Activos",$H$54="Financiación del Terrorismo",$H$54="Trámites, OPAs y Consultas de Acceso a la Información Pública"),"No Aplica",'5. Valoración de Controles'!$M54))</f>
        <v/>
      </c>
      <c r="W54" s="50" t="str">
        <f>IF($H$54="","",
IF(OR($H$54="Corrupción",$H$54="Lavado de Activos",$H$54="Financiación del Terrorismo",$H$54="Trámites, OPAs y Consultas de Acceso a la Información Pública"),"No Aplica",'5. Valoración de Controles'!$N54))</f>
        <v/>
      </c>
      <c r="X54" s="68" t="str">
        <f>IF($H$54="","",
IF(OR($H$54="Corrupción",$H$54="Lavado de Activos",$H$54="Financiación del Terrorismo",$H$54="Trámites, OPAs y Consultas de Acceso a la Información Pública"),"No Aplica",'5. Valoración de Controles'!$O54))</f>
        <v/>
      </c>
      <c r="Y54" s="68" t="str">
        <f>IF($H$54="","",
IF(OR($H$54="Corrupción",$H$54="Lavado de Activos",$H$54="Financiación del Terrorismo",$H$54="Trámites, OPAs y Consultas de Acceso a la Información Pública"),"No Aplica",'5. Valoración de Controles'!$P54))</f>
        <v/>
      </c>
      <c r="Z54" s="68" t="str">
        <f>IF($H$54="","",
IF(OR($H$54="Corrupción",$H$54="Lavado de Activos",$H$54="Financiación del Terrorismo",$H$54="Trámites, OPAs y Consultas de Acceso a la Información Pública"),"No Aplica",'5. Valoración de Controles'!$Q54))</f>
        <v/>
      </c>
      <c r="AA54" s="52" t="str">
        <f>IF($H$54="","",
IF(OR($H$54="Corrupción",$H$54="Lavado de Activos",$H$54="Financiación del Terrorismo",$H$54="Trámites, OPAs y Consultas de Acceso a la Información Pública"),"No aplica",'5. Valoración de Controles'!$R54))</f>
        <v/>
      </c>
      <c r="AB54" s="105" t="str">
        <f>IF(H54="","",
IF(OR(H54="Corrupción",H54="Lavado de Activos",H54="Financiación del Terrorismo",H54="Trámites, OPAs y Consultas de Acceso a la Información Pública"),'6.Valoración Control Corrupción'!W54:W56,
IF(OR(H54&lt;&gt;"Corrupción",H54&lt;&gt;"Lavado de Activos",H54&lt;&gt;"Financiación del Terrorismo",H54&lt;&gt;"Trámites, OPAs y Consultas de Acceso a la Información Pública"),IF(AC54="","",
IF(AND(AC54&gt;0,AC54&lt;0.4),"Muy Baja",
IF(AND(AC54&gt;=0.4,AC54&lt;0.6),"Baja",
IF(AND(AC54&gt;=0.6,AC54&lt;0.8),"Media",
IF(AND(AC54&gt;=0.8,AC54&lt;1),"Alta",
IF(AC54&gt;=1,"Muy Alta","")))))))))</f>
        <v/>
      </c>
      <c r="AC54" s="176" t="str">
        <f>IF(H54="","",
IF(OR(H54="Corrupción",H54="Lavado de Activos",H54="Financiación del Terrorismo",H54="Trámites, OPAs y Consultas de Acceso a la Información Pública"),"No aplica",
IF(OR(H54&lt;&gt;"Corrupción",H54&lt;&gt;"Lavado de Activos",H54&lt;&gt;"Financiación del Terrorismo",H54&lt;&gt;"Trámites, OPAs y Consultas de Acceso a la Información Pública"),
IF('5. Valoración de Controles'!U56&gt;0,'5. Valoración de Controles'!U56,
IF('5. Valoración de Controles'!U55&gt;0,'5. Valoración de Controles'!U55,
IF('5. Valoración de Controles'!U54&gt;0,'5. Valoración de Controles'!U54,L54))))))</f>
        <v/>
      </c>
      <c r="AD54" s="105" t="str">
        <f>IF(H54="","",
IF(OR(H54="Corrupción",H54="Lavado de Activos",H54="Financiación del Terrorismo",H54="Trámites, OPAs y Consultas de Acceso a la Información Pública"),'3. Impacto Riesgo de Corrupción'!Z54:Z56,
IF(OR(H54&lt;&gt;"Corrupción",H54&lt;&gt;"Lavado de Activos",H54&lt;&gt;"Financiación del Terrorismo",H54&lt;&gt;"Trámites, OPAs y Consultas de Acceso a la Información Pública"),
IF(AE54="","",
IF(AND(AE54&gt;0,AE54&lt;0.4),"Leve",
IF(AND(AE54&gt;=0.4,AE54&lt;0.6),"Menor",
IF(AND(AE54&gt;=0.6,AE54&lt;0.8),"Moderado",
IF(AND(AE54&gt;=0.8,AE54&lt;1),"Mayor",
IF(AE54&gt;=1,"Catastrófico","")))))))))</f>
        <v/>
      </c>
      <c r="AE54" s="176" t="str">
        <f>IF(H54="","",
IF(OR(H54="Corrupción",H54="Lavado de Activos",H54="Financiación del Terrorismo",H54="Trámites, OPAs y Consultas de Acceso a la Información Pública"),"No aplica",
IF(OR(H54&lt;&gt;"Corrupción",H54&lt;&gt;"Lavado de Activos",H54&lt;&gt;"Financiación del Terrorismo",H54&lt;&gt;"Trámites, OPAs y Consultas de Acceso a la Información Pública"),
IF('5. Valoración de Controles'!V56&gt;0,'5. Valoración de Controles'!V56,
IF('5. Valoración de Controles'!V55&gt;0,'5. Valoración de Controles'!V55,
IF('5. Valoración de Controles'!V54&gt;0,'5. Valoración de Controles'!V54,O54))))))</f>
        <v/>
      </c>
      <c r="AF54" s="107" t="str">
        <f t="shared" ref="AF54" si="42">IF(AND(AB54="Muy Alta",OR(AD54="Leve",AD54="Menor",AD54="Moderado",AD54="Mayor")),"Alto",
IF(AND(AB54="Alta",OR(AD54="Leve",AD54="Menor")),"Moderado",
IF(AND(AB54="Alta",OR(AD54="Moderado",AD54="Mayor")),"Alto",
IF(AND(AB54="Media",OR(AD54="Leve",AD54="Menor",AD54="Moderado")),"Moderado",
IF(AND(AB54="Media",OR(AD54="Mayor")),"Alto",
IF(AND(AB54="Baja",OR(AD54="Leve")),"Bajo",
IF(AND(OR(AB54="Baja",AB54="Improbable"),OR(AD54="Menor",AD54="Moderado")),"Moderado",
IF(AND(OR(AB54="Baja",AB54="Improbable"),AD54="Mayor"),"Alto",
IF(AND(AB54="Muy Baja",OR(AD54="Leve",AD54="Menor")),"Bajo",
IF(AND(OR(AB54="Muy Baja",AB54="Rara vez"),OR(AD54="Moderado")),"Moderado",
IF(AND(OR(AB54="Muy Baja",AB54="Rara vez"),AD54="Mayor"),"Alto",
IF(AND(OR(AB54="Casi seguro",AB54="Probable",AB54="Posible"),AD54="Mayor"),"Extremo",
IF(AND(AB54="Casi seguro",AD54="Moderado"),"Extremo",
IF(AND(OR(AB54="Probable",AB54="Posible"),OR(AD54="Moderado")),"Alto",
IF(AD54="Catastrófico","Extremo","")))))))))))))))</f>
        <v/>
      </c>
      <c r="AG54" s="108"/>
      <c r="AH54" s="155" t="str">
        <f t="shared" ref="AH54" si="43">IF(AG54="Reducir (Mitigar)","Debe establecer el plan de acción a implementar para mitigar el nivel del riesgo",
IF(AG54="Reducir (Transferir)","No amerita plan de acción. Debe tercerizar la actividad que genera este riesgo o adquirir polizas para evitar responsabilidad economica, sin embargo mantiene la responsabilidad reputacional",
IF(AG54="Aceptar","No amerita plan de acción. Asuma las consecuencias de la materialización del riesgo",
IF(AG54="Evitar","No amerita plan de acción. No ejecute la actividad que genera el riesgo",
IF(AG54="Reducir","Debe establecer el plan de acción a implementar para mitigar el nivel del riesgo",
IF(AG54="Compartir","No amerita plan de acción. Comparta el riesgo con una parte interesada que pueda gestionarlo con mas eficacia",""))))))</f>
        <v/>
      </c>
      <c r="AI54" s="179"/>
      <c r="AJ54" s="181"/>
      <c r="AK54" s="182" t="str">
        <f t="shared" ref="AK54" si="44">IF(AI54="","","∑ Peso porcentual de cada acción definida")</f>
        <v/>
      </c>
      <c r="AL54" s="111"/>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row>
    <row r="55" spans="1:67" ht="31.5" customHeight="1" x14ac:dyDescent="0.3">
      <c r="A55" s="109"/>
      <c r="B55" s="110"/>
      <c r="C55" s="110"/>
      <c r="D55" s="110"/>
      <c r="E55" s="110"/>
      <c r="F55" s="110"/>
      <c r="G55" s="110"/>
      <c r="H55" s="110"/>
      <c r="I55" s="110"/>
      <c r="J55" s="110"/>
      <c r="K55" s="105"/>
      <c r="L55" s="106"/>
      <c r="M55" s="110"/>
      <c r="N55" s="105"/>
      <c r="O55" s="106"/>
      <c r="P55" s="107"/>
      <c r="Q55" s="51" t="str">
        <f>IF($H$54="","",
IF(OR($H$54="Corrupción",$H$54="Lavado de Activos",$H$54="Financiación del Terrorismo",$H$54="Trámites, OPAs y Consultas de Acceso a la Información Pública"),'6.Valoración Control Corrupción'!$E55,'5. Valoración de Controles'!$H55))</f>
        <v/>
      </c>
      <c r="R55" s="50" t="str">
        <f>IF($H$54="","",
IF(OR($H$54="Corrupción",$H$54="Lavado de Activos",$H$54="Financiación del Terrorismo",$H$54="Trámites, OPAs y Consultas de Acceso a la Información Pública"),"No Aplica",'5. Valoración de Controles'!$I55))</f>
        <v/>
      </c>
      <c r="S55" s="50" t="str">
        <f>IF($H$54="","",
IF(OR($H$54="Corrupción",$H$54="Lavado de Activos",$H$54="Financiación del Terrorismo",$H$54="Trámites, OPAs y Consultas de Acceso a la Información Pública"),"No Aplica",'5. Valoración de Controles'!$J55))</f>
        <v/>
      </c>
      <c r="T55" s="50" t="str">
        <f>IF($H$54="","",
IF(OR($H$54="Corrupción",$H$54="Lavado de Activos",$H$54="Financiación del Terrorismo",$H$54="Trámites, OPAs y Consultas de Acceso a la Información Pública"),"No Aplica",'5. Valoración de Controles'!$K55))</f>
        <v/>
      </c>
      <c r="U55" s="50" t="str">
        <f>IF($H$54="","",
IF(OR($H$54="Corrupción",$H$54="Lavado de Activos",$H$54="Financiación del Terrorismo",$H$54="Trámites, OPAs y Consultas de Acceso a la Información Pública"),"No Aplica",'5. Valoración de Controles'!$L55))</f>
        <v/>
      </c>
      <c r="V55" s="50" t="str">
        <f>IF($H$54="","",
IF(OR($H$54="Corrupción",$H$54="Lavado de Activos",$H$54="Financiación del Terrorismo",$H$54="Trámites, OPAs y Consultas de Acceso a la Información Pública"),"No Aplica",'5. Valoración de Controles'!$M55))</f>
        <v/>
      </c>
      <c r="W55" s="50" t="str">
        <f>IF($H$54="","",
IF(OR($H$54="Corrupción",$H$54="Lavado de Activos",$H$54="Financiación del Terrorismo",$H$54="Trámites, OPAs y Consultas de Acceso a la Información Pública"),"No Aplica",'5. Valoración de Controles'!$N55))</f>
        <v/>
      </c>
      <c r="X55" s="68" t="str">
        <f>IF($H$54="","",
IF(OR($H$54="Corrupción",$H$54="Lavado de Activos",$H$54="Financiación del Terrorismo",$H$54="Trámites, OPAs y Consultas de Acceso a la Información Pública"),"No Aplica",'5. Valoración de Controles'!$O55))</f>
        <v/>
      </c>
      <c r="Y55" s="68" t="str">
        <f>IF($H$54="","",
IF(OR($H$54="Corrupción",$H$54="Lavado de Activos",$H$54="Financiación del Terrorismo",$H$54="Trámites, OPAs y Consultas de Acceso a la Información Pública"),"No Aplica",'5. Valoración de Controles'!$P55))</f>
        <v/>
      </c>
      <c r="Z55" s="68" t="str">
        <f>IF($H$54="","",
IF(OR($H$54="Corrupción",$H$54="Lavado de Activos",$H$54="Financiación del Terrorismo",$H$54="Trámites, OPAs y Consultas de Acceso a la Información Pública"),"No Aplica",'5. Valoración de Controles'!$Q55))</f>
        <v/>
      </c>
      <c r="AA55" s="52" t="str">
        <f>IF($H$54="","",
IF(OR($H$54="Corrupción",$H$54="Lavado de Activos",$H$54="Financiación del Terrorismo",$H$54="Trámites, OPAs y Consultas de Acceso a la Información Pública"),"No aplica",'5. Valoración de Controles'!$R55))</f>
        <v/>
      </c>
      <c r="AB55" s="105"/>
      <c r="AC55" s="177"/>
      <c r="AD55" s="105"/>
      <c r="AE55" s="177"/>
      <c r="AF55" s="107"/>
      <c r="AG55" s="108"/>
      <c r="AH55" s="178"/>
      <c r="AI55" s="180"/>
      <c r="AJ55" s="175"/>
      <c r="AK55" s="183"/>
      <c r="AL55" s="175"/>
    </row>
    <row r="56" spans="1:67" ht="31.5" customHeight="1" x14ac:dyDescent="0.3">
      <c r="A56" s="109"/>
      <c r="B56" s="110"/>
      <c r="C56" s="110"/>
      <c r="D56" s="110"/>
      <c r="E56" s="110"/>
      <c r="F56" s="110"/>
      <c r="G56" s="110"/>
      <c r="H56" s="110"/>
      <c r="I56" s="110"/>
      <c r="J56" s="110"/>
      <c r="K56" s="105"/>
      <c r="L56" s="106"/>
      <c r="M56" s="110"/>
      <c r="N56" s="105"/>
      <c r="O56" s="106"/>
      <c r="P56" s="107"/>
      <c r="Q56" s="51" t="str">
        <f>IF($H$54="","",
IF(OR($H$54="Corrupción",$H$54="Lavado de Activos",$H$54="Financiación del Terrorismo",$H$54="Trámites, OPAs y Consultas de Acceso a la Información Pública"),'6.Valoración Control Corrupción'!$E56,'5. Valoración de Controles'!$H56))</f>
        <v/>
      </c>
      <c r="R56" s="50" t="str">
        <f>IF($H$54="","",
IF(OR($H$54="Corrupción",$H$54="Lavado de Activos",$H$54="Financiación del Terrorismo",$H$54="Trámites, OPAs y Consultas de Acceso a la Información Pública"),"No Aplica",'5. Valoración de Controles'!$I56))</f>
        <v/>
      </c>
      <c r="S56" s="50" t="str">
        <f>IF($H$54="","",
IF(OR($H$54="Corrupción",$H$54="Lavado de Activos",$H$54="Financiación del Terrorismo",$H$54="Trámites, OPAs y Consultas de Acceso a la Información Pública"),"No Aplica",'5. Valoración de Controles'!$J56))</f>
        <v/>
      </c>
      <c r="T56" s="50" t="str">
        <f>IF($H$54="","",
IF(OR($H$54="Corrupción",$H$54="Lavado de Activos",$H$54="Financiación del Terrorismo",$H$54="Trámites, OPAs y Consultas de Acceso a la Información Pública"),"No Aplica",'5. Valoración de Controles'!$K56))</f>
        <v/>
      </c>
      <c r="U56" s="50" t="str">
        <f>IF($H$54="","",
IF(OR($H$54="Corrupción",$H$54="Lavado de Activos",$H$54="Financiación del Terrorismo",$H$54="Trámites, OPAs y Consultas de Acceso a la Información Pública"),"No Aplica",'5. Valoración de Controles'!$L56))</f>
        <v/>
      </c>
      <c r="V56" s="50" t="str">
        <f>IF($H$54="","",
IF(OR($H$54="Corrupción",$H$54="Lavado de Activos",$H$54="Financiación del Terrorismo",$H$54="Trámites, OPAs y Consultas de Acceso a la Información Pública"),"No Aplica",'5. Valoración de Controles'!$M56))</f>
        <v/>
      </c>
      <c r="W56" s="50" t="str">
        <f>IF($H$54="","",
IF(OR($H$54="Corrupción",$H$54="Lavado de Activos",$H$54="Financiación del Terrorismo",$H$54="Trámites, OPAs y Consultas de Acceso a la Información Pública"),"No Aplica",'5. Valoración de Controles'!$N56))</f>
        <v/>
      </c>
      <c r="X56" s="68" t="str">
        <f>IF($H$54="","",
IF(OR($H$54="Corrupción",$H$54="Lavado de Activos",$H$54="Financiación del Terrorismo",$H$54="Trámites, OPAs y Consultas de Acceso a la Información Pública"),"No Aplica",'5. Valoración de Controles'!$O56))</f>
        <v/>
      </c>
      <c r="Y56" s="68" t="str">
        <f>IF($H$54="","",
IF(OR($H$54="Corrupción",$H$54="Lavado de Activos",$H$54="Financiación del Terrorismo",$H$54="Trámites, OPAs y Consultas de Acceso a la Información Pública"),"No Aplica",'5. Valoración de Controles'!$P56))</f>
        <v/>
      </c>
      <c r="Z56" s="68" t="str">
        <f>IF($H$54="","",
IF(OR($H$54="Corrupción",$H$54="Lavado de Activos",$H$54="Financiación del Terrorismo",$H$54="Trámites, OPAs y Consultas de Acceso a la Información Pública"),"No Aplica",'5. Valoración de Controles'!$Q56))</f>
        <v/>
      </c>
      <c r="AA56" s="52" t="str">
        <f>IF($H$54="","",
IF(OR($H$54="Corrupción",$H$54="Lavado de Activos",$H$54="Financiación del Terrorismo",$H$54="Trámites, OPAs y Consultas de Acceso a la Información Pública"),"No aplica",'5. Valoración de Controles'!$R56))</f>
        <v/>
      </c>
      <c r="AB56" s="105"/>
      <c r="AC56" s="177"/>
      <c r="AD56" s="105"/>
      <c r="AE56" s="177"/>
      <c r="AF56" s="107"/>
      <c r="AG56" s="108"/>
      <c r="AH56" s="178"/>
      <c r="AI56" s="180"/>
      <c r="AJ56" s="175"/>
      <c r="AK56" s="183"/>
      <c r="AL56" s="175"/>
    </row>
    <row r="57" spans="1:67" ht="31.5" customHeight="1" x14ac:dyDescent="0.3">
      <c r="A57" s="109">
        <v>17</v>
      </c>
      <c r="B57" s="110" t="str">
        <f>'2. Identificación del Riesgo'!B57:B59</f>
        <v/>
      </c>
      <c r="C57" s="110" t="str">
        <f>IF('2. Identificación del Riesgo'!C57:C59="","",'2. Identificación del Riesgo'!C57:C59)</f>
        <v/>
      </c>
      <c r="D57" s="110" t="str">
        <f>IF('2. Identificación del Riesgo'!D57:D59="","",'2. Identificación del Riesgo'!D57:D59)</f>
        <v/>
      </c>
      <c r="E57" s="110" t="str">
        <f>IF('2. Identificación del Riesgo'!E57:E59="","",'2. Identificación del Riesgo'!E57:E59)</f>
        <v/>
      </c>
      <c r="F57" s="110" t="str">
        <f>IF('2. Identificación del Riesgo'!F57:F59="","",'2. Identificación del Riesgo'!F57:F59)</f>
        <v/>
      </c>
      <c r="G57" s="110" t="str">
        <f>IF('2. Identificación del Riesgo'!G57:G59="","",'2. Identificación del Riesgo'!G57:G59)</f>
        <v/>
      </c>
      <c r="H57" s="110" t="str">
        <f>IF('2. Identificación del Riesgo'!H57:H59="","",'2. Identificación del Riesgo'!H57:H59)</f>
        <v/>
      </c>
      <c r="I57" s="110" t="str">
        <f>IF('2. Identificación del Riesgo'!I57:I59="","",'2. Identificación del Riesgo'!I57:I59)</f>
        <v/>
      </c>
      <c r="J57" s="110" t="str">
        <f>IF('2. Identificación del Riesgo'!J57:J59="","",'2. Identificación del Riesgo'!J57:J59)</f>
        <v/>
      </c>
      <c r="K57" s="105" t="str">
        <f>'2. Identificación del Riesgo'!K57:K59</f>
        <v/>
      </c>
      <c r="L57" s="106" t="str">
        <f>'2. Identificación del Riesgo'!L57:L59</f>
        <v/>
      </c>
      <c r="M57" s="110" t="str">
        <f>IF(OR('2. Identificación del Riesgo'!H57:H59="Corrupción",'2. Identificación del Riesgo'!H57:H59="Lavado de Activos",'2. Identificación del Riesgo'!H57:H59="Financiación del Terrorismo",'2. Identificación del Riesgo'!H57:H59="Trámites, OPAs y Consultas de Acceso a la Información Pública"),"No Aplica",
IF('2. Identificación del Riesgo'!M57:M59="","",'2. Identificación del Riesgo'!M57:M59))</f>
        <v/>
      </c>
      <c r="N57" s="105" t="str">
        <f>'2. Identificación del Riesgo'!N57:N59</f>
        <v/>
      </c>
      <c r="O57" s="106" t="str">
        <f>'2. Identificación del Riesgo'!O57:O59</f>
        <v/>
      </c>
      <c r="P57" s="107" t="str">
        <f>'2. Identificación del Riesgo'!P57:P59</f>
        <v/>
      </c>
      <c r="Q57" s="51" t="str">
        <f>IF($H$57="","",
IF(OR($H$57="Corrupción",$H$57="Lavado de Activos",$H$57="Financiación del Terrorismo",$H$57="Trámites, OPAs y Consultas de Acceso a la Información Pública"),'6.Valoración Control Corrupción'!$E57,'5. Valoración de Controles'!$H57))</f>
        <v/>
      </c>
      <c r="R57" s="50" t="str">
        <f>IF($H$57="","",
IF(OR($H$57="Corrupción",$H$57="Lavado de Activos",$H$57="Financiación del Terrorismo",$H$57="Trámites, OPAs y Consultas de Acceso a la Información Pública"),"No Aplica",'5. Valoración de Controles'!$I57))</f>
        <v/>
      </c>
      <c r="S57" s="50" t="str">
        <f>IF($H$57="","",
IF(OR($H$57="Corrupción",$H$57="Lavado de Activos",$H$57="Financiación del Terrorismo",$H$57="Trámites, OPAs y Consultas de Acceso a la Información Pública"),"No Aplica",'5. Valoración de Controles'!$J57))</f>
        <v/>
      </c>
      <c r="T57" s="50" t="str">
        <f>IF($H$57="","",
IF(OR($H$57="Corrupción",$H$57="Lavado de Activos",$H$57="Financiación del Terrorismo",$H$57="Trámites, OPAs y Consultas de Acceso a la Información Pública"),"No Aplica",'5. Valoración de Controles'!$K57))</f>
        <v/>
      </c>
      <c r="U57" s="50" t="str">
        <f>IF($H$57="","",
IF(OR($H$57="Corrupción",$H$57="Lavado de Activos",$H$57="Financiación del Terrorismo",$H$57="Trámites, OPAs y Consultas de Acceso a la Información Pública"),"No Aplica",'5. Valoración de Controles'!$L57))</f>
        <v/>
      </c>
      <c r="V57" s="50" t="str">
        <f>IF($H$57="","",
IF(OR($H$57="Corrupción",$H$57="Lavado de Activos",$H$57="Financiación del Terrorismo",$H$57="Trámites, OPAs y Consultas de Acceso a la Información Pública"),"No Aplica",'5. Valoración de Controles'!$M57))</f>
        <v/>
      </c>
      <c r="W57" s="50" t="str">
        <f>IF($H$57="","",
IF(OR($H$57="Corrupción",$H$57="Lavado de Activos",$H$57="Financiación del Terrorismo",$H$57="Trámites, OPAs y Consultas de Acceso a la Información Pública"),"No Aplica",'5. Valoración de Controles'!$N57))</f>
        <v/>
      </c>
      <c r="X57" s="68" t="str">
        <f>IF($H$57="","",
IF(OR($H$57="Corrupción",$H$57="Lavado de Activos",$H$57="Financiación del Terrorismo",$H$57="Trámites, OPAs y Consultas de Acceso a la Información Pública"),"No Aplica",'5. Valoración de Controles'!$O57))</f>
        <v/>
      </c>
      <c r="Y57" s="68" t="str">
        <f>IF($H$57="","",
IF(OR($H$57="Corrupción",$H$57="Lavado de Activos",$H$57="Financiación del Terrorismo",$H$57="Trámites, OPAs y Consultas de Acceso a la Información Pública"),"No Aplica",'5. Valoración de Controles'!$P57))</f>
        <v/>
      </c>
      <c r="Z57" s="68" t="str">
        <f>IF($H$57="","",
IF(OR($H$57="Corrupción",$H$57="Lavado de Activos",$H$57="Financiación del Terrorismo",$H$57="Trámites, OPAs y Consultas de Acceso a la Información Pública"),"No Aplica",'5. Valoración de Controles'!$Q57))</f>
        <v/>
      </c>
      <c r="AA57" s="52" t="str">
        <f>IF($H$57="","",
IF(OR($H$57="Corrupción",$H$57="Lavado de Activos",$H$57="Financiación del Terrorismo",$H$57="Trámites, OPAs y Consultas de Acceso a la Información Pública"),"No aplica",'5. Valoración de Controles'!$R57))</f>
        <v/>
      </c>
      <c r="AB57" s="105" t="str">
        <f>IF(H57="","",
IF(OR(H57="Corrupción",H57="Lavado de Activos",H57="Financiación del Terrorismo",H57="Trámites, OPAs y Consultas de Acceso a la Información Pública"),'6.Valoración Control Corrupción'!W57:W59,
IF(OR(H57&lt;&gt;"Corrupción",H57&lt;&gt;"Lavado de Activos",H57&lt;&gt;"Financiación del Terrorismo",H57&lt;&gt;"Trámites, OPAs y Consultas de Acceso a la Información Pública"),IF(AC57="","",
IF(AND(AC57&gt;0,AC57&lt;0.4),"Muy Baja",
IF(AND(AC57&gt;=0.4,AC57&lt;0.6),"Baja",
IF(AND(AC57&gt;=0.6,AC57&lt;0.8),"Media",
IF(AND(AC57&gt;=0.8,AC57&lt;1),"Alta",
IF(AC57&gt;=1,"Muy Alta","")))))))))</f>
        <v/>
      </c>
      <c r="AC57" s="176" t="str">
        <f>IF(H57="","",
IF(OR(H57="Corrupción",H57="Lavado de Activos",H57="Financiación del Terrorismo",H57="Trámites, OPAs y Consultas de Acceso a la Información Pública"),"No aplica",
IF(OR(H57&lt;&gt;"Corrupción",H57&lt;&gt;"Lavado de Activos",H57&lt;&gt;"Financiación del Terrorismo",H57&lt;&gt;"Trámites, OPAs y Consultas de Acceso a la Información Pública"),
IF('5. Valoración de Controles'!U59&gt;0,'5. Valoración de Controles'!U59,
IF('5. Valoración de Controles'!U58&gt;0,'5. Valoración de Controles'!U58,
IF('5. Valoración de Controles'!U57&gt;0,'5. Valoración de Controles'!U57,L57))))))</f>
        <v/>
      </c>
      <c r="AD57" s="105" t="str">
        <f>IF(H57="","",
IF(OR(H57="Corrupción",H57="Lavado de Activos",H57="Financiación del Terrorismo",H57="Trámites, OPAs y Consultas de Acceso a la Información Pública"),'3. Impacto Riesgo de Corrupción'!Z57:Z59,
IF(OR(H57&lt;&gt;"Corrupción",H57&lt;&gt;"Lavado de Activos",H57&lt;&gt;"Financiación del Terrorismo",H57&lt;&gt;"Trámites, OPAs y Consultas de Acceso a la Información Pública"),
IF(AE57="","",
IF(AND(AE57&gt;0,AE57&lt;0.4),"Leve",
IF(AND(AE57&gt;=0.4,AE57&lt;0.6),"Menor",
IF(AND(AE57&gt;=0.6,AE57&lt;0.8),"Moderado",
IF(AND(AE57&gt;=0.8,AE57&lt;1),"Mayor",
IF(AE57&gt;=1,"Catastrófico","")))))))))</f>
        <v/>
      </c>
      <c r="AE57" s="176" t="str">
        <f>IF(H57="","",
IF(OR(H57="Corrupción",H57="Lavado de Activos",H57="Financiación del Terrorismo",H57="Trámites, OPAs y Consultas de Acceso a la Información Pública"),"No aplica",
IF(OR(H57&lt;&gt;"Corrupción",H57&lt;&gt;"Lavado de Activos",H57&lt;&gt;"Financiación del Terrorismo",H57&lt;&gt;"Trámites, OPAs y Consultas de Acceso a la Información Pública"),
IF('5. Valoración de Controles'!V59&gt;0,'5. Valoración de Controles'!V59,
IF('5. Valoración de Controles'!V58&gt;0,'5. Valoración de Controles'!V58,
IF('5. Valoración de Controles'!V57&gt;0,'5. Valoración de Controles'!V57,O57))))))</f>
        <v/>
      </c>
      <c r="AF57" s="107" t="str">
        <f t="shared" ref="AF57" si="45">IF(AND(AB57="Muy Alta",OR(AD57="Leve",AD57="Menor",AD57="Moderado",AD57="Mayor")),"Alto",
IF(AND(AB57="Alta",OR(AD57="Leve",AD57="Menor")),"Moderado",
IF(AND(AB57="Alta",OR(AD57="Moderado",AD57="Mayor")),"Alto",
IF(AND(AB57="Media",OR(AD57="Leve",AD57="Menor",AD57="Moderado")),"Moderado",
IF(AND(AB57="Media",OR(AD57="Mayor")),"Alto",
IF(AND(AB57="Baja",OR(AD57="Leve")),"Bajo",
IF(AND(OR(AB57="Baja",AB57="Improbable"),OR(AD57="Menor",AD57="Moderado")),"Moderado",
IF(AND(OR(AB57="Baja",AB57="Improbable"),AD57="Mayor"),"Alto",
IF(AND(AB57="Muy Baja",OR(AD57="Leve",AD57="Menor")),"Bajo",
IF(AND(OR(AB57="Muy Baja",AB57="Rara vez"),OR(AD57="Moderado")),"Moderado",
IF(AND(OR(AB57="Muy Baja",AB57="Rara vez"),AD57="Mayor"),"Alto",
IF(AND(OR(AB57="Casi seguro",AB57="Probable",AB57="Posible"),AD57="Mayor"),"Extremo",
IF(AND(AB57="Casi seguro",AD57="Moderado"),"Extremo",
IF(AND(OR(AB57="Probable",AB57="Posible"),OR(AD57="Moderado")),"Alto",
IF(AD57="Catastrófico","Extremo","")))))))))))))))</f>
        <v/>
      </c>
      <c r="AG57" s="108"/>
      <c r="AH57" s="155" t="str">
        <f t="shared" ref="AH57" si="46">IF(AG57="Reducir (Mitigar)","Debe establecer el plan de acción a implementar para mitigar el nivel del riesgo",
IF(AG57="Reducir (Transferir)","No amerita plan de acción. Debe tercerizar la actividad que genera este riesgo o adquirir polizas para evitar responsabilidad economica, sin embargo mantiene la responsabilidad reputacional",
IF(AG57="Aceptar","No amerita plan de acción. Asuma las consecuencias de la materialización del riesgo",
IF(AG57="Evitar","No amerita plan de acción. No ejecute la actividad que genera el riesgo",
IF(AG57="Reducir","Debe establecer el plan de acción a implementar para mitigar el nivel del riesgo",
IF(AG57="Compartir","No amerita plan de acción. Comparta el riesgo con una parte interesada que pueda gestionarlo con mas eficacia",""))))))</f>
        <v/>
      </c>
      <c r="AI57" s="179"/>
      <c r="AJ57" s="181"/>
      <c r="AK57" s="182" t="str">
        <f t="shared" ref="AK57" si="47">IF(AI57="","","∑ Peso porcentual de cada acción definida")</f>
        <v/>
      </c>
      <c r="AL57" s="111"/>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row>
    <row r="58" spans="1:67" ht="31.5" customHeight="1" x14ac:dyDescent="0.3">
      <c r="A58" s="109"/>
      <c r="B58" s="110"/>
      <c r="C58" s="110"/>
      <c r="D58" s="110"/>
      <c r="E58" s="110"/>
      <c r="F58" s="110"/>
      <c r="G58" s="110"/>
      <c r="H58" s="110"/>
      <c r="I58" s="110"/>
      <c r="J58" s="110"/>
      <c r="K58" s="105"/>
      <c r="L58" s="106"/>
      <c r="M58" s="110"/>
      <c r="N58" s="105"/>
      <c r="O58" s="106"/>
      <c r="P58" s="107"/>
      <c r="Q58" s="51" t="str">
        <f>IF($H$57="","",
IF(OR($H$57="Corrupción",$H$57="Lavado de Activos",$H$57="Financiación del Terrorismo",$H$57="Trámites, OPAs y Consultas de Acceso a la Información Pública"),'6.Valoración Control Corrupción'!$E58,'5. Valoración de Controles'!$H58))</f>
        <v/>
      </c>
      <c r="R58" s="50" t="str">
        <f>IF($H$57="","",
IF(OR($H$57="Corrupción",$H$57="Lavado de Activos",$H$57="Financiación del Terrorismo",$H$57="Trámites, OPAs y Consultas de Acceso a la Información Pública"),"No Aplica",'5. Valoración de Controles'!$I58))</f>
        <v/>
      </c>
      <c r="S58" s="50" t="str">
        <f>IF($H$57="","",
IF(OR($H$57="Corrupción",$H$57="Lavado de Activos",$H$57="Financiación del Terrorismo",$H$57="Trámites, OPAs y Consultas de Acceso a la Información Pública"),"No Aplica",'5. Valoración de Controles'!$J58))</f>
        <v/>
      </c>
      <c r="T58" s="50" t="str">
        <f>IF($H$57="","",
IF(OR($H$57="Corrupción",$H$57="Lavado de Activos",$H$57="Financiación del Terrorismo",$H$57="Trámites, OPAs y Consultas de Acceso a la Información Pública"),"No Aplica",'5. Valoración de Controles'!$K58))</f>
        <v/>
      </c>
      <c r="U58" s="50" t="str">
        <f>IF($H$57="","",
IF(OR($H$57="Corrupción",$H$57="Lavado de Activos",$H$57="Financiación del Terrorismo",$H$57="Trámites, OPAs y Consultas de Acceso a la Información Pública"),"No Aplica",'5. Valoración de Controles'!$L58))</f>
        <v/>
      </c>
      <c r="V58" s="50" t="str">
        <f>IF($H$57="","",
IF(OR($H$57="Corrupción",$H$57="Lavado de Activos",$H$57="Financiación del Terrorismo",$H$57="Trámites, OPAs y Consultas de Acceso a la Información Pública"),"No Aplica",'5. Valoración de Controles'!$M58))</f>
        <v/>
      </c>
      <c r="W58" s="50" t="str">
        <f>IF($H$57="","",
IF(OR($H$57="Corrupción",$H$57="Lavado de Activos",$H$57="Financiación del Terrorismo",$H$57="Trámites, OPAs y Consultas de Acceso a la Información Pública"),"No Aplica",'5. Valoración de Controles'!$N58))</f>
        <v/>
      </c>
      <c r="X58" s="68" t="str">
        <f>IF($H$57="","",
IF(OR($H$57="Corrupción",$H$57="Lavado de Activos",$H$57="Financiación del Terrorismo",$H$57="Trámites, OPAs y Consultas de Acceso a la Información Pública"),"No Aplica",'5. Valoración de Controles'!$O58))</f>
        <v/>
      </c>
      <c r="Y58" s="68" t="str">
        <f>IF($H$57="","",
IF(OR($H$57="Corrupción",$H$57="Lavado de Activos",$H$57="Financiación del Terrorismo",$H$57="Trámites, OPAs y Consultas de Acceso a la Información Pública"),"No Aplica",'5. Valoración de Controles'!$P58))</f>
        <v/>
      </c>
      <c r="Z58" s="68" t="str">
        <f>IF($H$57="","",
IF(OR($H$57="Corrupción",$H$57="Lavado de Activos",$H$57="Financiación del Terrorismo",$H$57="Trámites, OPAs y Consultas de Acceso a la Información Pública"),"No Aplica",'5. Valoración de Controles'!$Q58))</f>
        <v/>
      </c>
      <c r="AA58" s="52" t="str">
        <f>IF($H$57="","",
IF(OR($H$57="Corrupción",$H$57="Lavado de Activos",$H$57="Financiación del Terrorismo",$H$57="Trámites, OPAs y Consultas de Acceso a la Información Pública"),"No aplica",'5. Valoración de Controles'!$R58))</f>
        <v/>
      </c>
      <c r="AB58" s="105"/>
      <c r="AC58" s="177"/>
      <c r="AD58" s="105"/>
      <c r="AE58" s="177"/>
      <c r="AF58" s="107"/>
      <c r="AG58" s="108"/>
      <c r="AH58" s="178"/>
      <c r="AI58" s="180"/>
      <c r="AJ58" s="175"/>
      <c r="AK58" s="183"/>
      <c r="AL58" s="175"/>
    </row>
    <row r="59" spans="1:67" ht="31.5" customHeight="1" x14ac:dyDescent="0.3">
      <c r="A59" s="109"/>
      <c r="B59" s="110"/>
      <c r="C59" s="110"/>
      <c r="D59" s="110"/>
      <c r="E59" s="110"/>
      <c r="F59" s="110"/>
      <c r="G59" s="110"/>
      <c r="H59" s="110"/>
      <c r="I59" s="110"/>
      <c r="J59" s="110"/>
      <c r="K59" s="105"/>
      <c r="L59" s="106"/>
      <c r="M59" s="110"/>
      <c r="N59" s="105"/>
      <c r="O59" s="106"/>
      <c r="P59" s="107"/>
      <c r="Q59" s="51" t="str">
        <f>IF($H$57="","",
IF(OR($H$57="Corrupción",$H$57="Lavado de Activos",$H$57="Financiación del Terrorismo",$H$57="Trámites, OPAs y Consultas de Acceso a la Información Pública"),'6.Valoración Control Corrupción'!$E59,'5. Valoración de Controles'!$H59))</f>
        <v/>
      </c>
      <c r="R59" s="50" t="str">
        <f>IF($H$57="","",
IF(OR($H$57="Corrupción",$H$57="Lavado de Activos",$H$57="Financiación del Terrorismo",$H$57="Trámites, OPAs y Consultas de Acceso a la Información Pública"),"No Aplica",'5. Valoración de Controles'!$I59))</f>
        <v/>
      </c>
      <c r="S59" s="50" t="str">
        <f>IF($H$57="","",
IF(OR($H$57="Corrupción",$H$57="Lavado de Activos",$H$57="Financiación del Terrorismo",$H$57="Trámites, OPAs y Consultas de Acceso a la Información Pública"),"No Aplica",'5. Valoración de Controles'!$J59))</f>
        <v/>
      </c>
      <c r="T59" s="50" t="str">
        <f>IF($H$57="","",
IF(OR($H$57="Corrupción",$H$57="Lavado de Activos",$H$57="Financiación del Terrorismo",$H$57="Trámites, OPAs y Consultas de Acceso a la Información Pública"),"No Aplica",'5. Valoración de Controles'!$K59))</f>
        <v/>
      </c>
      <c r="U59" s="50" t="str">
        <f>IF($H$57="","",
IF(OR($H$57="Corrupción",$H$57="Lavado de Activos",$H$57="Financiación del Terrorismo",$H$57="Trámites, OPAs y Consultas de Acceso a la Información Pública"),"No Aplica",'5. Valoración de Controles'!$L59))</f>
        <v/>
      </c>
      <c r="V59" s="50" t="str">
        <f>IF($H$57="","",
IF(OR($H$57="Corrupción",$H$57="Lavado de Activos",$H$57="Financiación del Terrorismo",$H$57="Trámites, OPAs y Consultas de Acceso a la Información Pública"),"No Aplica",'5. Valoración de Controles'!$M59))</f>
        <v/>
      </c>
      <c r="W59" s="50" t="str">
        <f>IF($H$57="","",
IF(OR($H$57="Corrupción",$H$57="Lavado de Activos",$H$57="Financiación del Terrorismo",$H$57="Trámites, OPAs y Consultas de Acceso a la Información Pública"),"No Aplica",'5. Valoración de Controles'!$N59))</f>
        <v/>
      </c>
      <c r="X59" s="68" t="str">
        <f>IF($H$57="","",
IF(OR($H$57="Corrupción",$H$57="Lavado de Activos",$H$57="Financiación del Terrorismo",$H$57="Trámites, OPAs y Consultas de Acceso a la Información Pública"),"No Aplica",'5. Valoración de Controles'!$O59))</f>
        <v/>
      </c>
      <c r="Y59" s="68" t="str">
        <f>IF($H$57="","",
IF(OR($H$57="Corrupción",$H$57="Lavado de Activos",$H$57="Financiación del Terrorismo",$H$57="Trámites, OPAs y Consultas de Acceso a la Información Pública"),"No Aplica",'5. Valoración de Controles'!$P59))</f>
        <v/>
      </c>
      <c r="Z59" s="68" t="str">
        <f>IF($H$57="","",
IF(OR($H$57="Corrupción",$H$57="Lavado de Activos",$H$57="Financiación del Terrorismo",$H$57="Trámites, OPAs y Consultas de Acceso a la Información Pública"),"No Aplica",'5. Valoración de Controles'!$Q59))</f>
        <v/>
      </c>
      <c r="AA59" s="52" t="str">
        <f>IF($H$57="","",
IF(OR($H$57="Corrupción",$H$57="Lavado de Activos",$H$57="Financiación del Terrorismo",$H$57="Trámites, OPAs y Consultas de Acceso a la Información Pública"),"No aplica",'5. Valoración de Controles'!$R59))</f>
        <v/>
      </c>
      <c r="AB59" s="105"/>
      <c r="AC59" s="177"/>
      <c r="AD59" s="105"/>
      <c r="AE59" s="177"/>
      <c r="AF59" s="107"/>
      <c r="AG59" s="108"/>
      <c r="AH59" s="178"/>
      <c r="AI59" s="180"/>
      <c r="AJ59" s="175"/>
      <c r="AK59" s="183"/>
      <c r="AL59" s="175"/>
    </row>
    <row r="60" spans="1:67" ht="31.5" customHeight="1" x14ac:dyDescent="0.3">
      <c r="A60" s="109">
        <v>18</v>
      </c>
      <c r="B60" s="110" t="str">
        <f>'2. Identificación del Riesgo'!B60:B62</f>
        <v/>
      </c>
      <c r="C60" s="110" t="str">
        <f>IF('2. Identificación del Riesgo'!C60:C62="","",'2. Identificación del Riesgo'!C60:C62)</f>
        <v/>
      </c>
      <c r="D60" s="110" t="str">
        <f>IF('2. Identificación del Riesgo'!D60:D62="","",'2. Identificación del Riesgo'!D60:D62)</f>
        <v/>
      </c>
      <c r="E60" s="110" t="str">
        <f>IF('2. Identificación del Riesgo'!E60:E62="","",'2. Identificación del Riesgo'!E60:E62)</f>
        <v/>
      </c>
      <c r="F60" s="110" t="str">
        <f>IF('2. Identificación del Riesgo'!F60:F62="","",'2. Identificación del Riesgo'!F60:F62)</f>
        <v/>
      </c>
      <c r="G60" s="110" t="str">
        <f>IF('2. Identificación del Riesgo'!G60:G62="","",'2. Identificación del Riesgo'!G60:G62)</f>
        <v/>
      </c>
      <c r="H60" s="110" t="str">
        <f>IF('2. Identificación del Riesgo'!H60:H62="","",'2. Identificación del Riesgo'!H60:H62)</f>
        <v/>
      </c>
      <c r="I60" s="110" t="str">
        <f>IF('2. Identificación del Riesgo'!I60:I62="","",'2. Identificación del Riesgo'!I60:I62)</f>
        <v/>
      </c>
      <c r="J60" s="110" t="str">
        <f>IF('2. Identificación del Riesgo'!J60:J62="","",'2. Identificación del Riesgo'!J60:J62)</f>
        <v/>
      </c>
      <c r="K60" s="105" t="str">
        <f>'2. Identificación del Riesgo'!K60:K62</f>
        <v/>
      </c>
      <c r="L60" s="106" t="str">
        <f>'2. Identificación del Riesgo'!L60:L62</f>
        <v/>
      </c>
      <c r="M60" s="110" t="str">
        <f>IF(OR('2. Identificación del Riesgo'!H60:H62="Corrupción",'2. Identificación del Riesgo'!H60:H62="Lavado de Activos",'2. Identificación del Riesgo'!H60:H62="Financiación del Terrorismo",'2. Identificación del Riesgo'!H60:H62="Trámites, OPAs y Consultas de Acceso a la Información Pública"),"No Aplica",
IF('2. Identificación del Riesgo'!M60:M62="","",'2. Identificación del Riesgo'!M60:M62))</f>
        <v/>
      </c>
      <c r="N60" s="105" t="str">
        <f>'2. Identificación del Riesgo'!N60:N62</f>
        <v/>
      </c>
      <c r="O60" s="106" t="str">
        <f>'2. Identificación del Riesgo'!O60:O62</f>
        <v/>
      </c>
      <c r="P60" s="107" t="str">
        <f>'2. Identificación del Riesgo'!P60:P62</f>
        <v/>
      </c>
      <c r="Q60" s="51" t="str">
        <f>IF($H$60="","",
IF(OR($H$60="Corrupción",$H$60="Lavado de Activos",$H$60="Financiación del Terrorismo",$H$60="Trámites, OPAs y Consultas de Acceso a la Información Pública"),'6.Valoración Control Corrupción'!$E60,'5. Valoración de Controles'!$H60))</f>
        <v/>
      </c>
      <c r="R60" s="50" t="str">
        <f>IF($H$60="","",
IF(OR($H$60="Corrupción",$H$60="Lavado de Activos",$H$60="Financiación del Terrorismo",$H$60="Trámites, OPAs y Consultas de Acceso a la Información Pública"),"No Aplica",'5. Valoración de Controles'!$I60))</f>
        <v/>
      </c>
      <c r="S60" s="50" t="str">
        <f>IF($H$60="","",
IF(OR($H$60="Corrupción",$H$60="Lavado de Activos",$H$60="Financiación del Terrorismo",$H$60="Trámites, OPAs y Consultas de Acceso a la Información Pública"),"No Aplica",'5. Valoración de Controles'!$J60))</f>
        <v/>
      </c>
      <c r="T60" s="50" t="str">
        <f>IF($H$60="","",
IF(OR($H$60="Corrupción",$H$60="Lavado de Activos",$H$60="Financiación del Terrorismo",$H$60="Trámites, OPAs y Consultas de Acceso a la Información Pública"),"No Aplica",'5. Valoración de Controles'!$K60))</f>
        <v/>
      </c>
      <c r="U60" s="50" t="str">
        <f>IF($H$60="","",
IF(OR($H$60="Corrupción",$H$60="Lavado de Activos",$H$60="Financiación del Terrorismo",$H$60="Trámites, OPAs y Consultas de Acceso a la Información Pública"),"No Aplica",'5. Valoración de Controles'!$L60))</f>
        <v/>
      </c>
      <c r="V60" s="50" t="str">
        <f>IF($H$60="","",
IF(OR($H$60="Corrupción",$H$60="Lavado de Activos",$H$60="Financiación del Terrorismo",$H$60="Trámites, OPAs y Consultas de Acceso a la Información Pública"),"No Aplica",'5. Valoración de Controles'!$M60))</f>
        <v/>
      </c>
      <c r="W60" s="50" t="str">
        <f>IF($H$60="","",
IF(OR($H$60="Corrupción",$H$60="Lavado de Activos",$H$60="Financiación del Terrorismo",$H$60="Trámites, OPAs y Consultas de Acceso a la Información Pública"),"No Aplica",'5. Valoración de Controles'!$N60))</f>
        <v/>
      </c>
      <c r="X60" s="68" t="str">
        <f>IF($H$60="","",
IF(OR($H$60="Corrupción",$H$60="Lavado de Activos",$H$60="Financiación del Terrorismo",$H$60="Trámites, OPAs y Consultas de Acceso a la Información Pública"),"No Aplica",'5. Valoración de Controles'!$O60))</f>
        <v/>
      </c>
      <c r="Y60" s="68" t="str">
        <f>IF($H$60="","",
IF(OR($H$60="Corrupción",$H$60="Lavado de Activos",$H$60="Financiación del Terrorismo",$H$60="Trámites, OPAs y Consultas de Acceso a la Información Pública"),"No Aplica",'5. Valoración de Controles'!$P60))</f>
        <v/>
      </c>
      <c r="Z60" s="68" t="str">
        <f>IF($H$60="","",
IF(OR($H$60="Corrupción",$H$60="Lavado de Activos",$H$60="Financiación del Terrorismo",$H$60="Trámites, OPAs y Consultas de Acceso a la Información Pública"),"No Aplica",'5. Valoración de Controles'!$Q60))</f>
        <v/>
      </c>
      <c r="AA60" s="52" t="str">
        <f>IF($H$60="","",
IF(OR($H$60="Corrupción",$H$60="Lavado de Activos",$H$60="Financiación del Terrorismo",$H$60="Trámites, OPAs y Consultas de Acceso a la Información Pública"),"No aplica",'5. Valoración de Controles'!$R60))</f>
        <v/>
      </c>
      <c r="AB60" s="105" t="str">
        <f>IF(H60="","",
IF(OR(H60="Corrupción",H60="Lavado de Activos",H60="Financiación del Terrorismo",H60="Trámites, OPAs y Consultas de Acceso a la Información Pública"),'6.Valoración Control Corrupción'!W60:W62,
IF(OR(H60&lt;&gt;"Corrupción",H60&lt;&gt;"Lavado de Activos",H60&lt;&gt;"Financiación del Terrorismo",H60&lt;&gt;"Trámites, OPAs y Consultas de Acceso a la Información Pública"),IF(AC60="","",
IF(AND(AC60&gt;0,AC60&lt;0.4),"Muy Baja",
IF(AND(AC60&gt;=0.4,AC60&lt;0.6),"Baja",
IF(AND(AC60&gt;=0.6,AC60&lt;0.8),"Media",
IF(AND(AC60&gt;=0.8,AC60&lt;1),"Alta",
IF(AC60&gt;=1,"Muy Alta","")))))))))</f>
        <v/>
      </c>
      <c r="AC60" s="176" t="str">
        <f>IF(H60="","",
IF(OR(H60="Corrupción",H60="Lavado de Activos",H60="Financiación del Terrorismo",H60="Trámites, OPAs y Consultas de Acceso a la Información Pública"),"No aplica",
IF(OR(H60&lt;&gt;"Corrupción",H60&lt;&gt;"Lavado de Activos",H60&lt;&gt;"Financiación del Terrorismo",H60&lt;&gt;"Trámites, OPAs y Consultas de Acceso a la Información Pública"),
IF('5. Valoración de Controles'!U62&gt;0,'5. Valoración de Controles'!U62,
IF('5. Valoración de Controles'!U61&gt;0,'5. Valoración de Controles'!U61,
IF('5. Valoración de Controles'!U60&gt;0,'5. Valoración de Controles'!U60,L60))))))</f>
        <v/>
      </c>
      <c r="AD60" s="105" t="str">
        <f>IF(H60="","",
IF(OR(H60="Corrupción",H60="Lavado de Activos",H60="Financiación del Terrorismo",H60="Trámites, OPAs y Consultas de Acceso a la Información Pública"),'3. Impacto Riesgo de Corrupción'!Z60:Z62,
IF(OR(H60&lt;&gt;"Corrupción",H60&lt;&gt;"Lavado de Activos",H60&lt;&gt;"Financiación del Terrorismo",H60&lt;&gt;"Trámites, OPAs y Consultas de Acceso a la Información Pública"),
IF(AE60="","",
IF(AND(AE60&gt;0,AE60&lt;0.4),"Leve",
IF(AND(AE60&gt;=0.4,AE60&lt;0.6),"Menor",
IF(AND(AE60&gt;=0.6,AE60&lt;0.8),"Moderado",
IF(AND(AE60&gt;=0.8,AE60&lt;1),"Mayor",
IF(AE60&gt;=1,"Catastrófico","")))))))))</f>
        <v/>
      </c>
      <c r="AE60" s="176" t="str">
        <f>IF(H60="","",
IF(OR(H60="Corrupción",H60="Lavado de Activos",H60="Financiación del Terrorismo",H60="Trámites, OPAs y Consultas de Acceso a la Información Pública"),"No aplica",
IF(OR(H60&lt;&gt;"Corrupción",H60&lt;&gt;"Lavado de Activos",H60&lt;&gt;"Financiación del Terrorismo",H60&lt;&gt;"Trámites, OPAs y Consultas de Acceso a la Información Pública"),
IF('5. Valoración de Controles'!V62&gt;0,'5. Valoración de Controles'!V62,
IF('5. Valoración de Controles'!V61&gt;0,'5. Valoración de Controles'!V61,
IF('5. Valoración de Controles'!V60&gt;0,'5. Valoración de Controles'!V60,O60))))))</f>
        <v/>
      </c>
      <c r="AF60" s="107" t="str">
        <f t="shared" ref="AF60" si="48">IF(AND(AB60="Muy Alta",OR(AD60="Leve",AD60="Menor",AD60="Moderado",AD60="Mayor")),"Alto",
IF(AND(AB60="Alta",OR(AD60="Leve",AD60="Menor")),"Moderado",
IF(AND(AB60="Alta",OR(AD60="Moderado",AD60="Mayor")),"Alto",
IF(AND(AB60="Media",OR(AD60="Leve",AD60="Menor",AD60="Moderado")),"Moderado",
IF(AND(AB60="Media",OR(AD60="Mayor")),"Alto",
IF(AND(AB60="Baja",OR(AD60="Leve")),"Bajo",
IF(AND(OR(AB60="Baja",AB60="Improbable"),OR(AD60="Menor",AD60="Moderado")),"Moderado",
IF(AND(OR(AB60="Baja",AB60="Improbable"),AD60="Mayor"),"Alto",
IF(AND(AB60="Muy Baja",OR(AD60="Leve",AD60="Menor")),"Bajo",
IF(AND(OR(AB60="Muy Baja",AB60="Rara vez"),OR(AD60="Moderado")),"Moderado",
IF(AND(OR(AB60="Muy Baja",AB60="Rara vez"),AD60="Mayor"),"Alto",
IF(AND(OR(AB60="Casi seguro",AB60="Probable",AB60="Posible"),AD60="Mayor"),"Extremo",
IF(AND(AB60="Casi seguro",AD60="Moderado"),"Extremo",
IF(AND(OR(AB60="Probable",AB60="Posible"),OR(AD60="Moderado")),"Alto",
IF(AD60="Catastrófico","Extremo","")))))))))))))))</f>
        <v/>
      </c>
      <c r="AG60" s="108"/>
      <c r="AH60" s="155" t="str">
        <f t="shared" ref="AH60" si="49">IF(AG60="Reducir (Mitigar)","Debe establecer el plan de acción a implementar para mitigar el nivel del riesgo",
IF(AG60="Reducir (Transferir)","No amerita plan de acción. Debe tercerizar la actividad que genera este riesgo o adquirir polizas para evitar responsabilidad economica, sin embargo mantiene la responsabilidad reputacional",
IF(AG60="Aceptar","No amerita plan de acción. Asuma las consecuencias de la materialización del riesgo",
IF(AG60="Evitar","No amerita plan de acción. No ejecute la actividad que genera el riesgo",
IF(AG60="Reducir","Debe establecer el plan de acción a implementar para mitigar el nivel del riesgo",
IF(AG60="Compartir","No amerita plan de acción. Comparta el riesgo con una parte interesada que pueda gestionarlo con mas eficacia",""))))))</f>
        <v/>
      </c>
      <c r="AI60" s="179"/>
      <c r="AJ60" s="181"/>
      <c r="AK60" s="182" t="str">
        <f t="shared" ref="AK60" si="50">IF(AI60="","","∑ Peso porcentual de cada acción definida")</f>
        <v/>
      </c>
      <c r="AL60" s="111"/>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row>
    <row r="61" spans="1:67" ht="31.5" customHeight="1" x14ac:dyDescent="0.3">
      <c r="A61" s="109"/>
      <c r="B61" s="110"/>
      <c r="C61" s="110"/>
      <c r="D61" s="110"/>
      <c r="E61" s="110"/>
      <c r="F61" s="110"/>
      <c r="G61" s="110"/>
      <c r="H61" s="110"/>
      <c r="I61" s="110"/>
      <c r="J61" s="110"/>
      <c r="K61" s="105"/>
      <c r="L61" s="106"/>
      <c r="M61" s="110"/>
      <c r="N61" s="105"/>
      <c r="O61" s="106"/>
      <c r="P61" s="107"/>
      <c r="Q61" s="51" t="str">
        <f>IF($H$60="","",
IF(OR($H$60="Corrupción",$H$60="Lavado de Activos",$H$60="Financiación del Terrorismo",$H$60="Trámites, OPAs y Consultas de Acceso a la Información Pública"),'6.Valoración Control Corrupción'!$E61,'5. Valoración de Controles'!$H61))</f>
        <v/>
      </c>
      <c r="R61" s="50" t="str">
        <f>IF($H$60="","",
IF(OR($H$60="Corrupción",$H$60="Lavado de Activos",$H$60="Financiación del Terrorismo",$H$60="Trámites, OPAs y Consultas de Acceso a la Información Pública"),"No Aplica",'5. Valoración de Controles'!$I61))</f>
        <v/>
      </c>
      <c r="S61" s="50" t="str">
        <f>IF($H$60="","",
IF(OR($H$60="Corrupción",$H$60="Lavado de Activos",$H$60="Financiación del Terrorismo",$H$60="Trámites, OPAs y Consultas de Acceso a la Información Pública"),"No Aplica",'5. Valoración de Controles'!$J61))</f>
        <v/>
      </c>
      <c r="T61" s="50" t="str">
        <f>IF($H$60="","",
IF(OR($H$60="Corrupción",$H$60="Lavado de Activos",$H$60="Financiación del Terrorismo",$H$60="Trámites, OPAs y Consultas de Acceso a la Información Pública"),"No Aplica",'5. Valoración de Controles'!$K61))</f>
        <v/>
      </c>
      <c r="U61" s="50" t="str">
        <f>IF($H$60="","",
IF(OR($H$60="Corrupción",$H$60="Lavado de Activos",$H$60="Financiación del Terrorismo",$H$60="Trámites, OPAs y Consultas de Acceso a la Información Pública"),"No Aplica",'5. Valoración de Controles'!$L61))</f>
        <v/>
      </c>
      <c r="V61" s="50" t="str">
        <f>IF($H$60="","",
IF(OR($H$60="Corrupción",$H$60="Lavado de Activos",$H$60="Financiación del Terrorismo",$H$60="Trámites, OPAs y Consultas de Acceso a la Información Pública"),"No Aplica",'5. Valoración de Controles'!$M61))</f>
        <v/>
      </c>
      <c r="W61" s="50" t="str">
        <f>IF($H$60="","",
IF(OR($H$60="Corrupción",$H$60="Lavado de Activos",$H$60="Financiación del Terrorismo",$H$60="Trámites, OPAs y Consultas de Acceso a la Información Pública"),"No Aplica",'5. Valoración de Controles'!$N61))</f>
        <v/>
      </c>
      <c r="X61" s="68" t="str">
        <f>IF($H$60="","",
IF(OR($H$60="Corrupción",$H$60="Lavado de Activos",$H$60="Financiación del Terrorismo",$H$60="Trámites, OPAs y Consultas de Acceso a la Información Pública"),"No Aplica",'5. Valoración de Controles'!$O61))</f>
        <v/>
      </c>
      <c r="Y61" s="68" t="str">
        <f>IF($H$60="","",
IF(OR($H$60="Corrupción",$H$60="Lavado de Activos",$H$60="Financiación del Terrorismo",$H$60="Trámites, OPAs y Consultas de Acceso a la Información Pública"),"No Aplica",'5. Valoración de Controles'!$P61))</f>
        <v/>
      </c>
      <c r="Z61" s="68" t="str">
        <f>IF($H$60="","",
IF(OR($H$60="Corrupción",$H$60="Lavado de Activos",$H$60="Financiación del Terrorismo",$H$60="Trámites, OPAs y Consultas de Acceso a la Información Pública"),"No Aplica",'5. Valoración de Controles'!$Q61))</f>
        <v/>
      </c>
      <c r="AA61" s="52" t="str">
        <f>IF($H$60="","",
IF(OR($H$60="Corrupción",$H$60="Lavado de Activos",$H$60="Financiación del Terrorismo",$H$60="Trámites, OPAs y Consultas de Acceso a la Información Pública"),"No aplica",'5. Valoración de Controles'!$R61))</f>
        <v/>
      </c>
      <c r="AB61" s="105"/>
      <c r="AC61" s="177"/>
      <c r="AD61" s="105"/>
      <c r="AE61" s="177"/>
      <c r="AF61" s="107"/>
      <c r="AG61" s="108"/>
      <c r="AH61" s="178"/>
      <c r="AI61" s="180"/>
      <c r="AJ61" s="175"/>
      <c r="AK61" s="183"/>
      <c r="AL61" s="175"/>
    </row>
    <row r="62" spans="1:67" ht="31.5" customHeight="1" x14ac:dyDescent="0.3">
      <c r="A62" s="109"/>
      <c r="B62" s="110"/>
      <c r="C62" s="110"/>
      <c r="D62" s="110"/>
      <c r="E62" s="110"/>
      <c r="F62" s="110"/>
      <c r="G62" s="110"/>
      <c r="H62" s="110"/>
      <c r="I62" s="110"/>
      <c r="J62" s="110"/>
      <c r="K62" s="105"/>
      <c r="L62" s="106"/>
      <c r="M62" s="110"/>
      <c r="N62" s="105"/>
      <c r="O62" s="106"/>
      <c r="P62" s="107"/>
      <c r="Q62" s="51" t="str">
        <f>IF($H$60="","",
IF(OR($H$60="Corrupción",$H$60="Lavado de Activos",$H$60="Financiación del Terrorismo",$H$60="Trámites, OPAs y Consultas de Acceso a la Información Pública"),'6.Valoración Control Corrupción'!$E62,'5. Valoración de Controles'!$H62))</f>
        <v/>
      </c>
      <c r="R62" s="50" t="str">
        <f>IF($H$60="","",
IF(OR($H$60="Corrupción",$H$60="Lavado de Activos",$H$60="Financiación del Terrorismo",$H$60="Trámites, OPAs y Consultas de Acceso a la Información Pública"),"No Aplica",'5. Valoración de Controles'!$I62))</f>
        <v/>
      </c>
      <c r="S62" s="50" t="str">
        <f>IF($H$60="","",
IF(OR($H$60="Corrupción",$H$60="Lavado de Activos",$H$60="Financiación del Terrorismo",$H$60="Trámites, OPAs y Consultas de Acceso a la Información Pública"),"No Aplica",'5. Valoración de Controles'!$J62))</f>
        <v/>
      </c>
      <c r="T62" s="50" t="str">
        <f>IF($H$60="","",
IF(OR($H$60="Corrupción",$H$60="Lavado de Activos",$H$60="Financiación del Terrorismo",$H$60="Trámites, OPAs y Consultas de Acceso a la Información Pública"),"No Aplica",'5. Valoración de Controles'!$K62))</f>
        <v/>
      </c>
      <c r="U62" s="50" t="str">
        <f>IF($H$60="","",
IF(OR($H$60="Corrupción",$H$60="Lavado de Activos",$H$60="Financiación del Terrorismo",$H$60="Trámites, OPAs y Consultas de Acceso a la Información Pública"),"No Aplica",'5. Valoración de Controles'!$L62))</f>
        <v/>
      </c>
      <c r="V62" s="50" t="str">
        <f>IF($H$60="","",
IF(OR($H$60="Corrupción",$H$60="Lavado de Activos",$H$60="Financiación del Terrorismo",$H$60="Trámites, OPAs y Consultas de Acceso a la Información Pública"),"No Aplica",'5. Valoración de Controles'!$M62))</f>
        <v/>
      </c>
      <c r="W62" s="50" t="str">
        <f>IF($H$60="","",
IF(OR($H$60="Corrupción",$H$60="Lavado de Activos",$H$60="Financiación del Terrorismo",$H$60="Trámites, OPAs y Consultas de Acceso a la Información Pública"),"No Aplica",'5. Valoración de Controles'!$N62))</f>
        <v/>
      </c>
      <c r="X62" s="68" t="str">
        <f>IF($H$60="","",
IF(OR($H$60="Corrupción",$H$60="Lavado de Activos",$H$60="Financiación del Terrorismo",$H$60="Trámites, OPAs y Consultas de Acceso a la Información Pública"),"No Aplica",'5. Valoración de Controles'!$O62))</f>
        <v/>
      </c>
      <c r="Y62" s="68" t="str">
        <f>IF($H$60="","",
IF(OR($H$60="Corrupción",$H$60="Lavado de Activos",$H$60="Financiación del Terrorismo",$H$60="Trámites, OPAs y Consultas de Acceso a la Información Pública"),"No Aplica",'5. Valoración de Controles'!$P62))</f>
        <v/>
      </c>
      <c r="Z62" s="68" t="str">
        <f>IF($H$60="","",
IF(OR($H$60="Corrupción",$H$60="Lavado de Activos",$H$60="Financiación del Terrorismo",$H$60="Trámites, OPAs y Consultas de Acceso a la Información Pública"),"No Aplica",'5. Valoración de Controles'!$Q62))</f>
        <v/>
      </c>
      <c r="AA62" s="52" t="str">
        <f>IF($H$60="","",
IF(OR($H$60="Corrupción",$H$60="Lavado de Activos",$H$60="Financiación del Terrorismo",$H$60="Trámites, OPAs y Consultas de Acceso a la Información Pública"),"No aplica",'5. Valoración de Controles'!$R62))</f>
        <v/>
      </c>
      <c r="AB62" s="105"/>
      <c r="AC62" s="177"/>
      <c r="AD62" s="105"/>
      <c r="AE62" s="177"/>
      <c r="AF62" s="107"/>
      <c r="AG62" s="108"/>
      <c r="AH62" s="178"/>
      <c r="AI62" s="180"/>
      <c r="AJ62" s="175"/>
      <c r="AK62" s="183"/>
      <c r="AL62" s="175"/>
    </row>
    <row r="63" spans="1:67" ht="31.5" customHeight="1" x14ac:dyDescent="0.3">
      <c r="A63" s="109">
        <v>19</v>
      </c>
      <c r="B63" s="110" t="str">
        <f>'2. Identificación del Riesgo'!B63:B65</f>
        <v/>
      </c>
      <c r="C63" s="110" t="str">
        <f>IF('2. Identificación del Riesgo'!C63:C65="","",'2. Identificación del Riesgo'!C63:C65)</f>
        <v/>
      </c>
      <c r="D63" s="110" t="str">
        <f>IF('2. Identificación del Riesgo'!D63:D65="","",'2. Identificación del Riesgo'!D63:D65)</f>
        <v/>
      </c>
      <c r="E63" s="110" t="str">
        <f>IF('2. Identificación del Riesgo'!E63:E65="","",'2. Identificación del Riesgo'!E63:E65)</f>
        <v/>
      </c>
      <c r="F63" s="110" t="str">
        <f>IF('2. Identificación del Riesgo'!F63:F65="","",'2. Identificación del Riesgo'!F63:F65)</f>
        <v/>
      </c>
      <c r="G63" s="110" t="str">
        <f>IF('2. Identificación del Riesgo'!G63:G65="","",'2. Identificación del Riesgo'!G63:G65)</f>
        <v/>
      </c>
      <c r="H63" s="110" t="str">
        <f>IF('2. Identificación del Riesgo'!H63:H65="","",'2. Identificación del Riesgo'!H63:H65)</f>
        <v/>
      </c>
      <c r="I63" s="110" t="str">
        <f>IF('2. Identificación del Riesgo'!I63:I65="","",'2. Identificación del Riesgo'!I63:I65)</f>
        <v/>
      </c>
      <c r="J63" s="110" t="str">
        <f>IF('2. Identificación del Riesgo'!J63:J65="","",'2. Identificación del Riesgo'!J63:J65)</f>
        <v/>
      </c>
      <c r="K63" s="105" t="str">
        <f>'2. Identificación del Riesgo'!K63:K65</f>
        <v/>
      </c>
      <c r="L63" s="106" t="str">
        <f>'2. Identificación del Riesgo'!L63:L65</f>
        <v/>
      </c>
      <c r="M63" s="110" t="str">
        <f>IF(OR('2. Identificación del Riesgo'!H63:H65="Corrupción",'2. Identificación del Riesgo'!H63:H65="Lavado de Activos",'2. Identificación del Riesgo'!H63:H65="Financiación del Terrorismo",'2. Identificación del Riesgo'!H63:H65="Trámites, OPAs y Consultas de Acceso a la Información Pública"),"No Aplica",
IF('2. Identificación del Riesgo'!M63:M65="","",'2. Identificación del Riesgo'!M63:M65))</f>
        <v/>
      </c>
      <c r="N63" s="105" t="str">
        <f>'2. Identificación del Riesgo'!N63:N65</f>
        <v/>
      </c>
      <c r="O63" s="106" t="str">
        <f>'2. Identificación del Riesgo'!O63:O65</f>
        <v/>
      </c>
      <c r="P63" s="107" t="str">
        <f>'2. Identificación del Riesgo'!P63:P65</f>
        <v/>
      </c>
      <c r="Q63" s="51" t="str">
        <f>IF($H$63="","",
IF(OR($H$63="Corrupción",$H$63="Lavado de Activos",$H$63="Financiación del Terrorismo",$H$63="Trámites, OPAs y Consultas de Acceso a la Información Pública"),'6.Valoración Control Corrupción'!$E63,'5. Valoración de Controles'!$H63))</f>
        <v/>
      </c>
      <c r="R63" s="50" t="str">
        <f>IF($H$63="","",
IF(OR($H$63="Corrupción",$H$63="Lavado de Activos",$H$63="Financiación del Terrorismo",$H$63="Trámites, OPAs y Consultas de Acceso a la Información Pública"),"No Aplica",'5. Valoración de Controles'!$I63))</f>
        <v/>
      </c>
      <c r="S63" s="50" t="str">
        <f>IF($H$63="","",
IF(OR($H$63="Corrupción",$H$63="Lavado de Activos",$H$63="Financiación del Terrorismo",$H$63="Trámites, OPAs y Consultas de Acceso a la Información Pública"),"No Aplica",'5. Valoración de Controles'!$J63))</f>
        <v/>
      </c>
      <c r="T63" s="50" t="str">
        <f>IF($H$63="","",
IF(OR($H$63="Corrupción",$H$63="Lavado de Activos",$H$63="Financiación del Terrorismo",$H$63="Trámites, OPAs y Consultas de Acceso a la Información Pública"),"No Aplica",'5. Valoración de Controles'!$K63))</f>
        <v/>
      </c>
      <c r="U63" s="50" t="str">
        <f>IF($H$63="","",
IF(OR($H$63="Corrupción",$H$63="Lavado de Activos",$H$63="Financiación del Terrorismo",$H$63="Trámites, OPAs y Consultas de Acceso a la Información Pública"),"No Aplica",'5. Valoración de Controles'!$L63))</f>
        <v/>
      </c>
      <c r="V63" s="50" t="str">
        <f>IF($H$63="","",
IF(OR($H$63="Corrupción",$H$63="Lavado de Activos",$H$63="Financiación del Terrorismo",$H$63="Trámites, OPAs y Consultas de Acceso a la Información Pública"),"No Aplica",'5. Valoración de Controles'!$M63))</f>
        <v/>
      </c>
      <c r="W63" s="50" t="str">
        <f>IF($H$63="","",
IF(OR($H$63="Corrupción",$H$63="Lavado de Activos",$H$63="Financiación del Terrorismo",$H$63="Trámites, OPAs y Consultas de Acceso a la Información Pública"),"No Aplica",'5. Valoración de Controles'!$N63))</f>
        <v/>
      </c>
      <c r="X63" s="68" t="str">
        <f>IF($H$63="","",
IF(OR($H$63="Corrupción",$H$63="Lavado de Activos",$H$63="Financiación del Terrorismo",$H$63="Trámites, OPAs y Consultas de Acceso a la Información Pública"),"No Aplica",'5. Valoración de Controles'!$O63))</f>
        <v/>
      </c>
      <c r="Y63" s="68" t="str">
        <f>IF($H$63="","",
IF(OR($H$63="Corrupción",$H$63="Lavado de Activos",$H$63="Financiación del Terrorismo",$H$63="Trámites, OPAs y Consultas de Acceso a la Información Pública"),"No Aplica",'5. Valoración de Controles'!$P63))</f>
        <v/>
      </c>
      <c r="Z63" s="68" t="str">
        <f>IF($H$63="","",
IF(OR($H$63="Corrupción",$H$63="Lavado de Activos",$H$63="Financiación del Terrorismo",$H$63="Trámites, OPAs y Consultas de Acceso a la Información Pública"),"No Aplica",'5. Valoración de Controles'!$Q63))</f>
        <v/>
      </c>
      <c r="AA63" s="52" t="str">
        <f>IF($H$63="","",
IF(OR($H$63="Corrupción",$H$63="Lavado de Activos",$H$63="Financiación del Terrorismo",$H$63="Trámites, OPAs y Consultas de Acceso a la Información Pública"),"No aplica",'5. Valoración de Controles'!$R63))</f>
        <v/>
      </c>
      <c r="AB63" s="105" t="str">
        <f>IF(H63="","",
IF(OR(H63="Corrupción",H63="Lavado de Activos",H63="Financiación del Terrorismo",H63="Trámites, OPAs y Consultas de Acceso a la Información Pública"),'6.Valoración Control Corrupción'!W63:W65,
IF(OR(H63&lt;&gt;"Corrupción",H63&lt;&gt;"Lavado de Activos",H63&lt;&gt;"Financiación del Terrorismo",H63&lt;&gt;"Trámites, OPAs y Consultas de Acceso a la Información Pública"),IF(AC63="","",
IF(AND(AC63&gt;0,AC63&lt;0.4),"Muy Baja",
IF(AND(AC63&gt;=0.4,AC63&lt;0.6),"Baja",
IF(AND(AC63&gt;=0.6,AC63&lt;0.8),"Media",
IF(AND(AC63&gt;=0.8,AC63&lt;1),"Alta",
IF(AC63&gt;=1,"Muy Alta","")))))))))</f>
        <v/>
      </c>
      <c r="AC63" s="176" t="str">
        <f>IF(H63="","",
IF(OR(H63="Corrupción",H63="Lavado de Activos",H63="Financiación del Terrorismo",H63="Trámites, OPAs y Consultas de Acceso a la Información Pública"),"No aplica",
IF(OR(H63&lt;&gt;"Corrupción",H63&lt;&gt;"Lavado de Activos",H63&lt;&gt;"Financiación del Terrorismo",H63&lt;&gt;"Trámites, OPAs y Consultas de Acceso a la Información Pública"),
IF('5. Valoración de Controles'!U65&gt;0,'5. Valoración de Controles'!U65,
IF('5. Valoración de Controles'!U64&gt;0,'5. Valoración de Controles'!U64,
IF('5. Valoración de Controles'!U63&gt;0,'5. Valoración de Controles'!U63,L63))))))</f>
        <v/>
      </c>
      <c r="AD63" s="105" t="str">
        <f>IF(H63="","",
IF(OR(H63="Corrupción",H63="Lavado de Activos",H63="Financiación del Terrorismo",H63="Trámites, OPAs y Consultas de Acceso a la Información Pública"),'3. Impacto Riesgo de Corrupción'!Z63:Z65,
IF(OR(H63&lt;&gt;"Corrupción",H63&lt;&gt;"Lavado de Activos",H63&lt;&gt;"Financiación del Terrorismo",H63&lt;&gt;"Trámites, OPAs y Consultas de Acceso a la Información Pública"),
IF(AE63="","",
IF(AND(AE63&gt;0,AE63&lt;0.4),"Leve",
IF(AND(AE63&gt;=0.4,AE63&lt;0.6),"Menor",
IF(AND(AE63&gt;=0.6,AE63&lt;0.8),"Moderado",
IF(AND(AE63&gt;=0.8,AE63&lt;1),"Mayor",
IF(AE63&gt;=1,"Catastrófico","")))))))))</f>
        <v/>
      </c>
      <c r="AE63" s="176" t="str">
        <f>IF(H63="","",
IF(OR(H63="Corrupción",H63="Lavado de Activos",H63="Financiación del Terrorismo",H63="Trámites, OPAs y Consultas de Acceso a la Información Pública"),"No aplica",
IF(OR(H63&lt;&gt;"Corrupción",H63&lt;&gt;"Lavado de Activos",H63&lt;&gt;"Financiación del Terrorismo",H63&lt;&gt;"Trámites, OPAs y Consultas de Acceso a la Información Pública"),
IF('5. Valoración de Controles'!V65&gt;0,'5. Valoración de Controles'!V65,
IF('5. Valoración de Controles'!V64&gt;0,'5. Valoración de Controles'!V64,
IF('5. Valoración de Controles'!V63&gt;0,'5. Valoración de Controles'!V63,O63))))))</f>
        <v/>
      </c>
      <c r="AF63" s="107" t="str">
        <f t="shared" ref="AF63" si="51">IF(AND(AB63="Muy Alta",OR(AD63="Leve",AD63="Menor",AD63="Moderado",AD63="Mayor")),"Alto",
IF(AND(AB63="Alta",OR(AD63="Leve",AD63="Menor")),"Moderado",
IF(AND(AB63="Alta",OR(AD63="Moderado",AD63="Mayor")),"Alto",
IF(AND(AB63="Media",OR(AD63="Leve",AD63="Menor",AD63="Moderado")),"Moderado",
IF(AND(AB63="Media",OR(AD63="Mayor")),"Alto",
IF(AND(AB63="Baja",OR(AD63="Leve")),"Bajo",
IF(AND(OR(AB63="Baja",AB63="Improbable"),OR(AD63="Menor",AD63="Moderado")),"Moderado",
IF(AND(OR(AB63="Baja",AB63="Improbable"),AD63="Mayor"),"Alto",
IF(AND(AB63="Muy Baja",OR(AD63="Leve",AD63="Menor")),"Bajo",
IF(AND(OR(AB63="Muy Baja",AB63="Rara vez"),OR(AD63="Moderado")),"Moderado",
IF(AND(OR(AB63="Muy Baja",AB63="Rara vez"),AD63="Mayor"),"Alto",
IF(AND(OR(AB63="Casi seguro",AB63="Probable",AB63="Posible"),AD63="Mayor"),"Extremo",
IF(AND(AB63="Casi seguro",AD63="Moderado"),"Extremo",
IF(AND(OR(AB63="Probable",AB63="Posible"),OR(AD63="Moderado")),"Alto",
IF(AD63="Catastrófico","Extremo","")))))))))))))))</f>
        <v/>
      </c>
      <c r="AG63" s="108"/>
      <c r="AH63" s="155" t="str">
        <f t="shared" ref="AH63" si="52">IF(AG63="Reducir (Mitigar)","Debe establecer el plan de acción a implementar para mitigar el nivel del riesgo",
IF(AG63="Reducir (Transferir)","No amerita plan de acción. Debe tercerizar la actividad que genera este riesgo o adquirir polizas para evitar responsabilidad economica, sin embargo mantiene la responsabilidad reputacional",
IF(AG63="Aceptar","No amerita plan de acción. Asuma las consecuencias de la materialización del riesgo",
IF(AG63="Evitar","No amerita plan de acción. No ejecute la actividad que genera el riesgo",
IF(AG63="Reducir","Debe establecer el plan de acción a implementar para mitigar el nivel del riesgo",
IF(AG63="Compartir","No amerita plan de acción. Comparta el riesgo con una parte interesada que pueda gestionarlo con mas eficacia",""))))))</f>
        <v/>
      </c>
      <c r="AI63" s="179"/>
      <c r="AJ63" s="181"/>
      <c r="AK63" s="182" t="str">
        <f t="shared" ref="AK63" si="53">IF(AI63="","","∑ Peso porcentual de cada acción definida")</f>
        <v/>
      </c>
      <c r="AL63" s="111"/>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row>
    <row r="64" spans="1:67" ht="31.5" customHeight="1" x14ac:dyDescent="0.3">
      <c r="A64" s="109"/>
      <c r="B64" s="110"/>
      <c r="C64" s="110"/>
      <c r="D64" s="110"/>
      <c r="E64" s="110"/>
      <c r="F64" s="110"/>
      <c r="G64" s="110"/>
      <c r="H64" s="110"/>
      <c r="I64" s="110"/>
      <c r="J64" s="110"/>
      <c r="K64" s="105"/>
      <c r="L64" s="106"/>
      <c r="M64" s="110"/>
      <c r="N64" s="105"/>
      <c r="O64" s="106"/>
      <c r="P64" s="107"/>
      <c r="Q64" s="51" t="str">
        <f>IF($H$63="","",
IF(OR($H$63="Corrupción",$H$63="Lavado de Activos",$H$63="Financiación del Terrorismo",$H$63="Trámites, OPAs y Consultas de Acceso a la Información Pública"),'6.Valoración Control Corrupción'!$E64,'5. Valoración de Controles'!$H64))</f>
        <v/>
      </c>
      <c r="R64" s="50" t="str">
        <f>IF($H$63="","",
IF(OR($H$63="Corrupción",$H$63="Lavado de Activos",$H$63="Financiación del Terrorismo",$H$63="Trámites, OPAs y Consultas de Acceso a la Información Pública"),"No Aplica",'5. Valoración de Controles'!$I64))</f>
        <v/>
      </c>
      <c r="S64" s="50" t="str">
        <f>IF($H$63="","",
IF(OR($H$63="Corrupción",$H$63="Lavado de Activos",$H$63="Financiación del Terrorismo",$H$63="Trámites, OPAs y Consultas de Acceso a la Información Pública"),"No Aplica",'5. Valoración de Controles'!$J64))</f>
        <v/>
      </c>
      <c r="T64" s="50" t="str">
        <f>IF($H$63="","",
IF(OR($H$63="Corrupción",$H$63="Lavado de Activos",$H$63="Financiación del Terrorismo",$H$63="Trámites, OPAs y Consultas de Acceso a la Información Pública"),"No Aplica",'5. Valoración de Controles'!$K64))</f>
        <v/>
      </c>
      <c r="U64" s="50" t="str">
        <f>IF($H$63="","",
IF(OR($H$63="Corrupción",$H$63="Lavado de Activos",$H$63="Financiación del Terrorismo",$H$63="Trámites, OPAs y Consultas de Acceso a la Información Pública"),"No Aplica",'5. Valoración de Controles'!$L64))</f>
        <v/>
      </c>
      <c r="V64" s="50" t="str">
        <f>IF($H$63="","",
IF(OR($H$63="Corrupción",$H$63="Lavado de Activos",$H$63="Financiación del Terrorismo",$H$63="Trámites, OPAs y Consultas de Acceso a la Información Pública"),"No Aplica",'5. Valoración de Controles'!$M64))</f>
        <v/>
      </c>
      <c r="W64" s="50" t="str">
        <f>IF($H$63="","",
IF(OR($H$63="Corrupción",$H$63="Lavado de Activos",$H$63="Financiación del Terrorismo",$H$63="Trámites, OPAs y Consultas de Acceso a la Información Pública"),"No Aplica",'5. Valoración de Controles'!$N64))</f>
        <v/>
      </c>
      <c r="X64" s="68" t="str">
        <f>IF($H$63="","",
IF(OR($H$63="Corrupción",$H$63="Lavado de Activos",$H$63="Financiación del Terrorismo",$H$63="Trámites, OPAs y Consultas de Acceso a la Información Pública"),"No Aplica",'5. Valoración de Controles'!$O64))</f>
        <v/>
      </c>
      <c r="Y64" s="68" t="str">
        <f>IF($H$63="","",
IF(OR($H$63="Corrupción",$H$63="Lavado de Activos",$H$63="Financiación del Terrorismo",$H$63="Trámites, OPAs y Consultas de Acceso a la Información Pública"),"No Aplica",'5. Valoración de Controles'!$P64))</f>
        <v/>
      </c>
      <c r="Z64" s="68" t="str">
        <f>IF($H$63="","",
IF(OR($H$63="Corrupción",$H$63="Lavado de Activos",$H$63="Financiación del Terrorismo",$H$63="Trámites, OPAs y Consultas de Acceso a la Información Pública"),"No Aplica",'5. Valoración de Controles'!$Q64))</f>
        <v/>
      </c>
      <c r="AA64" s="52" t="str">
        <f>IF($H$63="","",
IF(OR($H$63="Corrupción",$H$63="Lavado de Activos",$H$63="Financiación del Terrorismo",$H$63="Trámites, OPAs y Consultas de Acceso a la Información Pública"),"No aplica",'5. Valoración de Controles'!$R64))</f>
        <v/>
      </c>
      <c r="AB64" s="105"/>
      <c r="AC64" s="177"/>
      <c r="AD64" s="105"/>
      <c r="AE64" s="177"/>
      <c r="AF64" s="107"/>
      <c r="AG64" s="108"/>
      <c r="AH64" s="178"/>
      <c r="AI64" s="180"/>
      <c r="AJ64" s="175"/>
      <c r="AK64" s="183"/>
      <c r="AL64" s="175"/>
    </row>
    <row r="65" spans="1:67" ht="31.5" customHeight="1" x14ac:dyDescent="0.3">
      <c r="A65" s="109"/>
      <c r="B65" s="110"/>
      <c r="C65" s="110"/>
      <c r="D65" s="110"/>
      <c r="E65" s="110"/>
      <c r="F65" s="110"/>
      <c r="G65" s="110"/>
      <c r="H65" s="110"/>
      <c r="I65" s="110"/>
      <c r="J65" s="110"/>
      <c r="K65" s="105"/>
      <c r="L65" s="106"/>
      <c r="M65" s="110"/>
      <c r="N65" s="105"/>
      <c r="O65" s="106"/>
      <c r="P65" s="107"/>
      <c r="Q65" s="51" t="str">
        <f>IF($H$63="","",
IF(OR($H$63="Corrupción",$H$63="Lavado de Activos",$H$63="Financiación del Terrorismo",$H$63="Trámites, OPAs y Consultas de Acceso a la Información Pública"),'6.Valoración Control Corrupción'!$E65,'5. Valoración de Controles'!$H65))</f>
        <v/>
      </c>
      <c r="R65" s="50" t="str">
        <f>IF($H$63="","",
IF(OR($H$63="Corrupción",$H$63="Lavado de Activos",$H$63="Financiación del Terrorismo",$H$63="Trámites, OPAs y Consultas de Acceso a la Información Pública"),"No Aplica",'5. Valoración de Controles'!$I65))</f>
        <v/>
      </c>
      <c r="S65" s="50" t="str">
        <f>IF($H$63="","",
IF(OR($H$63="Corrupción",$H$63="Lavado de Activos",$H$63="Financiación del Terrorismo",$H$63="Trámites, OPAs y Consultas de Acceso a la Información Pública"),"No Aplica",'5. Valoración de Controles'!$J65))</f>
        <v/>
      </c>
      <c r="T65" s="50" t="str">
        <f>IF($H$63="","",
IF(OR($H$63="Corrupción",$H$63="Lavado de Activos",$H$63="Financiación del Terrorismo",$H$63="Trámites, OPAs y Consultas de Acceso a la Información Pública"),"No Aplica",'5. Valoración de Controles'!$K65))</f>
        <v/>
      </c>
      <c r="U65" s="50" t="str">
        <f>IF($H$63="","",
IF(OR($H$63="Corrupción",$H$63="Lavado de Activos",$H$63="Financiación del Terrorismo",$H$63="Trámites, OPAs y Consultas de Acceso a la Información Pública"),"No Aplica",'5. Valoración de Controles'!$L65))</f>
        <v/>
      </c>
      <c r="V65" s="50" t="str">
        <f>IF($H$63="","",
IF(OR($H$63="Corrupción",$H$63="Lavado de Activos",$H$63="Financiación del Terrorismo",$H$63="Trámites, OPAs y Consultas de Acceso a la Información Pública"),"No Aplica",'5. Valoración de Controles'!$M65))</f>
        <v/>
      </c>
      <c r="W65" s="50" t="str">
        <f>IF($H$63="","",
IF(OR($H$63="Corrupción",$H$63="Lavado de Activos",$H$63="Financiación del Terrorismo",$H$63="Trámites, OPAs y Consultas de Acceso a la Información Pública"),"No Aplica",'5. Valoración de Controles'!$N65))</f>
        <v/>
      </c>
      <c r="X65" s="68" t="str">
        <f>IF($H$63="","",
IF(OR($H$63="Corrupción",$H$63="Lavado de Activos",$H$63="Financiación del Terrorismo",$H$63="Trámites, OPAs y Consultas de Acceso a la Información Pública"),"No Aplica",'5. Valoración de Controles'!$O65))</f>
        <v/>
      </c>
      <c r="Y65" s="68" t="str">
        <f>IF($H$63="","",
IF(OR($H$63="Corrupción",$H$63="Lavado de Activos",$H$63="Financiación del Terrorismo",$H$63="Trámites, OPAs y Consultas de Acceso a la Información Pública"),"No Aplica",'5. Valoración de Controles'!$P65))</f>
        <v/>
      </c>
      <c r="Z65" s="68" t="str">
        <f>IF($H$63="","",
IF(OR($H$63="Corrupción",$H$63="Lavado de Activos",$H$63="Financiación del Terrorismo",$H$63="Trámites, OPAs y Consultas de Acceso a la Información Pública"),"No Aplica",'5. Valoración de Controles'!$Q65))</f>
        <v/>
      </c>
      <c r="AA65" s="52" t="str">
        <f>IF($H$63="","",
IF(OR($H$63="Corrupción",$H$63="Lavado de Activos",$H$63="Financiación del Terrorismo",$H$63="Trámites, OPAs y Consultas de Acceso a la Información Pública"),"No aplica",'5. Valoración de Controles'!$R65))</f>
        <v/>
      </c>
      <c r="AB65" s="105"/>
      <c r="AC65" s="177"/>
      <c r="AD65" s="105"/>
      <c r="AE65" s="177"/>
      <c r="AF65" s="107"/>
      <c r="AG65" s="108"/>
      <c r="AH65" s="178"/>
      <c r="AI65" s="180"/>
      <c r="AJ65" s="175"/>
      <c r="AK65" s="183"/>
      <c r="AL65" s="175"/>
    </row>
    <row r="66" spans="1:67" ht="31.5" customHeight="1" x14ac:dyDescent="0.3">
      <c r="A66" s="109">
        <v>20</v>
      </c>
      <c r="B66" s="110" t="str">
        <f>'2. Identificación del Riesgo'!B66:B68</f>
        <v/>
      </c>
      <c r="C66" s="110" t="str">
        <f>IF('2. Identificación del Riesgo'!C66:C68="","",'2. Identificación del Riesgo'!C66:C68)</f>
        <v/>
      </c>
      <c r="D66" s="110" t="str">
        <f>IF('2. Identificación del Riesgo'!D66:D68="","",'2. Identificación del Riesgo'!D66:D68)</f>
        <v/>
      </c>
      <c r="E66" s="110" t="str">
        <f>IF('2. Identificación del Riesgo'!E66:E68="","",'2. Identificación del Riesgo'!E66:E68)</f>
        <v/>
      </c>
      <c r="F66" s="110" t="str">
        <f>IF('2. Identificación del Riesgo'!F66:F68="","",'2. Identificación del Riesgo'!F66:F68)</f>
        <v/>
      </c>
      <c r="G66" s="110" t="str">
        <f>IF('2. Identificación del Riesgo'!G66:G68="","",'2. Identificación del Riesgo'!G66:G68)</f>
        <v/>
      </c>
      <c r="H66" s="110" t="str">
        <f>IF('2. Identificación del Riesgo'!H66:H68="","",'2. Identificación del Riesgo'!H66:H68)</f>
        <v/>
      </c>
      <c r="I66" s="110" t="str">
        <f>IF('2. Identificación del Riesgo'!I66:I68="","",'2. Identificación del Riesgo'!I66:I68)</f>
        <v/>
      </c>
      <c r="J66" s="110" t="str">
        <f>IF('2. Identificación del Riesgo'!J66:J68="","",'2. Identificación del Riesgo'!J66:J68)</f>
        <v/>
      </c>
      <c r="K66" s="105" t="str">
        <f>'2. Identificación del Riesgo'!K66:K68</f>
        <v/>
      </c>
      <c r="L66" s="106" t="str">
        <f>'2. Identificación del Riesgo'!L66:L68</f>
        <v/>
      </c>
      <c r="M66" s="110" t="str">
        <f>IF(OR('2. Identificación del Riesgo'!H66:H68="Corrupción",'2. Identificación del Riesgo'!H66:H68="Lavado de Activos",'2. Identificación del Riesgo'!H66:H68="Financiación del Terrorismo",'2. Identificación del Riesgo'!H66:H68="Trámites, OPAs y Consultas de Acceso a la Información Pública"),"No Aplica",
IF('2. Identificación del Riesgo'!M66:M68="","",'2. Identificación del Riesgo'!M66:M68))</f>
        <v/>
      </c>
      <c r="N66" s="105" t="str">
        <f>'2. Identificación del Riesgo'!N66:N68</f>
        <v/>
      </c>
      <c r="O66" s="106" t="str">
        <f>'2. Identificación del Riesgo'!O66:O68</f>
        <v/>
      </c>
      <c r="P66" s="107" t="str">
        <f>'2. Identificación del Riesgo'!P66:P68</f>
        <v/>
      </c>
      <c r="Q66" s="51" t="str">
        <f>IF($H$66="","",
IF(OR($H$66="Corrupción",$H$66="Lavado de Activos",$H$66="Financiación del Terrorismo",$H$66="Trámites, OPAs y Consultas de Acceso a la Información Pública"),'6.Valoración Control Corrupción'!$E66,'5. Valoración de Controles'!$H66))</f>
        <v/>
      </c>
      <c r="R66" s="50" t="str">
        <f>IF($H$66="","",
IF(OR($H$66="Corrupción",$H$66="Lavado de Activos",$H$66="Financiación del Terrorismo",$H$66="Trámites, OPAs y Consultas de Acceso a la Información Pública"),"No Aplica",'5. Valoración de Controles'!$I66))</f>
        <v/>
      </c>
      <c r="S66" s="50" t="str">
        <f>IF($H$66="","",
IF(OR($H$66="Corrupción",$H$66="Lavado de Activos",$H$66="Financiación del Terrorismo",$H$66="Trámites, OPAs y Consultas de Acceso a la Información Pública"),"No Aplica",'5. Valoración de Controles'!$J66))</f>
        <v/>
      </c>
      <c r="T66" s="50" t="str">
        <f>IF($H$66="","",
IF(OR($H$66="Corrupción",$H$66="Lavado de Activos",$H$66="Financiación del Terrorismo",$H$66="Trámites, OPAs y Consultas de Acceso a la Información Pública"),"No Aplica",'5. Valoración de Controles'!$K66))</f>
        <v/>
      </c>
      <c r="U66" s="50" t="str">
        <f>IF($H$66="","",
IF(OR($H$66="Corrupción",$H$66="Lavado de Activos",$H$66="Financiación del Terrorismo",$H$66="Trámites, OPAs y Consultas de Acceso a la Información Pública"),"No Aplica",'5. Valoración de Controles'!$L66))</f>
        <v/>
      </c>
      <c r="V66" s="50" t="str">
        <f>IF($H$66="","",
IF(OR($H$66="Corrupción",$H$66="Lavado de Activos",$H$66="Financiación del Terrorismo",$H$66="Trámites, OPAs y Consultas de Acceso a la Información Pública"),"No Aplica",'5. Valoración de Controles'!$M66))</f>
        <v/>
      </c>
      <c r="W66" s="50" t="str">
        <f>IF($H$66="","",
IF(OR($H$66="Corrupción",$H$66="Lavado de Activos",$H$66="Financiación del Terrorismo",$H$66="Trámites, OPAs y Consultas de Acceso a la Información Pública"),"No Aplica",'5. Valoración de Controles'!$N66))</f>
        <v/>
      </c>
      <c r="X66" s="68" t="str">
        <f>IF($H$66="","",
IF(OR($H$66="Corrupción",$H$66="Lavado de Activos",$H$66="Financiación del Terrorismo",$H$66="Trámites, OPAs y Consultas de Acceso a la Información Pública"),"No Aplica",'5. Valoración de Controles'!$O66))</f>
        <v/>
      </c>
      <c r="Y66" s="68" t="str">
        <f>IF($H$66="","",
IF(OR($H$66="Corrupción",$H$66="Lavado de Activos",$H$66="Financiación del Terrorismo",$H$66="Trámites, OPAs y Consultas de Acceso a la Información Pública"),"No Aplica",'5. Valoración de Controles'!$P66))</f>
        <v/>
      </c>
      <c r="Z66" s="68" t="str">
        <f>IF($H$66="","",
IF(OR($H$66="Corrupción",$H$66="Lavado de Activos",$H$66="Financiación del Terrorismo",$H$66="Trámites, OPAs y Consultas de Acceso a la Información Pública"),"No Aplica",'5. Valoración de Controles'!$Q66))</f>
        <v/>
      </c>
      <c r="AA66" s="52" t="str">
        <f>IF($H$66="","",
IF(OR($H$66="Corrupción",$H$66="Lavado de Activos",$H$66="Financiación del Terrorismo",$H$66="Trámites, OPAs y Consultas de Acceso a la Información Pública"),"No aplica",'5. Valoración de Controles'!$R66))</f>
        <v/>
      </c>
      <c r="AB66" s="105" t="str">
        <f>IF(H66="","",
IF(OR(H66="Corrupción",H66="Lavado de Activos",H66="Financiación del Terrorismo",H66="Trámites, OPAs y Consultas de Acceso a la Información Pública"),'6.Valoración Control Corrupción'!W66:W68,
IF(OR(H66&lt;&gt;"Corrupción",H66&lt;&gt;"Lavado de Activos",H66&lt;&gt;"Financiación del Terrorismo",H66&lt;&gt;"Trámites, OPAs y Consultas de Acceso a la Información Pública"),IF(AC66="","",
IF(AND(AC66&gt;0,AC66&lt;0.4),"Muy Baja",
IF(AND(AC66&gt;=0.4,AC66&lt;0.6),"Baja",
IF(AND(AC66&gt;=0.6,AC66&lt;0.8),"Media",
IF(AND(AC66&gt;=0.8,AC66&lt;1),"Alta",
IF(AC66&gt;=1,"Muy Alta","")))))))))</f>
        <v/>
      </c>
      <c r="AC66" s="176" t="str">
        <f>IF(H66="","",
IF(OR(H66="Corrupción",H66="Lavado de Activos",H66="Financiación del Terrorismo",H66="Trámites, OPAs y Consultas de Acceso a la Información Pública"),"No aplica",
IF(OR(H66&lt;&gt;"Corrupción",H66&lt;&gt;"Lavado de Activos",H66&lt;&gt;"Financiación del Terrorismo",H66&lt;&gt;"Trámites, OPAs y Consultas de Acceso a la Información Pública"),
IF('5. Valoración de Controles'!U68&gt;0,'5. Valoración de Controles'!U68,
IF('5. Valoración de Controles'!U67&gt;0,'5. Valoración de Controles'!U67,
IF('5. Valoración de Controles'!U66&gt;0,'5. Valoración de Controles'!U66,L66))))))</f>
        <v/>
      </c>
      <c r="AD66" s="105" t="str">
        <f>IF(H66="","",
IF(OR(H66="Corrupción",H66="Lavado de Activos",H66="Financiación del Terrorismo",H66="Trámites, OPAs y Consultas de Acceso a la Información Pública"),'3. Impacto Riesgo de Corrupción'!Z66:Z68,
IF(OR(H66&lt;&gt;"Corrupción",H66&lt;&gt;"Lavado de Activos",H66&lt;&gt;"Financiación del Terrorismo",H66&lt;&gt;"Trámites, OPAs y Consultas de Acceso a la Información Pública"),
IF(AE66="","",
IF(AND(AE66&gt;0,AE66&lt;0.4),"Leve",
IF(AND(AE66&gt;=0.4,AE66&lt;0.6),"Menor",
IF(AND(AE66&gt;=0.6,AE66&lt;0.8),"Moderado",
IF(AND(AE66&gt;=0.8,AE66&lt;1),"Mayor",
IF(AE66&gt;=1,"Catastrófico","")))))))))</f>
        <v/>
      </c>
      <c r="AE66" s="176" t="str">
        <f>IF(H66="","",
IF(OR(H66="Corrupción",H66="Lavado de Activos",H66="Financiación del Terrorismo",H66="Trámites, OPAs y Consultas de Acceso a la Información Pública"),"No aplica",
IF(OR(H66&lt;&gt;"Corrupción",H66&lt;&gt;"Lavado de Activos",H66&lt;&gt;"Financiación del Terrorismo",H66&lt;&gt;"Trámites, OPAs y Consultas de Acceso a la Información Pública"),
IF('5. Valoración de Controles'!V68&gt;0,'5. Valoración de Controles'!V68,
IF('5. Valoración de Controles'!V67&gt;0,'5. Valoración de Controles'!V67,
IF('5. Valoración de Controles'!V66&gt;0,'5. Valoración de Controles'!V66,O66))))))</f>
        <v/>
      </c>
      <c r="AF66" s="107" t="str">
        <f t="shared" ref="AF66" si="54">IF(AND(AB66="Muy Alta",OR(AD66="Leve",AD66="Menor",AD66="Moderado",AD66="Mayor")),"Alto",
IF(AND(AB66="Alta",OR(AD66="Leve",AD66="Menor")),"Moderado",
IF(AND(AB66="Alta",OR(AD66="Moderado",AD66="Mayor")),"Alto",
IF(AND(AB66="Media",OR(AD66="Leve",AD66="Menor",AD66="Moderado")),"Moderado",
IF(AND(AB66="Media",OR(AD66="Mayor")),"Alto",
IF(AND(AB66="Baja",OR(AD66="Leve")),"Bajo",
IF(AND(OR(AB66="Baja",AB66="Improbable"),OR(AD66="Menor",AD66="Moderado")),"Moderado",
IF(AND(OR(AB66="Baja",AB66="Improbable"),AD66="Mayor"),"Alto",
IF(AND(AB66="Muy Baja",OR(AD66="Leve",AD66="Menor")),"Bajo",
IF(AND(OR(AB66="Muy Baja",AB66="Rara vez"),OR(AD66="Moderado")),"Moderado",
IF(AND(OR(AB66="Muy Baja",AB66="Rara vez"),AD66="Mayor"),"Alto",
IF(AND(OR(AB66="Casi seguro",AB66="Probable",AB66="Posible"),AD66="Mayor"),"Extremo",
IF(AND(AB66="Casi seguro",AD66="Moderado"),"Extremo",
IF(AND(OR(AB66="Probable",AB66="Posible"),OR(AD66="Moderado")),"Alto",
IF(AD66="Catastrófico","Extremo","")))))))))))))))</f>
        <v/>
      </c>
      <c r="AG66" s="108"/>
      <c r="AH66" s="155" t="str">
        <f t="shared" ref="AH66" si="55">IF(AG66="Reducir (Mitigar)","Debe establecer el plan de acción a implementar para mitigar el nivel del riesgo",
IF(AG66="Reducir (Transferir)","No amerita plan de acción. Debe tercerizar la actividad que genera este riesgo o adquirir polizas para evitar responsabilidad economica, sin embargo mantiene la responsabilidad reputacional",
IF(AG66="Aceptar","No amerita plan de acción. Asuma las consecuencias de la materialización del riesgo",
IF(AG66="Evitar","No amerita plan de acción. No ejecute la actividad que genera el riesgo",
IF(AG66="Reducir","Debe establecer el plan de acción a implementar para mitigar el nivel del riesgo",
IF(AG66="Compartir","No amerita plan de acción. Comparta el riesgo con una parte interesada que pueda gestionarlo con mas eficacia",""))))))</f>
        <v/>
      </c>
      <c r="AI66" s="179"/>
      <c r="AJ66" s="181"/>
      <c r="AK66" s="182" t="str">
        <f t="shared" ref="AK66" si="56">IF(AI66="","","∑ Peso porcentual de cada acción definida")</f>
        <v/>
      </c>
      <c r="AL66" s="111"/>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row>
    <row r="67" spans="1:67" ht="31.5" customHeight="1" x14ac:dyDescent="0.3">
      <c r="A67" s="109"/>
      <c r="B67" s="110"/>
      <c r="C67" s="110"/>
      <c r="D67" s="110"/>
      <c r="E67" s="110"/>
      <c r="F67" s="110"/>
      <c r="G67" s="110"/>
      <c r="H67" s="110"/>
      <c r="I67" s="110"/>
      <c r="J67" s="110"/>
      <c r="K67" s="105"/>
      <c r="L67" s="106"/>
      <c r="M67" s="110"/>
      <c r="N67" s="105"/>
      <c r="O67" s="106"/>
      <c r="P67" s="107"/>
      <c r="Q67" s="51" t="str">
        <f>IF($H$66="","",
IF(OR($H$66="Corrupción",$H$66="Lavado de Activos",$H$66="Financiación del Terrorismo",$H$66="Trámites, OPAs y Consultas de Acceso a la Información Pública"),'6.Valoración Control Corrupción'!$E67,'5. Valoración de Controles'!$H67))</f>
        <v/>
      </c>
      <c r="R67" s="50" t="str">
        <f>IF($H$66="","",
IF(OR($H$66="Corrupción",$H$66="Lavado de Activos",$H$66="Financiación del Terrorismo",$H$66="Trámites, OPAs y Consultas de Acceso a la Información Pública"),"No Aplica",'5. Valoración de Controles'!$I67))</f>
        <v/>
      </c>
      <c r="S67" s="50" t="str">
        <f>IF($H$66="","",
IF(OR($H$66="Corrupción",$H$66="Lavado de Activos",$H$66="Financiación del Terrorismo",$H$66="Trámites, OPAs y Consultas de Acceso a la Información Pública"),"No Aplica",'5. Valoración de Controles'!$J67))</f>
        <v/>
      </c>
      <c r="T67" s="50" t="str">
        <f>IF($H$66="","",
IF(OR($H$66="Corrupción",$H$66="Lavado de Activos",$H$66="Financiación del Terrorismo",$H$66="Trámites, OPAs y Consultas de Acceso a la Información Pública"),"No Aplica",'5. Valoración de Controles'!$K67))</f>
        <v/>
      </c>
      <c r="U67" s="50" t="str">
        <f>IF($H$66="","",
IF(OR($H$66="Corrupción",$H$66="Lavado de Activos",$H$66="Financiación del Terrorismo",$H$66="Trámites, OPAs y Consultas de Acceso a la Información Pública"),"No Aplica",'5. Valoración de Controles'!$L67))</f>
        <v/>
      </c>
      <c r="V67" s="50" t="str">
        <f>IF($H$66="","",
IF(OR($H$66="Corrupción",$H$66="Lavado de Activos",$H$66="Financiación del Terrorismo",$H$66="Trámites, OPAs y Consultas de Acceso a la Información Pública"),"No Aplica",'5. Valoración de Controles'!$M67))</f>
        <v/>
      </c>
      <c r="W67" s="50" t="str">
        <f>IF($H$66="","",
IF(OR($H$66="Corrupción",$H$66="Lavado de Activos",$H$66="Financiación del Terrorismo",$H$66="Trámites, OPAs y Consultas de Acceso a la Información Pública"),"No Aplica",'5. Valoración de Controles'!$N67))</f>
        <v/>
      </c>
      <c r="X67" s="68" t="str">
        <f>IF($H$66="","",
IF(OR($H$66="Corrupción",$H$66="Lavado de Activos",$H$66="Financiación del Terrorismo",$H$66="Trámites, OPAs y Consultas de Acceso a la Información Pública"),"No Aplica",'5. Valoración de Controles'!$O67))</f>
        <v/>
      </c>
      <c r="Y67" s="68" t="str">
        <f>IF($H$66="","",
IF(OR($H$66="Corrupción",$H$66="Lavado de Activos",$H$66="Financiación del Terrorismo",$H$66="Trámites, OPAs y Consultas de Acceso a la Información Pública"),"No Aplica",'5. Valoración de Controles'!$P67))</f>
        <v/>
      </c>
      <c r="Z67" s="68" t="str">
        <f>IF($H$66="","",
IF(OR($H$66="Corrupción",$H$66="Lavado de Activos",$H$66="Financiación del Terrorismo",$H$66="Trámites, OPAs y Consultas de Acceso a la Información Pública"),"No Aplica",'5. Valoración de Controles'!$Q67))</f>
        <v/>
      </c>
      <c r="AA67" s="52" t="str">
        <f>IF($H$66="","",
IF(OR($H$66="Corrupción",$H$66="Lavado de Activos",$H$66="Financiación del Terrorismo",$H$66="Trámites, OPAs y Consultas de Acceso a la Información Pública"),"No aplica",'5. Valoración de Controles'!$R67))</f>
        <v/>
      </c>
      <c r="AB67" s="105"/>
      <c r="AC67" s="177"/>
      <c r="AD67" s="105"/>
      <c r="AE67" s="177"/>
      <c r="AF67" s="107"/>
      <c r="AG67" s="108"/>
      <c r="AH67" s="178"/>
      <c r="AI67" s="180"/>
      <c r="AJ67" s="175"/>
      <c r="AK67" s="183"/>
      <c r="AL67" s="175"/>
    </row>
    <row r="68" spans="1:67" ht="31.5" customHeight="1" x14ac:dyDescent="0.3">
      <c r="A68" s="109"/>
      <c r="B68" s="110"/>
      <c r="C68" s="110"/>
      <c r="D68" s="110"/>
      <c r="E68" s="110"/>
      <c r="F68" s="110"/>
      <c r="G68" s="110"/>
      <c r="H68" s="110"/>
      <c r="I68" s="110"/>
      <c r="J68" s="110"/>
      <c r="K68" s="105"/>
      <c r="L68" s="106"/>
      <c r="M68" s="110"/>
      <c r="N68" s="105"/>
      <c r="O68" s="106"/>
      <c r="P68" s="107"/>
      <c r="Q68" s="51" t="str">
        <f>IF($H$66="","",
IF(OR($H$66="Corrupción",$H$66="Lavado de Activos",$H$66="Financiación del Terrorismo",$H$66="Trámites, OPAs y Consultas de Acceso a la Información Pública"),'6.Valoración Control Corrupción'!$E68,'5. Valoración de Controles'!$H68))</f>
        <v/>
      </c>
      <c r="R68" s="50" t="str">
        <f>IF($H$66="","",
IF(OR($H$66="Corrupción",$H$66="Lavado de Activos",$H$66="Financiación del Terrorismo",$H$66="Trámites, OPAs y Consultas de Acceso a la Información Pública"),"No Aplica",'5. Valoración de Controles'!$I68))</f>
        <v/>
      </c>
      <c r="S68" s="50" t="str">
        <f>IF($H$66="","",
IF(OR($H$66="Corrupción",$H$66="Lavado de Activos",$H$66="Financiación del Terrorismo",$H$66="Trámites, OPAs y Consultas de Acceso a la Información Pública"),"No Aplica",'5. Valoración de Controles'!$J68))</f>
        <v/>
      </c>
      <c r="T68" s="50" t="str">
        <f>IF($H$66="","",
IF(OR($H$66="Corrupción",$H$66="Lavado de Activos",$H$66="Financiación del Terrorismo",$H$66="Trámites, OPAs y Consultas de Acceso a la Información Pública"),"No Aplica",'5. Valoración de Controles'!$K68))</f>
        <v/>
      </c>
      <c r="U68" s="50" t="str">
        <f>IF($H$66="","",
IF(OR($H$66="Corrupción",$H$66="Lavado de Activos",$H$66="Financiación del Terrorismo",$H$66="Trámites, OPAs y Consultas de Acceso a la Información Pública"),"No Aplica",'5. Valoración de Controles'!$L68))</f>
        <v/>
      </c>
      <c r="V68" s="50" t="str">
        <f>IF($H$66="","",
IF(OR($H$66="Corrupción",$H$66="Lavado de Activos",$H$66="Financiación del Terrorismo",$H$66="Trámites, OPAs y Consultas de Acceso a la Información Pública"),"No Aplica",'5. Valoración de Controles'!$M68))</f>
        <v/>
      </c>
      <c r="W68" s="50" t="str">
        <f>IF($H$66="","",
IF(OR($H$66="Corrupción",$H$66="Lavado de Activos",$H$66="Financiación del Terrorismo",$H$66="Trámites, OPAs y Consultas de Acceso a la Información Pública"),"No Aplica",'5. Valoración de Controles'!$N68))</f>
        <v/>
      </c>
      <c r="X68" s="68" t="str">
        <f>IF($H$66="","",
IF(OR($H$66="Corrupción",$H$66="Lavado de Activos",$H$66="Financiación del Terrorismo",$H$66="Trámites, OPAs y Consultas de Acceso a la Información Pública"),"No Aplica",'5. Valoración de Controles'!$O68))</f>
        <v/>
      </c>
      <c r="Y68" s="68" t="str">
        <f>IF($H$66="","",
IF(OR($H$66="Corrupción",$H$66="Lavado de Activos",$H$66="Financiación del Terrorismo",$H$66="Trámites, OPAs y Consultas de Acceso a la Información Pública"),"No Aplica",'5. Valoración de Controles'!$P68))</f>
        <v/>
      </c>
      <c r="Z68" s="68" t="str">
        <f>IF($H$66="","",
IF(OR($H$66="Corrupción",$H$66="Lavado de Activos",$H$66="Financiación del Terrorismo",$H$66="Trámites, OPAs y Consultas de Acceso a la Información Pública"),"No Aplica",'5. Valoración de Controles'!$Q68))</f>
        <v/>
      </c>
      <c r="AA68" s="52" t="str">
        <f>IF($H$66="","",
IF(OR($H$66="Corrupción",$H$66="Lavado de Activos",$H$66="Financiación del Terrorismo",$H$66="Trámites, OPAs y Consultas de Acceso a la Información Pública"),"No aplica",'5. Valoración de Controles'!$R68))</f>
        <v/>
      </c>
      <c r="AB68" s="105"/>
      <c r="AC68" s="177"/>
      <c r="AD68" s="105"/>
      <c r="AE68" s="177"/>
      <c r="AF68" s="107"/>
      <c r="AG68" s="108"/>
      <c r="AH68" s="178"/>
      <c r="AI68" s="180"/>
      <c r="AJ68" s="175"/>
      <c r="AK68" s="183"/>
      <c r="AL68" s="175"/>
    </row>
    <row r="69" spans="1:67" x14ac:dyDescent="0.3"/>
  </sheetData>
  <sheetProtection algorithmName="SHA-512" hashValue="dB8+4GUqr0nF8ORh2Va2/R1MAEJLLVAHeB8usOmAi0HAloNZBnBAjx3CefVL/aqJXnEJfPPmAwwvlVTNiRMCLw==" saltValue="SS7JiW5c9HKM8ABCT5Vj8g==" spinCount="100000" sheet="1" objects="1" scenarios="1" formatColumns="0" formatRows="0"/>
  <mergeCells count="582">
    <mergeCell ref="C66:C68"/>
    <mergeCell ref="C30:C32"/>
    <mergeCell ref="C33:C35"/>
    <mergeCell ref="C36:C38"/>
    <mergeCell ref="C39:C41"/>
    <mergeCell ref="C42:C44"/>
    <mergeCell ref="C45:C47"/>
    <mergeCell ref="C48:C50"/>
    <mergeCell ref="C51:C53"/>
    <mergeCell ref="C54:C56"/>
    <mergeCell ref="C57:C59"/>
    <mergeCell ref="A30:A32"/>
    <mergeCell ref="A39:A41"/>
    <mergeCell ref="B39:B41"/>
    <mergeCell ref="A51:A53"/>
    <mergeCell ref="B51:B53"/>
    <mergeCell ref="B30:B32"/>
    <mergeCell ref="U7:Z7"/>
    <mergeCell ref="C60:C62"/>
    <mergeCell ref="I27:I29"/>
    <mergeCell ref="J27:J29"/>
    <mergeCell ref="K27:K29"/>
    <mergeCell ref="J33:J35"/>
    <mergeCell ref="I30:I32"/>
    <mergeCell ref="J30:J32"/>
    <mergeCell ref="L24:L26"/>
    <mergeCell ref="G9:G11"/>
    <mergeCell ref="G12:G14"/>
    <mergeCell ref="G15:G17"/>
    <mergeCell ref="G18:G20"/>
    <mergeCell ref="G21:G23"/>
    <mergeCell ref="G24:G26"/>
    <mergeCell ref="G27:G29"/>
    <mergeCell ref="G30:G32"/>
    <mergeCell ref="G33:G35"/>
    <mergeCell ref="A1:C4"/>
    <mergeCell ref="C7:C8"/>
    <mergeCell ref="C9:C11"/>
    <mergeCell ref="C12:C14"/>
    <mergeCell ref="C15:C17"/>
    <mergeCell ref="C18:C20"/>
    <mergeCell ref="C21:C23"/>
    <mergeCell ref="C24:C26"/>
    <mergeCell ref="C27:C29"/>
    <mergeCell ref="B15:B17"/>
    <mergeCell ref="B18:B20"/>
    <mergeCell ref="B21:B23"/>
    <mergeCell ref="B24:B26"/>
    <mergeCell ref="B7:B8"/>
    <mergeCell ref="B9:B11"/>
    <mergeCell ref="B12:B14"/>
    <mergeCell ref="A18:A20"/>
    <mergeCell ref="A15:A17"/>
    <mergeCell ref="A12:A14"/>
    <mergeCell ref="A9:A11"/>
    <mergeCell ref="A24:A26"/>
    <mergeCell ref="A21:A23"/>
    <mergeCell ref="A27:A29"/>
    <mergeCell ref="B27:B29"/>
    <mergeCell ref="AK36:AK38"/>
    <mergeCell ref="G36:G38"/>
    <mergeCell ref="AH33:AH35"/>
    <mergeCell ref="AK30:AK32"/>
    <mergeCell ref="AE30:AE32"/>
    <mergeCell ref="AF30:AF32"/>
    <mergeCell ref="N36:N38"/>
    <mergeCell ref="O36:O38"/>
    <mergeCell ref="P36:P38"/>
    <mergeCell ref="AG36:AG38"/>
    <mergeCell ref="AI36:AI38"/>
    <mergeCell ref="AJ36:AJ38"/>
    <mergeCell ref="I36:I38"/>
    <mergeCell ref="J36:J38"/>
    <mergeCell ref="K36:K38"/>
    <mergeCell ref="L36:L38"/>
    <mergeCell ref="M36:M38"/>
    <mergeCell ref="AB36:AB38"/>
    <mergeCell ref="AC36:AC38"/>
    <mergeCell ref="AD36:AD38"/>
    <mergeCell ref="AE36:AE38"/>
    <mergeCell ref="AF36:AF38"/>
    <mergeCell ref="AH36:AH38"/>
    <mergeCell ref="D30:D32"/>
    <mergeCell ref="E30:E32"/>
    <mergeCell ref="F30:F32"/>
    <mergeCell ref="H30:H32"/>
    <mergeCell ref="AG27:AG29"/>
    <mergeCell ref="K33:K35"/>
    <mergeCell ref="K30:K32"/>
    <mergeCell ref="L30:L32"/>
    <mergeCell ref="M30:M32"/>
    <mergeCell ref="AB33:AB35"/>
    <mergeCell ref="AC33:AC35"/>
    <mergeCell ref="AD33:AD35"/>
    <mergeCell ref="AE33:AE35"/>
    <mergeCell ref="AF33:AF35"/>
    <mergeCell ref="L27:L29"/>
    <mergeCell ref="M27:M29"/>
    <mergeCell ref="N27:N29"/>
    <mergeCell ref="O27:O29"/>
    <mergeCell ref="P27:P29"/>
    <mergeCell ref="D27:D29"/>
    <mergeCell ref="E27:E29"/>
    <mergeCell ref="F27:F29"/>
    <mergeCell ref="H27:H29"/>
    <mergeCell ref="AL33:AL35"/>
    <mergeCell ref="A36:A38"/>
    <mergeCell ref="D36:D38"/>
    <mergeCell ref="E36:E38"/>
    <mergeCell ref="F36:F38"/>
    <mergeCell ref="H36:H38"/>
    <mergeCell ref="AG33:AG35"/>
    <mergeCell ref="AI33:AI35"/>
    <mergeCell ref="AJ33:AJ35"/>
    <mergeCell ref="AK33:AK35"/>
    <mergeCell ref="L33:L35"/>
    <mergeCell ref="M33:M35"/>
    <mergeCell ref="N33:N35"/>
    <mergeCell ref="O33:O35"/>
    <mergeCell ref="P33:P35"/>
    <mergeCell ref="A33:A35"/>
    <mergeCell ref="D33:D35"/>
    <mergeCell ref="E33:E35"/>
    <mergeCell ref="F33:F35"/>
    <mergeCell ref="B33:B35"/>
    <mergeCell ref="B36:B38"/>
    <mergeCell ref="H33:H35"/>
    <mergeCell ref="I33:I35"/>
    <mergeCell ref="AL36:AL38"/>
    <mergeCell ref="AL30:AL32"/>
    <mergeCell ref="N30:N32"/>
    <mergeCell ref="O30:O32"/>
    <mergeCell ref="P30:P32"/>
    <mergeCell ref="AG30:AG32"/>
    <mergeCell ref="AI30:AI32"/>
    <mergeCell ref="AJ30:AJ32"/>
    <mergeCell ref="AD30:AD32"/>
    <mergeCell ref="AB30:AB32"/>
    <mergeCell ref="AC30:AC32"/>
    <mergeCell ref="AH30:AH32"/>
    <mergeCell ref="M24:M26"/>
    <mergeCell ref="N24:N26"/>
    <mergeCell ref="O24:O26"/>
    <mergeCell ref="P24:P26"/>
    <mergeCell ref="AL27:AL29"/>
    <mergeCell ref="AK27:AK29"/>
    <mergeCell ref="AE27:AE29"/>
    <mergeCell ref="AF27:AF29"/>
    <mergeCell ref="AD24:AD26"/>
    <mergeCell ref="AE24:AE26"/>
    <mergeCell ref="AF24:AF26"/>
    <mergeCell ref="AB27:AB29"/>
    <mergeCell ref="AC27:AC29"/>
    <mergeCell ref="AD27:AD29"/>
    <mergeCell ref="AK24:AK26"/>
    <mergeCell ref="AL24:AL26"/>
    <mergeCell ref="AG24:AG26"/>
    <mergeCell ref="AI24:AI26"/>
    <mergeCell ref="AJ24:AJ26"/>
    <mergeCell ref="AJ27:AJ29"/>
    <mergeCell ref="AH24:AH26"/>
    <mergeCell ref="AI27:AI29"/>
    <mergeCell ref="AH27:AH29"/>
    <mergeCell ref="D24:D26"/>
    <mergeCell ref="E24:E26"/>
    <mergeCell ref="F24:F26"/>
    <mergeCell ref="H24:H26"/>
    <mergeCell ref="AG21:AG23"/>
    <mergeCell ref="AI21:AI23"/>
    <mergeCell ref="AJ21:AJ23"/>
    <mergeCell ref="L21:L23"/>
    <mergeCell ref="M21:M23"/>
    <mergeCell ref="N21:N23"/>
    <mergeCell ref="O21:O23"/>
    <mergeCell ref="P21:P23"/>
    <mergeCell ref="D21:D23"/>
    <mergeCell ref="E21:E23"/>
    <mergeCell ref="F21:F23"/>
    <mergeCell ref="H21:H23"/>
    <mergeCell ref="I21:I23"/>
    <mergeCell ref="J21:J23"/>
    <mergeCell ref="K21:K23"/>
    <mergeCell ref="AB24:AB26"/>
    <mergeCell ref="AC24:AC26"/>
    <mergeCell ref="I24:I26"/>
    <mergeCell ref="J24:J26"/>
    <mergeCell ref="K24:K26"/>
    <mergeCell ref="J18:J20"/>
    <mergeCell ref="K18:K20"/>
    <mergeCell ref="L18:L20"/>
    <mergeCell ref="M18:M20"/>
    <mergeCell ref="AL21:AL23"/>
    <mergeCell ref="AK21:AK23"/>
    <mergeCell ref="AE21:AE23"/>
    <mergeCell ref="AF21:AF23"/>
    <mergeCell ref="AD18:AD20"/>
    <mergeCell ref="AE18:AE20"/>
    <mergeCell ref="AF18:AF20"/>
    <mergeCell ref="AB21:AB23"/>
    <mergeCell ref="AC21:AC23"/>
    <mergeCell ref="AD21:AD23"/>
    <mergeCell ref="AK18:AK20"/>
    <mergeCell ref="AL18:AL20"/>
    <mergeCell ref="AH21:AH23"/>
    <mergeCell ref="N18:N20"/>
    <mergeCell ref="O18:O20"/>
    <mergeCell ref="P18:P20"/>
    <mergeCell ref="AG18:AG20"/>
    <mergeCell ref="AI18:AI20"/>
    <mergeCell ref="AJ18:AJ20"/>
    <mergeCell ref="D18:D20"/>
    <mergeCell ref="E18:E20"/>
    <mergeCell ref="F18:F20"/>
    <mergeCell ref="H18:H20"/>
    <mergeCell ref="AG15:AG17"/>
    <mergeCell ref="AI15:AI17"/>
    <mergeCell ref="AJ15:AJ17"/>
    <mergeCell ref="L15:L17"/>
    <mergeCell ref="M15:M17"/>
    <mergeCell ref="N15:N17"/>
    <mergeCell ref="O15:O17"/>
    <mergeCell ref="P15:P17"/>
    <mergeCell ref="D15:D17"/>
    <mergeCell ref="E15:E17"/>
    <mergeCell ref="F15:F17"/>
    <mergeCell ref="H15:H17"/>
    <mergeCell ref="I15:I17"/>
    <mergeCell ref="J15:J17"/>
    <mergeCell ref="K15:K17"/>
    <mergeCell ref="AB18:AB20"/>
    <mergeCell ref="AC18:AC20"/>
    <mergeCell ref="AH15:AH17"/>
    <mergeCell ref="AH18:AH20"/>
    <mergeCell ref="I18:I20"/>
    <mergeCell ref="K12:K14"/>
    <mergeCell ref="L12:L14"/>
    <mergeCell ref="M12:M14"/>
    <mergeCell ref="AL15:AL17"/>
    <mergeCell ref="AK15:AK17"/>
    <mergeCell ref="AE15:AE17"/>
    <mergeCell ref="AF15:AF17"/>
    <mergeCell ref="AB15:AB17"/>
    <mergeCell ref="AC15:AC17"/>
    <mergeCell ref="AD15:AD17"/>
    <mergeCell ref="AK12:AK14"/>
    <mergeCell ref="AL12:AL14"/>
    <mergeCell ref="N12:N14"/>
    <mergeCell ref="O12:O14"/>
    <mergeCell ref="P12:P14"/>
    <mergeCell ref="AG12:AG14"/>
    <mergeCell ref="AI12:AI14"/>
    <mergeCell ref="AJ12:AJ14"/>
    <mergeCell ref="AB12:AB14"/>
    <mergeCell ref="AC12:AC14"/>
    <mergeCell ref="AD12:AD14"/>
    <mergeCell ref="AE12:AE14"/>
    <mergeCell ref="AF12:AF14"/>
    <mergeCell ref="AH12:AH14"/>
    <mergeCell ref="D12:D14"/>
    <mergeCell ref="E12:E14"/>
    <mergeCell ref="F12:F14"/>
    <mergeCell ref="H12:H14"/>
    <mergeCell ref="AK9:AK11"/>
    <mergeCell ref="AL9:AL11"/>
    <mergeCell ref="O9:O11"/>
    <mergeCell ref="P9:P11"/>
    <mergeCell ref="AG9:AG11"/>
    <mergeCell ref="AI9:AI11"/>
    <mergeCell ref="AJ9:AJ11"/>
    <mergeCell ref="J9:J11"/>
    <mergeCell ref="K9:K11"/>
    <mergeCell ref="L9:L11"/>
    <mergeCell ref="M9:M11"/>
    <mergeCell ref="N9:N11"/>
    <mergeCell ref="D9:D11"/>
    <mergeCell ref="E9:E11"/>
    <mergeCell ref="F9:F11"/>
    <mergeCell ref="H9:H11"/>
    <mergeCell ref="I12:I14"/>
    <mergeCell ref="J12:J14"/>
    <mergeCell ref="I9:I11"/>
    <mergeCell ref="AE9:AE11"/>
    <mergeCell ref="AB9:AB11"/>
    <mergeCell ref="AC9:AC11"/>
    <mergeCell ref="AD9:AD11"/>
    <mergeCell ref="AI7:AI8"/>
    <mergeCell ref="AJ7:AJ8"/>
    <mergeCell ref="AK7:AK8"/>
    <mergeCell ref="AL7:AL8"/>
    <mergeCell ref="AB7:AB8"/>
    <mergeCell ref="AC7:AC8"/>
    <mergeCell ref="AD7:AD8"/>
    <mergeCell ref="AE7:AE8"/>
    <mergeCell ref="AF7:AF8"/>
    <mergeCell ref="AG7:AG8"/>
    <mergeCell ref="AF9:AF11"/>
    <mergeCell ref="AH9:AH11"/>
    <mergeCell ref="AI6:AL6"/>
    <mergeCell ref="A7:A8"/>
    <mergeCell ref="H7:H8"/>
    <mergeCell ref="I7:I8"/>
    <mergeCell ref="J7:J8"/>
    <mergeCell ref="A6:J6"/>
    <mergeCell ref="K6:P6"/>
    <mergeCell ref="G7:G8"/>
    <mergeCell ref="D7:D8"/>
    <mergeCell ref="E7:E8"/>
    <mergeCell ref="F7:F8"/>
    <mergeCell ref="AH7:AH8"/>
    <mergeCell ref="R7:T7"/>
    <mergeCell ref="AA7:AA8"/>
    <mergeCell ref="Q6:AA6"/>
    <mergeCell ref="AB6:AH6"/>
    <mergeCell ref="Q7:Q8"/>
    <mergeCell ref="P7:P8"/>
    <mergeCell ref="K7:K8"/>
    <mergeCell ref="L7:L8"/>
    <mergeCell ref="M7:M8"/>
    <mergeCell ref="N7:N8"/>
    <mergeCell ref="O7:O8"/>
    <mergeCell ref="D39:D41"/>
    <mergeCell ref="E39:E41"/>
    <mergeCell ref="F39:F41"/>
    <mergeCell ref="G39:G41"/>
    <mergeCell ref="H39:H41"/>
    <mergeCell ref="I39:I41"/>
    <mergeCell ref="J39:J41"/>
    <mergeCell ref="K39:K41"/>
    <mergeCell ref="L39:L41"/>
    <mergeCell ref="M39:M41"/>
    <mergeCell ref="N39:N41"/>
    <mergeCell ref="O39:O41"/>
    <mergeCell ref="P39:P41"/>
    <mergeCell ref="AB39:AB41"/>
    <mergeCell ref="AC39:AC41"/>
    <mergeCell ref="AD39:AD41"/>
    <mergeCell ref="AE39:AE41"/>
    <mergeCell ref="AF39:AF41"/>
    <mergeCell ref="AG39:AG41"/>
    <mergeCell ref="AH39:AH41"/>
    <mergeCell ref="AI39:AI41"/>
    <mergeCell ref="AJ39:AJ41"/>
    <mergeCell ref="AK39:AK41"/>
    <mergeCell ref="AL39:AL41"/>
    <mergeCell ref="A42:A44"/>
    <mergeCell ref="B42:B44"/>
    <mergeCell ref="D42:D44"/>
    <mergeCell ref="E42:E44"/>
    <mergeCell ref="F42:F44"/>
    <mergeCell ref="G42:G44"/>
    <mergeCell ref="H42:H44"/>
    <mergeCell ref="I42:I44"/>
    <mergeCell ref="J42:J44"/>
    <mergeCell ref="K42:K44"/>
    <mergeCell ref="L42:L44"/>
    <mergeCell ref="M42:M44"/>
    <mergeCell ref="N42:N44"/>
    <mergeCell ref="O42:O44"/>
    <mergeCell ref="P42:P44"/>
    <mergeCell ref="AB42:AB44"/>
    <mergeCell ref="AC42:AC44"/>
    <mergeCell ref="AD42:AD44"/>
    <mergeCell ref="AE42:AE44"/>
    <mergeCell ref="AF42:AF44"/>
    <mergeCell ref="AG42:AG44"/>
    <mergeCell ref="AH42:AH44"/>
    <mergeCell ref="AI42:AI44"/>
    <mergeCell ref="AJ42:AJ44"/>
    <mergeCell ref="AK42:AK44"/>
    <mergeCell ref="AL42:AL44"/>
    <mergeCell ref="A45:A47"/>
    <mergeCell ref="B45:B47"/>
    <mergeCell ref="D45:D47"/>
    <mergeCell ref="E45:E47"/>
    <mergeCell ref="F45:F47"/>
    <mergeCell ref="G45:G47"/>
    <mergeCell ref="H45:H47"/>
    <mergeCell ref="I45:I47"/>
    <mergeCell ref="J45:J47"/>
    <mergeCell ref="K45:K47"/>
    <mergeCell ref="L45:L47"/>
    <mergeCell ref="M45:M47"/>
    <mergeCell ref="N45:N47"/>
    <mergeCell ref="O45:O47"/>
    <mergeCell ref="P45:P47"/>
    <mergeCell ref="AB45:AB47"/>
    <mergeCell ref="AL45:AL47"/>
    <mergeCell ref="A48:A50"/>
    <mergeCell ref="B48:B50"/>
    <mergeCell ref="D48:D50"/>
    <mergeCell ref="E48:E50"/>
    <mergeCell ref="F48:F50"/>
    <mergeCell ref="G48:G50"/>
    <mergeCell ref="H48:H50"/>
    <mergeCell ref="I48:I50"/>
    <mergeCell ref="J48:J50"/>
    <mergeCell ref="AL48:AL50"/>
    <mergeCell ref="AC45:AC47"/>
    <mergeCell ref="AD45:AD47"/>
    <mergeCell ref="AE45:AE47"/>
    <mergeCell ref="AF45:AF47"/>
    <mergeCell ref="AG45:AG47"/>
    <mergeCell ref="AH45:AH47"/>
    <mergeCell ref="AI45:AI47"/>
    <mergeCell ref="AJ45:AJ47"/>
    <mergeCell ref="AK45:AK47"/>
    <mergeCell ref="D51:D53"/>
    <mergeCell ref="E51:E53"/>
    <mergeCell ref="F51:F53"/>
    <mergeCell ref="G51:G53"/>
    <mergeCell ref="H51:H53"/>
    <mergeCell ref="I51:I53"/>
    <mergeCell ref="J51:J53"/>
    <mergeCell ref="K51:K53"/>
    <mergeCell ref="L51:L53"/>
    <mergeCell ref="M51:M53"/>
    <mergeCell ref="N51:N53"/>
    <mergeCell ref="O51:O53"/>
    <mergeCell ref="P51:P53"/>
    <mergeCell ref="AB48:AB50"/>
    <mergeCell ref="AL51:AL53"/>
    <mergeCell ref="AB51:AB53"/>
    <mergeCell ref="AC51:AC53"/>
    <mergeCell ref="AD51:AD53"/>
    <mergeCell ref="D1:AJ4"/>
    <mergeCell ref="AE51:AE53"/>
    <mergeCell ref="AF51:AF53"/>
    <mergeCell ref="AG51:AG53"/>
    <mergeCell ref="AH51:AH53"/>
    <mergeCell ref="AI51:AI53"/>
    <mergeCell ref="AJ51:AJ53"/>
    <mergeCell ref="AK51:AK53"/>
    <mergeCell ref="AF48:AF50"/>
    <mergeCell ref="AG48:AG50"/>
    <mergeCell ref="AH48:AH50"/>
    <mergeCell ref="AI48:AI50"/>
    <mergeCell ref="AJ48:AJ50"/>
    <mergeCell ref="AK48:AK50"/>
    <mergeCell ref="AC48:AC50"/>
    <mergeCell ref="AD48:AD50"/>
    <mergeCell ref="AE48:AE50"/>
    <mergeCell ref="K48:K50"/>
    <mergeCell ref="L48:L50"/>
    <mergeCell ref="M48:M50"/>
    <mergeCell ref="N48:N50"/>
    <mergeCell ref="O48:O50"/>
    <mergeCell ref="P48:P50"/>
    <mergeCell ref="AK1:AL1"/>
    <mergeCell ref="AK2:AL2"/>
    <mergeCell ref="AK3:AL3"/>
    <mergeCell ref="AK4:AL4"/>
    <mergeCell ref="A54:A56"/>
    <mergeCell ref="B54:B56"/>
    <mergeCell ref="D54:D56"/>
    <mergeCell ref="E54:E56"/>
    <mergeCell ref="F54:F56"/>
    <mergeCell ref="G54:G56"/>
    <mergeCell ref="H54:H56"/>
    <mergeCell ref="I54:I56"/>
    <mergeCell ref="J54:J56"/>
    <mergeCell ref="K54:K56"/>
    <mergeCell ref="L54:L56"/>
    <mergeCell ref="M54:M56"/>
    <mergeCell ref="N54:N56"/>
    <mergeCell ref="O54:O56"/>
    <mergeCell ref="P54:P56"/>
    <mergeCell ref="AB54:AB56"/>
    <mergeCell ref="AC54:AC56"/>
    <mergeCell ref="AD54:AD56"/>
    <mergeCell ref="AE54:AE56"/>
    <mergeCell ref="AF54:AF56"/>
    <mergeCell ref="AG54:AG56"/>
    <mergeCell ref="AH54:AH56"/>
    <mergeCell ref="AI54:AI56"/>
    <mergeCell ref="AJ54:AJ56"/>
    <mergeCell ref="AK54:AK56"/>
    <mergeCell ref="AL54:AL56"/>
    <mergeCell ref="A57:A59"/>
    <mergeCell ref="B57:B59"/>
    <mergeCell ref="D57:D59"/>
    <mergeCell ref="E57:E59"/>
    <mergeCell ref="F57:F59"/>
    <mergeCell ref="G57:G59"/>
    <mergeCell ref="H57:H59"/>
    <mergeCell ref="I57:I59"/>
    <mergeCell ref="J57:J59"/>
    <mergeCell ref="K57:K59"/>
    <mergeCell ref="L57:L59"/>
    <mergeCell ref="M57:M59"/>
    <mergeCell ref="N57:N59"/>
    <mergeCell ref="O57:O59"/>
    <mergeCell ref="P57:P59"/>
    <mergeCell ref="AB57:AB59"/>
    <mergeCell ref="AC57:AC59"/>
    <mergeCell ref="AD57:AD59"/>
    <mergeCell ref="AE57:AE59"/>
    <mergeCell ref="AF57:AF59"/>
    <mergeCell ref="AG57:AG59"/>
    <mergeCell ref="AH57:AH59"/>
    <mergeCell ref="AI57:AI59"/>
    <mergeCell ref="AJ57:AJ59"/>
    <mergeCell ref="AK57:AK59"/>
    <mergeCell ref="AL57:AL59"/>
    <mergeCell ref="A60:A62"/>
    <mergeCell ref="B60:B62"/>
    <mergeCell ref="D60:D62"/>
    <mergeCell ref="E60:E62"/>
    <mergeCell ref="F60:F62"/>
    <mergeCell ref="G60:G62"/>
    <mergeCell ref="H60:H62"/>
    <mergeCell ref="I60:I62"/>
    <mergeCell ref="J60:J62"/>
    <mergeCell ref="K60:K62"/>
    <mergeCell ref="L60:L62"/>
    <mergeCell ref="M60:M62"/>
    <mergeCell ref="N60:N62"/>
    <mergeCell ref="O60:O62"/>
    <mergeCell ref="P60:P62"/>
    <mergeCell ref="AB60:AB62"/>
    <mergeCell ref="AC60:AC62"/>
    <mergeCell ref="AD60:AD62"/>
    <mergeCell ref="AE60:AE62"/>
    <mergeCell ref="AF60:AF62"/>
    <mergeCell ref="AG60:AG62"/>
    <mergeCell ref="AH60:AH62"/>
    <mergeCell ref="AI60:AI62"/>
    <mergeCell ref="AJ60:AJ62"/>
    <mergeCell ref="AK60:AK62"/>
    <mergeCell ref="AL60:AL62"/>
    <mergeCell ref="A63:A65"/>
    <mergeCell ref="B63:B65"/>
    <mergeCell ref="D63:D65"/>
    <mergeCell ref="E63:E65"/>
    <mergeCell ref="F63:F65"/>
    <mergeCell ref="G63:G65"/>
    <mergeCell ref="H63:H65"/>
    <mergeCell ref="I63:I65"/>
    <mergeCell ref="J63:J65"/>
    <mergeCell ref="C63:C65"/>
    <mergeCell ref="K63:K65"/>
    <mergeCell ref="L63:L65"/>
    <mergeCell ref="M63:M65"/>
    <mergeCell ref="N63:N65"/>
    <mergeCell ref="O63:O65"/>
    <mergeCell ref="P63:P65"/>
    <mergeCell ref="AB63:AB65"/>
    <mergeCell ref="AC63:AC65"/>
    <mergeCell ref="AD63:AD65"/>
    <mergeCell ref="AE63:AE65"/>
    <mergeCell ref="AF63:AF65"/>
    <mergeCell ref="AG63:AG65"/>
    <mergeCell ref="AH63:AH65"/>
    <mergeCell ref="AI63:AI65"/>
    <mergeCell ref="AJ63:AJ65"/>
    <mergeCell ref="AK63:AK65"/>
    <mergeCell ref="AL63:AL65"/>
    <mergeCell ref="A66:A68"/>
    <mergeCell ref="B66:B68"/>
    <mergeCell ref="D66:D68"/>
    <mergeCell ref="E66:E68"/>
    <mergeCell ref="F66:F68"/>
    <mergeCell ref="G66:G68"/>
    <mergeCell ref="H66:H68"/>
    <mergeCell ref="I66:I68"/>
    <mergeCell ref="J66:J68"/>
    <mergeCell ref="K66:K68"/>
    <mergeCell ref="L66:L68"/>
    <mergeCell ref="M66:M68"/>
    <mergeCell ref="N66:N68"/>
    <mergeCell ref="O66:O68"/>
    <mergeCell ref="P66:P68"/>
    <mergeCell ref="AB66:AB68"/>
    <mergeCell ref="AL66:AL68"/>
    <mergeCell ref="AC66:AC68"/>
    <mergeCell ref="AD66:AD68"/>
    <mergeCell ref="AE66:AE68"/>
    <mergeCell ref="AF66:AF68"/>
    <mergeCell ref="AG66:AG68"/>
    <mergeCell ref="AH66:AH68"/>
    <mergeCell ref="AI66:AI68"/>
    <mergeCell ref="AJ66:AJ68"/>
    <mergeCell ref="AK66:AK68"/>
  </mergeCells>
  <conditionalFormatting sqref="N9">
    <cfRule type="cellIs" dxfId="81" priority="703" operator="equal">
      <formula>"Catastrófico"</formula>
    </cfRule>
    <cfRule type="cellIs" dxfId="80" priority="704" operator="equal">
      <formula>"Mayor"</formula>
    </cfRule>
    <cfRule type="cellIs" dxfId="79" priority="705" operator="equal">
      <formula>"Moderado"</formula>
    </cfRule>
    <cfRule type="cellIs" dxfId="78" priority="706" operator="equal">
      <formula>"Menor"</formula>
    </cfRule>
    <cfRule type="cellIs" dxfId="77" priority="707" operator="equal">
      <formula>"Leve"</formula>
    </cfRule>
  </conditionalFormatting>
  <conditionalFormatting sqref="P9">
    <cfRule type="cellIs" dxfId="76" priority="699" operator="equal">
      <formula>"Extremo"</formula>
    </cfRule>
    <cfRule type="cellIs" dxfId="75" priority="700" operator="equal">
      <formula>"Alto"</formula>
    </cfRule>
    <cfRule type="cellIs" dxfId="74" priority="701" operator="equal">
      <formula>"Moderado"</formula>
    </cfRule>
    <cfRule type="cellIs" dxfId="73" priority="702" operator="equal">
      <formula>"Bajo"</formula>
    </cfRule>
  </conditionalFormatting>
  <conditionalFormatting sqref="AD9">
    <cfRule type="cellIs" dxfId="72" priority="536" operator="equal">
      <formula>"Catastrófico"</formula>
    </cfRule>
    <cfRule type="cellIs" dxfId="71" priority="537" operator="equal">
      <formula>"Mayor"</formula>
    </cfRule>
    <cfRule type="cellIs" dxfId="70" priority="538" operator="equal">
      <formula>"Moderado"</formula>
    </cfRule>
    <cfRule type="cellIs" dxfId="69" priority="539" operator="equal">
      <formula>"Menor"</formula>
    </cfRule>
    <cfRule type="cellIs" dxfId="68" priority="540" operator="equal">
      <formula>"Leve"</formula>
    </cfRule>
  </conditionalFormatting>
  <conditionalFormatting sqref="AF9">
    <cfRule type="cellIs" dxfId="67" priority="522" operator="equal">
      <formula>"Extremo"</formula>
    </cfRule>
    <cfRule type="cellIs" dxfId="66" priority="523" operator="equal">
      <formula>"Alto"</formula>
    </cfRule>
    <cfRule type="cellIs" dxfId="65" priority="524" operator="equal">
      <formula>"Moderado"</formula>
    </cfRule>
    <cfRule type="cellIs" dxfId="64" priority="525" operator="equal">
      <formula>"Bajo"</formula>
    </cfRule>
  </conditionalFormatting>
  <conditionalFormatting sqref="K9">
    <cfRule type="cellIs" dxfId="63" priority="415" operator="equal">
      <formula>"Muy Alta"</formula>
    </cfRule>
    <cfRule type="cellIs" dxfId="62" priority="416" operator="equal">
      <formula>"Alta"</formula>
    </cfRule>
    <cfRule type="cellIs" dxfId="61" priority="417" operator="equal">
      <formula>"Media"</formula>
    </cfRule>
    <cfRule type="cellIs" dxfId="60" priority="418" operator="equal">
      <formula>"Baja"</formula>
    </cfRule>
    <cfRule type="cellIs" dxfId="59" priority="419" operator="equal">
      <formula>"Muy Baja"</formula>
    </cfRule>
  </conditionalFormatting>
  <conditionalFormatting sqref="K9:K11">
    <cfRule type="expression" dxfId="58" priority="400">
      <formula>IF($K9="Casi seguro",1,0)</formula>
    </cfRule>
    <cfRule type="expression" dxfId="57" priority="401">
      <formula>IF($K9="Probable",1,0)</formula>
    </cfRule>
    <cfRule type="expression" dxfId="56" priority="402">
      <formula>IF($K9="Posible",1,0)</formula>
    </cfRule>
    <cfRule type="expression" dxfId="55" priority="403">
      <formula>IF($K9="Improbable",1,0)</formula>
    </cfRule>
    <cfRule type="expression" dxfId="54" priority="404">
      <formula>IF($K9="Rara vez",1,0)</formula>
    </cfRule>
  </conditionalFormatting>
  <conditionalFormatting sqref="AB9">
    <cfRule type="cellIs" dxfId="53" priority="375" operator="equal">
      <formula>"Muy Alta"</formula>
    </cfRule>
    <cfRule type="cellIs" dxfId="52" priority="376" operator="equal">
      <formula>"Alta"</formula>
    </cfRule>
    <cfRule type="cellIs" dxfId="51" priority="377" operator="equal">
      <formula>"Media"</formula>
    </cfRule>
    <cfRule type="cellIs" dxfId="50" priority="378" operator="equal">
      <formula>"Baja"</formula>
    </cfRule>
    <cfRule type="cellIs" dxfId="49" priority="379" operator="equal">
      <formula>"Muy Baja"</formula>
    </cfRule>
  </conditionalFormatting>
  <conditionalFormatting sqref="AB9:AB11">
    <cfRule type="expression" dxfId="48" priority="360">
      <formula>IF($AB9="Casi seguro",1,0)</formula>
    </cfRule>
    <cfRule type="expression" dxfId="47" priority="361">
      <formula>IF($AB9="Probable",1,0)</formula>
    </cfRule>
    <cfRule type="expression" dxfId="46" priority="362">
      <formula>IF($AB9="Posible",1,0)</formula>
    </cfRule>
    <cfRule type="expression" dxfId="45" priority="363">
      <formula>IF($AB9="Improbable",1,0)</formula>
    </cfRule>
    <cfRule type="expression" dxfId="44" priority="364">
      <formula>IF($AB9="Rara vez",1,0)</formula>
    </cfRule>
  </conditionalFormatting>
  <conditionalFormatting sqref="N12 N15 N18 N21 N24 N27 N30 N33 N36 N39 N42 N45 N48 N51 N54 N57 N60 N63 N66">
    <cfRule type="cellIs" dxfId="43" priority="50" operator="equal">
      <formula>"Catastrófico"</formula>
    </cfRule>
    <cfRule type="cellIs" dxfId="42" priority="51" operator="equal">
      <formula>"Mayor"</formula>
    </cfRule>
    <cfRule type="cellIs" dxfId="41" priority="52" operator="equal">
      <formula>"Moderado"</formula>
    </cfRule>
    <cfRule type="cellIs" dxfId="40" priority="53" operator="equal">
      <formula>"Menor"</formula>
    </cfRule>
    <cfRule type="cellIs" dxfId="39" priority="54" operator="equal">
      <formula>"Leve"</formula>
    </cfRule>
  </conditionalFormatting>
  <conditionalFormatting sqref="P12 P15 P18 P21 P24 P27 P30 P33 P36 P39 P42 P45 P48 P51 P54 P57 P60 P63 P66">
    <cfRule type="cellIs" dxfId="38" priority="46" operator="equal">
      <formula>"Extremo"</formula>
    </cfRule>
    <cfRule type="cellIs" dxfId="37" priority="47" operator="equal">
      <formula>"Alto"</formula>
    </cfRule>
    <cfRule type="cellIs" dxfId="36" priority="48" operator="equal">
      <formula>"Moderado"</formula>
    </cfRule>
    <cfRule type="cellIs" dxfId="35" priority="49" operator="equal">
      <formula>"Bajo"</formula>
    </cfRule>
  </conditionalFormatting>
  <conditionalFormatting sqref="AD12 AD15 AD18 AD21 AD24 AD27 AD30 AD33 AD36 AD39 AD42 AD45 AD48 AD51 AD54 AD57 AD60 AD63 AD66">
    <cfRule type="cellIs" dxfId="34" priority="41" operator="equal">
      <formula>"Catastrófico"</formula>
    </cfRule>
    <cfRule type="cellIs" dxfId="33" priority="42" operator="equal">
      <formula>"Mayor"</formula>
    </cfRule>
    <cfRule type="cellIs" dxfId="32" priority="43" operator="equal">
      <formula>"Moderado"</formula>
    </cfRule>
    <cfRule type="cellIs" dxfId="31" priority="44" operator="equal">
      <formula>"Menor"</formula>
    </cfRule>
    <cfRule type="cellIs" dxfId="30" priority="45" operator="equal">
      <formula>"Leve"</formula>
    </cfRule>
  </conditionalFormatting>
  <conditionalFormatting sqref="AF12 AF15 AF18 AF21 AF24 AF27 AF30 AF33 AF36 AF39 AF42 AF45 AF48 AF51 AF54 AF57 AF60 AF63 AF66">
    <cfRule type="cellIs" dxfId="29" priority="37" operator="equal">
      <formula>"Extremo"</formula>
    </cfRule>
    <cfRule type="cellIs" dxfId="28" priority="38" operator="equal">
      <formula>"Alto"</formula>
    </cfRule>
    <cfRule type="cellIs" dxfId="27" priority="39" operator="equal">
      <formula>"Moderado"</formula>
    </cfRule>
    <cfRule type="cellIs" dxfId="26" priority="40" operator="equal">
      <formula>"Bajo"</formula>
    </cfRule>
  </conditionalFormatting>
  <conditionalFormatting sqref="K12 K15 K18 K21 K24 K27 K30 K33 K36 K39 K42 K45 K48 K51 K54 K57 K60 K63 K66">
    <cfRule type="cellIs" dxfId="25" priority="32" operator="equal">
      <formula>"Muy Alta"</formula>
    </cfRule>
    <cfRule type="cellIs" dxfId="24" priority="33" operator="equal">
      <formula>"Alta"</formula>
    </cfRule>
    <cfRule type="cellIs" dxfId="23" priority="34" operator="equal">
      <formula>"Media"</formula>
    </cfRule>
    <cfRule type="cellIs" dxfId="22" priority="35" operator="equal">
      <formula>"Baja"</formula>
    </cfRule>
    <cfRule type="cellIs" dxfId="21" priority="36" operator="equal">
      <formula>"Muy Baja"</formula>
    </cfRule>
  </conditionalFormatting>
  <conditionalFormatting sqref="K12:K68">
    <cfRule type="expression" dxfId="20" priority="27">
      <formula>IF($K12="Casi seguro",1,0)</formula>
    </cfRule>
    <cfRule type="expression" dxfId="19" priority="28">
      <formula>IF($K12="Probable",1,0)</formula>
    </cfRule>
    <cfRule type="expression" dxfId="18" priority="29">
      <formula>IF($K12="Posible",1,0)</formula>
    </cfRule>
    <cfRule type="expression" dxfId="17" priority="30">
      <formula>IF($K12="Improbable",1,0)</formula>
    </cfRule>
    <cfRule type="expression" dxfId="16" priority="31">
      <formula>IF($K12="Rara vez",1,0)</formula>
    </cfRule>
  </conditionalFormatting>
  <conditionalFormatting sqref="AB12 AB15 AB18 AB21 AB24 AB27 AB30 AB33 AB36 AB39 AB42 AB45 AB48 AB51 AB54 AB57 AB60 AB63 AB66">
    <cfRule type="cellIs" dxfId="15" priority="22" operator="equal">
      <formula>"Muy Alta"</formula>
    </cfRule>
    <cfRule type="cellIs" dxfId="14" priority="23" operator="equal">
      <formula>"Alta"</formula>
    </cfRule>
    <cfRule type="cellIs" dxfId="13" priority="24" operator="equal">
      <formula>"Media"</formula>
    </cfRule>
    <cfRule type="cellIs" dxfId="12" priority="25" operator="equal">
      <formula>"Baja"</formula>
    </cfRule>
    <cfRule type="cellIs" dxfId="11" priority="26" operator="equal">
      <formula>"Muy Baja"</formula>
    </cfRule>
  </conditionalFormatting>
  <conditionalFormatting sqref="AB12:AB68">
    <cfRule type="expression" dxfId="10" priority="17">
      <formula>IF($AB12="Casi seguro",1,0)</formula>
    </cfRule>
    <cfRule type="expression" dxfId="9" priority="18">
      <formula>IF($AB12="Probable",1,0)</formula>
    </cfRule>
    <cfRule type="expression" dxfId="8" priority="19">
      <formula>IF($AB12="Posible",1,0)</formula>
    </cfRule>
    <cfRule type="expression" dxfId="7" priority="20">
      <formula>IF($AB12="Improbable",1,0)</formula>
    </cfRule>
    <cfRule type="expression" dxfId="6" priority="21">
      <formula>IF($AB12="Rara vez",1,0)</formula>
    </cfRule>
  </conditionalFormatting>
  <conditionalFormatting sqref="AI9:AL11">
    <cfRule type="expression" dxfId="5" priority="7">
      <formula>IF(OR($AG9="Evitar",$AG9="Compartir",$AG9="Aceptar",$AG9="Reducir (Transferir)"),1,0)</formula>
    </cfRule>
    <cfRule type="expression" dxfId="4" priority="12">
      <formula>IF(AND($AF9="Moderado",OR($H9="Gestión",$H9="Seguridad de la Información (Pérdida de la Disponibilidad)",$H9="Seguridad de la Información (Pérdida de la Integridad)",$H9="Seguridad de la Información (Pérdida de Confidencialidad)",$H9="Fuga de Capital Intelectual",$H9="Estratégico")),1,0)</formula>
    </cfRule>
    <cfRule type="expression" dxfId="3" priority="16">
      <formula>IF($AF9="Bajo",1,0)</formula>
    </cfRule>
  </conditionalFormatting>
  <conditionalFormatting sqref="AI12:AL68">
    <cfRule type="expression" dxfId="2" priority="1">
      <formula>IF(OR($AG12="Evitar",$AG12="Compartir",$AG12="Aceptar",$AG12="Reducir (Transferir)"),1,0)</formula>
    </cfRule>
    <cfRule type="expression" dxfId="1" priority="2">
      <formula>IF(AND($AF12="Moderado",OR($H12="Gestión",$H12="Seguridad de la Información (Pérdida de la Disponibilidad)",$H12="Seguridad de la Información (Pérdida de la Integridad)",$H12="Seguridad de la Información (Pérdida de Confidencialidad)",$H12="Fuga de Capital Intelectual",$H12="Estratégico")),1,0)</formula>
    </cfRule>
    <cfRule type="expression" dxfId="0" priority="3">
      <formula>IF($AF12="Bajo",1,0)</formula>
    </cfRule>
  </conditionalFormatting>
  <dataValidations count="1">
    <dataValidation type="list" allowBlank="1" showInputMessage="1" showErrorMessage="1" sqref="AG9:AG68">
      <formula1>IF(OR($H9="Corrupción",$H9="Trámites, OPAs y Consultas de Acceso a la Información Pública",$H9="Lavado de Activos",$H9="Financiación del Terrorismo"),TratamientoCorrupcion,TratamientoV5)</formula1>
    </dataValidation>
  </dataValidation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O79"/>
  <sheetViews>
    <sheetView zoomScale="70" zoomScaleNormal="70" workbookViewId="0">
      <pane ySplit="8" topLeftCell="A9" activePane="bottomLeft" state="frozen"/>
      <selection pane="bottomLeft" activeCell="A15" sqref="A15:A17"/>
    </sheetView>
  </sheetViews>
  <sheetFormatPr baseColWidth="10" defaultColWidth="0" defaultRowHeight="16.5" zeroHeight="1" x14ac:dyDescent="0.3"/>
  <cols>
    <col min="1" max="1" width="4" style="8" bestFit="1" customWidth="1"/>
    <col min="2" max="2" width="19" style="8" customWidth="1"/>
    <col min="3" max="3" width="29.28515625" style="8" customWidth="1"/>
    <col min="4" max="4" width="21.28515625" style="2" customWidth="1"/>
    <col min="5" max="5" width="53.5703125" style="2" customWidth="1"/>
    <col min="6" max="6" width="8.5703125" style="2" customWidth="1"/>
    <col min="7" max="7" width="27.85546875" style="2" customWidth="1"/>
    <col min="8" max="8" width="23.7109375" style="2" customWidth="1"/>
    <col min="9" max="9" width="33.7109375" style="2" customWidth="1"/>
    <col min="10" max="10" width="9.5703125" style="2" customWidth="1"/>
    <col min="11" max="11" width="31.85546875" style="2" customWidth="1"/>
    <col min="12" max="12" width="23.7109375" style="2" customWidth="1"/>
    <col min="13" max="13" width="8.5703125" style="2" customWidth="1"/>
    <col min="14" max="14" width="27.85546875" style="2" customWidth="1"/>
    <col min="15" max="15" width="23.7109375" style="2" customWidth="1"/>
    <col min="16" max="16" width="33.7109375" style="2" customWidth="1"/>
    <col min="17" max="17" width="9.5703125" style="2" customWidth="1"/>
    <col min="18" max="18" width="31.85546875" style="2" customWidth="1"/>
    <col min="19" max="19" width="23.7109375" style="2" customWidth="1"/>
    <col min="20" max="20" width="8.5703125" style="2" customWidth="1"/>
    <col min="21" max="21" width="27.85546875" style="2" customWidth="1"/>
    <col min="22" max="22" width="23.7109375" style="2" customWidth="1"/>
    <col min="23" max="23" width="33.7109375" style="2" customWidth="1"/>
    <col min="24" max="24" width="9.5703125" style="2" customWidth="1"/>
    <col min="25" max="25" width="27.140625" style="2" customWidth="1"/>
    <col min="26" max="26" width="23.7109375" style="2" customWidth="1"/>
    <col min="27" max="27" width="11.42578125" style="2" customWidth="1"/>
    <col min="28" max="41" width="11.42578125" style="2" hidden="1" customWidth="1"/>
    <col min="42" max="16384" width="11.42578125" style="4" hidden="1"/>
  </cols>
  <sheetData>
    <row r="1" spans="1:41" ht="16.5" customHeight="1" x14ac:dyDescent="0.3">
      <c r="A1" s="90"/>
      <c r="B1" s="92"/>
      <c r="C1" s="137" t="s">
        <v>162</v>
      </c>
      <c r="D1" s="137"/>
      <c r="E1" s="137"/>
      <c r="F1" s="137"/>
      <c r="G1" s="137"/>
      <c r="H1" s="137"/>
      <c r="I1" s="137"/>
      <c r="J1" s="137"/>
      <c r="K1" s="137"/>
      <c r="L1" s="137"/>
      <c r="M1" s="137"/>
      <c r="N1" s="137"/>
      <c r="O1" s="137"/>
      <c r="P1" s="137"/>
      <c r="Q1" s="137"/>
      <c r="R1" s="137"/>
      <c r="S1" s="137"/>
      <c r="T1" s="137"/>
      <c r="U1" s="137"/>
      <c r="V1" s="137"/>
      <c r="W1" s="137"/>
      <c r="X1" s="137"/>
      <c r="Y1" s="154" t="s">
        <v>264</v>
      </c>
      <c r="Z1" s="154"/>
      <c r="AA1" s="3"/>
      <c r="AB1" s="3"/>
      <c r="AC1" s="3"/>
      <c r="AD1" s="3"/>
      <c r="AE1" s="3"/>
      <c r="AF1" s="3"/>
      <c r="AG1" s="3"/>
      <c r="AH1" s="3"/>
      <c r="AI1" s="3"/>
      <c r="AJ1" s="3"/>
      <c r="AK1" s="3"/>
      <c r="AL1" s="3"/>
      <c r="AM1" s="3"/>
      <c r="AN1" s="3"/>
      <c r="AO1" s="3"/>
    </row>
    <row r="2" spans="1:41" ht="16.5" customHeight="1" x14ac:dyDescent="0.3">
      <c r="A2" s="93"/>
      <c r="B2" s="95"/>
      <c r="C2" s="137"/>
      <c r="D2" s="137"/>
      <c r="E2" s="137"/>
      <c r="F2" s="137"/>
      <c r="G2" s="137"/>
      <c r="H2" s="137"/>
      <c r="I2" s="137"/>
      <c r="J2" s="137"/>
      <c r="K2" s="137"/>
      <c r="L2" s="137"/>
      <c r="M2" s="137"/>
      <c r="N2" s="137"/>
      <c r="O2" s="137"/>
      <c r="P2" s="137"/>
      <c r="Q2" s="137"/>
      <c r="R2" s="137"/>
      <c r="S2" s="137"/>
      <c r="T2" s="137"/>
      <c r="U2" s="137"/>
      <c r="V2" s="137"/>
      <c r="W2" s="137"/>
      <c r="X2" s="137"/>
      <c r="Y2" s="154" t="s">
        <v>263</v>
      </c>
      <c r="Z2" s="154"/>
      <c r="AA2" s="3"/>
      <c r="AB2" s="3"/>
      <c r="AC2" s="3"/>
      <c r="AD2" s="3"/>
      <c r="AE2" s="3"/>
      <c r="AF2" s="3"/>
      <c r="AG2" s="3"/>
      <c r="AH2" s="3"/>
      <c r="AI2" s="3"/>
      <c r="AJ2" s="3"/>
      <c r="AK2" s="3"/>
      <c r="AL2" s="3"/>
      <c r="AM2" s="3"/>
      <c r="AN2" s="3"/>
      <c r="AO2" s="3"/>
    </row>
    <row r="3" spans="1:41" x14ac:dyDescent="0.3">
      <c r="A3" s="93"/>
      <c r="B3" s="95"/>
      <c r="C3" s="137"/>
      <c r="D3" s="137"/>
      <c r="E3" s="137"/>
      <c r="F3" s="137"/>
      <c r="G3" s="137"/>
      <c r="H3" s="137"/>
      <c r="I3" s="137"/>
      <c r="J3" s="137"/>
      <c r="K3" s="137"/>
      <c r="L3" s="137"/>
      <c r="M3" s="137"/>
      <c r="N3" s="137"/>
      <c r="O3" s="137"/>
      <c r="P3" s="137"/>
      <c r="Q3" s="137"/>
      <c r="R3" s="137"/>
      <c r="S3" s="137"/>
      <c r="T3" s="137"/>
      <c r="U3" s="137"/>
      <c r="V3" s="137"/>
      <c r="W3" s="137"/>
      <c r="X3" s="137"/>
      <c r="Y3" s="154" t="s">
        <v>311</v>
      </c>
      <c r="Z3" s="154"/>
      <c r="AA3" s="3"/>
      <c r="AB3" s="3"/>
      <c r="AC3" s="3"/>
      <c r="AD3" s="3"/>
      <c r="AE3" s="3"/>
      <c r="AF3" s="3"/>
      <c r="AG3" s="3"/>
      <c r="AH3" s="3"/>
      <c r="AI3" s="3"/>
      <c r="AJ3" s="3"/>
      <c r="AK3" s="3"/>
      <c r="AL3" s="3"/>
      <c r="AM3" s="3"/>
      <c r="AN3" s="3"/>
      <c r="AO3" s="3"/>
    </row>
    <row r="4" spans="1:41" x14ac:dyDescent="0.3">
      <c r="A4" s="96"/>
      <c r="B4" s="98"/>
      <c r="C4" s="137"/>
      <c r="D4" s="137"/>
      <c r="E4" s="137"/>
      <c r="F4" s="137"/>
      <c r="G4" s="137"/>
      <c r="H4" s="137"/>
      <c r="I4" s="137"/>
      <c r="J4" s="137"/>
      <c r="K4" s="137"/>
      <c r="L4" s="137"/>
      <c r="M4" s="137"/>
      <c r="N4" s="137"/>
      <c r="O4" s="137"/>
      <c r="P4" s="137"/>
      <c r="Q4" s="137"/>
      <c r="R4" s="137"/>
      <c r="S4" s="137"/>
      <c r="T4" s="137"/>
      <c r="U4" s="137"/>
      <c r="V4" s="137"/>
      <c r="W4" s="137"/>
      <c r="X4" s="137"/>
      <c r="Y4" s="154" t="s">
        <v>355</v>
      </c>
      <c r="Z4" s="154"/>
      <c r="AA4" s="3"/>
      <c r="AB4" s="3"/>
      <c r="AC4" s="3"/>
      <c r="AD4" s="3"/>
      <c r="AE4" s="3"/>
      <c r="AF4" s="3"/>
      <c r="AG4" s="3"/>
      <c r="AH4" s="3"/>
      <c r="AI4" s="3"/>
      <c r="AJ4" s="3"/>
      <c r="AK4" s="3"/>
      <c r="AL4" s="3"/>
      <c r="AM4" s="3"/>
      <c r="AN4" s="3"/>
      <c r="AO4" s="3"/>
    </row>
    <row r="5" spans="1:41" x14ac:dyDescent="0.3">
      <c r="A5" s="12"/>
      <c r="B5" s="15"/>
      <c r="C5" s="12"/>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row>
    <row r="6" spans="1:41" ht="15.75" customHeight="1" x14ac:dyDescent="0.3">
      <c r="A6" s="118" t="s">
        <v>109</v>
      </c>
      <c r="B6" s="118"/>
      <c r="C6" s="118"/>
      <c r="D6" s="159"/>
      <c r="E6" s="55" t="s">
        <v>0</v>
      </c>
      <c r="F6" s="204" t="s">
        <v>268</v>
      </c>
      <c r="G6" s="204"/>
      <c r="H6" s="204"/>
      <c r="I6" s="205"/>
      <c r="J6" s="205"/>
      <c r="K6" s="205"/>
      <c r="L6" s="205"/>
      <c r="M6" s="204" t="s">
        <v>269</v>
      </c>
      <c r="N6" s="204"/>
      <c r="O6" s="204"/>
      <c r="P6" s="205"/>
      <c r="Q6" s="205"/>
      <c r="R6" s="205"/>
      <c r="S6" s="205"/>
      <c r="T6" s="204" t="s">
        <v>270</v>
      </c>
      <c r="U6" s="204"/>
      <c r="V6" s="204"/>
      <c r="W6" s="205"/>
      <c r="X6" s="205"/>
      <c r="Y6" s="205"/>
      <c r="Z6" s="205"/>
      <c r="AA6" s="3"/>
      <c r="AB6" s="3"/>
      <c r="AC6" s="3"/>
      <c r="AD6" s="3"/>
      <c r="AE6" s="3"/>
      <c r="AF6" s="3"/>
      <c r="AG6" s="3"/>
      <c r="AH6" s="3"/>
      <c r="AI6" s="3"/>
      <c r="AJ6" s="3"/>
      <c r="AK6" s="3"/>
      <c r="AL6" s="3"/>
      <c r="AM6" s="3"/>
      <c r="AN6" s="3"/>
      <c r="AO6" s="3"/>
    </row>
    <row r="7" spans="1:41" ht="27.75" customHeight="1" x14ac:dyDescent="0.3">
      <c r="A7" s="207" t="s">
        <v>88</v>
      </c>
      <c r="B7" s="119" t="s">
        <v>39</v>
      </c>
      <c r="C7" s="118" t="s">
        <v>1</v>
      </c>
      <c r="D7" s="208" t="s">
        <v>86</v>
      </c>
      <c r="E7" s="159" t="s">
        <v>329</v>
      </c>
      <c r="F7" s="211" t="s">
        <v>33</v>
      </c>
      <c r="G7" s="211"/>
      <c r="H7" s="211"/>
      <c r="I7" s="19" t="s">
        <v>34</v>
      </c>
      <c r="J7" s="206" t="s">
        <v>35</v>
      </c>
      <c r="K7" s="206"/>
      <c r="L7" s="206"/>
      <c r="M7" s="211" t="s">
        <v>33</v>
      </c>
      <c r="N7" s="211"/>
      <c r="O7" s="211"/>
      <c r="P7" s="19" t="s">
        <v>34</v>
      </c>
      <c r="Q7" s="206" t="s">
        <v>35</v>
      </c>
      <c r="R7" s="206"/>
      <c r="S7" s="206"/>
      <c r="T7" s="211" t="s">
        <v>33</v>
      </c>
      <c r="U7" s="211"/>
      <c r="V7" s="211"/>
      <c r="W7" s="19" t="s">
        <v>34</v>
      </c>
      <c r="X7" s="206" t="s">
        <v>35</v>
      </c>
      <c r="Y7" s="206"/>
      <c r="Z7" s="206"/>
      <c r="AA7" s="3"/>
      <c r="AB7" s="3"/>
      <c r="AC7" s="3"/>
      <c r="AD7" s="3"/>
      <c r="AE7" s="3"/>
      <c r="AF7" s="3"/>
      <c r="AG7" s="3"/>
      <c r="AH7" s="3"/>
      <c r="AI7" s="3"/>
      <c r="AJ7" s="3"/>
      <c r="AK7" s="3"/>
      <c r="AL7" s="3"/>
      <c r="AM7" s="3"/>
      <c r="AN7" s="3"/>
      <c r="AO7" s="3"/>
    </row>
    <row r="8" spans="1:41" ht="30.75" customHeight="1" x14ac:dyDescent="0.25">
      <c r="A8" s="207"/>
      <c r="B8" s="119"/>
      <c r="C8" s="118"/>
      <c r="D8" s="208"/>
      <c r="E8" s="159"/>
      <c r="F8" s="41" t="s">
        <v>36</v>
      </c>
      <c r="G8" s="41" t="s">
        <v>30</v>
      </c>
      <c r="H8" s="41" t="s">
        <v>31</v>
      </c>
      <c r="I8" s="42" t="s">
        <v>32</v>
      </c>
      <c r="J8" s="43" t="s">
        <v>36</v>
      </c>
      <c r="K8" s="43" t="s">
        <v>37</v>
      </c>
      <c r="L8" s="43" t="s">
        <v>38</v>
      </c>
      <c r="M8" s="41" t="s">
        <v>36</v>
      </c>
      <c r="N8" s="41" t="s">
        <v>30</v>
      </c>
      <c r="O8" s="41" t="s">
        <v>31</v>
      </c>
      <c r="P8" s="42" t="s">
        <v>32</v>
      </c>
      <c r="Q8" s="43" t="s">
        <v>36</v>
      </c>
      <c r="R8" s="43" t="s">
        <v>37</v>
      </c>
      <c r="S8" s="43" t="s">
        <v>38</v>
      </c>
      <c r="T8" s="41" t="s">
        <v>36</v>
      </c>
      <c r="U8" s="41" t="s">
        <v>30</v>
      </c>
      <c r="V8" s="41" t="s">
        <v>31</v>
      </c>
      <c r="W8" s="42" t="s">
        <v>32</v>
      </c>
      <c r="X8" s="43" t="s">
        <v>36</v>
      </c>
      <c r="Y8" s="43" t="s">
        <v>37</v>
      </c>
      <c r="Z8" s="43" t="s">
        <v>38</v>
      </c>
      <c r="AA8" s="13"/>
      <c r="AB8" s="13"/>
      <c r="AC8" s="13"/>
      <c r="AD8" s="13"/>
      <c r="AE8" s="13"/>
      <c r="AF8" s="13"/>
      <c r="AG8" s="13"/>
      <c r="AH8" s="13"/>
      <c r="AI8" s="13"/>
      <c r="AJ8" s="13"/>
      <c r="AK8" s="13"/>
      <c r="AL8" s="13"/>
      <c r="AM8" s="13"/>
      <c r="AN8" s="13"/>
      <c r="AO8" s="13"/>
    </row>
    <row r="9" spans="1:41" ht="16.5" customHeight="1" x14ac:dyDescent="0.25">
      <c r="A9" s="109">
        <v>1</v>
      </c>
      <c r="B9" s="155" t="str">
        <f>IF('2. Identificación del Riesgo'!B9:B11="","",'2. Identificación del Riesgo'!B9:B11)</f>
        <v>Gestión Financiera</v>
      </c>
      <c r="C9" s="110" t="str">
        <f>IF('2. Identificación del Riesgo'!G9:G11="","",'2. Identificación del Riesgo'!G9:G11)</f>
        <v>Afectación Económica o Presupuestal por presentarse movimientos bancarios no identificados debido a ausencia de la información no reportada por los responsables del procesos.</v>
      </c>
      <c r="D9" s="110" t="str">
        <f>IF('2. Identificación del Riesgo'!H9:H11="","",'2. Identificación del Riesgo'!H9:H11)</f>
        <v>Gestión</v>
      </c>
      <c r="E9" s="198" t="str">
        <f>IF('7. Mapa de Riesgos General'!AI9:AI11="","",'7. Mapa de Riesgos General'!AI9:AI11)</f>
        <v/>
      </c>
      <c r="F9" s="209"/>
      <c r="G9" s="212"/>
      <c r="H9" s="212"/>
      <c r="I9" s="210"/>
      <c r="J9" s="209"/>
      <c r="K9" s="210"/>
      <c r="L9" s="210"/>
      <c r="M9" s="209"/>
      <c r="N9" s="212"/>
      <c r="O9" s="212"/>
      <c r="P9" s="210"/>
      <c r="Q9" s="209"/>
      <c r="R9" s="210"/>
      <c r="S9" s="210"/>
      <c r="T9" s="209"/>
      <c r="U9" s="212"/>
      <c r="V9" s="212"/>
      <c r="W9" s="210"/>
      <c r="X9" s="209"/>
      <c r="Y9" s="210"/>
      <c r="Z9" s="210"/>
      <c r="AA9" s="14"/>
      <c r="AB9" s="14"/>
      <c r="AC9" s="14"/>
      <c r="AD9" s="14"/>
      <c r="AE9" s="14"/>
      <c r="AF9" s="14"/>
      <c r="AG9" s="14"/>
      <c r="AH9" s="14"/>
      <c r="AI9" s="14"/>
      <c r="AJ9" s="14"/>
      <c r="AK9" s="14"/>
      <c r="AL9" s="14"/>
      <c r="AM9" s="14"/>
      <c r="AN9" s="14"/>
      <c r="AO9" s="14"/>
    </row>
    <row r="10" spans="1:41" x14ac:dyDescent="0.3">
      <c r="A10" s="109"/>
      <c r="B10" s="155"/>
      <c r="C10" s="110"/>
      <c r="D10" s="110"/>
      <c r="E10" s="198"/>
      <c r="F10" s="202"/>
      <c r="G10" s="200"/>
      <c r="H10" s="200"/>
      <c r="I10" s="200"/>
      <c r="J10" s="202"/>
      <c r="K10" s="200"/>
      <c r="L10" s="200"/>
      <c r="M10" s="202"/>
      <c r="N10" s="200"/>
      <c r="O10" s="200"/>
      <c r="P10" s="200"/>
      <c r="Q10" s="202"/>
      <c r="R10" s="200"/>
      <c r="S10" s="200"/>
      <c r="T10" s="202"/>
      <c r="U10" s="200"/>
      <c r="V10" s="200"/>
      <c r="W10" s="200"/>
      <c r="X10" s="202"/>
      <c r="Y10" s="200"/>
      <c r="Z10" s="200"/>
      <c r="AA10" s="3"/>
      <c r="AB10" s="3"/>
      <c r="AC10" s="3"/>
      <c r="AD10" s="3"/>
      <c r="AE10" s="3"/>
      <c r="AF10" s="3"/>
      <c r="AG10" s="3"/>
      <c r="AH10" s="3"/>
      <c r="AI10" s="3"/>
      <c r="AJ10" s="3"/>
      <c r="AK10" s="3"/>
      <c r="AL10" s="3"/>
      <c r="AM10" s="3"/>
      <c r="AN10" s="3"/>
      <c r="AO10" s="3"/>
    </row>
    <row r="11" spans="1:41" x14ac:dyDescent="0.3">
      <c r="A11" s="109"/>
      <c r="B11" s="155"/>
      <c r="C11" s="110"/>
      <c r="D11" s="110"/>
      <c r="E11" s="198"/>
      <c r="F11" s="202"/>
      <c r="G11" s="200"/>
      <c r="H11" s="200"/>
      <c r="I11" s="200"/>
      <c r="J11" s="202"/>
      <c r="K11" s="200"/>
      <c r="L11" s="200"/>
      <c r="M11" s="202"/>
      <c r="N11" s="200"/>
      <c r="O11" s="200"/>
      <c r="P11" s="200"/>
      <c r="Q11" s="202"/>
      <c r="R11" s="200"/>
      <c r="S11" s="200"/>
      <c r="T11" s="202"/>
      <c r="U11" s="200"/>
      <c r="V11" s="200"/>
      <c r="W11" s="200"/>
      <c r="X11" s="202"/>
      <c r="Y11" s="200"/>
      <c r="Z11" s="200"/>
      <c r="AA11" s="3"/>
      <c r="AB11" s="3"/>
      <c r="AC11" s="3"/>
      <c r="AD11" s="3"/>
      <c r="AE11" s="3"/>
      <c r="AF11" s="3"/>
      <c r="AG11" s="3"/>
      <c r="AH11" s="3"/>
      <c r="AI11" s="3"/>
      <c r="AJ11" s="3"/>
      <c r="AK11" s="3"/>
      <c r="AL11" s="3"/>
      <c r="AM11" s="3"/>
      <c r="AN11" s="3"/>
      <c r="AO11" s="3"/>
    </row>
    <row r="12" spans="1:41" ht="16.5" customHeight="1" x14ac:dyDescent="0.3">
      <c r="A12" s="109">
        <v>2</v>
      </c>
      <c r="B12" s="155" t="str">
        <f>IF('2. Identificación del Riesgo'!B12:B14="","",'2. Identificación del Riesgo'!B12:B14)</f>
        <v>Gestión Financiera</v>
      </c>
      <c r="C12" s="110" t="str">
        <f>IF('2. Identificación del Riesgo'!G12:G14="","",'2. Identificación del Riesgo'!G12:G14)</f>
        <v>Afectación Económica o Presupuestal por la no realización del pago oportuno debido a Falta de tiempo necesario para la verificacion de cuentas radicadas.</v>
      </c>
      <c r="D12" s="110" t="str">
        <f>IF('2. Identificación del Riesgo'!H12:H14="","",'2. Identificación del Riesgo'!H12:H14)</f>
        <v>Gestión</v>
      </c>
      <c r="E12" s="198" t="str">
        <f>IF('7. Mapa de Riesgos General'!AI12:AI14="","",'7. Mapa de Riesgos General'!AI12:AI14)</f>
        <v/>
      </c>
      <c r="F12" s="201"/>
      <c r="G12" s="203"/>
      <c r="H12" s="203"/>
      <c r="I12" s="199"/>
      <c r="J12" s="201"/>
      <c r="K12" s="199"/>
      <c r="L12" s="199"/>
      <c r="M12" s="201"/>
      <c r="N12" s="203"/>
      <c r="O12" s="203"/>
      <c r="P12" s="199"/>
      <c r="Q12" s="201"/>
      <c r="R12" s="199"/>
      <c r="S12" s="199"/>
      <c r="T12" s="201"/>
      <c r="U12" s="203"/>
      <c r="V12" s="203"/>
      <c r="W12" s="199"/>
      <c r="X12" s="201"/>
      <c r="Y12" s="199"/>
      <c r="Z12" s="199"/>
      <c r="AA12" s="3"/>
      <c r="AB12" s="3"/>
      <c r="AC12" s="3"/>
      <c r="AD12" s="3"/>
      <c r="AE12" s="3"/>
      <c r="AF12" s="3"/>
      <c r="AG12" s="3"/>
      <c r="AH12" s="3"/>
      <c r="AI12" s="3"/>
      <c r="AJ12" s="3"/>
      <c r="AK12" s="3"/>
      <c r="AL12" s="3"/>
      <c r="AM12" s="3"/>
      <c r="AN12" s="3"/>
      <c r="AO12" s="3"/>
    </row>
    <row r="13" spans="1:41" x14ac:dyDescent="0.3">
      <c r="A13" s="109"/>
      <c r="B13" s="155"/>
      <c r="C13" s="110"/>
      <c r="D13" s="110"/>
      <c r="E13" s="198"/>
      <c r="F13" s="202"/>
      <c r="G13" s="200"/>
      <c r="H13" s="200"/>
      <c r="I13" s="200"/>
      <c r="J13" s="202"/>
      <c r="K13" s="200"/>
      <c r="L13" s="200"/>
      <c r="M13" s="202"/>
      <c r="N13" s="200"/>
      <c r="O13" s="200"/>
      <c r="P13" s="200"/>
      <c r="Q13" s="202"/>
      <c r="R13" s="200"/>
      <c r="S13" s="200"/>
      <c r="T13" s="202"/>
      <c r="U13" s="200"/>
      <c r="V13" s="200"/>
      <c r="W13" s="200"/>
      <c r="X13" s="202"/>
      <c r="Y13" s="200"/>
      <c r="Z13" s="200"/>
      <c r="AA13" s="3"/>
      <c r="AB13" s="3"/>
      <c r="AC13" s="3"/>
      <c r="AD13" s="3"/>
      <c r="AE13" s="3"/>
      <c r="AF13" s="3"/>
      <c r="AG13" s="3"/>
      <c r="AH13" s="3"/>
      <c r="AI13" s="3"/>
      <c r="AJ13" s="3"/>
      <c r="AK13" s="3"/>
      <c r="AL13" s="3"/>
      <c r="AM13" s="3"/>
      <c r="AN13" s="3"/>
      <c r="AO13" s="3"/>
    </row>
    <row r="14" spans="1:41" x14ac:dyDescent="0.3">
      <c r="A14" s="109"/>
      <c r="B14" s="155"/>
      <c r="C14" s="110"/>
      <c r="D14" s="110"/>
      <c r="E14" s="198"/>
      <c r="F14" s="202"/>
      <c r="G14" s="200"/>
      <c r="H14" s="200"/>
      <c r="I14" s="200"/>
      <c r="J14" s="202"/>
      <c r="K14" s="200"/>
      <c r="L14" s="200"/>
      <c r="M14" s="202"/>
      <c r="N14" s="200"/>
      <c r="O14" s="200"/>
      <c r="P14" s="200"/>
      <c r="Q14" s="202"/>
      <c r="R14" s="200"/>
      <c r="S14" s="200"/>
      <c r="T14" s="202"/>
      <c r="U14" s="200"/>
      <c r="V14" s="200"/>
      <c r="W14" s="200"/>
      <c r="X14" s="202"/>
      <c r="Y14" s="200"/>
      <c r="Z14" s="200"/>
      <c r="AA14" s="3"/>
      <c r="AB14" s="3"/>
      <c r="AC14" s="3"/>
      <c r="AD14" s="3"/>
      <c r="AE14" s="3"/>
      <c r="AF14" s="3"/>
      <c r="AG14" s="3"/>
      <c r="AH14" s="3"/>
      <c r="AI14" s="3"/>
      <c r="AJ14" s="3"/>
      <c r="AK14" s="3"/>
      <c r="AL14" s="3"/>
      <c r="AM14" s="3"/>
      <c r="AN14" s="3"/>
      <c r="AO14" s="3"/>
    </row>
    <row r="15" spans="1:41" ht="16.5" customHeight="1" x14ac:dyDescent="0.3">
      <c r="A15" s="109">
        <v>3</v>
      </c>
      <c r="B15" s="155" t="str">
        <f>IF('2. Identificación del Riesgo'!B15:B17="","",'2. Identificación del Riesgo'!B15:B17)</f>
        <v>Gestión Financiera</v>
      </c>
      <c r="C15" s="110" t="str">
        <f>IF('2. Identificación del Riesgo'!G15:G17="","",'2. Identificación del Riesgo'!G15:G17)</f>
        <v>Afectación Económica o Presupuestal por Fallas en el aplicativo SISFONDOGER para ejercer el control de los recursos debido a Falta de parametrización</v>
      </c>
      <c r="D15" s="110" t="str">
        <f>IF('2. Identificación del Riesgo'!H15:H17="","",'2. Identificación del Riesgo'!H15:H17)</f>
        <v>Gestión</v>
      </c>
      <c r="E15" s="198" t="str">
        <f>IF('7. Mapa de Riesgos General'!AI15:AI17="","",'7. Mapa de Riesgos General'!AI15:AI17)</f>
        <v>Realizar conciliaciones mensuales de la informacion de control alimentada de forma manual vrs. Informes del aplicativo SISFONDIGER. 100%</v>
      </c>
      <c r="F15" s="201"/>
      <c r="G15" s="203"/>
      <c r="H15" s="203"/>
      <c r="I15" s="199"/>
      <c r="J15" s="201"/>
      <c r="K15" s="199"/>
      <c r="L15" s="199"/>
      <c r="M15" s="201"/>
      <c r="N15" s="203"/>
      <c r="O15" s="203"/>
      <c r="P15" s="199"/>
      <c r="Q15" s="201"/>
      <c r="R15" s="199"/>
      <c r="S15" s="199"/>
      <c r="T15" s="201"/>
      <c r="U15" s="203"/>
      <c r="V15" s="203"/>
      <c r="W15" s="199"/>
      <c r="X15" s="201"/>
      <c r="Y15" s="199"/>
      <c r="Z15" s="199"/>
      <c r="AA15" s="3"/>
      <c r="AB15" s="3"/>
      <c r="AC15" s="3"/>
      <c r="AD15" s="3"/>
      <c r="AE15" s="3"/>
      <c r="AF15" s="3"/>
      <c r="AG15" s="3"/>
      <c r="AH15" s="3"/>
      <c r="AI15" s="3"/>
      <c r="AJ15" s="3"/>
      <c r="AK15" s="3"/>
      <c r="AL15" s="3"/>
      <c r="AM15" s="3"/>
      <c r="AN15" s="3"/>
      <c r="AO15" s="3"/>
    </row>
    <row r="16" spans="1:41" x14ac:dyDescent="0.3">
      <c r="A16" s="109"/>
      <c r="B16" s="155"/>
      <c r="C16" s="110"/>
      <c r="D16" s="110"/>
      <c r="E16" s="198"/>
      <c r="F16" s="202"/>
      <c r="G16" s="200"/>
      <c r="H16" s="200"/>
      <c r="I16" s="200"/>
      <c r="J16" s="202"/>
      <c r="K16" s="200"/>
      <c r="L16" s="200"/>
      <c r="M16" s="202"/>
      <c r="N16" s="200"/>
      <c r="O16" s="200"/>
      <c r="P16" s="200"/>
      <c r="Q16" s="202"/>
      <c r="R16" s="200"/>
      <c r="S16" s="200"/>
      <c r="T16" s="202"/>
      <c r="U16" s="200"/>
      <c r="V16" s="200"/>
      <c r="W16" s="200"/>
      <c r="X16" s="202"/>
      <c r="Y16" s="200"/>
      <c r="Z16" s="200"/>
      <c r="AA16" s="3"/>
      <c r="AB16" s="3"/>
      <c r="AC16" s="3"/>
      <c r="AD16" s="3"/>
      <c r="AE16" s="3"/>
      <c r="AF16" s="3"/>
      <c r="AG16" s="3"/>
      <c r="AH16" s="3"/>
      <c r="AI16" s="3"/>
      <c r="AJ16" s="3"/>
      <c r="AK16" s="3"/>
      <c r="AL16" s="3"/>
      <c r="AM16" s="3"/>
      <c r="AN16" s="3"/>
      <c r="AO16" s="3"/>
    </row>
    <row r="17" spans="1:41" x14ac:dyDescent="0.3">
      <c r="A17" s="109"/>
      <c r="B17" s="155"/>
      <c r="C17" s="110"/>
      <c r="D17" s="110"/>
      <c r="E17" s="198"/>
      <c r="F17" s="202"/>
      <c r="G17" s="200"/>
      <c r="H17" s="200"/>
      <c r="I17" s="200"/>
      <c r="J17" s="202"/>
      <c r="K17" s="200"/>
      <c r="L17" s="200"/>
      <c r="M17" s="202"/>
      <c r="N17" s="200"/>
      <c r="O17" s="200"/>
      <c r="P17" s="200"/>
      <c r="Q17" s="202"/>
      <c r="R17" s="200"/>
      <c r="S17" s="200"/>
      <c r="T17" s="202"/>
      <c r="U17" s="200"/>
      <c r="V17" s="200"/>
      <c r="W17" s="200"/>
      <c r="X17" s="202"/>
      <c r="Y17" s="200"/>
      <c r="Z17" s="200"/>
      <c r="AA17" s="3"/>
      <c r="AB17" s="3"/>
      <c r="AC17" s="3"/>
      <c r="AD17" s="3"/>
      <c r="AE17" s="3"/>
      <c r="AF17" s="3"/>
      <c r="AG17" s="3"/>
      <c r="AH17" s="3"/>
      <c r="AI17" s="3"/>
      <c r="AJ17" s="3"/>
      <c r="AK17" s="3"/>
      <c r="AL17" s="3"/>
      <c r="AM17" s="3"/>
      <c r="AN17" s="3"/>
      <c r="AO17" s="3"/>
    </row>
    <row r="18" spans="1:41" ht="16.5" customHeight="1" x14ac:dyDescent="0.3">
      <c r="A18" s="109">
        <v>4</v>
      </c>
      <c r="B18" s="155" t="str">
        <f>IF('2. Identificación del Riesgo'!B18:B20="","",'2. Identificación del Riesgo'!B18:B20)</f>
        <v>Gestión Financiera</v>
      </c>
      <c r="C18" s="110" t="str">
        <f>IF('2. Identificación del Riesgo'!G18:G20="","",'2. Identificación del Riesgo'!G18:G20)</f>
        <v>Afectación Económica o Presupuestal por Reconocimiento, medición, presentación  y revelación no acorde a la realidad económica y financiera del IDIGER debido a Falta de información reportada por los lideres de procesos debido a Falta de información reportada por los lideres de procesos.</v>
      </c>
      <c r="D18" s="110" t="str">
        <f>IF('2. Identificación del Riesgo'!H18:H20="","",'2. Identificación del Riesgo'!H18:H20)</f>
        <v>Gestión</v>
      </c>
      <c r="E18" s="198" t="str">
        <f>IF('7. Mapa de Riesgos General'!AI18:AI20="","",'7. Mapa de Riesgos General'!AI18:AI20)</f>
        <v/>
      </c>
      <c r="F18" s="201"/>
      <c r="G18" s="203"/>
      <c r="H18" s="203"/>
      <c r="I18" s="199"/>
      <c r="J18" s="201"/>
      <c r="K18" s="199"/>
      <c r="L18" s="199"/>
      <c r="M18" s="201"/>
      <c r="N18" s="203"/>
      <c r="O18" s="203"/>
      <c r="P18" s="199"/>
      <c r="Q18" s="201"/>
      <c r="R18" s="199"/>
      <c r="S18" s="199"/>
      <c r="T18" s="201"/>
      <c r="U18" s="203"/>
      <c r="V18" s="203"/>
      <c r="W18" s="199"/>
      <c r="X18" s="201"/>
      <c r="Y18" s="199"/>
      <c r="Z18" s="199"/>
      <c r="AA18" s="3"/>
      <c r="AB18" s="3"/>
      <c r="AC18" s="3"/>
      <c r="AD18" s="3"/>
      <c r="AE18" s="3"/>
      <c r="AF18" s="3"/>
      <c r="AG18" s="3"/>
      <c r="AH18" s="3"/>
      <c r="AI18" s="3"/>
      <c r="AJ18" s="3"/>
      <c r="AK18" s="3"/>
      <c r="AL18" s="3"/>
      <c r="AM18" s="3"/>
      <c r="AN18" s="3"/>
      <c r="AO18" s="3"/>
    </row>
    <row r="19" spans="1:41" x14ac:dyDescent="0.3">
      <c r="A19" s="109"/>
      <c r="B19" s="155"/>
      <c r="C19" s="110"/>
      <c r="D19" s="110"/>
      <c r="E19" s="198"/>
      <c r="F19" s="202"/>
      <c r="G19" s="200"/>
      <c r="H19" s="200"/>
      <c r="I19" s="200"/>
      <c r="J19" s="202"/>
      <c r="K19" s="200"/>
      <c r="L19" s="200"/>
      <c r="M19" s="202"/>
      <c r="N19" s="200"/>
      <c r="O19" s="200"/>
      <c r="P19" s="200"/>
      <c r="Q19" s="202"/>
      <c r="R19" s="200"/>
      <c r="S19" s="200"/>
      <c r="T19" s="202"/>
      <c r="U19" s="200"/>
      <c r="V19" s="200"/>
      <c r="W19" s="200"/>
      <c r="X19" s="202"/>
      <c r="Y19" s="200"/>
      <c r="Z19" s="200"/>
      <c r="AA19" s="3"/>
      <c r="AB19" s="3"/>
      <c r="AC19" s="3"/>
      <c r="AD19" s="3"/>
      <c r="AE19" s="3"/>
      <c r="AF19" s="3"/>
      <c r="AG19" s="3"/>
      <c r="AH19" s="3"/>
      <c r="AI19" s="3"/>
      <c r="AJ19" s="3"/>
      <c r="AK19" s="3"/>
      <c r="AL19" s="3"/>
      <c r="AM19" s="3"/>
      <c r="AN19" s="3"/>
      <c r="AO19" s="3"/>
    </row>
    <row r="20" spans="1:41" x14ac:dyDescent="0.3">
      <c r="A20" s="109"/>
      <c r="B20" s="155"/>
      <c r="C20" s="110"/>
      <c r="D20" s="110"/>
      <c r="E20" s="198"/>
      <c r="F20" s="202"/>
      <c r="G20" s="200"/>
      <c r="H20" s="200"/>
      <c r="I20" s="200"/>
      <c r="J20" s="202"/>
      <c r="K20" s="200"/>
      <c r="L20" s="200"/>
      <c r="M20" s="202"/>
      <c r="N20" s="200"/>
      <c r="O20" s="200"/>
      <c r="P20" s="200"/>
      <c r="Q20" s="202"/>
      <c r="R20" s="200"/>
      <c r="S20" s="200"/>
      <c r="T20" s="202"/>
      <c r="U20" s="200"/>
      <c r="V20" s="200"/>
      <c r="W20" s="200"/>
      <c r="X20" s="202"/>
      <c r="Y20" s="200"/>
      <c r="Z20" s="200"/>
      <c r="AA20" s="3"/>
      <c r="AB20" s="3"/>
      <c r="AC20" s="3"/>
      <c r="AD20" s="3"/>
      <c r="AE20" s="3"/>
      <c r="AF20" s="3"/>
      <c r="AG20" s="3"/>
      <c r="AH20" s="3"/>
      <c r="AI20" s="3"/>
      <c r="AJ20" s="3"/>
      <c r="AK20" s="3"/>
      <c r="AL20" s="3"/>
      <c r="AM20" s="3"/>
      <c r="AN20" s="3"/>
      <c r="AO20" s="3"/>
    </row>
    <row r="21" spans="1:41" ht="16.5" customHeight="1" x14ac:dyDescent="0.3">
      <c r="A21" s="109">
        <v>5</v>
      </c>
      <c r="B21" s="155" t="str">
        <f>IF('2. Identificación del Riesgo'!B21:B23="","",'2. Identificación del Riesgo'!B21:B23)</f>
        <v>Gestión Financiera</v>
      </c>
      <c r="C21" s="110" t="str">
        <f>IF('2. Identificación del Riesgo'!G21:G23="","",'2. Identificación del Riesgo'!G21:G23)</f>
        <v>Afectación Económica o Presupuestal por Errores u omisiones por parte de la fiduciaria en el cumplimiento de las instrucciones de pago emitidas por el IDIGER para el pago.</v>
      </c>
      <c r="D21" s="110" t="str">
        <f>IF('2. Identificación del Riesgo'!H21:H23="","",'2. Identificación del Riesgo'!H21:H23)</f>
        <v>Gestión</v>
      </c>
      <c r="E21" s="198" t="str">
        <f>IF('7. Mapa de Riesgos General'!AI21:AI23="","",'7. Mapa de Riesgos General'!AI21:AI23)</f>
        <v/>
      </c>
      <c r="F21" s="201"/>
      <c r="G21" s="203"/>
      <c r="H21" s="203"/>
      <c r="I21" s="199"/>
      <c r="J21" s="201"/>
      <c r="K21" s="199"/>
      <c r="L21" s="199"/>
      <c r="M21" s="201"/>
      <c r="N21" s="203"/>
      <c r="O21" s="203"/>
      <c r="P21" s="199"/>
      <c r="Q21" s="201"/>
      <c r="R21" s="199"/>
      <c r="S21" s="199"/>
      <c r="T21" s="201"/>
      <c r="U21" s="203"/>
      <c r="V21" s="203"/>
      <c r="W21" s="199"/>
      <c r="X21" s="201"/>
      <c r="Y21" s="199"/>
      <c r="Z21" s="199"/>
      <c r="AA21" s="3"/>
      <c r="AB21" s="3"/>
      <c r="AC21" s="3"/>
      <c r="AD21" s="3"/>
      <c r="AE21" s="3"/>
      <c r="AF21" s="3"/>
      <c r="AG21" s="3"/>
      <c r="AH21" s="3"/>
      <c r="AI21" s="3"/>
      <c r="AJ21" s="3"/>
      <c r="AK21" s="3"/>
      <c r="AL21" s="3"/>
      <c r="AM21" s="3"/>
      <c r="AN21" s="3"/>
      <c r="AO21" s="3"/>
    </row>
    <row r="22" spans="1:41" x14ac:dyDescent="0.3">
      <c r="A22" s="109"/>
      <c r="B22" s="155"/>
      <c r="C22" s="110"/>
      <c r="D22" s="110"/>
      <c r="E22" s="198"/>
      <c r="F22" s="202"/>
      <c r="G22" s="200"/>
      <c r="H22" s="200"/>
      <c r="I22" s="200"/>
      <c r="J22" s="202"/>
      <c r="K22" s="200"/>
      <c r="L22" s="200"/>
      <c r="M22" s="202"/>
      <c r="N22" s="200"/>
      <c r="O22" s="200"/>
      <c r="P22" s="200"/>
      <c r="Q22" s="202"/>
      <c r="R22" s="200"/>
      <c r="S22" s="200"/>
      <c r="T22" s="202"/>
      <c r="U22" s="200"/>
      <c r="V22" s="200"/>
      <c r="W22" s="200"/>
      <c r="X22" s="202"/>
      <c r="Y22" s="200"/>
      <c r="Z22" s="200"/>
      <c r="AA22" s="3"/>
      <c r="AB22" s="3"/>
      <c r="AC22" s="3"/>
      <c r="AD22" s="3"/>
      <c r="AE22" s="3"/>
      <c r="AF22" s="3"/>
      <c r="AG22" s="3"/>
      <c r="AH22" s="3"/>
      <c r="AI22" s="3"/>
      <c r="AJ22" s="3"/>
      <c r="AK22" s="3"/>
      <c r="AL22" s="3"/>
      <c r="AM22" s="3"/>
      <c r="AN22" s="3"/>
      <c r="AO22" s="3"/>
    </row>
    <row r="23" spans="1:41" x14ac:dyDescent="0.3">
      <c r="A23" s="109"/>
      <c r="B23" s="155"/>
      <c r="C23" s="110"/>
      <c r="D23" s="110"/>
      <c r="E23" s="198"/>
      <c r="F23" s="202"/>
      <c r="G23" s="200"/>
      <c r="H23" s="200"/>
      <c r="I23" s="200"/>
      <c r="J23" s="202"/>
      <c r="K23" s="200"/>
      <c r="L23" s="200"/>
      <c r="M23" s="202"/>
      <c r="N23" s="200"/>
      <c r="O23" s="200"/>
      <c r="P23" s="200"/>
      <c r="Q23" s="202"/>
      <c r="R23" s="200"/>
      <c r="S23" s="200"/>
      <c r="T23" s="202"/>
      <c r="U23" s="200"/>
      <c r="V23" s="200"/>
      <c r="W23" s="200"/>
      <c r="X23" s="202"/>
      <c r="Y23" s="200"/>
      <c r="Z23" s="200"/>
      <c r="AA23" s="3"/>
      <c r="AB23" s="3"/>
      <c r="AC23" s="3"/>
      <c r="AD23" s="3"/>
      <c r="AE23" s="3"/>
      <c r="AF23" s="3"/>
      <c r="AG23" s="3"/>
      <c r="AH23" s="3"/>
      <c r="AI23" s="3"/>
      <c r="AJ23" s="3"/>
      <c r="AK23" s="3"/>
      <c r="AL23" s="3"/>
      <c r="AM23" s="3"/>
      <c r="AN23" s="3"/>
      <c r="AO23" s="3"/>
    </row>
    <row r="24" spans="1:41" ht="16.5" customHeight="1" x14ac:dyDescent="0.3">
      <c r="A24" s="109">
        <v>6</v>
      </c>
      <c r="B24" s="155" t="str">
        <f>IF('2. Identificación del Riesgo'!B24:B26="","",'2. Identificación del Riesgo'!B24:B26)</f>
        <v>Gestión Financiera</v>
      </c>
      <c r="C24" s="110" t="str">
        <f>IF('2. Identificación del Riesgo'!G24:G26="","",'2. Identificación del Riesgo'!G24:G26)</f>
        <v>Afectación Económica o Presupuestal por el error en la reproducción de la información presupuestal en el PREDIS LOCAL debido a la Ausencia de herramientas tecnológicas para reproducir en los aplicativos locales la informacion presupuestal</v>
      </c>
      <c r="D24" s="110" t="str">
        <f>IF('2. Identificación del Riesgo'!H24:H26="","",'2. Identificación del Riesgo'!H24:H26)</f>
        <v>Gestión</v>
      </c>
      <c r="E24" s="198" t="str">
        <f>IF('7. Mapa de Riesgos General'!AI24:AI26="","",'7. Mapa de Riesgos General'!AI24:AI26)</f>
        <v>Realizar conciliaciones mensuales de la informacion del aplicativo de Control Presupuestal hacendario vrs. Aplicativos Locales de la entidad. 100%</v>
      </c>
      <c r="F24" s="201"/>
      <c r="G24" s="203"/>
      <c r="H24" s="203"/>
      <c r="I24" s="199"/>
      <c r="J24" s="201"/>
      <c r="K24" s="199"/>
      <c r="L24" s="199"/>
      <c r="M24" s="201"/>
      <c r="N24" s="203"/>
      <c r="O24" s="203"/>
      <c r="P24" s="199"/>
      <c r="Q24" s="201"/>
      <c r="R24" s="199"/>
      <c r="S24" s="199"/>
      <c r="T24" s="201"/>
      <c r="U24" s="203"/>
      <c r="V24" s="203"/>
      <c r="W24" s="199"/>
      <c r="X24" s="201"/>
      <c r="Y24" s="199"/>
      <c r="Z24" s="199"/>
      <c r="AA24" s="3"/>
      <c r="AB24" s="3"/>
      <c r="AC24" s="3"/>
      <c r="AD24" s="3"/>
      <c r="AE24" s="3"/>
      <c r="AF24" s="3"/>
      <c r="AG24" s="3"/>
      <c r="AH24" s="3"/>
      <c r="AI24" s="3"/>
      <c r="AJ24" s="3"/>
      <c r="AK24" s="3"/>
      <c r="AL24" s="3"/>
      <c r="AM24" s="3"/>
      <c r="AN24" s="3"/>
      <c r="AO24" s="3"/>
    </row>
    <row r="25" spans="1:41" x14ac:dyDescent="0.3">
      <c r="A25" s="109"/>
      <c r="B25" s="155"/>
      <c r="C25" s="110"/>
      <c r="D25" s="110"/>
      <c r="E25" s="198"/>
      <c r="F25" s="202"/>
      <c r="G25" s="200"/>
      <c r="H25" s="200"/>
      <c r="I25" s="200"/>
      <c r="J25" s="202"/>
      <c r="K25" s="200"/>
      <c r="L25" s="200"/>
      <c r="M25" s="202"/>
      <c r="N25" s="200"/>
      <c r="O25" s="200"/>
      <c r="P25" s="200"/>
      <c r="Q25" s="202"/>
      <c r="R25" s="200"/>
      <c r="S25" s="200"/>
      <c r="T25" s="202"/>
      <c r="U25" s="200"/>
      <c r="V25" s="200"/>
      <c r="W25" s="200"/>
      <c r="X25" s="202"/>
      <c r="Y25" s="200"/>
      <c r="Z25" s="200"/>
      <c r="AA25" s="3"/>
      <c r="AB25" s="3"/>
      <c r="AC25" s="3"/>
      <c r="AD25" s="3"/>
      <c r="AE25" s="3"/>
      <c r="AF25" s="3"/>
      <c r="AG25" s="3"/>
      <c r="AH25" s="3"/>
      <c r="AI25" s="3"/>
      <c r="AJ25" s="3"/>
      <c r="AK25" s="3"/>
      <c r="AL25" s="3"/>
      <c r="AM25" s="3"/>
      <c r="AN25" s="3"/>
      <c r="AO25" s="3"/>
    </row>
    <row r="26" spans="1:41" x14ac:dyDescent="0.3">
      <c r="A26" s="109"/>
      <c r="B26" s="155"/>
      <c r="C26" s="110"/>
      <c r="D26" s="110"/>
      <c r="E26" s="198"/>
      <c r="F26" s="202"/>
      <c r="G26" s="200"/>
      <c r="H26" s="200"/>
      <c r="I26" s="200"/>
      <c r="J26" s="202"/>
      <c r="K26" s="200"/>
      <c r="L26" s="200"/>
      <c r="M26" s="202"/>
      <c r="N26" s="200"/>
      <c r="O26" s="200"/>
      <c r="P26" s="200"/>
      <c r="Q26" s="202"/>
      <c r="R26" s="200"/>
      <c r="S26" s="200"/>
      <c r="T26" s="202"/>
      <c r="U26" s="200"/>
      <c r="V26" s="200"/>
      <c r="W26" s="200"/>
      <c r="X26" s="202"/>
      <c r="Y26" s="200"/>
      <c r="Z26" s="200"/>
      <c r="AA26" s="3"/>
      <c r="AB26" s="3"/>
      <c r="AC26" s="3"/>
      <c r="AD26" s="3"/>
      <c r="AE26" s="3"/>
      <c r="AF26" s="3"/>
      <c r="AG26" s="3"/>
      <c r="AH26" s="3"/>
      <c r="AI26" s="3"/>
      <c r="AJ26" s="3"/>
      <c r="AK26" s="3"/>
      <c r="AL26" s="3"/>
      <c r="AM26" s="3"/>
      <c r="AN26" s="3"/>
      <c r="AO26" s="3"/>
    </row>
    <row r="27" spans="1:41" ht="16.5" customHeight="1" x14ac:dyDescent="0.3">
      <c r="A27" s="109">
        <v>7</v>
      </c>
      <c r="B27" s="155" t="str">
        <f>IF('2. Identificación del Riesgo'!B27:B29="","",'2. Identificación del Riesgo'!B27:B29)</f>
        <v>Gestión Financiera</v>
      </c>
      <c r="C27" s="110" t="str">
        <f>IF('2. Identificación del Riesgo'!G27:G29="","",'2. Identificación del Riesgo'!G27:G29)</f>
        <v>Posibilidad de afectación economica o presupuestal, por la alta rotación de personal de planta, debido a la falta de lineamientos y herramientas institucionalizados para una adecuada trasferencia de conocimiento.</v>
      </c>
      <c r="D27" s="110" t="str">
        <f>IF('2. Identificación del Riesgo'!H27:H29="","",'2. Identificación del Riesgo'!H27:H29)</f>
        <v>Fuga de Capital Intelectual</v>
      </c>
      <c r="E27" s="198" t="str">
        <f>IF('7. Mapa de Riesgos General'!AI27:AI29="","",'7. Mapa de Riesgos General'!AI27:AI29)</f>
        <v>1) Identificación y diligenciamiento del mapa de conocimiento tacito y explicito por procesos (100%).</v>
      </c>
      <c r="F27" s="201"/>
      <c r="G27" s="203"/>
      <c r="H27" s="203"/>
      <c r="I27" s="199"/>
      <c r="J27" s="201"/>
      <c r="K27" s="199"/>
      <c r="L27" s="199"/>
      <c r="M27" s="201"/>
      <c r="N27" s="203"/>
      <c r="O27" s="203"/>
      <c r="P27" s="199"/>
      <c r="Q27" s="201"/>
      <c r="R27" s="199"/>
      <c r="S27" s="199"/>
      <c r="T27" s="201"/>
      <c r="U27" s="203"/>
      <c r="V27" s="203"/>
      <c r="W27" s="199"/>
      <c r="X27" s="201"/>
      <c r="Y27" s="199"/>
      <c r="Z27" s="199"/>
      <c r="AA27" s="3"/>
      <c r="AB27" s="3"/>
      <c r="AC27" s="3"/>
      <c r="AD27" s="3"/>
      <c r="AE27" s="3"/>
      <c r="AF27" s="3"/>
      <c r="AG27" s="3"/>
      <c r="AH27" s="3"/>
      <c r="AI27" s="3"/>
      <c r="AJ27" s="3"/>
      <c r="AK27" s="3"/>
      <c r="AL27" s="3"/>
      <c r="AM27" s="3"/>
      <c r="AN27" s="3"/>
      <c r="AO27" s="3"/>
    </row>
    <row r="28" spans="1:41" x14ac:dyDescent="0.3">
      <c r="A28" s="109"/>
      <c r="B28" s="155"/>
      <c r="C28" s="110"/>
      <c r="D28" s="110"/>
      <c r="E28" s="198"/>
      <c r="F28" s="202"/>
      <c r="G28" s="200"/>
      <c r="H28" s="200"/>
      <c r="I28" s="200"/>
      <c r="J28" s="202"/>
      <c r="K28" s="200"/>
      <c r="L28" s="200"/>
      <c r="M28" s="202"/>
      <c r="N28" s="200"/>
      <c r="O28" s="200"/>
      <c r="P28" s="200"/>
      <c r="Q28" s="202"/>
      <c r="R28" s="200"/>
      <c r="S28" s="200"/>
      <c r="T28" s="202"/>
      <c r="U28" s="200"/>
      <c r="V28" s="200"/>
      <c r="W28" s="200"/>
      <c r="X28" s="202"/>
      <c r="Y28" s="200"/>
      <c r="Z28" s="200"/>
      <c r="AA28" s="3"/>
      <c r="AB28" s="3"/>
      <c r="AC28" s="3"/>
      <c r="AD28" s="3"/>
      <c r="AE28" s="3"/>
      <c r="AF28" s="3"/>
      <c r="AG28" s="3"/>
      <c r="AH28" s="3"/>
      <c r="AI28" s="3"/>
      <c r="AJ28" s="3"/>
      <c r="AK28" s="3"/>
      <c r="AL28" s="3"/>
      <c r="AM28" s="3"/>
      <c r="AN28" s="3"/>
      <c r="AO28" s="3"/>
    </row>
    <row r="29" spans="1:41" x14ac:dyDescent="0.3">
      <c r="A29" s="109"/>
      <c r="B29" s="155"/>
      <c r="C29" s="110"/>
      <c r="D29" s="110"/>
      <c r="E29" s="198"/>
      <c r="F29" s="202"/>
      <c r="G29" s="200"/>
      <c r="H29" s="200"/>
      <c r="I29" s="200"/>
      <c r="J29" s="202"/>
      <c r="K29" s="200"/>
      <c r="L29" s="200"/>
      <c r="M29" s="202"/>
      <c r="N29" s="200"/>
      <c r="O29" s="200"/>
      <c r="P29" s="200"/>
      <c r="Q29" s="202"/>
      <c r="R29" s="200"/>
      <c r="S29" s="200"/>
      <c r="T29" s="202"/>
      <c r="U29" s="200"/>
      <c r="V29" s="200"/>
      <c r="W29" s="200"/>
      <c r="X29" s="202"/>
      <c r="Y29" s="200"/>
      <c r="Z29" s="200"/>
      <c r="AA29" s="3"/>
      <c r="AB29" s="3"/>
      <c r="AC29" s="3"/>
      <c r="AD29" s="3"/>
      <c r="AE29" s="3"/>
      <c r="AF29" s="3"/>
      <c r="AG29" s="3"/>
      <c r="AH29" s="3"/>
      <c r="AI29" s="3"/>
      <c r="AJ29" s="3"/>
      <c r="AK29" s="3"/>
      <c r="AL29" s="3"/>
      <c r="AM29" s="3"/>
      <c r="AN29" s="3"/>
      <c r="AO29" s="3"/>
    </row>
    <row r="30" spans="1:41" ht="16.5" customHeight="1" x14ac:dyDescent="0.3">
      <c r="A30" s="109">
        <v>8</v>
      </c>
      <c r="B30" s="155" t="str">
        <f>IF('2. Identificación del Riesgo'!B30:B32="","",'2. Identificación del Riesgo'!B30:B32)</f>
        <v>Gestión Financiera</v>
      </c>
      <c r="C30" s="110" t="str">
        <f>IF('2. Identificación del Riesgo'!G30:G32="","",'2. Identificación del Riesgo'!G30:G32)</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D30" s="110" t="str">
        <f>IF('2. Identificación del Riesgo'!H30:H32="","",'2. Identificación del Riesgo'!H30:H32)</f>
        <v>Fuga de Capital Intelectual</v>
      </c>
      <c r="E30" s="198" t="str">
        <f>IF('7. Mapa de Riesgos General'!AI30:AI32="","",'7. Mapa de Riesgos General'!AI30:AI32)</f>
        <v/>
      </c>
      <c r="F30" s="201"/>
      <c r="G30" s="203"/>
      <c r="H30" s="203"/>
      <c r="I30" s="199"/>
      <c r="J30" s="201"/>
      <c r="K30" s="199"/>
      <c r="L30" s="199"/>
      <c r="M30" s="201"/>
      <c r="N30" s="203"/>
      <c r="O30" s="203"/>
      <c r="P30" s="199"/>
      <c r="Q30" s="201"/>
      <c r="R30" s="199"/>
      <c r="S30" s="199"/>
      <c r="T30" s="201"/>
      <c r="U30" s="203"/>
      <c r="V30" s="203"/>
      <c r="W30" s="199"/>
      <c r="X30" s="201"/>
      <c r="Y30" s="199"/>
      <c r="Z30" s="199"/>
      <c r="AA30" s="3"/>
      <c r="AB30" s="3"/>
      <c r="AC30" s="3"/>
      <c r="AD30" s="3"/>
      <c r="AE30" s="3"/>
      <c r="AF30" s="3"/>
      <c r="AG30" s="3"/>
      <c r="AH30" s="3"/>
      <c r="AI30" s="3"/>
      <c r="AJ30" s="3"/>
      <c r="AK30" s="3"/>
      <c r="AL30" s="3"/>
      <c r="AM30" s="3"/>
      <c r="AN30" s="3"/>
      <c r="AO30" s="3"/>
    </row>
    <row r="31" spans="1:41" x14ac:dyDescent="0.3">
      <c r="A31" s="109"/>
      <c r="B31" s="155"/>
      <c r="C31" s="110"/>
      <c r="D31" s="110"/>
      <c r="E31" s="198"/>
      <c r="F31" s="202"/>
      <c r="G31" s="200"/>
      <c r="H31" s="200"/>
      <c r="I31" s="200"/>
      <c r="J31" s="202"/>
      <c r="K31" s="200"/>
      <c r="L31" s="200"/>
      <c r="M31" s="202"/>
      <c r="N31" s="200"/>
      <c r="O31" s="200"/>
      <c r="P31" s="200"/>
      <c r="Q31" s="202"/>
      <c r="R31" s="200"/>
      <c r="S31" s="200"/>
      <c r="T31" s="202"/>
      <c r="U31" s="200"/>
      <c r="V31" s="200"/>
      <c r="W31" s="200"/>
      <c r="X31" s="202"/>
      <c r="Y31" s="200"/>
      <c r="Z31" s="200"/>
      <c r="AA31" s="3"/>
      <c r="AB31" s="3"/>
      <c r="AC31" s="3"/>
      <c r="AD31" s="3"/>
      <c r="AE31" s="3"/>
      <c r="AF31" s="3"/>
      <c r="AG31" s="3"/>
      <c r="AH31" s="3"/>
      <c r="AI31" s="3"/>
      <c r="AJ31" s="3"/>
      <c r="AK31" s="3"/>
      <c r="AL31" s="3"/>
      <c r="AM31" s="3"/>
      <c r="AN31" s="3"/>
      <c r="AO31" s="3"/>
    </row>
    <row r="32" spans="1:41" x14ac:dyDescent="0.3">
      <c r="A32" s="109"/>
      <c r="B32" s="155"/>
      <c r="C32" s="110"/>
      <c r="D32" s="110"/>
      <c r="E32" s="198"/>
      <c r="F32" s="202"/>
      <c r="G32" s="200"/>
      <c r="H32" s="200"/>
      <c r="I32" s="200"/>
      <c r="J32" s="202"/>
      <c r="K32" s="200"/>
      <c r="L32" s="200"/>
      <c r="M32" s="202"/>
      <c r="N32" s="200"/>
      <c r="O32" s="200"/>
      <c r="P32" s="200"/>
      <c r="Q32" s="202"/>
      <c r="R32" s="200"/>
      <c r="S32" s="200"/>
      <c r="T32" s="202"/>
      <c r="U32" s="200"/>
      <c r="V32" s="200"/>
      <c r="W32" s="200"/>
      <c r="X32" s="202"/>
      <c r="Y32" s="200"/>
      <c r="Z32" s="200"/>
      <c r="AA32" s="3"/>
      <c r="AB32" s="3"/>
      <c r="AC32" s="3"/>
      <c r="AD32" s="3"/>
      <c r="AE32" s="3"/>
      <c r="AF32" s="3"/>
      <c r="AG32" s="3"/>
      <c r="AH32" s="3"/>
      <c r="AI32" s="3"/>
      <c r="AJ32" s="3"/>
      <c r="AK32" s="3"/>
      <c r="AL32" s="3"/>
      <c r="AM32" s="3"/>
      <c r="AN32" s="3"/>
      <c r="AO32" s="3"/>
    </row>
    <row r="33" spans="1:41" ht="16.5" customHeight="1" x14ac:dyDescent="0.3">
      <c r="A33" s="109">
        <v>9</v>
      </c>
      <c r="B33" s="155" t="str">
        <f>IF('2. Identificación del Riesgo'!B33:B35="","",'2. Identificación del Riesgo'!B33:B35)</f>
        <v>Gestión Financiera</v>
      </c>
      <c r="C33" s="110" t="str">
        <f>IF('2. Identificación del Riesgo'!G33:G35="","",'2. Identificación del Riesgo'!G33:G35)</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D33" s="110" t="str">
        <f>IF('2. Identificación del Riesgo'!H33:H35="","",'2. Identificación del Riesgo'!H33:H35)</f>
        <v>Seguridad de la Información (Pérdida de Confidencialidad)</v>
      </c>
      <c r="E33" s="198" t="str">
        <f>IF('7. Mapa de Riesgos General'!AI33:AI35="","",'7. Mapa de Riesgos General'!AI33:AI35)</f>
        <v>1) Solicitar el reporte de permisos de las carpetas compartidas (NAS) a la Oficina TIC y solicitar en caso de ser necesario, mediante mesa de servicio, los ajustes y accesos correspondientes. (100%)</v>
      </c>
      <c r="F33" s="201"/>
      <c r="G33" s="203"/>
      <c r="H33" s="203"/>
      <c r="I33" s="199"/>
      <c r="J33" s="201"/>
      <c r="K33" s="199"/>
      <c r="L33" s="199"/>
      <c r="M33" s="201"/>
      <c r="N33" s="203"/>
      <c r="O33" s="203"/>
      <c r="P33" s="199"/>
      <c r="Q33" s="201"/>
      <c r="R33" s="199"/>
      <c r="S33" s="199"/>
      <c r="T33" s="201"/>
      <c r="U33" s="203"/>
      <c r="V33" s="203"/>
      <c r="W33" s="199"/>
      <c r="X33" s="201"/>
      <c r="Y33" s="199"/>
      <c r="Z33" s="199"/>
      <c r="AA33" s="3"/>
      <c r="AB33" s="3"/>
      <c r="AC33" s="3"/>
      <c r="AD33" s="3"/>
      <c r="AE33" s="3"/>
      <c r="AF33" s="3"/>
      <c r="AG33" s="3"/>
      <c r="AH33" s="3"/>
      <c r="AI33" s="3"/>
      <c r="AJ33" s="3"/>
      <c r="AK33" s="3"/>
      <c r="AL33" s="3"/>
      <c r="AM33" s="3"/>
      <c r="AN33" s="3"/>
      <c r="AO33" s="3"/>
    </row>
    <row r="34" spans="1:41" x14ac:dyDescent="0.3">
      <c r="A34" s="109"/>
      <c r="B34" s="155"/>
      <c r="C34" s="110"/>
      <c r="D34" s="110"/>
      <c r="E34" s="198"/>
      <c r="F34" s="202"/>
      <c r="G34" s="200"/>
      <c r="H34" s="200"/>
      <c r="I34" s="200"/>
      <c r="J34" s="202"/>
      <c r="K34" s="200"/>
      <c r="L34" s="200"/>
      <c r="M34" s="202"/>
      <c r="N34" s="200"/>
      <c r="O34" s="200"/>
      <c r="P34" s="200"/>
      <c r="Q34" s="202"/>
      <c r="R34" s="200"/>
      <c r="S34" s="200"/>
      <c r="T34" s="202"/>
      <c r="U34" s="200"/>
      <c r="V34" s="200"/>
      <c r="W34" s="200"/>
      <c r="X34" s="202"/>
      <c r="Y34" s="200"/>
      <c r="Z34" s="200"/>
      <c r="AA34" s="3"/>
      <c r="AB34" s="3"/>
      <c r="AC34" s="3"/>
      <c r="AD34" s="3"/>
      <c r="AE34" s="3"/>
      <c r="AF34" s="3"/>
      <c r="AG34" s="3"/>
      <c r="AH34" s="3"/>
      <c r="AI34" s="3"/>
      <c r="AJ34" s="3"/>
      <c r="AK34" s="3"/>
      <c r="AL34" s="3"/>
      <c r="AM34" s="3"/>
      <c r="AN34" s="3"/>
      <c r="AO34" s="3"/>
    </row>
    <row r="35" spans="1:41" x14ac:dyDescent="0.3">
      <c r="A35" s="109"/>
      <c r="B35" s="155"/>
      <c r="C35" s="110"/>
      <c r="D35" s="110"/>
      <c r="E35" s="198"/>
      <c r="F35" s="202"/>
      <c r="G35" s="200"/>
      <c r="H35" s="200"/>
      <c r="I35" s="200"/>
      <c r="J35" s="202"/>
      <c r="K35" s="200"/>
      <c r="L35" s="200"/>
      <c r="M35" s="202"/>
      <c r="N35" s="200"/>
      <c r="O35" s="200"/>
      <c r="P35" s="200"/>
      <c r="Q35" s="202"/>
      <c r="R35" s="200"/>
      <c r="S35" s="200"/>
      <c r="T35" s="202"/>
      <c r="U35" s="200"/>
      <c r="V35" s="200"/>
      <c r="W35" s="200"/>
      <c r="X35" s="202"/>
      <c r="Y35" s="200"/>
      <c r="Z35" s="200"/>
      <c r="AA35" s="3"/>
      <c r="AB35" s="3"/>
      <c r="AC35" s="3"/>
      <c r="AD35" s="3"/>
      <c r="AE35" s="3"/>
      <c r="AF35" s="3"/>
      <c r="AG35" s="3"/>
      <c r="AH35" s="3"/>
      <c r="AI35" s="3"/>
      <c r="AJ35" s="3"/>
      <c r="AK35" s="3"/>
      <c r="AL35" s="3"/>
      <c r="AM35" s="3"/>
      <c r="AN35" s="3"/>
      <c r="AO35" s="3"/>
    </row>
    <row r="36" spans="1:41" ht="16.5" customHeight="1" x14ac:dyDescent="0.3">
      <c r="A36" s="109">
        <v>10</v>
      </c>
      <c r="B36" s="155" t="str">
        <f>IF('2. Identificación del Riesgo'!B36:B38="","",'2. Identificación del Riesgo'!B36:B38)</f>
        <v>Gestión Financiera</v>
      </c>
      <c r="C36" s="110" t="str">
        <f>IF('2. Identificación del Riesgo'!G36:G38="","",'2. Identificación del Riesgo'!G36:G38)</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D36" s="110" t="str">
        <f>IF('2. Identificación del Riesgo'!H36:H38="","",'2. Identificación del Riesgo'!H36:H38)</f>
        <v>Seguridad de la Información (Pérdida de la Integridad)</v>
      </c>
      <c r="E36" s="198" t="str">
        <f>IF('7. Mapa de Riesgos General'!AI36:AI38="","",'7. Mapa de Riesgos General'!AI36:AI38)</f>
        <v>1) Solicitar el acceso a traves de VPN para todos los funcionarios y contratistas que lo requieran, de acuerdo a la necesidad de cada uno de ellos. (100%)
2) Realizar por parte de los funcionarios y contratistas (minimo el 50%), el curso virtual de ciberseguridad, gestionado por el proceso TIC.</v>
      </c>
      <c r="F36" s="201"/>
      <c r="G36" s="203"/>
      <c r="H36" s="203"/>
      <c r="I36" s="199"/>
      <c r="J36" s="201"/>
      <c r="K36" s="199"/>
      <c r="L36" s="199"/>
      <c r="M36" s="201"/>
      <c r="N36" s="203"/>
      <c r="O36" s="203"/>
      <c r="P36" s="199"/>
      <c r="Q36" s="201"/>
      <c r="R36" s="199"/>
      <c r="S36" s="199"/>
      <c r="T36" s="201"/>
      <c r="U36" s="203"/>
      <c r="V36" s="203"/>
      <c r="W36" s="199"/>
      <c r="X36" s="201"/>
      <c r="Y36" s="199"/>
      <c r="Z36" s="199"/>
      <c r="AA36" s="3"/>
      <c r="AB36" s="3"/>
      <c r="AC36" s="3"/>
      <c r="AD36" s="3"/>
      <c r="AE36" s="3"/>
      <c r="AF36" s="3"/>
      <c r="AG36" s="3"/>
      <c r="AH36" s="3"/>
      <c r="AI36" s="3"/>
      <c r="AJ36" s="3"/>
      <c r="AK36" s="3"/>
      <c r="AL36" s="3"/>
      <c r="AM36" s="3"/>
      <c r="AN36" s="3"/>
      <c r="AO36" s="3"/>
    </row>
    <row r="37" spans="1:41" x14ac:dyDescent="0.3">
      <c r="A37" s="109"/>
      <c r="B37" s="155"/>
      <c r="C37" s="110"/>
      <c r="D37" s="110"/>
      <c r="E37" s="198"/>
      <c r="F37" s="202"/>
      <c r="G37" s="200"/>
      <c r="H37" s="200"/>
      <c r="I37" s="200"/>
      <c r="J37" s="202"/>
      <c r="K37" s="200"/>
      <c r="L37" s="200"/>
      <c r="M37" s="202"/>
      <c r="N37" s="200"/>
      <c r="O37" s="200"/>
      <c r="P37" s="200"/>
      <c r="Q37" s="202"/>
      <c r="R37" s="200"/>
      <c r="S37" s="200"/>
      <c r="T37" s="202"/>
      <c r="U37" s="200"/>
      <c r="V37" s="200"/>
      <c r="W37" s="200"/>
      <c r="X37" s="202"/>
      <c r="Y37" s="200"/>
      <c r="Z37" s="200"/>
      <c r="AA37" s="3"/>
      <c r="AB37" s="3"/>
      <c r="AC37" s="3"/>
      <c r="AD37" s="3"/>
      <c r="AE37" s="3"/>
      <c r="AF37" s="3"/>
      <c r="AG37" s="3"/>
      <c r="AH37" s="3"/>
      <c r="AI37" s="3"/>
      <c r="AJ37" s="3"/>
      <c r="AK37" s="3"/>
      <c r="AL37" s="3"/>
      <c r="AM37" s="3"/>
      <c r="AN37" s="3"/>
      <c r="AO37" s="3"/>
    </row>
    <row r="38" spans="1:41" x14ac:dyDescent="0.3">
      <c r="A38" s="109"/>
      <c r="B38" s="155"/>
      <c r="C38" s="110"/>
      <c r="D38" s="110"/>
      <c r="E38" s="198"/>
      <c r="F38" s="202"/>
      <c r="G38" s="200"/>
      <c r="H38" s="200"/>
      <c r="I38" s="200"/>
      <c r="J38" s="202"/>
      <c r="K38" s="200"/>
      <c r="L38" s="200"/>
      <c r="M38" s="202"/>
      <c r="N38" s="200"/>
      <c r="O38" s="200"/>
      <c r="P38" s="200"/>
      <c r="Q38" s="202"/>
      <c r="R38" s="200"/>
      <c r="S38" s="200"/>
      <c r="T38" s="202"/>
      <c r="U38" s="200"/>
      <c r="V38" s="200"/>
      <c r="W38" s="200"/>
      <c r="X38" s="202"/>
      <c r="Y38" s="200"/>
      <c r="Z38" s="200"/>
      <c r="AA38" s="3"/>
      <c r="AB38" s="3"/>
      <c r="AC38" s="3"/>
      <c r="AD38" s="3"/>
      <c r="AE38" s="3"/>
      <c r="AF38" s="3"/>
      <c r="AG38" s="3"/>
      <c r="AH38" s="3"/>
      <c r="AI38" s="3"/>
      <c r="AJ38" s="3"/>
      <c r="AK38" s="3"/>
      <c r="AL38" s="3"/>
      <c r="AM38" s="3"/>
      <c r="AN38" s="3"/>
      <c r="AO38" s="3"/>
    </row>
    <row r="39" spans="1:41" ht="16.5" customHeight="1" x14ac:dyDescent="0.3">
      <c r="A39" s="109">
        <v>11</v>
      </c>
      <c r="B39" s="155" t="str">
        <f>IF('2. Identificación del Riesgo'!B39:B41="","",'2. Identificación del Riesgo'!B39:B41)</f>
        <v/>
      </c>
      <c r="C39" s="110" t="str">
        <f>IF('2. Identificación del Riesgo'!G39:G41="","",'2. Identificación del Riesgo'!G39:G41)</f>
        <v/>
      </c>
      <c r="D39" s="110" t="str">
        <f>IF('2. Identificación del Riesgo'!H39:H41="","",'2. Identificación del Riesgo'!H39:H41)</f>
        <v/>
      </c>
      <c r="E39" s="198" t="str">
        <f>IF('7. Mapa de Riesgos General'!AI39:AI41="","",'7. Mapa de Riesgos General'!AI39:AI41)</f>
        <v/>
      </c>
      <c r="F39" s="201"/>
      <c r="G39" s="203"/>
      <c r="H39" s="203"/>
      <c r="I39" s="199"/>
      <c r="J39" s="201"/>
      <c r="K39" s="199"/>
      <c r="L39" s="199"/>
      <c r="M39" s="201"/>
      <c r="N39" s="203"/>
      <c r="O39" s="203"/>
      <c r="P39" s="199"/>
      <c r="Q39" s="201"/>
      <c r="R39" s="199"/>
      <c r="S39" s="199"/>
      <c r="T39" s="201"/>
      <c r="U39" s="203"/>
      <c r="V39" s="203"/>
      <c r="W39" s="199"/>
      <c r="X39" s="201"/>
      <c r="Y39" s="199"/>
      <c r="Z39" s="199"/>
      <c r="AA39" s="3"/>
      <c r="AB39" s="3"/>
      <c r="AC39" s="3"/>
      <c r="AD39" s="3"/>
      <c r="AE39" s="3"/>
      <c r="AF39" s="3"/>
      <c r="AG39" s="3"/>
      <c r="AH39" s="3"/>
      <c r="AI39" s="3"/>
      <c r="AJ39" s="3"/>
      <c r="AK39" s="3"/>
      <c r="AL39" s="3"/>
      <c r="AM39" s="3"/>
      <c r="AN39" s="3"/>
      <c r="AO39" s="3"/>
    </row>
    <row r="40" spans="1:41" x14ac:dyDescent="0.3">
      <c r="A40" s="109"/>
      <c r="B40" s="155"/>
      <c r="C40" s="110"/>
      <c r="D40" s="110"/>
      <c r="E40" s="198"/>
      <c r="F40" s="202"/>
      <c r="G40" s="200"/>
      <c r="H40" s="200"/>
      <c r="I40" s="200"/>
      <c r="J40" s="202"/>
      <c r="K40" s="200"/>
      <c r="L40" s="200"/>
      <c r="M40" s="202"/>
      <c r="N40" s="200"/>
      <c r="O40" s="200"/>
      <c r="P40" s="200"/>
      <c r="Q40" s="202"/>
      <c r="R40" s="200"/>
      <c r="S40" s="200"/>
      <c r="T40" s="202"/>
      <c r="U40" s="200"/>
      <c r="V40" s="200"/>
      <c r="W40" s="200"/>
      <c r="X40" s="202"/>
      <c r="Y40" s="200"/>
      <c r="Z40" s="200"/>
      <c r="AA40" s="3"/>
      <c r="AB40" s="3"/>
      <c r="AC40" s="3"/>
      <c r="AD40" s="3"/>
      <c r="AE40" s="3"/>
      <c r="AF40" s="3"/>
      <c r="AG40" s="3"/>
      <c r="AH40" s="3"/>
      <c r="AI40" s="3"/>
      <c r="AJ40" s="3"/>
      <c r="AK40" s="3"/>
      <c r="AL40" s="3"/>
      <c r="AM40" s="3"/>
      <c r="AN40" s="3"/>
      <c r="AO40" s="3"/>
    </row>
    <row r="41" spans="1:41" x14ac:dyDescent="0.3">
      <c r="A41" s="109"/>
      <c r="B41" s="155"/>
      <c r="C41" s="110"/>
      <c r="D41" s="110"/>
      <c r="E41" s="198"/>
      <c r="F41" s="202"/>
      <c r="G41" s="200"/>
      <c r="H41" s="200"/>
      <c r="I41" s="200"/>
      <c r="J41" s="202"/>
      <c r="K41" s="200"/>
      <c r="L41" s="200"/>
      <c r="M41" s="202"/>
      <c r="N41" s="200"/>
      <c r="O41" s="200"/>
      <c r="P41" s="200"/>
      <c r="Q41" s="202"/>
      <c r="R41" s="200"/>
      <c r="S41" s="200"/>
      <c r="T41" s="202"/>
      <c r="U41" s="200"/>
      <c r="V41" s="200"/>
      <c r="W41" s="200"/>
      <c r="X41" s="202"/>
      <c r="Y41" s="200"/>
      <c r="Z41" s="200"/>
      <c r="AA41" s="3"/>
      <c r="AB41" s="3"/>
      <c r="AC41" s="3"/>
      <c r="AD41" s="3"/>
      <c r="AE41" s="3"/>
      <c r="AF41" s="3"/>
      <c r="AG41" s="3"/>
      <c r="AH41" s="3"/>
      <c r="AI41" s="3"/>
      <c r="AJ41" s="3"/>
      <c r="AK41" s="3"/>
      <c r="AL41" s="3"/>
      <c r="AM41" s="3"/>
      <c r="AN41" s="3"/>
      <c r="AO41" s="3"/>
    </row>
    <row r="42" spans="1:41" ht="16.5" customHeight="1" x14ac:dyDescent="0.3">
      <c r="A42" s="109">
        <v>12</v>
      </c>
      <c r="B42" s="155" t="str">
        <f>IF('2. Identificación del Riesgo'!B42:B44="","",'2. Identificación del Riesgo'!B42:B44)</f>
        <v/>
      </c>
      <c r="C42" s="110" t="str">
        <f>IF('2. Identificación del Riesgo'!G42:G44="","",'2. Identificación del Riesgo'!G42:G44)</f>
        <v/>
      </c>
      <c r="D42" s="110" t="str">
        <f>IF('2. Identificación del Riesgo'!H42:H44="","",'2. Identificación del Riesgo'!H42:H44)</f>
        <v/>
      </c>
      <c r="E42" s="198" t="str">
        <f>IF('7. Mapa de Riesgos General'!AI42:AI44="","",'7. Mapa de Riesgos General'!AI42:AI44)</f>
        <v/>
      </c>
      <c r="F42" s="201"/>
      <c r="G42" s="203"/>
      <c r="H42" s="203"/>
      <c r="I42" s="199"/>
      <c r="J42" s="201"/>
      <c r="K42" s="199"/>
      <c r="L42" s="199"/>
      <c r="M42" s="201"/>
      <c r="N42" s="203"/>
      <c r="O42" s="203"/>
      <c r="P42" s="199"/>
      <c r="Q42" s="201"/>
      <c r="R42" s="199"/>
      <c r="S42" s="199"/>
      <c r="T42" s="201"/>
      <c r="U42" s="203"/>
      <c r="V42" s="203"/>
      <c r="W42" s="199"/>
      <c r="X42" s="201"/>
      <c r="Y42" s="199"/>
      <c r="Z42" s="199"/>
      <c r="AA42" s="3"/>
      <c r="AB42" s="3"/>
      <c r="AC42" s="3"/>
      <c r="AD42" s="3"/>
      <c r="AE42" s="3"/>
      <c r="AF42" s="3"/>
      <c r="AG42" s="3"/>
      <c r="AH42" s="3"/>
      <c r="AI42" s="3"/>
      <c r="AJ42" s="3"/>
      <c r="AK42" s="3"/>
      <c r="AL42" s="3"/>
      <c r="AM42" s="3"/>
      <c r="AN42" s="3"/>
      <c r="AO42" s="3"/>
    </row>
    <row r="43" spans="1:41" x14ac:dyDescent="0.3">
      <c r="A43" s="109"/>
      <c r="B43" s="155"/>
      <c r="C43" s="110"/>
      <c r="D43" s="110"/>
      <c r="E43" s="198"/>
      <c r="F43" s="202"/>
      <c r="G43" s="200"/>
      <c r="H43" s="200"/>
      <c r="I43" s="200"/>
      <c r="J43" s="202"/>
      <c r="K43" s="200"/>
      <c r="L43" s="200"/>
      <c r="M43" s="202"/>
      <c r="N43" s="200"/>
      <c r="O43" s="200"/>
      <c r="P43" s="200"/>
      <c r="Q43" s="202"/>
      <c r="R43" s="200"/>
      <c r="S43" s="200"/>
      <c r="T43" s="202"/>
      <c r="U43" s="200"/>
      <c r="V43" s="200"/>
      <c r="W43" s="200"/>
      <c r="X43" s="202"/>
      <c r="Y43" s="200"/>
      <c r="Z43" s="200"/>
      <c r="AA43" s="3"/>
      <c r="AB43" s="3"/>
      <c r="AC43" s="3"/>
      <c r="AD43" s="3"/>
      <c r="AE43" s="3"/>
      <c r="AF43" s="3"/>
      <c r="AG43" s="3"/>
      <c r="AH43" s="3"/>
      <c r="AI43" s="3"/>
      <c r="AJ43" s="3"/>
      <c r="AK43" s="3"/>
      <c r="AL43" s="3"/>
      <c r="AM43" s="3"/>
      <c r="AN43" s="3"/>
      <c r="AO43" s="3"/>
    </row>
    <row r="44" spans="1:41" x14ac:dyDescent="0.3">
      <c r="A44" s="109"/>
      <c r="B44" s="155"/>
      <c r="C44" s="110"/>
      <c r="D44" s="110"/>
      <c r="E44" s="198"/>
      <c r="F44" s="202"/>
      <c r="G44" s="200"/>
      <c r="H44" s="200"/>
      <c r="I44" s="200"/>
      <c r="J44" s="202"/>
      <c r="K44" s="200"/>
      <c r="L44" s="200"/>
      <c r="M44" s="202"/>
      <c r="N44" s="200"/>
      <c r="O44" s="200"/>
      <c r="P44" s="200"/>
      <c r="Q44" s="202"/>
      <c r="R44" s="200"/>
      <c r="S44" s="200"/>
      <c r="T44" s="202"/>
      <c r="U44" s="200"/>
      <c r="V44" s="200"/>
      <c r="W44" s="200"/>
      <c r="X44" s="202"/>
      <c r="Y44" s="200"/>
      <c r="Z44" s="200"/>
      <c r="AA44" s="3"/>
      <c r="AB44" s="3"/>
      <c r="AC44" s="3"/>
      <c r="AD44" s="3"/>
      <c r="AE44" s="3"/>
      <c r="AF44" s="3"/>
      <c r="AG44" s="3"/>
      <c r="AH44" s="3"/>
      <c r="AI44" s="3"/>
      <c r="AJ44" s="3"/>
      <c r="AK44" s="3"/>
      <c r="AL44" s="3"/>
      <c r="AM44" s="3"/>
      <c r="AN44" s="3"/>
      <c r="AO44" s="3"/>
    </row>
    <row r="45" spans="1:41" ht="16.5" customHeight="1" x14ac:dyDescent="0.3">
      <c r="A45" s="109">
        <v>13</v>
      </c>
      <c r="B45" s="155" t="str">
        <f>IF('2. Identificación del Riesgo'!B45:B47="","",'2. Identificación del Riesgo'!B45:B47)</f>
        <v/>
      </c>
      <c r="C45" s="110" t="str">
        <f>IF('2. Identificación del Riesgo'!G45:G47="","",'2. Identificación del Riesgo'!G45:G47)</f>
        <v/>
      </c>
      <c r="D45" s="110" t="str">
        <f>IF('2. Identificación del Riesgo'!H45:H47="","",'2. Identificación del Riesgo'!H45:H47)</f>
        <v/>
      </c>
      <c r="E45" s="198" t="str">
        <f>IF('7. Mapa de Riesgos General'!AI45:AI47="","",'7. Mapa de Riesgos General'!AI45:AI47)</f>
        <v/>
      </c>
      <c r="F45" s="201"/>
      <c r="G45" s="203"/>
      <c r="H45" s="203"/>
      <c r="I45" s="199"/>
      <c r="J45" s="201"/>
      <c r="K45" s="199"/>
      <c r="L45" s="199"/>
      <c r="M45" s="201"/>
      <c r="N45" s="203"/>
      <c r="O45" s="203"/>
      <c r="P45" s="199"/>
      <c r="Q45" s="201"/>
      <c r="R45" s="199"/>
      <c r="S45" s="199"/>
      <c r="T45" s="201"/>
      <c r="U45" s="203"/>
      <c r="V45" s="203"/>
      <c r="W45" s="199"/>
      <c r="X45" s="201"/>
      <c r="Y45" s="199"/>
      <c r="Z45" s="199"/>
      <c r="AA45" s="3"/>
      <c r="AB45" s="3"/>
      <c r="AC45" s="3"/>
      <c r="AD45" s="3"/>
      <c r="AE45" s="3"/>
      <c r="AF45" s="3"/>
      <c r="AG45" s="3"/>
      <c r="AH45" s="3"/>
      <c r="AI45" s="3"/>
      <c r="AJ45" s="3"/>
      <c r="AK45" s="3"/>
      <c r="AL45" s="3"/>
      <c r="AM45" s="3"/>
      <c r="AN45" s="3"/>
      <c r="AO45" s="3"/>
    </row>
    <row r="46" spans="1:41" x14ac:dyDescent="0.3">
      <c r="A46" s="109"/>
      <c r="B46" s="155"/>
      <c r="C46" s="110"/>
      <c r="D46" s="110"/>
      <c r="E46" s="198"/>
      <c r="F46" s="202"/>
      <c r="G46" s="200"/>
      <c r="H46" s="200"/>
      <c r="I46" s="200"/>
      <c r="J46" s="202"/>
      <c r="K46" s="200"/>
      <c r="L46" s="200"/>
      <c r="M46" s="202"/>
      <c r="N46" s="200"/>
      <c r="O46" s="200"/>
      <c r="P46" s="200"/>
      <c r="Q46" s="202"/>
      <c r="R46" s="200"/>
      <c r="S46" s="200"/>
      <c r="T46" s="202"/>
      <c r="U46" s="200"/>
      <c r="V46" s="200"/>
      <c r="W46" s="200"/>
      <c r="X46" s="202"/>
      <c r="Y46" s="200"/>
      <c r="Z46" s="200"/>
      <c r="AA46" s="3"/>
      <c r="AB46" s="3"/>
      <c r="AC46" s="3"/>
      <c r="AD46" s="3"/>
      <c r="AE46" s="3"/>
      <c r="AF46" s="3"/>
      <c r="AG46" s="3"/>
      <c r="AH46" s="3"/>
      <c r="AI46" s="3"/>
      <c r="AJ46" s="3"/>
      <c r="AK46" s="3"/>
      <c r="AL46" s="3"/>
      <c r="AM46" s="3"/>
      <c r="AN46" s="3"/>
      <c r="AO46" s="3"/>
    </row>
    <row r="47" spans="1:41" x14ac:dyDescent="0.3">
      <c r="A47" s="109"/>
      <c r="B47" s="155"/>
      <c r="C47" s="110"/>
      <c r="D47" s="110"/>
      <c r="E47" s="198"/>
      <c r="F47" s="202"/>
      <c r="G47" s="200"/>
      <c r="H47" s="200"/>
      <c r="I47" s="200"/>
      <c r="J47" s="202"/>
      <c r="K47" s="200"/>
      <c r="L47" s="200"/>
      <c r="M47" s="202"/>
      <c r="N47" s="200"/>
      <c r="O47" s="200"/>
      <c r="P47" s="200"/>
      <c r="Q47" s="202"/>
      <c r="R47" s="200"/>
      <c r="S47" s="200"/>
      <c r="T47" s="202"/>
      <c r="U47" s="200"/>
      <c r="V47" s="200"/>
      <c r="W47" s="200"/>
      <c r="X47" s="202"/>
      <c r="Y47" s="200"/>
      <c r="Z47" s="200"/>
      <c r="AA47" s="3"/>
      <c r="AB47" s="3"/>
      <c r="AC47" s="3"/>
      <c r="AD47" s="3"/>
      <c r="AE47" s="3"/>
      <c r="AF47" s="3"/>
      <c r="AG47" s="3"/>
      <c r="AH47" s="3"/>
      <c r="AI47" s="3"/>
      <c r="AJ47" s="3"/>
      <c r="AK47" s="3"/>
      <c r="AL47" s="3"/>
      <c r="AM47" s="3"/>
      <c r="AN47" s="3"/>
      <c r="AO47" s="3"/>
    </row>
    <row r="48" spans="1:41" ht="16.5" customHeight="1" x14ac:dyDescent="0.3">
      <c r="A48" s="109">
        <v>14</v>
      </c>
      <c r="B48" s="155" t="str">
        <f>IF('2. Identificación del Riesgo'!B48:B50="","",'2. Identificación del Riesgo'!B48:B50)</f>
        <v/>
      </c>
      <c r="C48" s="110" t="str">
        <f>IF('2. Identificación del Riesgo'!G48:G50="","",'2. Identificación del Riesgo'!G48:G50)</f>
        <v/>
      </c>
      <c r="D48" s="110" t="str">
        <f>IF('2. Identificación del Riesgo'!H48:H50="","",'2. Identificación del Riesgo'!H48:H50)</f>
        <v/>
      </c>
      <c r="E48" s="198" t="str">
        <f>IF('7. Mapa de Riesgos General'!AI48:AI50="","",'7. Mapa de Riesgos General'!AI48:AI50)</f>
        <v/>
      </c>
      <c r="F48" s="201"/>
      <c r="G48" s="203"/>
      <c r="H48" s="203"/>
      <c r="I48" s="199"/>
      <c r="J48" s="201"/>
      <c r="K48" s="199"/>
      <c r="L48" s="199"/>
      <c r="M48" s="201"/>
      <c r="N48" s="203"/>
      <c r="O48" s="203"/>
      <c r="P48" s="199"/>
      <c r="Q48" s="201"/>
      <c r="R48" s="199"/>
      <c r="S48" s="199"/>
      <c r="T48" s="201"/>
      <c r="U48" s="203"/>
      <c r="V48" s="203"/>
      <c r="W48" s="199"/>
      <c r="X48" s="201"/>
      <c r="Y48" s="199"/>
      <c r="Z48" s="199"/>
      <c r="AA48" s="3"/>
      <c r="AB48" s="3"/>
      <c r="AC48" s="3"/>
      <c r="AD48" s="3"/>
      <c r="AE48" s="3"/>
      <c r="AF48" s="3"/>
      <c r="AG48" s="3"/>
      <c r="AH48" s="3"/>
      <c r="AI48" s="3"/>
      <c r="AJ48" s="3"/>
      <c r="AK48" s="3"/>
      <c r="AL48" s="3"/>
      <c r="AM48" s="3"/>
      <c r="AN48" s="3"/>
      <c r="AO48" s="3"/>
    </row>
    <row r="49" spans="1:41" x14ac:dyDescent="0.3">
      <c r="A49" s="109"/>
      <c r="B49" s="155"/>
      <c r="C49" s="110"/>
      <c r="D49" s="110"/>
      <c r="E49" s="198"/>
      <c r="F49" s="202"/>
      <c r="G49" s="200"/>
      <c r="H49" s="200"/>
      <c r="I49" s="200"/>
      <c r="J49" s="202"/>
      <c r="K49" s="200"/>
      <c r="L49" s="200"/>
      <c r="M49" s="202"/>
      <c r="N49" s="200"/>
      <c r="O49" s="200"/>
      <c r="P49" s="200"/>
      <c r="Q49" s="202"/>
      <c r="R49" s="200"/>
      <c r="S49" s="200"/>
      <c r="T49" s="202"/>
      <c r="U49" s="200"/>
      <c r="V49" s="200"/>
      <c r="W49" s="200"/>
      <c r="X49" s="202"/>
      <c r="Y49" s="200"/>
      <c r="Z49" s="200"/>
      <c r="AA49" s="3"/>
      <c r="AB49" s="3"/>
      <c r="AC49" s="3"/>
      <c r="AD49" s="3"/>
      <c r="AE49" s="3"/>
      <c r="AF49" s="3"/>
      <c r="AG49" s="3"/>
      <c r="AH49" s="3"/>
      <c r="AI49" s="3"/>
      <c r="AJ49" s="3"/>
      <c r="AK49" s="3"/>
      <c r="AL49" s="3"/>
      <c r="AM49" s="3"/>
      <c r="AN49" s="3"/>
      <c r="AO49" s="3"/>
    </row>
    <row r="50" spans="1:41" x14ac:dyDescent="0.3">
      <c r="A50" s="109"/>
      <c r="B50" s="155"/>
      <c r="C50" s="110"/>
      <c r="D50" s="110"/>
      <c r="E50" s="198"/>
      <c r="F50" s="202"/>
      <c r="G50" s="200"/>
      <c r="H50" s="200"/>
      <c r="I50" s="200"/>
      <c r="J50" s="202"/>
      <c r="K50" s="200"/>
      <c r="L50" s="200"/>
      <c r="M50" s="202"/>
      <c r="N50" s="200"/>
      <c r="O50" s="200"/>
      <c r="P50" s="200"/>
      <c r="Q50" s="202"/>
      <c r="R50" s="200"/>
      <c r="S50" s="200"/>
      <c r="T50" s="202"/>
      <c r="U50" s="200"/>
      <c r="V50" s="200"/>
      <c r="W50" s="200"/>
      <c r="X50" s="202"/>
      <c r="Y50" s="200"/>
      <c r="Z50" s="200"/>
      <c r="AA50" s="3"/>
      <c r="AB50" s="3"/>
      <c r="AC50" s="3"/>
      <c r="AD50" s="3"/>
      <c r="AE50" s="3"/>
      <c r="AF50" s="3"/>
      <c r="AG50" s="3"/>
      <c r="AH50" s="3"/>
      <c r="AI50" s="3"/>
      <c r="AJ50" s="3"/>
      <c r="AK50" s="3"/>
      <c r="AL50" s="3"/>
      <c r="AM50" s="3"/>
      <c r="AN50" s="3"/>
      <c r="AO50" s="3"/>
    </row>
    <row r="51" spans="1:41" ht="16.5" customHeight="1" x14ac:dyDescent="0.3">
      <c r="A51" s="109">
        <v>15</v>
      </c>
      <c r="B51" s="155" t="str">
        <f>IF('2. Identificación del Riesgo'!B51:B53="","",'2. Identificación del Riesgo'!B51:B53)</f>
        <v/>
      </c>
      <c r="C51" s="110" t="str">
        <f>IF('2. Identificación del Riesgo'!G51:G53="","",'2. Identificación del Riesgo'!G51:G53)</f>
        <v/>
      </c>
      <c r="D51" s="110" t="str">
        <f>IF('2. Identificación del Riesgo'!H51:H53="","",'2. Identificación del Riesgo'!H51:H53)</f>
        <v/>
      </c>
      <c r="E51" s="198" t="str">
        <f>IF('7. Mapa de Riesgos General'!AI51:AI53="","",'7. Mapa de Riesgos General'!AI51:AI53)</f>
        <v/>
      </c>
      <c r="F51" s="201"/>
      <c r="G51" s="203"/>
      <c r="H51" s="203"/>
      <c r="I51" s="199"/>
      <c r="J51" s="201"/>
      <c r="K51" s="199"/>
      <c r="L51" s="199"/>
      <c r="M51" s="201"/>
      <c r="N51" s="203"/>
      <c r="O51" s="203"/>
      <c r="P51" s="199"/>
      <c r="Q51" s="201"/>
      <c r="R51" s="199"/>
      <c r="S51" s="199"/>
      <c r="T51" s="201"/>
      <c r="U51" s="203"/>
      <c r="V51" s="203"/>
      <c r="W51" s="199"/>
      <c r="X51" s="201"/>
      <c r="Y51" s="199"/>
      <c r="Z51" s="199"/>
      <c r="AA51" s="3"/>
      <c r="AB51" s="3"/>
      <c r="AC51" s="3"/>
      <c r="AD51" s="3"/>
      <c r="AE51" s="3"/>
      <c r="AF51" s="3"/>
      <c r="AG51" s="3"/>
      <c r="AH51" s="3"/>
      <c r="AI51" s="3"/>
      <c r="AJ51" s="3"/>
      <c r="AK51" s="3"/>
      <c r="AL51" s="3"/>
      <c r="AM51" s="3"/>
      <c r="AN51" s="3"/>
      <c r="AO51" s="3"/>
    </row>
    <row r="52" spans="1:41" x14ac:dyDescent="0.3">
      <c r="A52" s="109"/>
      <c r="B52" s="155"/>
      <c r="C52" s="110"/>
      <c r="D52" s="110"/>
      <c r="E52" s="198"/>
      <c r="F52" s="202"/>
      <c r="G52" s="200"/>
      <c r="H52" s="200"/>
      <c r="I52" s="200"/>
      <c r="J52" s="202"/>
      <c r="K52" s="200"/>
      <c r="L52" s="200"/>
      <c r="M52" s="202"/>
      <c r="N52" s="200"/>
      <c r="O52" s="200"/>
      <c r="P52" s="200"/>
      <c r="Q52" s="202"/>
      <c r="R52" s="200"/>
      <c r="S52" s="200"/>
      <c r="T52" s="202"/>
      <c r="U52" s="200"/>
      <c r="V52" s="200"/>
      <c r="W52" s="200"/>
      <c r="X52" s="202"/>
      <c r="Y52" s="200"/>
      <c r="Z52" s="200"/>
      <c r="AA52" s="3"/>
      <c r="AB52" s="3"/>
      <c r="AC52" s="3"/>
      <c r="AD52" s="3"/>
      <c r="AE52" s="3"/>
      <c r="AF52" s="3"/>
      <c r="AG52" s="3"/>
      <c r="AH52" s="3"/>
      <c r="AI52" s="3"/>
      <c r="AJ52" s="3"/>
      <c r="AK52" s="3"/>
      <c r="AL52" s="3"/>
      <c r="AM52" s="3"/>
      <c r="AN52" s="3"/>
      <c r="AO52" s="3"/>
    </row>
    <row r="53" spans="1:41" x14ac:dyDescent="0.3">
      <c r="A53" s="109"/>
      <c r="B53" s="155"/>
      <c r="C53" s="110"/>
      <c r="D53" s="110"/>
      <c r="E53" s="198"/>
      <c r="F53" s="202"/>
      <c r="G53" s="200"/>
      <c r="H53" s="200"/>
      <c r="I53" s="200"/>
      <c r="J53" s="202"/>
      <c r="K53" s="200"/>
      <c r="L53" s="200"/>
      <c r="M53" s="202"/>
      <c r="N53" s="200"/>
      <c r="O53" s="200"/>
      <c r="P53" s="200"/>
      <c r="Q53" s="202"/>
      <c r="R53" s="200"/>
      <c r="S53" s="200"/>
      <c r="T53" s="202"/>
      <c r="U53" s="200"/>
      <c r="V53" s="200"/>
      <c r="W53" s="200"/>
      <c r="X53" s="202"/>
      <c r="Y53" s="200"/>
      <c r="Z53" s="200"/>
      <c r="AA53" s="3"/>
      <c r="AB53" s="3"/>
      <c r="AC53" s="3"/>
      <c r="AD53" s="3"/>
      <c r="AE53" s="3"/>
      <c r="AF53" s="3"/>
      <c r="AG53" s="3"/>
      <c r="AH53" s="3"/>
      <c r="AI53" s="3"/>
      <c r="AJ53" s="3"/>
      <c r="AK53" s="3"/>
      <c r="AL53" s="3"/>
      <c r="AM53" s="3"/>
      <c r="AN53" s="3"/>
      <c r="AO53" s="3"/>
    </row>
    <row r="54" spans="1:41" ht="16.5" customHeight="1" x14ac:dyDescent="0.3">
      <c r="A54" s="109">
        <v>16</v>
      </c>
      <c r="B54" s="155" t="str">
        <f>IF('2. Identificación del Riesgo'!B54:B56="","",'2. Identificación del Riesgo'!B54:B56)</f>
        <v/>
      </c>
      <c r="C54" s="110" t="str">
        <f>IF('2. Identificación del Riesgo'!G54:G56="","",'2. Identificación del Riesgo'!G54:G56)</f>
        <v/>
      </c>
      <c r="D54" s="110" t="str">
        <f>IF('2. Identificación del Riesgo'!H54:H56="","",'2. Identificación del Riesgo'!H54:H56)</f>
        <v/>
      </c>
      <c r="E54" s="198" t="str">
        <f>IF('7. Mapa de Riesgos General'!AI54:AI56="","",'7. Mapa de Riesgos General'!AI54:AI56)</f>
        <v/>
      </c>
      <c r="F54" s="201"/>
      <c r="G54" s="203"/>
      <c r="H54" s="203"/>
      <c r="I54" s="199"/>
      <c r="J54" s="201"/>
      <c r="K54" s="199"/>
      <c r="L54" s="199"/>
      <c r="M54" s="201"/>
      <c r="N54" s="203"/>
      <c r="O54" s="203"/>
      <c r="P54" s="199"/>
      <c r="Q54" s="201"/>
      <c r="R54" s="199"/>
      <c r="S54" s="199"/>
      <c r="T54" s="201"/>
      <c r="U54" s="203"/>
      <c r="V54" s="203"/>
      <c r="W54" s="199"/>
      <c r="X54" s="201"/>
      <c r="Y54" s="199"/>
      <c r="Z54" s="199"/>
      <c r="AA54" s="3"/>
      <c r="AB54" s="3"/>
      <c r="AC54" s="3"/>
      <c r="AD54" s="3"/>
      <c r="AE54" s="3"/>
      <c r="AF54" s="3"/>
      <c r="AG54" s="3"/>
      <c r="AH54" s="3"/>
      <c r="AI54" s="3"/>
      <c r="AJ54" s="3"/>
      <c r="AK54" s="3"/>
      <c r="AL54" s="3"/>
      <c r="AM54" s="3"/>
      <c r="AN54" s="3"/>
      <c r="AO54" s="3"/>
    </row>
    <row r="55" spans="1:41" x14ac:dyDescent="0.3">
      <c r="A55" s="109"/>
      <c r="B55" s="155"/>
      <c r="C55" s="110"/>
      <c r="D55" s="110"/>
      <c r="E55" s="198"/>
      <c r="F55" s="202"/>
      <c r="G55" s="200"/>
      <c r="H55" s="200"/>
      <c r="I55" s="200"/>
      <c r="J55" s="202"/>
      <c r="K55" s="200"/>
      <c r="L55" s="200"/>
      <c r="M55" s="202"/>
      <c r="N55" s="200"/>
      <c r="O55" s="200"/>
      <c r="P55" s="200"/>
      <c r="Q55" s="202"/>
      <c r="R55" s="200"/>
      <c r="S55" s="200"/>
      <c r="T55" s="202"/>
      <c r="U55" s="200"/>
      <c r="V55" s="200"/>
      <c r="W55" s="200"/>
      <c r="X55" s="202"/>
      <c r="Y55" s="200"/>
      <c r="Z55" s="200"/>
      <c r="AA55" s="3"/>
      <c r="AB55" s="3"/>
      <c r="AC55" s="3"/>
      <c r="AD55" s="3"/>
      <c r="AE55" s="3"/>
      <c r="AF55" s="3"/>
      <c r="AG55" s="3"/>
      <c r="AH55" s="3"/>
      <c r="AI55" s="3"/>
      <c r="AJ55" s="3"/>
      <c r="AK55" s="3"/>
      <c r="AL55" s="3"/>
      <c r="AM55" s="3"/>
      <c r="AN55" s="3"/>
      <c r="AO55" s="3"/>
    </row>
    <row r="56" spans="1:41" x14ac:dyDescent="0.3">
      <c r="A56" s="109"/>
      <c r="B56" s="155"/>
      <c r="C56" s="110"/>
      <c r="D56" s="110"/>
      <c r="E56" s="198"/>
      <c r="F56" s="202"/>
      <c r="G56" s="200"/>
      <c r="H56" s="200"/>
      <c r="I56" s="200"/>
      <c r="J56" s="202"/>
      <c r="K56" s="200"/>
      <c r="L56" s="200"/>
      <c r="M56" s="202"/>
      <c r="N56" s="200"/>
      <c r="O56" s="200"/>
      <c r="P56" s="200"/>
      <c r="Q56" s="202"/>
      <c r="R56" s="200"/>
      <c r="S56" s="200"/>
      <c r="T56" s="202"/>
      <c r="U56" s="200"/>
      <c r="V56" s="200"/>
      <c r="W56" s="200"/>
      <c r="X56" s="202"/>
      <c r="Y56" s="200"/>
      <c r="Z56" s="200"/>
      <c r="AA56" s="3"/>
      <c r="AB56" s="3"/>
      <c r="AC56" s="3"/>
      <c r="AD56" s="3"/>
      <c r="AE56" s="3"/>
      <c r="AF56" s="3"/>
      <c r="AG56" s="3"/>
      <c r="AH56" s="3"/>
      <c r="AI56" s="3"/>
      <c r="AJ56" s="3"/>
      <c r="AK56" s="3"/>
      <c r="AL56" s="3"/>
      <c r="AM56" s="3"/>
      <c r="AN56" s="3"/>
      <c r="AO56" s="3"/>
    </row>
    <row r="57" spans="1:41" ht="16.5" customHeight="1" x14ac:dyDescent="0.3">
      <c r="A57" s="109">
        <v>17</v>
      </c>
      <c r="B57" s="155" t="str">
        <f>IF('2. Identificación del Riesgo'!B57:B59="","",'2. Identificación del Riesgo'!B57:B59)</f>
        <v/>
      </c>
      <c r="C57" s="110" t="str">
        <f>IF('2. Identificación del Riesgo'!G57:G59="","",'2. Identificación del Riesgo'!G57:G59)</f>
        <v/>
      </c>
      <c r="D57" s="110" t="str">
        <f>IF('2. Identificación del Riesgo'!H57:H59="","",'2. Identificación del Riesgo'!H57:H59)</f>
        <v/>
      </c>
      <c r="E57" s="198" t="str">
        <f>IF('7. Mapa de Riesgos General'!AI57:AI59="","",'7. Mapa de Riesgos General'!AI57:AI59)</f>
        <v/>
      </c>
      <c r="F57" s="201"/>
      <c r="G57" s="203"/>
      <c r="H57" s="203"/>
      <c r="I57" s="199"/>
      <c r="J57" s="201"/>
      <c r="K57" s="199"/>
      <c r="L57" s="199"/>
      <c r="M57" s="201"/>
      <c r="N57" s="203"/>
      <c r="O57" s="203"/>
      <c r="P57" s="199"/>
      <c r="Q57" s="201"/>
      <c r="R57" s="199"/>
      <c r="S57" s="199"/>
      <c r="T57" s="201"/>
      <c r="U57" s="203"/>
      <c r="V57" s="203"/>
      <c r="W57" s="199"/>
      <c r="X57" s="201"/>
      <c r="Y57" s="199"/>
      <c r="Z57" s="199"/>
      <c r="AA57" s="3"/>
      <c r="AB57" s="3"/>
      <c r="AC57" s="3"/>
      <c r="AD57" s="3"/>
      <c r="AE57" s="3"/>
      <c r="AF57" s="3"/>
      <c r="AG57" s="3"/>
      <c r="AH57" s="3"/>
      <c r="AI57" s="3"/>
      <c r="AJ57" s="3"/>
      <c r="AK57" s="3"/>
      <c r="AL57" s="3"/>
      <c r="AM57" s="3"/>
      <c r="AN57" s="3"/>
      <c r="AO57" s="3"/>
    </row>
    <row r="58" spans="1:41" x14ac:dyDescent="0.3">
      <c r="A58" s="109"/>
      <c r="B58" s="155"/>
      <c r="C58" s="110"/>
      <c r="D58" s="110"/>
      <c r="E58" s="198"/>
      <c r="F58" s="202"/>
      <c r="G58" s="200"/>
      <c r="H58" s="200"/>
      <c r="I58" s="200"/>
      <c r="J58" s="202"/>
      <c r="K58" s="200"/>
      <c r="L58" s="200"/>
      <c r="M58" s="202"/>
      <c r="N58" s="200"/>
      <c r="O58" s="200"/>
      <c r="P58" s="200"/>
      <c r="Q58" s="202"/>
      <c r="R58" s="200"/>
      <c r="S58" s="200"/>
      <c r="T58" s="202"/>
      <c r="U58" s="200"/>
      <c r="V58" s="200"/>
      <c r="W58" s="200"/>
      <c r="X58" s="202"/>
      <c r="Y58" s="200"/>
      <c r="Z58" s="200"/>
      <c r="AA58" s="3"/>
      <c r="AB58" s="3"/>
      <c r="AC58" s="3"/>
      <c r="AD58" s="3"/>
      <c r="AE58" s="3"/>
      <c r="AF58" s="3"/>
      <c r="AG58" s="3"/>
      <c r="AH58" s="3"/>
      <c r="AI58" s="3"/>
      <c r="AJ58" s="3"/>
      <c r="AK58" s="3"/>
      <c r="AL58" s="3"/>
      <c r="AM58" s="3"/>
      <c r="AN58" s="3"/>
      <c r="AO58" s="3"/>
    </row>
    <row r="59" spans="1:41" x14ac:dyDescent="0.3">
      <c r="A59" s="109"/>
      <c r="B59" s="155"/>
      <c r="C59" s="110"/>
      <c r="D59" s="110"/>
      <c r="E59" s="198"/>
      <c r="F59" s="202"/>
      <c r="G59" s="200"/>
      <c r="H59" s="200"/>
      <c r="I59" s="200"/>
      <c r="J59" s="202"/>
      <c r="K59" s="200"/>
      <c r="L59" s="200"/>
      <c r="M59" s="202"/>
      <c r="N59" s="200"/>
      <c r="O59" s="200"/>
      <c r="P59" s="200"/>
      <c r="Q59" s="202"/>
      <c r="R59" s="200"/>
      <c r="S59" s="200"/>
      <c r="T59" s="202"/>
      <c r="U59" s="200"/>
      <c r="V59" s="200"/>
      <c r="W59" s="200"/>
      <c r="X59" s="202"/>
      <c r="Y59" s="200"/>
      <c r="Z59" s="200"/>
      <c r="AA59" s="3"/>
      <c r="AB59" s="3"/>
      <c r="AC59" s="3"/>
      <c r="AD59" s="3"/>
      <c r="AE59" s="3"/>
      <c r="AF59" s="3"/>
      <c r="AG59" s="3"/>
      <c r="AH59" s="3"/>
      <c r="AI59" s="3"/>
      <c r="AJ59" s="3"/>
      <c r="AK59" s="3"/>
      <c r="AL59" s="3"/>
      <c r="AM59" s="3"/>
      <c r="AN59" s="3"/>
      <c r="AO59" s="3"/>
    </row>
    <row r="60" spans="1:41" ht="16.5" customHeight="1" x14ac:dyDescent="0.3">
      <c r="A60" s="109">
        <v>18</v>
      </c>
      <c r="B60" s="155" t="str">
        <f>IF('2. Identificación del Riesgo'!B60:B62="","",'2. Identificación del Riesgo'!B60:B62)</f>
        <v/>
      </c>
      <c r="C60" s="110" t="str">
        <f>IF('2. Identificación del Riesgo'!G60:G62="","",'2. Identificación del Riesgo'!G60:G62)</f>
        <v/>
      </c>
      <c r="D60" s="110" t="str">
        <f>IF('2. Identificación del Riesgo'!H60:H62="","",'2. Identificación del Riesgo'!H60:H62)</f>
        <v/>
      </c>
      <c r="E60" s="198" t="str">
        <f>IF('7. Mapa de Riesgos General'!AI60:AI62="","",'7. Mapa de Riesgos General'!AI60:AI62)</f>
        <v/>
      </c>
      <c r="F60" s="201"/>
      <c r="G60" s="203"/>
      <c r="H60" s="203"/>
      <c r="I60" s="199"/>
      <c r="J60" s="201"/>
      <c r="K60" s="199"/>
      <c r="L60" s="199"/>
      <c r="M60" s="201"/>
      <c r="N60" s="203"/>
      <c r="O60" s="203"/>
      <c r="P60" s="199"/>
      <c r="Q60" s="201"/>
      <c r="R60" s="199"/>
      <c r="S60" s="199"/>
      <c r="T60" s="201"/>
      <c r="U60" s="203"/>
      <c r="V60" s="203"/>
      <c r="W60" s="199"/>
      <c r="X60" s="201"/>
      <c r="Y60" s="199"/>
      <c r="Z60" s="199"/>
      <c r="AA60" s="3"/>
      <c r="AB60" s="3"/>
      <c r="AC60" s="3"/>
      <c r="AD60" s="3"/>
      <c r="AE60" s="3"/>
      <c r="AF60" s="3"/>
      <c r="AG60" s="3"/>
      <c r="AH60" s="3"/>
      <c r="AI60" s="3"/>
      <c r="AJ60" s="3"/>
      <c r="AK60" s="3"/>
      <c r="AL60" s="3"/>
      <c r="AM60" s="3"/>
      <c r="AN60" s="3"/>
      <c r="AO60" s="3"/>
    </row>
    <row r="61" spans="1:41" x14ac:dyDescent="0.3">
      <c r="A61" s="109"/>
      <c r="B61" s="155"/>
      <c r="C61" s="110"/>
      <c r="D61" s="110"/>
      <c r="E61" s="198"/>
      <c r="F61" s="202"/>
      <c r="G61" s="200"/>
      <c r="H61" s="200"/>
      <c r="I61" s="200"/>
      <c r="J61" s="202"/>
      <c r="K61" s="200"/>
      <c r="L61" s="200"/>
      <c r="M61" s="202"/>
      <c r="N61" s="200"/>
      <c r="O61" s="200"/>
      <c r="P61" s="200"/>
      <c r="Q61" s="202"/>
      <c r="R61" s="200"/>
      <c r="S61" s="200"/>
      <c r="T61" s="202"/>
      <c r="U61" s="200"/>
      <c r="V61" s="200"/>
      <c r="W61" s="200"/>
      <c r="X61" s="202"/>
      <c r="Y61" s="200"/>
      <c r="Z61" s="200"/>
      <c r="AA61" s="3"/>
      <c r="AB61" s="3"/>
      <c r="AC61" s="3"/>
      <c r="AD61" s="3"/>
      <c r="AE61" s="3"/>
      <c r="AF61" s="3"/>
      <c r="AG61" s="3"/>
      <c r="AH61" s="3"/>
      <c r="AI61" s="3"/>
      <c r="AJ61" s="3"/>
      <c r="AK61" s="3"/>
      <c r="AL61" s="3"/>
      <c r="AM61" s="3"/>
      <c r="AN61" s="3"/>
      <c r="AO61" s="3"/>
    </row>
    <row r="62" spans="1:41" x14ac:dyDescent="0.3">
      <c r="A62" s="109"/>
      <c r="B62" s="155"/>
      <c r="C62" s="110"/>
      <c r="D62" s="110"/>
      <c r="E62" s="198"/>
      <c r="F62" s="202"/>
      <c r="G62" s="200"/>
      <c r="H62" s="200"/>
      <c r="I62" s="200"/>
      <c r="J62" s="202"/>
      <c r="K62" s="200"/>
      <c r="L62" s="200"/>
      <c r="M62" s="202"/>
      <c r="N62" s="200"/>
      <c r="O62" s="200"/>
      <c r="P62" s="200"/>
      <c r="Q62" s="202"/>
      <c r="R62" s="200"/>
      <c r="S62" s="200"/>
      <c r="T62" s="202"/>
      <c r="U62" s="200"/>
      <c r="V62" s="200"/>
      <c r="W62" s="200"/>
      <c r="X62" s="202"/>
      <c r="Y62" s="200"/>
      <c r="Z62" s="200"/>
      <c r="AA62" s="3"/>
      <c r="AB62" s="3"/>
      <c r="AC62" s="3"/>
      <c r="AD62" s="3"/>
      <c r="AE62" s="3"/>
      <c r="AF62" s="3"/>
      <c r="AG62" s="3"/>
      <c r="AH62" s="3"/>
      <c r="AI62" s="3"/>
      <c r="AJ62" s="3"/>
      <c r="AK62" s="3"/>
      <c r="AL62" s="3"/>
      <c r="AM62" s="3"/>
      <c r="AN62" s="3"/>
      <c r="AO62" s="3"/>
    </row>
    <row r="63" spans="1:41" ht="16.5" customHeight="1" x14ac:dyDescent="0.3">
      <c r="A63" s="109">
        <v>19</v>
      </c>
      <c r="B63" s="155" t="str">
        <f>IF('2. Identificación del Riesgo'!B63:B65="","",'2. Identificación del Riesgo'!B63:B65)</f>
        <v/>
      </c>
      <c r="C63" s="110" t="str">
        <f>IF('2. Identificación del Riesgo'!G63:G65="","",'2. Identificación del Riesgo'!G63:G65)</f>
        <v/>
      </c>
      <c r="D63" s="110" t="str">
        <f>IF('2. Identificación del Riesgo'!H63:H65="","",'2. Identificación del Riesgo'!H63:H65)</f>
        <v/>
      </c>
      <c r="E63" s="198" t="str">
        <f>IF('7. Mapa de Riesgos General'!AI63:AI65="","",'7. Mapa de Riesgos General'!AI63:AI65)</f>
        <v/>
      </c>
      <c r="F63" s="201"/>
      <c r="G63" s="203"/>
      <c r="H63" s="203"/>
      <c r="I63" s="199"/>
      <c r="J63" s="201"/>
      <c r="K63" s="199"/>
      <c r="L63" s="199"/>
      <c r="M63" s="201"/>
      <c r="N63" s="203"/>
      <c r="O63" s="203"/>
      <c r="P63" s="199"/>
      <c r="Q63" s="201"/>
      <c r="R63" s="199"/>
      <c r="S63" s="199"/>
      <c r="T63" s="201"/>
      <c r="U63" s="203"/>
      <c r="V63" s="203"/>
      <c r="W63" s="199"/>
      <c r="X63" s="201"/>
      <c r="Y63" s="199"/>
      <c r="Z63" s="199"/>
      <c r="AA63" s="3"/>
      <c r="AB63" s="3"/>
      <c r="AC63" s="3"/>
      <c r="AD63" s="3"/>
      <c r="AE63" s="3"/>
      <c r="AF63" s="3"/>
      <c r="AG63" s="3"/>
      <c r="AH63" s="3"/>
      <c r="AI63" s="3"/>
      <c r="AJ63" s="3"/>
      <c r="AK63" s="3"/>
      <c r="AL63" s="3"/>
      <c r="AM63" s="3"/>
      <c r="AN63" s="3"/>
      <c r="AO63" s="3"/>
    </row>
    <row r="64" spans="1:41" x14ac:dyDescent="0.3">
      <c r="A64" s="109"/>
      <c r="B64" s="155"/>
      <c r="C64" s="110"/>
      <c r="D64" s="110"/>
      <c r="E64" s="198"/>
      <c r="F64" s="202"/>
      <c r="G64" s="200"/>
      <c r="H64" s="200"/>
      <c r="I64" s="200"/>
      <c r="J64" s="202"/>
      <c r="K64" s="200"/>
      <c r="L64" s="200"/>
      <c r="M64" s="202"/>
      <c r="N64" s="200"/>
      <c r="O64" s="200"/>
      <c r="P64" s="200"/>
      <c r="Q64" s="202"/>
      <c r="R64" s="200"/>
      <c r="S64" s="200"/>
      <c r="T64" s="202"/>
      <c r="U64" s="200"/>
      <c r="V64" s="200"/>
      <c r="W64" s="200"/>
      <c r="X64" s="202"/>
      <c r="Y64" s="200"/>
      <c r="Z64" s="200"/>
      <c r="AA64" s="3"/>
      <c r="AB64" s="3"/>
      <c r="AC64" s="3"/>
      <c r="AD64" s="3"/>
      <c r="AE64" s="3"/>
      <c r="AF64" s="3"/>
      <c r="AG64" s="3"/>
      <c r="AH64" s="3"/>
      <c r="AI64" s="3"/>
      <c r="AJ64" s="3"/>
      <c r="AK64" s="3"/>
      <c r="AL64" s="3"/>
      <c r="AM64" s="3"/>
      <c r="AN64" s="3"/>
      <c r="AO64" s="3"/>
    </row>
    <row r="65" spans="1:41" x14ac:dyDescent="0.3">
      <c r="A65" s="109"/>
      <c r="B65" s="155"/>
      <c r="C65" s="110"/>
      <c r="D65" s="110"/>
      <c r="E65" s="198"/>
      <c r="F65" s="202"/>
      <c r="G65" s="200"/>
      <c r="H65" s="200"/>
      <c r="I65" s="200"/>
      <c r="J65" s="202"/>
      <c r="K65" s="200"/>
      <c r="L65" s="200"/>
      <c r="M65" s="202"/>
      <c r="N65" s="200"/>
      <c r="O65" s="200"/>
      <c r="P65" s="200"/>
      <c r="Q65" s="202"/>
      <c r="R65" s="200"/>
      <c r="S65" s="200"/>
      <c r="T65" s="202"/>
      <c r="U65" s="200"/>
      <c r="V65" s="200"/>
      <c r="W65" s="200"/>
      <c r="X65" s="202"/>
      <c r="Y65" s="200"/>
      <c r="Z65" s="200"/>
      <c r="AA65" s="3"/>
      <c r="AB65" s="3"/>
      <c r="AC65" s="3"/>
      <c r="AD65" s="3"/>
      <c r="AE65" s="3"/>
      <c r="AF65" s="3"/>
      <c r="AG65" s="3"/>
      <c r="AH65" s="3"/>
      <c r="AI65" s="3"/>
      <c r="AJ65" s="3"/>
      <c r="AK65" s="3"/>
      <c r="AL65" s="3"/>
      <c r="AM65" s="3"/>
      <c r="AN65" s="3"/>
      <c r="AO65" s="3"/>
    </row>
    <row r="66" spans="1:41" ht="16.5" customHeight="1" x14ac:dyDescent="0.3">
      <c r="A66" s="109">
        <v>20</v>
      </c>
      <c r="B66" s="155" t="str">
        <f>IF('2. Identificación del Riesgo'!B66:B68="","",'2. Identificación del Riesgo'!B66:B68)</f>
        <v/>
      </c>
      <c r="C66" s="110" t="str">
        <f>IF('2. Identificación del Riesgo'!G66:G68="","",'2. Identificación del Riesgo'!G66:G68)</f>
        <v/>
      </c>
      <c r="D66" s="110" t="str">
        <f>IF('2. Identificación del Riesgo'!H66:H68="","",'2. Identificación del Riesgo'!H66:H68)</f>
        <v/>
      </c>
      <c r="E66" s="198" t="str">
        <f>IF('7. Mapa de Riesgos General'!AI66:AI68="","",'7. Mapa de Riesgos General'!AI66:AI68)</f>
        <v/>
      </c>
      <c r="F66" s="201"/>
      <c r="G66" s="203"/>
      <c r="H66" s="203"/>
      <c r="I66" s="199"/>
      <c r="J66" s="201"/>
      <c r="K66" s="199"/>
      <c r="L66" s="199"/>
      <c r="M66" s="201"/>
      <c r="N66" s="203"/>
      <c r="O66" s="203"/>
      <c r="P66" s="199"/>
      <c r="Q66" s="201"/>
      <c r="R66" s="199"/>
      <c r="S66" s="199"/>
      <c r="T66" s="201"/>
      <c r="U66" s="203"/>
      <c r="V66" s="203"/>
      <c r="W66" s="199"/>
      <c r="X66" s="201"/>
      <c r="Y66" s="199"/>
      <c r="Z66" s="199"/>
      <c r="AA66" s="3"/>
      <c r="AB66" s="3"/>
      <c r="AC66" s="3"/>
      <c r="AD66" s="3"/>
      <c r="AE66" s="3"/>
      <c r="AF66" s="3"/>
      <c r="AG66" s="3"/>
      <c r="AH66" s="3"/>
      <c r="AI66" s="3"/>
      <c r="AJ66" s="3"/>
      <c r="AK66" s="3"/>
      <c r="AL66" s="3"/>
      <c r="AM66" s="3"/>
      <c r="AN66" s="3"/>
      <c r="AO66" s="3"/>
    </row>
    <row r="67" spans="1:41" x14ac:dyDescent="0.3">
      <c r="A67" s="109"/>
      <c r="B67" s="155"/>
      <c r="C67" s="110"/>
      <c r="D67" s="110"/>
      <c r="E67" s="198"/>
      <c r="F67" s="202"/>
      <c r="G67" s="200"/>
      <c r="H67" s="200"/>
      <c r="I67" s="200"/>
      <c r="J67" s="202"/>
      <c r="K67" s="200"/>
      <c r="L67" s="200"/>
      <c r="M67" s="202"/>
      <c r="N67" s="200"/>
      <c r="O67" s="200"/>
      <c r="P67" s="200"/>
      <c r="Q67" s="202"/>
      <c r="R67" s="200"/>
      <c r="S67" s="200"/>
      <c r="T67" s="202"/>
      <c r="U67" s="200"/>
      <c r="V67" s="200"/>
      <c r="W67" s="200"/>
      <c r="X67" s="202"/>
      <c r="Y67" s="200"/>
      <c r="Z67" s="200"/>
    </row>
    <row r="68" spans="1:41" ht="17.25" thickBot="1" x14ac:dyDescent="0.35">
      <c r="A68" s="109"/>
      <c r="B68" s="155"/>
      <c r="C68" s="110"/>
      <c r="D68" s="110"/>
      <c r="E68" s="198"/>
      <c r="F68" s="202"/>
      <c r="G68" s="200"/>
      <c r="H68" s="200"/>
      <c r="I68" s="200"/>
      <c r="J68" s="202"/>
      <c r="K68" s="200"/>
      <c r="L68" s="200"/>
      <c r="M68" s="202"/>
      <c r="N68" s="200"/>
      <c r="O68" s="200"/>
      <c r="P68" s="200"/>
      <c r="Q68" s="202"/>
      <c r="R68" s="200"/>
      <c r="S68" s="200"/>
      <c r="T68" s="202"/>
      <c r="U68" s="200"/>
      <c r="V68" s="200"/>
      <c r="W68" s="200"/>
      <c r="X68" s="202"/>
      <c r="Y68" s="200"/>
      <c r="Z68" s="200"/>
    </row>
    <row r="69" spans="1:41" ht="25.5" customHeight="1" thickBot="1" x14ac:dyDescent="0.35">
      <c r="A69" s="2"/>
      <c r="B69" s="20"/>
      <c r="C69" s="2"/>
      <c r="F69" s="40" t="str">
        <f>IFERROR(AVERAGE(F9:F68),"")</f>
        <v/>
      </c>
      <c r="J69" s="40" t="str">
        <f>IFERROR(AVERAGE(J9:J68),"")</f>
        <v/>
      </c>
      <c r="M69" s="40" t="str">
        <f>IFERROR(AVERAGE(M9:M68),"")</f>
        <v/>
      </c>
      <c r="Q69" s="40" t="str">
        <f>IFERROR(AVERAGE(Q9:Q68),"")</f>
        <v/>
      </c>
      <c r="T69" s="40" t="str">
        <f>IFERROR(AVERAGE(T9:T68),"")</f>
        <v/>
      </c>
      <c r="X69" s="40" t="str">
        <f>IFERROR(AVERAGE(X9:X68),"")</f>
        <v/>
      </c>
    </row>
    <row r="70" spans="1:41" x14ac:dyDescent="0.3"/>
    <row r="71" spans="1:41" x14ac:dyDescent="0.3"/>
    <row r="72" spans="1:41" x14ac:dyDescent="0.3"/>
    <row r="73" spans="1:41" x14ac:dyDescent="0.3"/>
    <row r="74" spans="1:41" x14ac:dyDescent="0.3"/>
    <row r="75" spans="1:41" x14ac:dyDescent="0.3"/>
    <row r="76" spans="1:41" x14ac:dyDescent="0.3"/>
    <row r="77" spans="1:41" x14ac:dyDescent="0.3"/>
    <row r="78" spans="1:41" x14ac:dyDescent="0.3"/>
    <row r="79" spans="1:41" x14ac:dyDescent="0.3"/>
  </sheetData>
  <sheetProtection algorithmName="SHA-512" hashValue="sD/PN6VvvLwaKFGgIKOxG2bP7sjZ9odgrMvv0skaZy2NMr+eolQk4glh2tDzarPosprBXBgEUP4jh4QLOvYLLg==" saltValue="6Aw5QAmN+uIpMyeQCbO+GQ==" spinCount="100000" sheet="1" objects="1" scenarios="1" formatColumns="0" formatRows="0"/>
  <mergeCells count="541">
    <mergeCell ref="M66:M68"/>
    <mergeCell ref="N66:N68"/>
    <mergeCell ref="O66:O68"/>
    <mergeCell ref="P66:P68"/>
    <mergeCell ref="Q66:Q68"/>
    <mergeCell ref="R66:R68"/>
    <mergeCell ref="S66:S68"/>
    <mergeCell ref="T66:T68"/>
    <mergeCell ref="U66:U68"/>
    <mergeCell ref="X27:X29"/>
    <mergeCell ref="Y27:Y29"/>
    <mergeCell ref="Z27:Z29"/>
    <mergeCell ref="M24:M26"/>
    <mergeCell ref="N24:N26"/>
    <mergeCell ref="O24:O26"/>
    <mergeCell ref="P24:P26"/>
    <mergeCell ref="Q24:Q26"/>
    <mergeCell ref="R24:R26"/>
    <mergeCell ref="S24:S26"/>
    <mergeCell ref="T24:T26"/>
    <mergeCell ref="U24:U26"/>
    <mergeCell ref="N27:N29"/>
    <mergeCell ref="T27:T29"/>
    <mergeCell ref="U27:U29"/>
    <mergeCell ref="V27:V29"/>
    <mergeCell ref="W27:W29"/>
    <mergeCell ref="O27:O29"/>
    <mergeCell ref="P27:P29"/>
    <mergeCell ref="Q27:Q29"/>
    <mergeCell ref="R27:R29"/>
    <mergeCell ref="S27:S29"/>
    <mergeCell ref="M27:M29"/>
    <mergeCell ref="Z33:Z35"/>
    <mergeCell ref="Y30:Y32"/>
    <mergeCell ref="Z30:Z32"/>
    <mergeCell ref="M33:M35"/>
    <mergeCell ref="N33:N35"/>
    <mergeCell ref="O33:O35"/>
    <mergeCell ref="P33:P35"/>
    <mergeCell ref="Q33:Q35"/>
    <mergeCell ref="R33:R35"/>
    <mergeCell ref="S33:S35"/>
    <mergeCell ref="T33:T35"/>
    <mergeCell ref="X30:X32"/>
    <mergeCell ref="T30:T32"/>
    <mergeCell ref="M30:M32"/>
    <mergeCell ref="N30:N32"/>
    <mergeCell ref="O30:O32"/>
    <mergeCell ref="P30:P32"/>
    <mergeCell ref="Q30:Q32"/>
    <mergeCell ref="R30:R32"/>
    <mergeCell ref="S30:S32"/>
    <mergeCell ref="U30:U32"/>
    <mergeCell ref="V30:V32"/>
    <mergeCell ref="W30:W32"/>
    <mergeCell ref="Y18:Y20"/>
    <mergeCell ref="Z18:Z20"/>
    <mergeCell ref="X21:X23"/>
    <mergeCell ref="Y21:Y23"/>
    <mergeCell ref="Z21:Z23"/>
    <mergeCell ref="V24:V26"/>
    <mergeCell ref="W24:W26"/>
    <mergeCell ref="X24:X26"/>
    <mergeCell ref="Y24:Y26"/>
    <mergeCell ref="Z24:Z26"/>
    <mergeCell ref="M21:M23"/>
    <mergeCell ref="N21:N23"/>
    <mergeCell ref="O21:O23"/>
    <mergeCell ref="P21:P23"/>
    <mergeCell ref="Q21:Q23"/>
    <mergeCell ref="R21:R23"/>
    <mergeCell ref="S21:S23"/>
    <mergeCell ref="T21:T23"/>
    <mergeCell ref="W21:W23"/>
    <mergeCell ref="U21:U23"/>
    <mergeCell ref="V21:V23"/>
    <mergeCell ref="X15:X17"/>
    <mergeCell ref="Y15:Y17"/>
    <mergeCell ref="Z15:Z17"/>
    <mergeCell ref="M18:M20"/>
    <mergeCell ref="N18:N20"/>
    <mergeCell ref="O18:O20"/>
    <mergeCell ref="P18:P20"/>
    <mergeCell ref="Q18:Q20"/>
    <mergeCell ref="R18:R20"/>
    <mergeCell ref="S18:S20"/>
    <mergeCell ref="R15:R17"/>
    <mergeCell ref="S15:S17"/>
    <mergeCell ref="T15:T17"/>
    <mergeCell ref="U15:U17"/>
    <mergeCell ref="V15:V17"/>
    <mergeCell ref="W15:W17"/>
    <mergeCell ref="T18:T20"/>
    <mergeCell ref="U18:U20"/>
    <mergeCell ref="V18:V20"/>
    <mergeCell ref="W18:W20"/>
    <mergeCell ref="X18:X20"/>
    <mergeCell ref="O15:O17"/>
    <mergeCell ref="P15:P17"/>
    <mergeCell ref="Q15:Q17"/>
    <mergeCell ref="M9:M11"/>
    <mergeCell ref="N9:N11"/>
    <mergeCell ref="K9:K11"/>
    <mergeCell ref="Y9:Y11"/>
    <mergeCell ref="Z9:Z11"/>
    <mergeCell ref="M12:M14"/>
    <mergeCell ref="N12:N14"/>
    <mergeCell ref="O12:O14"/>
    <mergeCell ref="P12:P14"/>
    <mergeCell ref="Q12:Q14"/>
    <mergeCell ref="R12:R14"/>
    <mergeCell ref="S12:S14"/>
    <mergeCell ref="T12:T14"/>
    <mergeCell ref="S9:S11"/>
    <mergeCell ref="T9:T11"/>
    <mergeCell ref="U9:U11"/>
    <mergeCell ref="V9:V11"/>
    <mergeCell ref="W9:W11"/>
    <mergeCell ref="X9:X11"/>
    <mergeCell ref="O9:O11"/>
    <mergeCell ref="P9:P11"/>
    <mergeCell ref="Q9:Q11"/>
    <mergeCell ref="R9:R11"/>
    <mergeCell ref="L66:L68"/>
    <mergeCell ref="G66:G68"/>
    <mergeCell ref="H66:H68"/>
    <mergeCell ref="J66:J68"/>
    <mergeCell ref="V66:V68"/>
    <mergeCell ref="K66:K68"/>
    <mergeCell ref="W66:W68"/>
    <mergeCell ref="M6:S6"/>
    <mergeCell ref="T6:Z6"/>
    <mergeCell ref="M7:O7"/>
    <mergeCell ref="Q7:S7"/>
    <mergeCell ref="T7:V7"/>
    <mergeCell ref="X7:Z7"/>
    <mergeCell ref="G9:G11"/>
    <mergeCell ref="H9:H11"/>
    <mergeCell ref="G12:G14"/>
    <mergeCell ref="H12:H14"/>
    <mergeCell ref="F7:H7"/>
    <mergeCell ref="U12:U14"/>
    <mergeCell ref="V12:V14"/>
    <mergeCell ref="W12:W14"/>
    <mergeCell ref="X12:X14"/>
    <mergeCell ref="Y12:Y14"/>
    <mergeCell ref="Z12:Z14"/>
    <mergeCell ref="X66:X68"/>
    <mergeCell ref="Y66:Y68"/>
    <mergeCell ref="Z66:Z68"/>
    <mergeCell ref="A66:A68"/>
    <mergeCell ref="B66:B68"/>
    <mergeCell ref="C66:C68"/>
    <mergeCell ref="D66:D68"/>
    <mergeCell ref="F33:F35"/>
    <mergeCell ref="I33:I35"/>
    <mergeCell ref="L33:L35"/>
    <mergeCell ref="G33:G35"/>
    <mergeCell ref="H33:H35"/>
    <mergeCell ref="J33:J35"/>
    <mergeCell ref="U33:U35"/>
    <mergeCell ref="K33:K35"/>
    <mergeCell ref="V33:V35"/>
    <mergeCell ref="W33:W35"/>
    <mergeCell ref="X33:X35"/>
    <mergeCell ref="Y33:Y35"/>
    <mergeCell ref="A33:A35"/>
    <mergeCell ref="B33:B35"/>
    <mergeCell ref="C33:C35"/>
    <mergeCell ref="F66:F68"/>
    <mergeCell ref="I66:I68"/>
    <mergeCell ref="A30:A32"/>
    <mergeCell ref="B30:B32"/>
    <mergeCell ref="C30:C32"/>
    <mergeCell ref="D30:D32"/>
    <mergeCell ref="D33:D35"/>
    <mergeCell ref="F30:F32"/>
    <mergeCell ref="I30:I32"/>
    <mergeCell ref="L30:L32"/>
    <mergeCell ref="G30:G32"/>
    <mergeCell ref="H30:H32"/>
    <mergeCell ref="J30:J32"/>
    <mergeCell ref="K30:K32"/>
    <mergeCell ref="A27:A29"/>
    <mergeCell ref="B27:B29"/>
    <mergeCell ref="C27:C29"/>
    <mergeCell ref="D27:D29"/>
    <mergeCell ref="F24:F26"/>
    <mergeCell ref="I24:I26"/>
    <mergeCell ref="L24:L26"/>
    <mergeCell ref="G24:G26"/>
    <mergeCell ref="H24:H26"/>
    <mergeCell ref="J24:J26"/>
    <mergeCell ref="K24:K26"/>
    <mergeCell ref="A24:A26"/>
    <mergeCell ref="B24:B26"/>
    <mergeCell ref="C24:C26"/>
    <mergeCell ref="D24:D26"/>
    <mergeCell ref="F27:F29"/>
    <mergeCell ref="I27:I29"/>
    <mergeCell ref="L27:L29"/>
    <mergeCell ref="G27:G29"/>
    <mergeCell ref="H27:H29"/>
    <mergeCell ref="J27:J29"/>
    <mergeCell ref="K27:K29"/>
    <mergeCell ref="A21:A23"/>
    <mergeCell ref="B21:B23"/>
    <mergeCell ref="C21:C23"/>
    <mergeCell ref="D21:D23"/>
    <mergeCell ref="F18:F20"/>
    <mergeCell ref="I18:I20"/>
    <mergeCell ref="L18:L20"/>
    <mergeCell ref="G18:G20"/>
    <mergeCell ref="H18:H20"/>
    <mergeCell ref="J18:J20"/>
    <mergeCell ref="K18:K20"/>
    <mergeCell ref="A18:A20"/>
    <mergeCell ref="B18:B20"/>
    <mergeCell ref="C18:C20"/>
    <mergeCell ref="D18:D20"/>
    <mergeCell ref="F21:F23"/>
    <mergeCell ref="I21:I23"/>
    <mergeCell ref="L21:L23"/>
    <mergeCell ref="G21:G23"/>
    <mergeCell ref="H21:H23"/>
    <mergeCell ref="J21:J23"/>
    <mergeCell ref="K21:K23"/>
    <mergeCell ref="A1:B4"/>
    <mergeCell ref="C1:X4"/>
    <mergeCell ref="A15:A17"/>
    <mergeCell ref="B15:B17"/>
    <mergeCell ref="C15:C17"/>
    <mergeCell ref="D15:D17"/>
    <mergeCell ref="F12:F14"/>
    <mergeCell ref="I12:I14"/>
    <mergeCell ref="L12:L14"/>
    <mergeCell ref="J12:J14"/>
    <mergeCell ref="K12:K14"/>
    <mergeCell ref="A12:A14"/>
    <mergeCell ref="B12:B14"/>
    <mergeCell ref="C12:C14"/>
    <mergeCell ref="D12:D14"/>
    <mergeCell ref="F15:F17"/>
    <mergeCell ref="I15:I17"/>
    <mergeCell ref="L15:L17"/>
    <mergeCell ref="G15:G17"/>
    <mergeCell ref="H15:H17"/>
    <mergeCell ref="J15:J17"/>
    <mergeCell ref="M15:M17"/>
    <mergeCell ref="K15:K17"/>
    <mergeCell ref="N15:N17"/>
    <mergeCell ref="A6:D6"/>
    <mergeCell ref="F6:L6"/>
    <mergeCell ref="A9:A11"/>
    <mergeCell ref="B9:B11"/>
    <mergeCell ref="C9:C11"/>
    <mergeCell ref="D9:D11"/>
    <mergeCell ref="J7:L7"/>
    <mergeCell ref="A7:A8"/>
    <mergeCell ref="B7:B8"/>
    <mergeCell ref="C7:C8"/>
    <mergeCell ref="D7:D8"/>
    <mergeCell ref="F9:F11"/>
    <mergeCell ref="I9:I11"/>
    <mergeCell ref="L9:L11"/>
    <mergeCell ref="J9:J11"/>
    <mergeCell ref="E7:E8"/>
    <mergeCell ref="E9:E11"/>
    <mergeCell ref="A36:A38"/>
    <mergeCell ref="B36:B38"/>
    <mergeCell ref="C36:C38"/>
    <mergeCell ref="D36:D38"/>
    <mergeCell ref="F36:F38"/>
    <mergeCell ref="G36:G38"/>
    <mergeCell ref="H36:H38"/>
    <mergeCell ref="I36:I38"/>
    <mergeCell ref="J36:J38"/>
    <mergeCell ref="K36:K38"/>
    <mergeCell ref="L36:L38"/>
    <mergeCell ref="M36:M38"/>
    <mergeCell ref="N36:N38"/>
    <mergeCell ref="O36:O38"/>
    <mergeCell ref="P36:P38"/>
    <mergeCell ref="Q36:Q38"/>
    <mergeCell ref="R36:R38"/>
    <mergeCell ref="S36:S38"/>
    <mergeCell ref="T36:T38"/>
    <mergeCell ref="U36:U38"/>
    <mergeCell ref="V36:V38"/>
    <mergeCell ref="W36:W38"/>
    <mergeCell ref="X36:X38"/>
    <mergeCell ref="Y36:Y38"/>
    <mergeCell ref="Z36:Z38"/>
    <mergeCell ref="A39:A41"/>
    <mergeCell ref="B39:B41"/>
    <mergeCell ref="C39:C41"/>
    <mergeCell ref="D39:D41"/>
    <mergeCell ref="F39:F41"/>
    <mergeCell ref="G39:G41"/>
    <mergeCell ref="H39:H41"/>
    <mergeCell ref="I39:I41"/>
    <mergeCell ref="J39:J41"/>
    <mergeCell ref="K39:K41"/>
    <mergeCell ref="L39:L41"/>
    <mergeCell ref="M39:M41"/>
    <mergeCell ref="N39:N41"/>
    <mergeCell ref="O39:O41"/>
    <mergeCell ref="P39:P41"/>
    <mergeCell ref="Q39:Q41"/>
    <mergeCell ref="R39:R41"/>
    <mergeCell ref="S39:S41"/>
    <mergeCell ref="T39:T41"/>
    <mergeCell ref="U39:U41"/>
    <mergeCell ref="V39:V41"/>
    <mergeCell ref="W39:W41"/>
    <mergeCell ref="X39:X41"/>
    <mergeCell ref="Y39:Y41"/>
    <mergeCell ref="Z39:Z41"/>
    <mergeCell ref="A42:A44"/>
    <mergeCell ref="B42:B44"/>
    <mergeCell ref="C42:C44"/>
    <mergeCell ref="D42:D44"/>
    <mergeCell ref="F42:F44"/>
    <mergeCell ref="G42:G44"/>
    <mergeCell ref="H42:H44"/>
    <mergeCell ref="I42:I44"/>
    <mergeCell ref="J42:J44"/>
    <mergeCell ref="K42:K44"/>
    <mergeCell ref="L42:L44"/>
    <mergeCell ref="M42:M44"/>
    <mergeCell ref="N42:N44"/>
    <mergeCell ref="O42:O44"/>
    <mergeCell ref="P42:P44"/>
    <mergeCell ref="Q42:Q44"/>
    <mergeCell ref="R42:R44"/>
    <mergeCell ref="S42:S44"/>
    <mergeCell ref="T42:T44"/>
    <mergeCell ref="U42:U44"/>
    <mergeCell ref="V42:V44"/>
    <mergeCell ref="W42:W44"/>
    <mergeCell ref="X42:X44"/>
    <mergeCell ref="Y42:Y44"/>
    <mergeCell ref="Z42:Z44"/>
    <mergeCell ref="A45:A47"/>
    <mergeCell ref="B45:B47"/>
    <mergeCell ref="C45:C47"/>
    <mergeCell ref="D45:D47"/>
    <mergeCell ref="F45:F47"/>
    <mergeCell ref="G45:G47"/>
    <mergeCell ref="H45:H47"/>
    <mergeCell ref="I45:I47"/>
    <mergeCell ref="J45:J47"/>
    <mergeCell ref="K48:K50"/>
    <mergeCell ref="L48:L50"/>
    <mergeCell ref="M48:M50"/>
    <mergeCell ref="N48:N50"/>
    <mergeCell ref="O48:O50"/>
    <mergeCell ref="P48:P50"/>
    <mergeCell ref="Q48:Q50"/>
    <mergeCell ref="R48:R50"/>
    <mergeCell ref="K45:K47"/>
    <mergeCell ref="L45:L47"/>
    <mergeCell ref="M45:M47"/>
    <mergeCell ref="N45:N47"/>
    <mergeCell ref="O45:O47"/>
    <mergeCell ref="P45:P47"/>
    <mergeCell ref="Q45:Q47"/>
    <mergeCell ref="R45:R47"/>
    <mergeCell ref="A48:A50"/>
    <mergeCell ref="B48:B50"/>
    <mergeCell ref="C48:C50"/>
    <mergeCell ref="D48:D50"/>
    <mergeCell ref="F48:F50"/>
    <mergeCell ref="G48:G50"/>
    <mergeCell ref="H48:H50"/>
    <mergeCell ref="I48:I50"/>
    <mergeCell ref="J48:J50"/>
    <mergeCell ref="S48:S50"/>
    <mergeCell ref="T48:T50"/>
    <mergeCell ref="U48:U50"/>
    <mergeCell ref="V48:V50"/>
    <mergeCell ref="W48:W50"/>
    <mergeCell ref="X48:X50"/>
    <mergeCell ref="Y48:Y50"/>
    <mergeCell ref="Z48:Z50"/>
    <mergeCell ref="T45:T47"/>
    <mergeCell ref="U45:U47"/>
    <mergeCell ref="V45:V47"/>
    <mergeCell ref="W45:W47"/>
    <mergeCell ref="X45:X47"/>
    <mergeCell ref="Y45:Y47"/>
    <mergeCell ref="Z45:Z47"/>
    <mergeCell ref="S45:S47"/>
    <mergeCell ref="Y1:Z1"/>
    <mergeCell ref="Y2:Z2"/>
    <mergeCell ref="Y3:Z3"/>
    <mergeCell ref="Y4:Z4"/>
    <mergeCell ref="A51:A53"/>
    <mergeCell ref="B51:B53"/>
    <mergeCell ref="C51:C53"/>
    <mergeCell ref="D51:D53"/>
    <mergeCell ref="F51:F53"/>
    <mergeCell ref="G51:G53"/>
    <mergeCell ref="H51:H53"/>
    <mergeCell ref="I51:I53"/>
    <mergeCell ref="J51:J53"/>
    <mergeCell ref="K51:K53"/>
    <mergeCell ref="L51:L53"/>
    <mergeCell ref="M51:M53"/>
    <mergeCell ref="N51:N53"/>
    <mergeCell ref="O51:O53"/>
    <mergeCell ref="P51:P53"/>
    <mergeCell ref="Q51:Q53"/>
    <mergeCell ref="R51:R53"/>
    <mergeCell ref="S51:S53"/>
    <mergeCell ref="T51:T53"/>
    <mergeCell ref="U51:U53"/>
    <mergeCell ref="V51:V53"/>
    <mergeCell ref="W51:W53"/>
    <mergeCell ref="X51:X53"/>
    <mergeCell ref="Y51:Y53"/>
    <mergeCell ref="Z51:Z53"/>
    <mergeCell ref="A54:A56"/>
    <mergeCell ref="B54:B56"/>
    <mergeCell ref="C54:C56"/>
    <mergeCell ref="D54:D56"/>
    <mergeCell ref="F54:F56"/>
    <mergeCell ref="G54:G56"/>
    <mergeCell ref="H54:H56"/>
    <mergeCell ref="I54:I56"/>
    <mergeCell ref="J54:J56"/>
    <mergeCell ref="K54:K56"/>
    <mergeCell ref="L54:L56"/>
    <mergeCell ref="M54:M56"/>
    <mergeCell ref="N54:N56"/>
    <mergeCell ref="O54:O56"/>
    <mergeCell ref="P54:P56"/>
    <mergeCell ref="Q54:Q56"/>
    <mergeCell ref="R54:R56"/>
    <mergeCell ref="S54:S56"/>
    <mergeCell ref="T54:T56"/>
    <mergeCell ref="U54:U56"/>
    <mergeCell ref="V54:V56"/>
    <mergeCell ref="W54:W56"/>
    <mergeCell ref="X54:X56"/>
    <mergeCell ref="Y54:Y56"/>
    <mergeCell ref="Z54:Z56"/>
    <mergeCell ref="A57:A59"/>
    <mergeCell ref="B57:B59"/>
    <mergeCell ref="C57:C59"/>
    <mergeCell ref="D57:D59"/>
    <mergeCell ref="F57:F59"/>
    <mergeCell ref="G57:G59"/>
    <mergeCell ref="H57:H59"/>
    <mergeCell ref="I57:I59"/>
    <mergeCell ref="J57:J59"/>
    <mergeCell ref="K57:K59"/>
    <mergeCell ref="L57:L59"/>
    <mergeCell ref="M57:M59"/>
    <mergeCell ref="N57:N59"/>
    <mergeCell ref="O57:O59"/>
    <mergeCell ref="P57:P59"/>
    <mergeCell ref="Q57:Q59"/>
    <mergeCell ref="R57:R59"/>
    <mergeCell ref="S57:S59"/>
    <mergeCell ref="T57:T59"/>
    <mergeCell ref="U57:U59"/>
    <mergeCell ref="V57:V59"/>
    <mergeCell ref="W57:W59"/>
    <mergeCell ref="X57:X59"/>
    <mergeCell ref="Y57:Y59"/>
    <mergeCell ref="Z57:Z59"/>
    <mergeCell ref="A60:A62"/>
    <mergeCell ref="B60:B62"/>
    <mergeCell ref="C60:C62"/>
    <mergeCell ref="D60:D62"/>
    <mergeCell ref="F60:F62"/>
    <mergeCell ref="G60:G62"/>
    <mergeCell ref="H60:H62"/>
    <mergeCell ref="I60:I62"/>
    <mergeCell ref="J60:J62"/>
    <mergeCell ref="K60:K62"/>
    <mergeCell ref="L60:L62"/>
    <mergeCell ref="M60:M62"/>
    <mergeCell ref="N60:N62"/>
    <mergeCell ref="O60:O62"/>
    <mergeCell ref="P60:P62"/>
    <mergeCell ref="Q60:Q62"/>
    <mergeCell ref="R60:R62"/>
    <mergeCell ref="S60:S62"/>
    <mergeCell ref="T60:T62"/>
    <mergeCell ref="U60:U62"/>
    <mergeCell ref="V60:V62"/>
    <mergeCell ref="W60:W62"/>
    <mergeCell ref="X60:X62"/>
    <mergeCell ref="Y60:Y62"/>
    <mergeCell ref="Z60:Z62"/>
    <mergeCell ref="A63:A65"/>
    <mergeCell ref="B63:B65"/>
    <mergeCell ref="C63:C65"/>
    <mergeCell ref="D63:D65"/>
    <mergeCell ref="F63:F65"/>
    <mergeCell ref="G63:G65"/>
    <mergeCell ref="H63:H65"/>
    <mergeCell ref="I63:I65"/>
    <mergeCell ref="J63:J65"/>
    <mergeCell ref="K63:K65"/>
    <mergeCell ref="L63:L65"/>
    <mergeCell ref="M63:M65"/>
    <mergeCell ref="N63:N65"/>
    <mergeCell ref="O63:O65"/>
    <mergeCell ref="P63:P65"/>
    <mergeCell ref="Q63:Q65"/>
    <mergeCell ref="R63:R65"/>
    <mergeCell ref="S63:S65"/>
    <mergeCell ref="T63:T65"/>
    <mergeCell ref="U63:U65"/>
    <mergeCell ref="V63:V65"/>
    <mergeCell ref="W63:W65"/>
    <mergeCell ref="X63:X65"/>
    <mergeCell ref="Y63:Y65"/>
    <mergeCell ref="Z63:Z65"/>
    <mergeCell ref="E12:E14"/>
    <mergeCell ref="E15:E17"/>
    <mergeCell ref="E18:E20"/>
    <mergeCell ref="E21:E23"/>
    <mergeCell ref="E24:E26"/>
    <mergeCell ref="E27:E29"/>
    <mergeCell ref="E30:E32"/>
    <mergeCell ref="E33:E35"/>
    <mergeCell ref="E36:E38"/>
    <mergeCell ref="E66:E68"/>
    <mergeCell ref="E39:E41"/>
    <mergeCell ref="E42:E44"/>
    <mergeCell ref="E45:E47"/>
    <mergeCell ref="E48:E50"/>
    <mergeCell ref="E51:E53"/>
    <mergeCell ref="E54:E56"/>
    <mergeCell ref="E57:E59"/>
    <mergeCell ref="E60:E62"/>
    <mergeCell ref="E63:E65"/>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9"/>
  <sheetViews>
    <sheetView zoomScale="80" zoomScaleNormal="80" workbookViewId="0">
      <pane ySplit="8" topLeftCell="A9" activePane="bottomLeft" state="frozen"/>
      <selection pane="bottomLeft" activeCell="C9" sqref="C9:C11"/>
    </sheetView>
  </sheetViews>
  <sheetFormatPr baseColWidth="10" defaultColWidth="11.42578125" defaultRowHeight="0" customHeight="1" zeroHeight="1" x14ac:dyDescent="0.3"/>
  <cols>
    <col min="1" max="1" width="4" style="8" bestFit="1" customWidth="1"/>
    <col min="2" max="2" width="18.140625" style="8" customWidth="1"/>
    <col min="3" max="3" width="30.85546875" style="8" customWidth="1"/>
    <col min="4" max="4" width="21.28515625" style="2" customWidth="1"/>
    <col min="5" max="5" width="12.7109375" style="2" customWidth="1"/>
    <col min="6" max="6" width="10.85546875" style="2" customWidth="1"/>
    <col min="7" max="7" width="12.7109375" style="2" customWidth="1"/>
    <col min="8" max="8" width="10.85546875" style="2" customWidth="1"/>
    <col min="9" max="9" width="12.7109375" style="2" customWidth="1"/>
    <col min="10" max="10" width="13.5703125" style="2" customWidth="1"/>
    <col min="11" max="25" width="11.42578125" style="2" customWidth="1"/>
    <col min="26" max="16384" width="11.42578125" style="4"/>
  </cols>
  <sheetData>
    <row r="1" spans="1:25" ht="16.5" customHeight="1" x14ac:dyDescent="0.3">
      <c r="A1" s="90"/>
      <c r="B1" s="92"/>
      <c r="C1" s="137" t="s">
        <v>162</v>
      </c>
      <c r="D1" s="137"/>
      <c r="E1" s="137"/>
      <c r="F1" s="137"/>
      <c r="G1" s="137"/>
      <c r="H1" s="137"/>
      <c r="I1" s="138" t="s">
        <v>264</v>
      </c>
      <c r="J1" s="140"/>
      <c r="K1" s="3"/>
      <c r="L1" s="3"/>
      <c r="M1" s="3"/>
      <c r="N1" s="3"/>
      <c r="O1" s="3"/>
      <c r="P1" s="3"/>
      <c r="Q1" s="3"/>
      <c r="R1" s="3"/>
      <c r="S1" s="3"/>
      <c r="T1" s="3"/>
      <c r="U1" s="3"/>
      <c r="V1" s="3"/>
      <c r="W1" s="3"/>
      <c r="X1" s="3"/>
      <c r="Y1" s="3"/>
    </row>
    <row r="2" spans="1:25" ht="16.5" customHeight="1" x14ac:dyDescent="0.3">
      <c r="A2" s="93"/>
      <c r="B2" s="95"/>
      <c r="C2" s="137"/>
      <c r="D2" s="137"/>
      <c r="E2" s="137"/>
      <c r="F2" s="137"/>
      <c r="G2" s="137"/>
      <c r="H2" s="137"/>
      <c r="I2" s="138" t="s">
        <v>263</v>
      </c>
      <c r="J2" s="140"/>
      <c r="K2" s="3"/>
      <c r="L2" s="3"/>
      <c r="M2" s="3"/>
      <c r="N2" s="3"/>
      <c r="O2" s="3"/>
      <c r="P2" s="3"/>
      <c r="Q2" s="3"/>
      <c r="R2" s="3"/>
      <c r="S2" s="3"/>
      <c r="T2" s="3"/>
      <c r="U2" s="3"/>
      <c r="V2" s="3"/>
      <c r="W2" s="3"/>
      <c r="X2" s="3"/>
      <c r="Y2" s="3"/>
    </row>
    <row r="3" spans="1:25" ht="16.5" x14ac:dyDescent="0.3">
      <c r="A3" s="93"/>
      <c r="B3" s="95"/>
      <c r="C3" s="137"/>
      <c r="D3" s="137"/>
      <c r="E3" s="137"/>
      <c r="F3" s="137"/>
      <c r="G3" s="137"/>
      <c r="H3" s="137"/>
      <c r="I3" s="138" t="s">
        <v>310</v>
      </c>
      <c r="J3" s="140"/>
      <c r="K3" s="3"/>
      <c r="L3" s="3"/>
      <c r="M3" s="3"/>
      <c r="N3" s="3"/>
      <c r="O3" s="3"/>
      <c r="P3" s="3"/>
      <c r="Q3" s="3"/>
      <c r="R3" s="3"/>
      <c r="S3" s="3"/>
      <c r="T3" s="3"/>
      <c r="U3" s="3"/>
      <c r="V3" s="3"/>
      <c r="W3" s="3"/>
      <c r="X3" s="3"/>
      <c r="Y3" s="3"/>
    </row>
    <row r="4" spans="1:25" ht="16.5" x14ac:dyDescent="0.3">
      <c r="A4" s="96"/>
      <c r="B4" s="98"/>
      <c r="C4" s="137"/>
      <c r="D4" s="137"/>
      <c r="E4" s="137"/>
      <c r="F4" s="137"/>
      <c r="G4" s="137"/>
      <c r="H4" s="137"/>
      <c r="I4" s="138" t="s">
        <v>355</v>
      </c>
      <c r="J4" s="140"/>
      <c r="K4" s="3"/>
      <c r="L4" s="3"/>
      <c r="M4" s="3"/>
      <c r="N4" s="3"/>
      <c r="O4" s="3"/>
      <c r="P4" s="3"/>
      <c r="Q4" s="3"/>
      <c r="R4" s="3"/>
      <c r="S4" s="3"/>
      <c r="T4" s="3"/>
      <c r="U4" s="3"/>
      <c r="V4" s="3"/>
      <c r="W4" s="3"/>
      <c r="X4" s="3"/>
      <c r="Y4" s="3"/>
    </row>
    <row r="5" spans="1:25" ht="16.5" x14ac:dyDescent="0.3">
      <c r="A5" s="12"/>
      <c r="B5" s="15"/>
      <c r="C5" s="12"/>
      <c r="D5" s="3"/>
      <c r="E5" s="3"/>
      <c r="F5" s="3"/>
      <c r="G5" s="3"/>
      <c r="H5" s="3"/>
      <c r="I5" s="3"/>
      <c r="J5" s="3"/>
      <c r="K5" s="3"/>
      <c r="L5" s="3"/>
      <c r="M5" s="3"/>
      <c r="N5" s="3"/>
      <c r="O5" s="3"/>
      <c r="P5" s="3"/>
      <c r="Q5" s="3"/>
      <c r="R5" s="3"/>
      <c r="S5" s="3"/>
      <c r="T5" s="3"/>
      <c r="U5" s="3"/>
      <c r="V5" s="3"/>
      <c r="W5" s="3"/>
      <c r="X5" s="3"/>
      <c r="Y5" s="3"/>
    </row>
    <row r="6" spans="1:25" ht="15.75" customHeight="1" x14ac:dyDescent="0.3">
      <c r="A6" s="118" t="s">
        <v>109</v>
      </c>
      <c r="B6" s="118"/>
      <c r="C6" s="118"/>
      <c r="D6" s="159"/>
      <c r="E6" s="213" t="s">
        <v>305</v>
      </c>
      <c r="F6" s="213"/>
      <c r="G6" s="213" t="s">
        <v>306</v>
      </c>
      <c r="H6" s="213"/>
      <c r="I6" s="213" t="s">
        <v>307</v>
      </c>
      <c r="J6" s="213"/>
      <c r="K6" s="3"/>
      <c r="L6" s="3"/>
      <c r="M6" s="3"/>
      <c r="N6" s="3"/>
      <c r="O6" s="3"/>
      <c r="P6" s="3"/>
      <c r="Q6" s="3"/>
      <c r="R6" s="3"/>
      <c r="S6" s="3"/>
      <c r="T6" s="3"/>
      <c r="U6" s="3"/>
      <c r="V6" s="3"/>
      <c r="W6" s="3"/>
      <c r="X6" s="3"/>
      <c r="Y6" s="3"/>
    </row>
    <row r="7" spans="1:25" ht="21" customHeight="1" x14ac:dyDescent="0.3">
      <c r="A7" s="207" t="s">
        <v>88</v>
      </c>
      <c r="B7" s="119" t="s">
        <v>39</v>
      </c>
      <c r="C7" s="118" t="s">
        <v>1</v>
      </c>
      <c r="D7" s="208" t="s">
        <v>86</v>
      </c>
      <c r="E7" s="213" t="s">
        <v>308</v>
      </c>
      <c r="F7" s="213" t="s">
        <v>309</v>
      </c>
      <c r="G7" s="213" t="s">
        <v>308</v>
      </c>
      <c r="H7" s="213" t="s">
        <v>309</v>
      </c>
      <c r="I7" s="213" t="s">
        <v>308</v>
      </c>
      <c r="J7" s="213" t="s">
        <v>309</v>
      </c>
      <c r="K7" s="3"/>
      <c r="L7" s="3"/>
      <c r="M7" s="3"/>
      <c r="N7" s="3"/>
      <c r="O7" s="3"/>
      <c r="P7" s="3"/>
      <c r="Q7" s="3"/>
      <c r="R7" s="3"/>
      <c r="S7" s="3"/>
      <c r="T7" s="3"/>
      <c r="U7" s="3"/>
      <c r="V7" s="3"/>
      <c r="W7" s="3"/>
      <c r="X7" s="3"/>
      <c r="Y7" s="3"/>
    </row>
    <row r="8" spans="1:25" ht="12" customHeight="1" x14ac:dyDescent="0.25">
      <c r="A8" s="207"/>
      <c r="B8" s="119"/>
      <c r="C8" s="118"/>
      <c r="D8" s="208"/>
      <c r="E8" s="213"/>
      <c r="F8" s="213"/>
      <c r="G8" s="213"/>
      <c r="H8" s="213"/>
      <c r="I8" s="213"/>
      <c r="J8" s="213"/>
      <c r="K8" s="13"/>
      <c r="L8" s="13"/>
      <c r="M8" s="13"/>
      <c r="N8" s="13"/>
      <c r="O8" s="13"/>
      <c r="P8" s="13"/>
      <c r="Q8" s="13"/>
      <c r="R8" s="13"/>
      <c r="S8" s="13"/>
      <c r="T8" s="13"/>
      <c r="U8" s="13"/>
      <c r="V8" s="13"/>
      <c r="W8" s="13"/>
      <c r="X8" s="13"/>
      <c r="Y8" s="13"/>
    </row>
    <row r="9" spans="1:25" ht="16.5" customHeight="1" x14ac:dyDescent="0.25">
      <c r="A9" s="109">
        <v>1</v>
      </c>
      <c r="B9" s="155" t="str">
        <f>IF('8. Seguimiento Cuatrimestral'!B9:B11="","",'8. Seguimiento Cuatrimestral'!B9:B11)</f>
        <v>Gestión Financiera</v>
      </c>
      <c r="C9" s="155" t="str">
        <f>IF('8. Seguimiento Cuatrimestral'!C9:C11="","",'8. Seguimiento Cuatrimestral'!C9:C11)</f>
        <v>Afectación Económica o Presupuestal por presentarse movimientos bancarios no identificados debido a ausencia de la información no reportada por los responsables del procesos.</v>
      </c>
      <c r="D9" s="155" t="str">
        <f>IF('8. Seguimiento Cuatrimestral'!D9:D11="","",'8. Seguimiento Cuatrimestral'!D9:D11)</f>
        <v>Gestión</v>
      </c>
      <c r="E9" s="214">
        <f>'8. Seguimiento Cuatrimestral'!F9:F11</f>
        <v>0</v>
      </c>
      <c r="F9" s="214">
        <f>'8. Seguimiento Cuatrimestral'!J9:J11</f>
        <v>0</v>
      </c>
      <c r="G9" s="214">
        <f>'8. Seguimiento Cuatrimestral'!M9:M11</f>
        <v>0</v>
      </c>
      <c r="H9" s="214">
        <f>'8. Seguimiento Cuatrimestral'!Q9:Q11</f>
        <v>0</v>
      </c>
      <c r="I9" s="214">
        <f>'8. Seguimiento Cuatrimestral'!T9:T11</f>
        <v>0</v>
      </c>
      <c r="J9" s="214">
        <f>'8. Seguimiento Cuatrimestral'!X9:X11</f>
        <v>0</v>
      </c>
      <c r="K9" s="14"/>
      <c r="L9" s="14"/>
      <c r="M9" s="14"/>
      <c r="N9" s="14"/>
      <c r="O9" s="14"/>
      <c r="P9" s="14"/>
      <c r="Q9" s="14"/>
      <c r="R9" s="14"/>
      <c r="S9" s="14"/>
      <c r="T9" s="14"/>
      <c r="U9" s="14"/>
      <c r="V9" s="14"/>
      <c r="W9" s="14"/>
      <c r="X9" s="14"/>
      <c r="Y9" s="14"/>
    </row>
    <row r="10" spans="1:25" ht="16.5" x14ac:dyDescent="0.3">
      <c r="A10" s="109"/>
      <c r="B10" s="155"/>
      <c r="C10" s="155"/>
      <c r="D10" s="155"/>
      <c r="E10" s="215"/>
      <c r="F10" s="215"/>
      <c r="G10" s="215"/>
      <c r="H10" s="215"/>
      <c r="I10" s="215"/>
      <c r="J10" s="215"/>
      <c r="K10" s="3"/>
      <c r="L10" s="3"/>
      <c r="M10" s="3"/>
      <c r="N10" s="3"/>
      <c r="O10" s="3"/>
      <c r="P10" s="3"/>
      <c r="Q10" s="3"/>
      <c r="R10" s="3"/>
      <c r="S10" s="3"/>
      <c r="T10" s="3"/>
      <c r="U10" s="3"/>
      <c r="V10" s="3"/>
      <c r="W10" s="3"/>
      <c r="X10" s="3"/>
      <c r="Y10" s="3"/>
    </row>
    <row r="11" spans="1:25" ht="16.5" x14ac:dyDescent="0.3">
      <c r="A11" s="109"/>
      <c r="B11" s="155"/>
      <c r="C11" s="155"/>
      <c r="D11" s="155"/>
      <c r="E11" s="215"/>
      <c r="F11" s="215"/>
      <c r="G11" s="215"/>
      <c r="H11" s="215"/>
      <c r="I11" s="215"/>
      <c r="J11" s="215"/>
      <c r="K11" s="3"/>
      <c r="L11" s="3"/>
      <c r="M11" s="3"/>
      <c r="N11" s="3"/>
      <c r="O11" s="3"/>
      <c r="P11" s="3"/>
      <c r="Q11" s="3"/>
      <c r="R11" s="3"/>
      <c r="S11" s="3"/>
      <c r="T11" s="3"/>
      <c r="U11" s="3"/>
      <c r="V11" s="3"/>
      <c r="W11" s="3"/>
      <c r="X11" s="3"/>
      <c r="Y11" s="3"/>
    </row>
    <row r="12" spans="1:25" ht="16.5" customHeight="1" x14ac:dyDescent="0.3">
      <c r="A12" s="109">
        <v>2</v>
      </c>
      <c r="B12" s="155" t="str">
        <f>IF('8. Seguimiento Cuatrimestral'!B12:B14="","",'8. Seguimiento Cuatrimestral'!B12:B14)</f>
        <v>Gestión Financiera</v>
      </c>
      <c r="C12" s="155" t="str">
        <f>IF('8. Seguimiento Cuatrimestral'!C12:C14="","",'8. Seguimiento Cuatrimestral'!C12:C14)</f>
        <v>Afectación Económica o Presupuestal por la no realización del pago oportuno debido a Falta de tiempo necesario para la verificacion de cuentas radicadas.</v>
      </c>
      <c r="D12" s="155" t="str">
        <f>IF('8. Seguimiento Cuatrimestral'!D12:D14="","",'8. Seguimiento Cuatrimestral'!D12:D14)</f>
        <v>Gestión</v>
      </c>
      <c r="E12" s="214">
        <f>'8. Seguimiento Cuatrimestral'!F12:F14</f>
        <v>0</v>
      </c>
      <c r="F12" s="214">
        <f>'8. Seguimiento Cuatrimestral'!J12:J14</f>
        <v>0</v>
      </c>
      <c r="G12" s="214">
        <f>'8. Seguimiento Cuatrimestral'!M12:M14</f>
        <v>0</v>
      </c>
      <c r="H12" s="214">
        <f>'8. Seguimiento Cuatrimestral'!Q12:Q14</f>
        <v>0</v>
      </c>
      <c r="I12" s="214">
        <f>'8. Seguimiento Cuatrimestral'!T12:T14</f>
        <v>0</v>
      </c>
      <c r="J12" s="214">
        <f>'8. Seguimiento Cuatrimestral'!X12:X14</f>
        <v>0</v>
      </c>
      <c r="K12" s="3"/>
      <c r="L12" s="3"/>
      <c r="M12" s="3"/>
      <c r="N12" s="3"/>
      <c r="O12" s="3"/>
      <c r="P12" s="3"/>
      <c r="Q12" s="3"/>
      <c r="R12" s="3"/>
      <c r="S12" s="3"/>
      <c r="T12" s="3"/>
      <c r="U12" s="3"/>
      <c r="V12" s="3"/>
      <c r="W12" s="3"/>
      <c r="X12" s="3"/>
      <c r="Y12" s="3"/>
    </row>
    <row r="13" spans="1:25" ht="16.5" x14ac:dyDescent="0.3">
      <c r="A13" s="109"/>
      <c r="B13" s="155"/>
      <c r="C13" s="155"/>
      <c r="D13" s="155"/>
      <c r="E13" s="215"/>
      <c r="F13" s="215"/>
      <c r="G13" s="215"/>
      <c r="H13" s="215"/>
      <c r="I13" s="215"/>
      <c r="J13" s="215"/>
      <c r="K13" s="3"/>
      <c r="L13" s="3"/>
      <c r="M13" s="3"/>
      <c r="N13" s="3"/>
      <c r="O13" s="3"/>
      <c r="P13" s="3"/>
      <c r="Q13" s="3"/>
      <c r="R13" s="3"/>
      <c r="S13" s="3"/>
      <c r="T13" s="3"/>
      <c r="U13" s="3"/>
      <c r="V13" s="3"/>
      <c r="W13" s="3"/>
      <c r="X13" s="3"/>
      <c r="Y13" s="3"/>
    </row>
    <row r="14" spans="1:25" ht="16.5" x14ac:dyDescent="0.3">
      <c r="A14" s="109"/>
      <c r="B14" s="155"/>
      <c r="C14" s="155"/>
      <c r="D14" s="155"/>
      <c r="E14" s="215"/>
      <c r="F14" s="215"/>
      <c r="G14" s="215"/>
      <c r="H14" s="215"/>
      <c r="I14" s="215"/>
      <c r="J14" s="215"/>
      <c r="K14" s="3"/>
      <c r="L14" s="3"/>
      <c r="M14" s="3"/>
      <c r="N14" s="3"/>
      <c r="O14" s="3"/>
      <c r="P14" s="3"/>
      <c r="Q14" s="3"/>
      <c r="R14" s="3"/>
      <c r="S14" s="3"/>
      <c r="T14" s="3"/>
      <c r="U14" s="3"/>
      <c r="V14" s="3"/>
      <c r="W14" s="3"/>
      <c r="X14" s="3"/>
      <c r="Y14" s="3"/>
    </row>
    <row r="15" spans="1:25" ht="16.5" customHeight="1" x14ac:dyDescent="0.3">
      <c r="A15" s="109">
        <v>3</v>
      </c>
      <c r="B15" s="155" t="str">
        <f>IF('8. Seguimiento Cuatrimestral'!B15:B17="","",'8. Seguimiento Cuatrimestral'!B15:B17)</f>
        <v>Gestión Financiera</v>
      </c>
      <c r="C15" s="155" t="str">
        <f>IF('8. Seguimiento Cuatrimestral'!C15:C17="","",'8. Seguimiento Cuatrimestral'!C15:C17)</f>
        <v>Afectación Económica o Presupuestal por Fallas en el aplicativo SISFONDOGER para ejercer el control de los recursos debido a Falta de parametrización</v>
      </c>
      <c r="D15" s="155" t="str">
        <f>IF('8. Seguimiento Cuatrimestral'!D15:D17="","",'8. Seguimiento Cuatrimestral'!D15:D17)</f>
        <v>Gestión</v>
      </c>
      <c r="E15" s="214">
        <f>'8. Seguimiento Cuatrimestral'!F15:F17</f>
        <v>0</v>
      </c>
      <c r="F15" s="214">
        <f>'8. Seguimiento Cuatrimestral'!J15:J17</f>
        <v>0</v>
      </c>
      <c r="G15" s="214">
        <f>'8. Seguimiento Cuatrimestral'!M15:M17</f>
        <v>0</v>
      </c>
      <c r="H15" s="214">
        <f>'8. Seguimiento Cuatrimestral'!Q15:Q17</f>
        <v>0</v>
      </c>
      <c r="I15" s="214">
        <f>'8. Seguimiento Cuatrimestral'!T15:T17</f>
        <v>0</v>
      </c>
      <c r="J15" s="214">
        <f>'8. Seguimiento Cuatrimestral'!X15:X17</f>
        <v>0</v>
      </c>
      <c r="K15" s="3"/>
      <c r="L15" s="3"/>
      <c r="M15" s="3"/>
      <c r="N15" s="3"/>
      <c r="O15" s="3"/>
      <c r="P15" s="3"/>
      <c r="Q15" s="3"/>
      <c r="R15" s="3"/>
      <c r="S15" s="3"/>
      <c r="T15" s="3"/>
      <c r="U15" s="3"/>
      <c r="V15" s="3"/>
      <c r="W15" s="3"/>
      <c r="X15" s="3"/>
      <c r="Y15" s="3"/>
    </row>
    <row r="16" spans="1:25" ht="16.5" x14ac:dyDescent="0.3">
      <c r="A16" s="109"/>
      <c r="B16" s="155"/>
      <c r="C16" s="155"/>
      <c r="D16" s="155"/>
      <c r="E16" s="215"/>
      <c r="F16" s="215"/>
      <c r="G16" s="215"/>
      <c r="H16" s="215"/>
      <c r="I16" s="215"/>
      <c r="J16" s="215"/>
      <c r="K16" s="3"/>
      <c r="L16" s="3"/>
      <c r="M16" s="3"/>
      <c r="N16" s="3"/>
      <c r="O16" s="3"/>
      <c r="P16" s="3"/>
      <c r="Q16" s="3"/>
      <c r="R16" s="3"/>
      <c r="S16" s="3"/>
      <c r="T16" s="3"/>
      <c r="U16" s="3"/>
      <c r="V16" s="3"/>
      <c r="W16" s="3"/>
      <c r="X16" s="3"/>
      <c r="Y16" s="3"/>
    </row>
    <row r="17" spans="1:25" ht="16.5" x14ac:dyDescent="0.3">
      <c r="A17" s="109"/>
      <c r="B17" s="155"/>
      <c r="C17" s="155"/>
      <c r="D17" s="155"/>
      <c r="E17" s="215"/>
      <c r="F17" s="215"/>
      <c r="G17" s="215"/>
      <c r="H17" s="215"/>
      <c r="I17" s="215"/>
      <c r="J17" s="215"/>
      <c r="K17" s="3"/>
      <c r="L17" s="3"/>
      <c r="M17" s="3"/>
      <c r="N17" s="3"/>
      <c r="O17" s="3"/>
      <c r="P17" s="3"/>
      <c r="Q17" s="3"/>
      <c r="R17" s="3"/>
      <c r="S17" s="3"/>
      <c r="T17" s="3"/>
      <c r="U17" s="3"/>
      <c r="V17" s="3"/>
      <c r="W17" s="3"/>
      <c r="X17" s="3"/>
      <c r="Y17" s="3"/>
    </row>
    <row r="18" spans="1:25" ht="16.5" customHeight="1" x14ac:dyDescent="0.3">
      <c r="A18" s="109">
        <v>4</v>
      </c>
      <c r="B18" s="155" t="str">
        <f>IF('8. Seguimiento Cuatrimestral'!B18:B20="","",'8. Seguimiento Cuatrimestral'!B18:B20)</f>
        <v>Gestión Financiera</v>
      </c>
      <c r="C18" s="155" t="str">
        <f>IF('8. Seguimiento Cuatrimestral'!C18:C20="","",'8. Seguimiento Cuatrimestral'!C18:C20)</f>
        <v>Afectación Económica o Presupuestal por Reconocimiento, medición, presentación  y revelación no acorde a la realidad económica y financiera del IDIGER debido a Falta de información reportada por los lideres de procesos debido a Falta de información reportada por los lideres de procesos.</v>
      </c>
      <c r="D18" s="155" t="str">
        <f>IF('8. Seguimiento Cuatrimestral'!D18:D20="","",'8. Seguimiento Cuatrimestral'!D18:D20)</f>
        <v>Gestión</v>
      </c>
      <c r="E18" s="214">
        <f>'8. Seguimiento Cuatrimestral'!F18:F20</f>
        <v>0</v>
      </c>
      <c r="F18" s="214">
        <f>'8. Seguimiento Cuatrimestral'!J18:J20</f>
        <v>0</v>
      </c>
      <c r="G18" s="214">
        <f>'8. Seguimiento Cuatrimestral'!M18:M20</f>
        <v>0</v>
      </c>
      <c r="H18" s="214">
        <f>'8. Seguimiento Cuatrimestral'!Q18:Q20</f>
        <v>0</v>
      </c>
      <c r="I18" s="214">
        <f>'8. Seguimiento Cuatrimestral'!T18:T20</f>
        <v>0</v>
      </c>
      <c r="J18" s="214">
        <f>'8. Seguimiento Cuatrimestral'!X18:X20</f>
        <v>0</v>
      </c>
      <c r="K18" s="3"/>
      <c r="L18" s="3"/>
      <c r="M18" s="3"/>
      <c r="N18" s="3"/>
      <c r="O18" s="3"/>
      <c r="P18" s="3"/>
      <c r="Q18" s="3"/>
      <c r="R18" s="3"/>
      <c r="S18" s="3"/>
      <c r="T18" s="3"/>
      <c r="U18" s="3"/>
      <c r="V18" s="3"/>
      <c r="W18" s="3"/>
      <c r="X18" s="3"/>
      <c r="Y18" s="3"/>
    </row>
    <row r="19" spans="1:25" ht="16.5" x14ac:dyDescent="0.3">
      <c r="A19" s="109"/>
      <c r="B19" s="155"/>
      <c r="C19" s="155"/>
      <c r="D19" s="155"/>
      <c r="E19" s="215"/>
      <c r="F19" s="215"/>
      <c r="G19" s="215"/>
      <c r="H19" s="215"/>
      <c r="I19" s="215"/>
      <c r="J19" s="215"/>
      <c r="K19" s="3"/>
      <c r="L19" s="3"/>
      <c r="M19" s="3"/>
      <c r="N19" s="3"/>
      <c r="O19" s="3"/>
      <c r="P19" s="3"/>
      <c r="Q19" s="3"/>
      <c r="R19" s="3"/>
      <c r="S19" s="3"/>
      <c r="T19" s="3"/>
      <c r="U19" s="3"/>
      <c r="V19" s="3"/>
      <c r="W19" s="3"/>
      <c r="X19" s="3"/>
      <c r="Y19" s="3"/>
    </row>
    <row r="20" spans="1:25" ht="16.5" x14ac:dyDescent="0.3">
      <c r="A20" s="109"/>
      <c r="B20" s="155"/>
      <c r="C20" s="155"/>
      <c r="D20" s="155"/>
      <c r="E20" s="215"/>
      <c r="F20" s="215"/>
      <c r="G20" s="215"/>
      <c r="H20" s="215"/>
      <c r="I20" s="215"/>
      <c r="J20" s="215"/>
      <c r="K20" s="3"/>
      <c r="L20" s="3"/>
      <c r="M20" s="3"/>
      <c r="N20" s="3"/>
      <c r="O20" s="3"/>
      <c r="P20" s="3"/>
      <c r="Q20" s="3"/>
      <c r="R20" s="3"/>
      <c r="S20" s="3"/>
      <c r="T20" s="3"/>
      <c r="U20" s="3"/>
      <c r="V20" s="3"/>
      <c r="W20" s="3"/>
      <c r="X20" s="3"/>
      <c r="Y20" s="3"/>
    </row>
    <row r="21" spans="1:25" ht="16.5" customHeight="1" x14ac:dyDescent="0.3">
      <c r="A21" s="109">
        <v>5</v>
      </c>
      <c r="B21" s="155" t="str">
        <f>IF('8. Seguimiento Cuatrimestral'!B21:B23="","",'8. Seguimiento Cuatrimestral'!B21:B23)</f>
        <v>Gestión Financiera</v>
      </c>
      <c r="C21" s="155" t="str">
        <f>IF('8. Seguimiento Cuatrimestral'!C21:C23="","",'8. Seguimiento Cuatrimestral'!C21:C23)</f>
        <v>Afectación Económica o Presupuestal por Errores u omisiones por parte de la fiduciaria en el cumplimiento de las instrucciones de pago emitidas por el IDIGER para el pago.</v>
      </c>
      <c r="D21" s="155" t="str">
        <f>IF('8. Seguimiento Cuatrimestral'!D21:D23="","",'8. Seguimiento Cuatrimestral'!D21:D23)</f>
        <v>Gestión</v>
      </c>
      <c r="E21" s="214">
        <f>'8. Seguimiento Cuatrimestral'!F21:F23</f>
        <v>0</v>
      </c>
      <c r="F21" s="214">
        <f>'8. Seguimiento Cuatrimestral'!J21:J23</f>
        <v>0</v>
      </c>
      <c r="G21" s="214">
        <f>'8. Seguimiento Cuatrimestral'!M21:M23</f>
        <v>0</v>
      </c>
      <c r="H21" s="214">
        <f>'8. Seguimiento Cuatrimestral'!Q21:Q23</f>
        <v>0</v>
      </c>
      <c r="I21" s="214">
        <f>'8. Seguimiento Cuatrimestral'!T21:T23</f>
        <v>0</v>
      </c>
      <c r="J21" s="214">
        <f>'8. Seguimiento Cuatrimestral'!X21:X23</f>
        <v>0</v>
      </c>
      <c r="K21" s="3"/>
      <c r="L21" s="3"/>
      <c r="M21" s="3"/>
      <c r="N21" s="3"/>
      <c r="O21" s="3"/>
      <c r="P21" s="3"/>
      <c r="Q21" s="3"/>
      <c r="R21" s="3"/>
      <c r="S21" s="3"/>
      <c r="T21" s="3"/>
      <c r="U21" s="3"/>
      <c r="V21" s="3"/>
      <c r="W21" s="3"/>
      <c r="X21" s="3"/>
      <c r="Y21" s="3"/>
    </row>
    <row r="22" spans="1:25" ht="16.5" x14ac:dyDescent="0.3">
      <c r="A22" s="109"/>
      <c r="B22" s="155"/>
      <c r="C22" s="155"/>
      <c r="D22" s="155"/>
      <c r="E22" s="215"/>
      <c r="F22" s="215"/>
      <c r="G22" s="215"/>
      <c r="H22" s="215"/>
      <c r="I22" s="215"/>
      <c r="J22" s="215"/>
      <c r="K22" s="3"/>
      <c r="L22" s="3"/>
      <c r="M22" s="3"/>
      <c r="N22" s="3"/>
      <c r="O22" s="3"/>
      <c r="P22" s="3"/>
      <c r="Q22" s="3"/>
      <c r="R22" s="3"/>
      <c r="S22" s="3"/>
      <c r="T22" s="3"/>
      <c r="U22" s="3"/>
      <c r="V22" s="3"/>
      <c r="W22" s="3"/>
      <c r="X22" s="3"/>
      <c r="Y22" s="3"/>
    </row>
    <row r="23" spans="1:25" ht="16.5" x14ac:dyDescent="0.3">
      <c r="A23" s="109"/>
      <c r="B23" s="155"/>
      <c r="C23" s="155"/>
      <c r="D23" s="155"/>
      <c r="E23" s="215"/>
      <c r="F23" s="215"/>
      <c r="G23" s="215"/>
      <c r="H23" s="215"/>
      <c r="I23" s="215"/>
      <c r="J23" s="215"/>
      <c r="K23" s="3"/>
      <c r="L23" s="3"/>
      <c r="M23" s="3"/>
      <c r="N23" s="3"/>
      <c r="O23" s="3"/>
      <c r="P23" s="3"/>
      <c r="Q23" s="3"/>
      <c r="R23" s="3"/>
      <c r="S23" s="3"/>
      <c r="T23" s="3"/>
      <c r="U23" s="3"/>
      <c r="V23" s="3"/>
      <c r="W23" s="3"/>
      <c r="X23" s="3"/>
      <c r="Y23" s="3"/>
    </row>
    <row r="24" spans="1:25" ht="16.5" customHeight="1" x14ac:dyDescent="0.3">
      <c r="A24" s="109">
        <v>6</v>
      </c>
      <c r="B24" s="155" t="str">
        <f>IF('8. Seguimiento Cuatrimestral'!B24:B26="","",'8. Seguimiento Cuatrimestral'!B24:B26)</f>
        <v>Gestión Financiera</v>
      </c>
      <c r="C24" s="155" t="str">
        <f>IF('8. Seguimiento Cuatrimestral'!C24:C26="","",'8. Seguimiento Cuatrimestral'!C24:C26)</f>
        <v>Afectación Económica o Presupuestal por el error en la reproducción de la información presupuestal en el PREDIS LOCAL debido a la Ausencia de herramientas tecnológicas para reproducir en los aplicativos locales la informacion presupuestal</v>
      </c>
      <c r="D24" s="155" t="str">
        <f>IF('8. Seguimiento Cuatrimestral'!D24:D26="","",'8. Seguimiento Cuatrimestral'!D24:D26)</f>
        <v>Gestión</v>
      </c>
      <c r="E24" s="214">
        <f>'8. Seguimiento Cuatrimestral'!F24:F26</f>
        <v>0</v>
      </c>
      <c r="F24" s="214">
        <f>'8. Seguimiento Cuatrimestral'!J24:J26</f>
        <v>0</v>
      </c>
      <c r="G24" s="214">
        <f>'8. Seguimiento Cuatrimestral'!M24:M26</f>
        <v>0</v>
      </c>
      <c r="H24" s="214">
        <f>'8. Seguimiento Cuatrimestral'!Q24:Q26</f>
        <v>0</v>
      </c>
      <c r="I24" s="214">
        <f>'8. Seguimiento Cuatrimestral'!T24:T26</f>
        <v>0</v>
      </c>
      <c r="J24" s="214">
        <f>'8. Seguimiento Cuatrimestral'!X24:X26</f>
        <v>0</v>
      </c>
      <c r="K24" s="3"/>
      <c r="L24" s="3"/>
      <c r="M24" s="3"/>
      <c r="N24" s="3"/>
      <c r="O24" s="3"/>
      <c r="P24" s="3"/>
      <c r="Q24" s="3"/>
      <c r="R24" s="3"/>
      <c r="S24" s="3"/>
      <c r="T24" s="3"/>
      <c r="U24" s="3"/>
      <c r="V24" s="3"/>
      <c r="W24" s="3"/>
      <c r="X24" s="3"/>
      <c r="Y24" s="3"/>
    </row>
    <row r="25" spans="1:25" ht="16.5" x14ac:dyDescent="0.3">
      <c r="A25" s="109"/>
      <c r="B25" s="155"/>
      <c r="C25" s="155"/>
      <c r="D25" s="155"/>
      <c r="E25" s="215"/>
      <c r="F25" s="215"/>
      <c r="G25" s="215"/>
      <c r="H25" s="215"/>
      <c r="I25" s="215"/>
      <c r="J25" s="215"/>
      <c r="K25" s="3"/>
      <c r="L25" s="3"/>
      <c r="M25" s="3"/>
      <c r="N25" s="3"/>
      <c r="O25" s="3"/>
      <c r="P25" s="3"/>
      <c r="Q25" s="3"/>
      <c r="R25" s="3"/>
      <c r="S25" s="3"/>
      <c r="T25" s="3"/>
      <c r="U25" s="3"/>
      <c r="V25" s="3"/>
      <c r="W25" s="3"/>
      <c r="X25" s="3"/>
      <c r="Y25" s="3"/>
    </row>
    <row r="26" spans="1:25" ht="16.5" x14ac:dyDescent="0.3">
      <c r="A26" s="109"/>
      <c r="B26" s="155"/>
      <c r="C26" s="155"/>
      <c r="D26" s="155"/>
      <c r="E26" s="215"/>
      <c r="F26" s="215"/>
      <c r="G26" s="215"/>
      <c r="H26" s="215"/>
      <c r="I26" s="215"/>
      <c r="J26" s="215"/>
      <c r="K26" s="3"/>
      <c r="L26" s="3"/>
      <c r="M26" s="3"/>
      <c r="N26" s="3"/>
      <c r="O26" s="3"/>
      <c r="P26" s="3"/>
      <c r="Q26" s="3"/>
      <c r="R26" s="3"/>
      <c r="S26" s="3"/>
      <c r="T26" s="3"/>
      <c r="U26" s="3"/>
      <c r="V26" s="3"/>
      <c r="W26" s="3"/>
      <c r="X26" s="3"/>
      <c r="Y26" s="3"/>
    </row>
    <row r="27" spans="1:25" ht="16.5" customHeight="1" x14ac:dyDescent="0.3">
      <c r="A27" s="109">
        <v>7</v>
      </c>
      <c r="B27" s="155" t="str">
        <f>IF('8. Seguimiento Cuatrimestral'!B27:B29="","",'8. Seguimiento Cuatrimestral'!B27:B29)</f>
        <v>Gestión Financiera</v>
      </c>
      <c r="C27" s="155" t="str">
        <f>IF('8. Seguimiento Cuatrimestral'!C27:C29="","",'8. Seguimiento Cuatrimestral'!C27:C29)</f>
        <v>Posibilidad de afectación economica o presupuestal, por la alta rotación de personal de planta, debido a la falta de lineamientos y herramientas institucionalizados para una adecuada trasferencia de conocimiento.</v>
      </c>
      <c r="D27" s="155" t="str">
        <f>IF('8. Seguimiento Cuatrimestral'!D27:D29="","",'8. Seguimiento Cuatrimestral'!D27:D29)</f>
        <v>Fuga de Capital Intelectual</v>
      </c>
      <c r="E27" s="214">
        <f>'8. Seguimiento Cuatrimestral'!F27:F29</f>
        <v>0</v>
      </c>
      <c r="F27" s="214">
        <f>'8. Seguimiento Cuatrimestral'!J27:J29</f>
        <v>0</v>
      </c>
      <c r="G27" s="214">
        <f>'8. Seguimiento Cuatrimestral'!M27:M29</f>
        <v>0</v>
      </c>
      <c r="H27" s="214">
        <f>'8. Seguimiento Cuatrimestral'!Q27:Q29</f>
        <v>0</v>
      </c>
      <c r="I27" s="214">
        <f>'8. Seguimiento Cuatrimestral'!T27:T29</f>
        <v>0</v>
      </c>
      <c r="J27" s="214">
        <f>'8. Seguimiento Cuatrimestral'!X27:X29</f>
        <v>0</v>
      </c>
      <c r="K27" s="3"/>
      <c r="L27" s="3"/>
      <c r="M27" s="3"/>
      <c r="N27" s="3"/>
      <c r="O27" s="3"/>
      <c r="P27" s="3"/>
      <c r="Q27" s="3"/>
      <c r="R27" s="3"/>
      <c r="S27" s="3"/>
      <c r="T27" s="3"/>
      <c r="U27" s="3"/>
      <c r="V27" s="3"/>
      <c r="W27" s="3"/>
      <c r="X27" s="3"/>
      <c r="Y27" s="3"/>
    </row>
    <row r="28" spans="1:25" ht="16.5" x14ac:dyDescent="0.3">
      <c r="A28" s="109"/>
      <c r="B28" s="155"/>
      <c r="C28" s="155"/>
      <c r="D28" s="155"/>
      <c r="E28" s="215"/>
      <c r="F28" s="215"/>
      <c r="G28" s="215"/>
      <c r="H28" s="215"/>
      <c r="I28" s="215"/>
      <c r="J28" s="215"/>
      <c r="K28" s="3"/>
      <c r="L28" s="3"/>
      <c r="M28" s="3"/>
      <c r="N28" s="3"/>
      <c r="O28" s="3"/>
      <c r="P28" s="3"/>
      <c r="Q28" s="3"/>
      <c r="R28" s="3"/>
      <c r="S28" s="3"/>
      <c r="T28" s="3"/>
      <c r="U28" s="3"/>
      <c r="V28" s="3"/>
      <c r="W28" s="3"/>
      <c r="X28" s="3"/>
      <c r="Y28" s="3"/>
    </row>
    <row r="29" spans="1:25" ht="16.5" x14ac:dyDescent="0.3">
      <c r="A29" s="109"/>
      <c r="B29" s="155"/>
      <c r="C29" s="155"/>
      <c r="D29" s="155"/>
      <c r="E29" s="215"/>
      <c r="F29" s="215"/>
      <c r="G29" s="215"/>
      <c r="H29" s="215"/>
      <c r="I29" s="215"/>
      <c r="J29" s="215"/>
      <c r="K29" s="3"/>
      <c r="L29" s="3"/>
      <c r="M29" s="3"/>
      <c r="N29" s="3"/>
      <c r="O29" s="3"/>
      <c r="P29" s="3"/>
      <c r="Q29" s="3"/>
      <c r="R29" s="3"/>
      <c r="S29" s="3"/>
      <c r="T29" s="3"/>
      <c r="U29" s="3"/>
      <c r="V29" s="3"/>
      <c r="W29" s="3"/>
      <c r="X29" s="3"/>
      <c r="Y29" s="3"/>
    </row>
    <row r="30" spans="1:25" ht="16.5" customHeight="1" x14ac:dyDescent="0.3">
      <c r="A30" s="109">
        <v>8</v>
      </c>
      <c r="B30" s="155" t="str">
        <f>IF('8. Seguimiento Cuatrimestral'!B30:B32="","",'8. Seguimiento Cuatrimestral'!B30:B32)</f>
        <v>Gestión Financiera</v>
      </c>
      <c r="C30" s="155" t="str">
        <f>IF('8. Seguimiento Cuatrimestral'!C30:C32="","",'8. Seguimiento Cuatrimestral'!C30:C32)</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D30" s="155" t="str">
        <f>IF('8. Seguimiento Cuatrimestral'!D30:D32="","",'8. Seguimiento Cuatrimestral'!D30:D32)</f>
        <v>Fuga de Capital Intelectual</v>
      </c>
      <c r="E30" s="214">
        <f>'8. Seguimiento Cuatrimestral'!F30:F32</f>
        <v>0</v>
      </c>
      <c r="F30" s="214">
        <f>'8. Seguimiento Cuatrimestral'!J30:J32</f>
        <v>0</v>
      </c>
      <c r="G30" s="214">
        <f>'8. Seguimiento Cuatrimestral'!M30:M32</f>
        <v>0</v>
      </c>
      <c r="H30" s="214">
        <f>'8. Seguimiento Cuatrimestral'!Q30:Q32</f>
        <v>0</v>
      </c>
      <c r="I30" s="214">
        <f>'8. Seguimiento Cuatrimestral'!T30:T32</f>
        <v>0</v>
      </c>
      <c r="J30" s="214">
        <f>'8. Seguimiento Cuatrimestral'!X30:X32</f>
        <v>0</v>
      </c>
      <c r="K30" s="3"/>
      <c r="L30" s="3"/>
      <c r="M30" s="3"/>
      <c r="N30" s="3"/>
      <c r="O30" s="3"/>
      <c r="P30" s="3"/>
      <c r="Q30" s="3"/>
      <c r="R30" s="3"/>
      <c r="S30" s="3"/>
      <c r="T30" s="3"/>
      <c r="U30" s="3"/>
      <c r="V30" s="3"/>
      <c r="W30" s="3"/>
      <c r="X30" s="3"/>
      <c r="Y30" s="3"/>
    </row>
    <row r="31" spans="1:25" ht="16.5" x14ac:dyDescent="0.3">
      <c r="A31" s="109"/>
      <c r="B31" s="155"/>
      <c r="C31" s="155"/>
      <c r="D31" s="155"/>
      <c r="E31" s="215"/>
      <c r="F31" s="215"/>
      <c r="G31" s="215"/>
      <c r="H31" s="215"/>
      <c r="I31" s="215"/>
      <c r="J31" s="215"/>
      <c r="K31" s="3"/>
      <c r="L31" s="3"/>
      <c r="M31" s="3"/>
      <c r="N31" s="3"/>
      <c r="O31" s="3"/>
      <c r="P31" s="3"/>
      <c r="Q31" s="3"/>
      <c r="R31" s="3"/>
      <c r="S31" s="3"/>
      <c r="T31" s="3"/>
      <c r="U31" s="3"/>
      <c r="V31" s="3"/>
      <c r="W31" s="3"/>
      <c r="X31" s="3"/>
      <c r="Y31" s="3"/>
    </row>
    <row r="32" spans="1:25" ht="16.5" x14ac:dyDescent="0.3">
      <c r="A32" s="109"/>
      <c r="B32" s="155"/>
      <c r="C32" s="155"/>
      <c r="D32" s="155"/>
      <c r="E32" s="215"/>
      <c r="F32" s="215"/>
      <c r="G32" s="215"/>
      <c r="H32" s="215"/>
      <c r="I32" s="215"/>
      <c r="J32" s="215"/>
      <c r="K32" s="3"/>
      <c r="L32" s="3"/>
      <c r="M32" s="3"/>
      <c r="N32" s="3"/>
      <c r="O32" s="3"/>
      <c r="P32" s="3"/>
      <c r="Q32" s="3"/>
      <c r="R32" s="3"/>
      <c r="S32" s="3"/>
      <c r="T32" s="3"/>
      <c r="U32" s="3"/>
      <c r="V32" s="3"/>
      <c r="W32" s="3"/>
      <c r="X32" s="3"/>
      <c r="Y32" s="3"/>
    </row>
    <row r="33" spans="1:25" ht="16.5" customHeight="1" x14ac:dyDescent="0.3">
      <c r="A33" s="109">
        <v>9</v>
      </c>
      <c r="B33" s="155" t="str">
        <f>IF('8. Seguimiento Cuatrimestral'!B33:B35="","",'8. Seguimiento Cuatrimestral'!B33:B35)</f>
        <v>Gestión Financiera</v>
      </c>
      <c r="C33" s="155" t="str">
        <f>IF('8. Seguimiento Cuatrimestral'!C33:C35="","",'8. Seguimiento Cuatrimestral'!C33:C35)</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D33" s="155" t="str">
        <f>IF('8. Seguimiento Cuatrimestral'!D33:D35="","",'8. Seguimiento Cuatrimestral'!D33:D35)</f>
        <v>Seguridad de la Información (Pérdida de Confidencialidad)</v>
      </c>
      <c r="E33" s="214">
        <f>'8. Seguimiento Cuatrimestral'!F33:F35</f>
        <v>0</v>
      </c>
      <c r="F33" s="214">
        <f>'8. Seguimiento Cuatrimestral'!J33:J35</f>
        <v>0</v>
      </c>
      <c r="G33" s="214">
        <f>'8. Seguimiento Cuatrimestral'!M33:M35</f>
        <v>0</v>
      </c>
      <c r="H33" s="214">
        <f>'8. Seguimiento Cuatrimestral'!Q33:Q35</f>
        <v>0</v>
      </c>
      <c r="I33" s="214">
        <f>'8. Seguimiento Cuatrimestral'!T33:T35</f>
        <v>0</v>
      </c>
      <c r="J33" s="214">
        <f>'8. Seguimiento Cuatrimestral'!X33:X35</f>
        <v>0</v>
      </c>
      <c r="K33" s="3"/>
      <c r="L33" s="3"/>
      <c r="M33" s="3"/>
      <c r="N33" s="3"/>
      <c r="O33" s="3"/>
      <c r="P33" s="3"/>
      <c r="Q33" s="3"/>
      <c r="R33" s="3"/>
      <c r="S33" s="3"/>
      <c r="T33" s="3"/>
      <c r="U33" s="3"/>
      <c r="V33" s="3"/>
      <c r="W33" s="3"/>
      <c r="X33" s="3"/>
      <c r="Y33" s="3"/>
    </row>
    <row r="34" spans="1:25" ht="16.5" x14ac:dyDescent="0.3">
      <c r="A34" s="109"/>
      <c r="B34" s="155"/>
      <c r="C34" s="155"/>
      <c r="D34" s="155"/>
      <c r="E34" s="215"/>
      <c r="F34" s="215"/>
      <c r="G34" s="215"/>
      <c r="H34" s="215"/>
      <c r="I34" s="215"/>
      <c r="J34" s="215"/>
      <c r="K34" s="3"/>
      <c r="L34" s="3"/>
      <c r="M34" s="3"/>
      <c r="N34" s="3"/>
      <c r="O34" s="3"/>
      <c r="P34" s="3"/>
      <c r="Q34" s="3"/>
      <c r="R34" s="3"/>
      <c r="S34" s="3"/>
      <c r="T34" s="3"/>
      <c r="U34" s="3"/>
      <c r="V34" s="3"/>
      <c r="W34" s="3"/>
      <c r="X34" s="3"/>
      <c r="Y34" s="3"/>
    </row>
    <row r="35" spans="1:25" ht="16.5" x14ac:dyDescent="0.3">
      <c r="A35" s="109"/>
      <c r="B35" s="155"/>
      <c r="C35" s="155"/>
      <c r="D35" s="155"/>
      <c r="E35" s="215"/>
      <c r="F35" s="215"/>
      <c r="G35" s="215"/>
      <c r="H35" s="215"/>
      <c r="I35" s="215"/>
      <c r="J35" s="215"/>
      <c r="K35" s="3"/>
      <c r="L35" s="3"/>
      <c r="M35" s="3"/>
      <c r="N35" s="3"/>
      <c r="O35" s="3"/>
      <c r="P35" s="3"/>
      <c r="Q35" s="3"/>
      <c r="R35" s="3"/>
      <c r="S35" s="3"/>
      <c r="T35" s="3"/>
      <c r="U35" s="3"/>
      <c r="V35" s="3"/>
      <c r="W35" s="3"/>
      <c r="X35" s="3"/>
      <c r="Y35" s="3"/>
    </row>
    <row r="36" spans="1:25" ht="16.5" customHeight="1" x14ac:dyDescent="0.3">
      <c r="A36" s="109">
        <v>10</v>
      </c>
      <c r="B36" s="155" t="str">
        <f>IF('8. Seguimiento Cuatrimestral'!B36:B38="","",'8. Seguimiento Cuatrimestral'!B36:B38)</f>
        <v>Gestión Financiera</v>
      </c>
      <c r="C36" s="155" t="str">
        <f>IF('8. Seguimiento Cuatrimestral'!C36:C38="","",'8. Seguimiento Cuatrimestral'!C36:C38)</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D36" s="155" t="str">
        <f>IF('8. Seguimiento Cuatrimestral'!D36:D38="","",'8. Seguimiento Cuatrimestral'!D36:D38)</f>
        <v>Seguridad de la Información (Pérdida de la Integridad)</v>
      </c>
      <c r="E36" s="214">
        <f>'8. Seguimiento Cuatrimestral'!F36:F38</f>
        <v>0</v>
      </c>
      <c r="F36" s="214">
        <f>'8. Seguimiento Cuatrimestral'!J36:J38</f>
        <v>0</v>
      </c>
      <c r="G36" s="214">
        <f>'8. Seguimiento Cuatrimestral'!M36:M38</f>
        <v>0</v>
      </c>
      <c r="H36" s="214">
        <f>'8. Seguimiento Cuatrimestral'!Q36:Q38</f>
        <v>0</v>
      </c>
      <c r="I36" s="214">
        <f>'8. Seguimiento Cuatrimestral'!T36:T38</f>
        <v>0</v>
      </c>
      <c r="J36" s="214">
        <f>'8. Seguimiento Cuatrimestral'!X36:X38</f>
        <v>0</v>
      </c>
      <c r="K36" s="3"/>
      <c r="L36" s="3"/>
      <c r="M36" s="3"/>
      <c r="N36" s="3"/>
      <c r="O36" s="3"/>
      <c r="P36" s="3"/>
      <c r="Q36" s="3"/>
      <c r="R36" s="3"/>
      <c r="S36" s="3"/>
      <c r="T36" s="3"/>
      <c r="U36" s="3"/>
      <c r="V36" s="3"/>
      <c r="W36" s="3"/>
      <c r="X36" s="3"/>
      <c r="Y36" s="3"/>
    </row>
    <row r="37" spans="1:25" ht="16.5" x14ac:dyDescent="0.3">
      <c r="A37" s="109"/>
      <c r="B37" s="155"/>
      <c r="C37" s="155"/>
      <c r="D37" s="155"/>
      <c r="E37" s="215"/>
      <c r="F37" s="215"/>
      <c r="G37" s="215"/>
      <c r="H37" s="215"/>
      <c r="I37" s="215"/>
      <c r="J37" s="215"/>
      <c r="K37" s="3"/>
      <c r="L37" s="3"/>
      <c r="M37" s="3"/>
      <c r="N37" s="3"/>
      <c r="O37" s="3"/>
      <c r="P37" s="3"/>
      <c r="Q37" s="3"/>
      <c r="R37" s="3"/>
      <c r="S37" s="3"/>
      <c r="T37" s="3"/>
      <c r="U37" s="3"/>
      <c r="V37" s="3"/>
      <c r="W37" s="3"/>
      <c r="X37" s="3"/>
      <c r="Y37" s="3"/>
    </row>
    <row r="38" spans="1:25" ht="16.5" x14ac:dyDescent="0.3">
      <c r="A38" s="109"/>
      <c r="B38" s="155"/>
      <c r="C38" s="155"/>
      <c r="D38" s="155"/>
      <c r="E38" s="215"/>
      <c r="F38" s="215"/>
      <c r="G38" s="215"/>
      <c r="H38" s="215"/>
      <c r="I38" s="215"/>
      <c r="J38" s="215"/>
      <c r="K38" s="3"/>
      <c r="L38" s="3"/>
      <c r="M38" s="3"/>
      <c r="N38" s="3"/>
      <c r="O38" s="3"/>
      <c r="P38" s="3"/>
      <c r="Q38" s="3"/>
      <c r="R38" s="3"/>
      <c r="S38" s="3"/>
      <c r="T38" s="3"/>
      <c r="U38" s="3"/>
      <c r="V38" s="3"/>
      <c r="W38" s="3"/>
      <c r="X38" s="3"/>
      <c r="Y38" s="3"/>
    </row>
    <row r="39" spans="1:25" ht="16.5" customHeight="1" x14ac:dyDescent="0.3">
      <c r="A39" s="109">
        <v>11</v>
      </c>
      <c r="B39" s="155" t="str">
        <f>IF('8. Seguimiento Cuatrimestral'!B39:B41="","",'8. Seguimiento Cuatrimestral'!B39:B41)</f>
        <v/>
      </c>
      <c r="C39" s="155" t="str">
        <f>IF('8. Seguimiento Cuatrimestral'!C39:C41="","",'8. Seguimiento Cuatrimestral'!C39:C41)</f>
        <v/>
      </c>
      <c r="D39" s="155" t="str">
        <f>IF('8. Seguimiento Cuatrimestral'!D39:D41="","",'8. Seguimiento Cuatrimestral'!D39:D41)</f>
        <v/>
      </c>
      <c r="E39" s="214">
        <f>'8. Seguimiento Cuatrimestral'!F39:F41</f>
        <v>0</v>
      </c>
      <c r="F39" s="214">
        <f>'8. Seguimiento Cuatrimestral'!J39:J41</f>
        <v>0</v>
      </c>
      <c r="G39" s="214">
        <f>'8. Seguimiento Cuatrimestral'!M39:M41</f>
        <v>0</v>
      </c>
      <c r="H39" s="214">
        <f>'8. Seguimiento Cuatrimestral'!Q39:Q41</f>
        <v>0</v>
      </c>
      <c r="I39" s="214">
        <f>'8. Seguimiento Cuatrimestral'!T39:T41</f>
        <v>0</v>
      </c>
      <c r="J39" s="214">
        <f>'8. Seguimiento Cuatrimestral'!X39:X41</f>
        <v>0</v>
      </c>
      <c r="K39" s="3"/>
      <c r="L39" s="3"/>
      <c r="M39" s="3"/>
      <c r="N39" s="3"/>
      <c r="O39" s="3"/>
      <c r="P39" s="3"/>
      <c r="Q39" s="3"/>
      <c r="R39" s="3"/>
      <c r="S39" s="3"/>
      <c r="T39" s="3"/>
      <c r="U39" s="3"/>
      <c r="V39" s="3"/>
      <c r="W39" s="3"/>
      <c r="X39" s="3"/>
      <c r="Y39" s="3"/>
    </row>
    <row r="40" spans="1:25" ht="16.5" x14ac:dyDescent="0.3">
      <c r="A40" s="109"/>
      <c r="B40" s="155"/>
      <c r="C40" s="155"/>
      <c r="D40" s="155"/>
      <c r="E40" s="215"/>
      <c r="F40" s="215"/>
      <c r="G40" s="215"/>
      <c r="H40" s="215"/>
      <c r="I40" s="215"/>
      <c r="J40" s="215"/>
      <c r="K40" s="3"/>
      <c r="L40" s="3"/>
      <c r="M40" s="3"/>
      <c r="N40" s="3"/>
      <c r="O40" s="3"/>
      <c r="P40" s="3"/>
      <c r="Q40" s="3"/>
      <c r="R40" s="3"/>
      <c r="S40" s="3"/>
      <c r="T40" s="3"/>
      <c r="U40" s="3"/>
      <c r="V40" s="3"/>
      <c r="W40" s="3"/>
      <c r="X40" s="3"/>
      <c r="Y40" s="3"/>
    </row>
    <row r="41" spans="1:25" ht="16.5" x14ac:dyDescent="0.3">
      <c r="A41" s="109"/>
      <c r="B41" s="155"/>
      <c r="C41" s="155"/>
      <c r="D41" s="155"/>
      <c r="E41" s="215"/>
      <c r="F41" s="215"/>
      <c r="G41" s="215"/>
      <c r="H41" s="215"/>
      <c r="I41" s="215"/>
      <c r="J41" s="215"/>
      <c r="K41" s="3"/>
      <c r="L41" s="3"/>
      <c r="M41" s="3"/>
      <c r="N41" s="3"/>
      <c r="O41" s="3"/>
      <c r="P41" s="3"/>
      <c r="Q41" s="3"/>
      <c r="R41" s="3"/>
      <c r="S41" s="3"/>
      <c r="T41" s="3"/>
      <c r="U41" s="3"/>
      <c r="V41" s="3"/>
      <c r="W41" s="3"/>
      <c r="X41" s="3"/>
      <c r="Y41" s="3"/>
    </row>
    <row r="42" spans="1:25" ht="16.5" customHeight="1" x14ac:dyDescent="0.3">
      <c r="A42" s="109">
        <v>12</v>
      </c>
      <c r="B42" s="155" t="str">
        <f>IF('8. Seguimiento Cuatrimestral'!B42:B44="","",'8. Seguimiento Cuatrimestral'!B42:B44)</f>
        <v/>
      </c>
      <c r="C42" s="155" t="str">
        <f>IF('8. Seguimiento Cuatrimestral'!C42:C44="","",'8. Seguimiento Cuatrimestral'!C42:C44)</f>
        <v/>
      </c>
      <c r="D42" s="155" t="str">
        <f>IF('8. Seguimiento Cuatrimestral'!D42:D44="","",'8. Seguimiento Cuatrimestral'!D42:D44)</f>
        <v/>
      </c>
      <c r="E42" s="214">
        <f>'8. Seguimiento Cuatrimestral'!F42:F44</f>
        <v>0</v>
      </c>
      <c r="F42" s="214">
        <f>'8. Seguimiento Cuatrimestral'!J42:J44</f>
        <v>0</v>
      </c>
      <c r="G42" s="214">
        <f>'8. Seguimiento Cuatrimestral'!M42:M44</f>
        <v>0</v>
      </c>
      <c r="H42" s="214">
        <f>'8. Seguimiento Cuatrimestral'!Q42:Q44</f>
        <v>0</v>
      </c>
      <c r="I42" s="214">
        <f>'8. Seguimiento Cuatrimestral'!T42:T44</f>
        <v>0</v>
      </c>
      <c r="J42" s="214">
        <f>'8. Seguimiento Cuatrimestral'!X42:X44</f>
        <v>0</v>
      </c>
      <c r="K42" s="3"/>
      <c r="L42" s="3"/>
      <c r="M42" s="3"/>
      <c r="N42" s="3"/>
      <c r="O42" s="3"/>
      <c r="P42" s="3"/>
      <c r="Q42" s="3"/>
      <c r="R42" s="3"/>
      <c r="S42" s="3"/>
      <c r="T42" s="3"/>
      <c r="U42" s="3"/>
      <c r="V42" s="3"/>
      <c r="W42" s="3"/>
      <c r="X42" s="3"/>
      <c r="Y42" s="3"/>
    </row>
    <row r="43" spans="1:25" ht="16.5" x14ac:dyDescent="0.3">
      <c r="A43" s="109"/>
      <c r="B43" s="155"/>
      <c r="C43" s="155"/>
      <c r="D43" s="155"/>
      <c r="E43" s="215"/>
      <c r="F43" s="215"/>
      <c r="G43" s="215"/>
      <c r="H43" s="215"/>
      <c r="I43" s="215"/>
      <c r="J43" s="215"/>
      <c r="K43" s="3"/>
      <c r="L43" s="3"/>
      <c r="M43" s="3"/>
      <c r="N43" s="3"/>
      <c r="O43" s="3"/>
      <c r="P43" s="3"/>
      <c r="Q43" s="3"/>
      <c r="R43" s="3"/>
      <c r="S43" s="3"/>
      <c r="T43" s="3"/>
      <c r="U43" s="3"/>
      <c r="V43" s="3"/>
      <c r="W43" s="3"/>
      <c r="X43" s="3"/>
      <c r="Y43" s="3"/>
    </row>
    <row r="44" spans="1:25" ht="16.5" x14ac:dyDescent="0.3">
      <c r="A44" s="109"/>
      <c r="B44" s="155"/>
      <c r="C44" s="155"/>
      <c r="D44" s="155"/>
      <c r="E44" s="215"/>
      <c r="F44" s="215"/>
      <c r="G44" s="215"/>
      <c r="H44" s="215"/>
      <c r="I44" s="215"/>
      <c r="J44" s="215"/>
      <c r="K44" s="3"/>
      <c r="L44" s="3"/>
      <c r="M44" s="3"/>
      <c r="N44" s="3"/>
      <c r="O44" s="3"/>
      <c r="P44" s="3"/>
      <c r="Q44" s="3"/>
      <c r="R44" s="3"/>
      <c r="S44" s="3"/>
      <c r="T44" s="3"/>
      <c r="U44" s="3"/>
      <c r="V44" s="3"/>
      <c r="W44" s="3"/>
      <c r="X44" s="3"/>
      <c r="Y44" s="3"/>
    </row>
    <row r="45" spans="1:25" ht="16.5" customHeight="1" x14ac:dyDescent="0.3">
      <c r="A45" s="109">
        <v>13</v>
      </c>
      <c r="B45" s="155" t="str">
        <f>IF('8. Seguimiento Cuatrimestral'!B45:B47="","",'8. Seguimiento Cuatrimestral'!B45:B47)</f>
        <v/>
      </c>
      <c r="C45" s="155" t="str">
        <f>IF('8. Seguimiento Cuatrimestral'!C45:C47="","",'8. Seguimiento Cuatrimestral'!C45:C47)</f>
        <v/>
      </c>
      <c r="D45" s="155" t="str">
        <f>IF('8. Seguimiento Cuatrimestral'!D45:D47="","",'8. Seguimiento Cuatrimestral'!D45:D47)</f>
        <v/>
      </c>
      <c r="E45" s="214">
        <f>'8. Seguimiento Cuatrimestral'!F45:F47</f>
        <v>0</v>
      </c>
      <c r="F45" s="214">
        <f>'8. Seguimiento Cuatrimestral'!J45:J47</f>
        <v>0</v>
      </c>
      <c r="G45" s="214">
        <f>'8. Seguimiento Cuatrimestral'!M45:M47</f>
        <v>0</v>
      </c>
      <c r="H45" s="214">
        <f>'8. Seguimiento Cuatrimestral'!Q45:Q47</f>
        <v>0</v>
      </c>
      <c r="I45" s="214">
        <f>'8. Seguimiento Cuatrimestral'!T45:T47</f>
        <v>0</v>
      </c>
      <c r="J45" s="214">
        <f>'8. Seguimiento Cuatrimestral'!X45:X47</f>
        <v>0</v>
      </c>
      <c r="K45" s="3"/>
      <c r="L45" s="3"/>
      <c r="M45" s="3"/>
      <c r="N45" s="3"/>
      <c r="O45" s="3"/>
      <c r="P45" s="3"/>
      <c r="Q45" s="3"/>
      <c r="R45" s="3"/>
      <c r="S45" s="3"/>
      <c r="T45" s="3"/>
      <c r="U45" s="3"/>
      <c r="V45" s="3"/>
      <c r="W45" s="3"/>
      <c r="X45" s="3"/>
      <c r="Y45" s="3"/>
    </row>
    <row r="46" spans="1:25" ht="16.5" x14ac:dyDescent="0.3">
      <c r="A46" s="109"/>
      <c r="B46" s="155"/>
      <c r="C46" s="155"/>
      <c r="D46" s="155"/>
      <c r="E46" s="215"/>
      <c r="F46" s="215"/>
      <c r="G46" s="215"/>
      <c r="H46" s="215"/>
      <c r="I46" s="215"/>
      <c r="J46" s="215"/>
      <c r="K46" s="3"/>
      <c r="L46" s="3"/>
      <c r="M46" s="3"/>
      <c r="N46" s="3"/>
      <c r="O46" s="3"/>
      <c r="P46" s="3"/>
      <c r="Q46" s="3"/>
      <c r="R46" s="3"/>
      <c r="S46" s="3"/>
      <c r="T46" s="3"/>
      <c r="U46" s="3"/>
      <c r="V46" s="3"/>
      <c r="W46" s="3"/>
      <c r="X46" s="3"/>
      <c r="Y46" s="3"/>
    </row>
    <row r="47" spans="1:25" ht="16.5" x14ac:dyDescent="0.3">
      <c r="A47" s="109"/>
      <c r="B47" s="155"/>
      <c r="C47" s="155"/>
      <c r="D47" s="155"/>
      <c r="E47" s="215"/>
      <c r="F47" s="215"/>
      <c r="G47" s="215"/>
      <c r="H47" s="215"/>
      <c r="I47" s="215"/>
      <c r="J47" s="215"/>
      <c r="K47" s="3"/>
      <c r="L47" s="3"/>
      <c r="M47" s="3"/>
      <c r="N47" s="3"/>
      <c r="O47" s="3"/>
      <c r="P47" s="3"/>
      <c r="Q47" s="3"/>
      <c r="R47" s="3"/>
      <c r="S47" s="3"/>
      <c r="T47" s="3"/>
      <c r="U47" s="3"/>
      <c r="V47" s="3"/>
      <c r="W47" s="3"/>
      <c r="X47" s="3"/>
      <c r="Y47" s="3"/>
    </row>
    <row r="48" spans="1:25" ht="16.5" customHeight="1" x14ac:dyDescent="0.3">
      <c r="A48" s="109">
        <v>14</v>
      </c>
      <c r="B48" s="155" t="str">
        <f>IF('8. Seguimiento Cuatrimestral'!B48:B50="","",'8. Seguimiento Cuatrimestral'!B48:B50)</f>
        <v/>
      </c>
      <c r="C48" s="155" t="str">
        <f>IF('8. Seguimiento Cuatrimestral'!C48:C50="","",'8. Seguimiento Cuatrimestral'!C48:C50)</f>
        <v/>
      </c>
      <c r="D48" s="155" t="str">
        <f>IF('8. Seguimiento Cuatrimestral'!D48:D50="","",'8. Seguimiento Cuatrimestral'!D48:D50)</f>
        <v/>
      </c>
      <c r="E48" s="214">
        <f>'8. Seguimiento Cuatrimestral'!F48:F50</f>
        <v>0</v>
      </c>
      <c r="F48" s="214">
        <f>'8. Seguimiento Cuatrimestral'!J48:J50</f>
        <v>0</v>
      </c>
      <c r="G48" s="214">
        <f>'8. Seguimiento Cuatrimestral'!M48:M50</f>
        <v>0</v>
      </c>
      <c r="H48" s="214">
        <f>'8. Seguimiento Cuatrimestral'!Q48:Q50</f>
        <v>0</v>
      </c>
      <c r="I48" s="214">
        <f>'8. Seguimiento Cuatrimestral'!T48:T50</f>
        <v>0</v>
      </c>
      <c r="J48" s="214">
        <f>'8. Seguimiento Cuatrimestral'!X48:X50</f>
        <v>0</v>
      </c>
      <c r="K48" s="3"/>
      <c r="L48" s="3"/>
      <c r="M48" s="3"/>
      <c r="N48" s="3"/>
      <c r="O48" s="3"/>
      <c r="P48" s="3"/>
      <c r="Q48" s="3"/>
      <c r="R48" s="3"/>
      <c r="S48" s="3"/>
      <c r="T48" s="3"/>
      <c r="U48" s="3"/>
      <c r="V48" s="3"/>
      <c r="W48" s="3"/>
      <c r="X48" s="3"/>
      <c r="Y48" s="3"/>
    </row>
    <row r="49" spans="1:25" ht="16.5" x14ac:dyDescent="0.3">
      <c r="A49" s="109"/>
      <c r="B49" s="155"/>
      <c r="C49" s="155"/>
      <c r="D49" s="155"/>
      <c r="E49" s="215"/>
      <c r="F49" s="215"/>
      <c r="G49" s="215"/>
      <c r="H49" s="215"/>
      <c r="I49" s="215"/>
      <c r="J49" s="215"/>
      <c r="K49" s="3"/>
      <c r="L49" s="3"/>
      <c r="M49" s="3"/>
      <c r="N49" s="3"/>
      <c r="O49" s="3"/>
      <c r="P49" s="3"/>
      <c r="Q49" s="3"/>
      <c r="R49" s="3"/>
      <c r="S49" s="3"/>
      <c r="T49" s="3"/>
      <c r="U49" s="3"/>
      <c r="V49" s="3"/>
      <c r="W49" s="3"/>
      <c r="X49" s="3"/>
      <c r="Y49" s="3"/>
    </row>
    <row r="50" spans="1:25" ht="16.5" x14ac:dyDescent="0.3">
      <c r="A50" s="109"/>
      <c r="B50" s="155"/>
      <c r="C50" s="155"/>
      <c r="D50" s="155"/>
      <c r="E50" s="215"/>
      <c r="F50" s="215"/>
      <c r="G50" s="215"/>
      <c r="H50" s="215"/>
      <c r="I50" s="215"/>
      <c r="J50" s="215"/>
      <c r="K50" s="3"/>
      <c r="L50" s="3"/>
      <c r="M50" s="3"/>
      <c r="N50" s="3"/>
      <c r="O50" s="3"/>
      <c r="P50" s="3"/>
      <c r="Q50" s="3"/>
      <c r="R50" s="3"/>
      <c r="S50" s="3"/>
      <c r="T50" s="3"/>
      <c r="U50" s="3"/>
      <c r="V50" s="3"/>
      <c r="W50" s="3"/>
      <c r="X50" s="3"/>
      <c r="Y50" s="3"/>
    </row>
    <row r="51" spans="1:25" ht="16.5" customHeight="1" x14ac:dyDescent="0.3">
      <c r="A51" s="109">
        <v>15</v>
      </c>
      <c r="B51" s="155" t="str">
        <f>IF('8. Seguimiento Cuatrimestral'!B51:B53="","",'8. Seguimiento Cuatrimestral'!B51:B53)</f>
        <v/>
      </c>
      <c r="C51" s="155" t="str">
        <f>IF('8. Seguimiento Cuatrimestral'!C51:C53="","",'8. Seguimiento Cuatrimestral'!C51:C53)</f>
        <v/>
      </c>
      <c r="D51" s="155" t="str">
        <f>IF('8. Seguimiento Cuatrimestral'!D51:D53="","",'8. Seguimiento Cuatrimestral'!D51:D53)</f>
        <v/>
      </c>
      <c r="E51" s="214">
        <f>'8. Seguimiento Cuatrimestral'!F51:F53</f>
        <v>0</v>
      </c>
      <c r="F51" s="214">
        <f>'8. Seguimiento Cuatrimestral'!J51:J53</f>
        <v>0</v>
      </c>
      <c r="G51" s="214">
        <f>'8. Seguimiento Cuatrimestral'!M51:M53</f>
        <v>0</v>
      </c>
      <c r="H51" s="214">
        <f>'8. Seguimiento Cuatrimestral'!Q51:Q53</f>
        <v>0</v>
      </c>
      <c r="I51" s="214">
        <f>'8. Seguimiento Cuatrimestral'!T51:T53</f>
        <v>0</v>
      </c>
      <c r="J51" s="214">
        <f>'8. Seguimiento Cuatrimestral'!X51:X53</f>
        <v>0</v>
      </c>
      <c r="K51" s="3"/>
      <c r="L51" s="3"/>
      <c r="M51" s="3"/>
      <c r="N51" s="3"/>
      <c r="O51" s="3"/>
      <c r="P51" s="3"/>
      <c r="Q51" s="3"/>
      <c r="R51" s="3"/>
      <c r="S51" s="3"/>
      <c r="T51" s="3"/>
      <c r="U51" s="3"/>
      <c r="V51" s="3"/>
      <c r="W51" s="3"/>
      <c r="X51" s="3"/>
      <c r="Y51" s="3"/>
    </row>
    <row r="52" spans="1:25" ht="16.5" x14ac:dyDescent="0.3">
      <c r="A52" s="109"/>
      <c r="B52" s="155"/>
      <c r="C52" s="155"/>
      <c r="D52" s="155"/>
      <c r="E52" s="215"/>
      <c r="F52" s="215"/>
      <c r="G52" s="215"/>
      <c r="H52" s="215"/>
      <c r="I52" s="215"/>
      <c r="J52" s="215"/>
      <c r="K52" s="3"/>
      <c r="L52" s="3"/>
      <c r="M52" s="3"/>
      <c r="N52" s="3"/>
      <c r="O52" s="3"/>
      <c r="P52" s="3"/>
      <c r="Q52" s="3"/>
      <c r="R52" s="3"/>
      <c r="S52" s="3"/>
      <c r="T52" s="3"/>
      <c r="U52" s="3"/>
      <c r="V52" s="3"/>
      <c r="W52" s="3"/>
      <c r="X52" s="3"/>
      <c r="Y52" s="3"/>
    </row>
    <row r="53" spans="1:25" ht="16.5" x14ac:dyDescent="0.3">
      <c r="A53" s="109"/>
      <c r="B53" s="155"/>
      <c r="C53" s="155"/>
      <c r="D53" s="155"/>
      <c r="E53" s="215"/>
      <c r="F53" s="215"/>
      <c r="G53" s="215"/>
      <c r="H53" s="215"/>
      <c r="I53" s="215"/>
      <c r="J53" s="215"/>
      <c r="K53" s="3"/>
      <c r="L53" s="3"/>
      <c r="M53" s="3"/>
      <c r="N53" s="3"/>
      <c r="O53" s="3"/>
      <c r="P53" s="3"/>
      <c r="Q53" s="3"/>
      <c r="R53" s="3"/>
      <c r="S53" s="3"/>
      <c r="T53" s="3"/>
      <c r="U53" s="3"/>
      <c r="V53" s="3"/>
      <c r="W53" s="3"/>
      <c r="X53" s="3"/>
      <c r="Y53" s="3"/>
    </row>
    <row r="54" spans="1:25" ht="16.5" customHeight="1" x14ac:dyDescent="0.3">
      <c r="A54" s="109">
        <v>16</v>
      </c>
      <c r="B54" s="155" t="str">
        <f>IF('8. Seguimiento Cuatrimestral'!B54:B56="","",'8. Seguimiento Cuatrimestral'!B54:B56)</f>
        <v/>
      </c>
      <c r="C54" s="155" t="str">
        <f>IF('8. Seguimiento Cuatrimestral'!C54:C56="","",'8. Seguimiento Cuatrimestral'!C54:C56)</f>
        <v/>
      </c>
      <c r="D54" s="155" t="str">
        <f>IF('8. Seguimiento Cuatrimestral'!D54:D56="","",'8. Seguimiento Cuatrimestral'!D54:D56)</f>
        <v/>
      </c>
      <c r="E54" s="214">
        <f>'8. Seguimiento Cuatrimestral'!F54:F56</f>
        <v>0</v>
      </c>
      <c r="F54" s="214">
        <f>'8. Seguimiento Cuatrimestral'!J54:J56</f>
        <v>0</v>
      </c>
      <c r="G54" s="214">
        <f>'8. Seguimiento Cuatrimestral'!M54:M56</f>
        <v>0</v>
      </c>
      <c r="H54" s="214">
        <f>'8. Seguimiento Cuatrimestral'!Q54:Q56</f>
        <v>0</v>
      </c>
      <c r="I54" s="214">
        <f>'8. Seguimiento Cuatrimestral'!T54:T56</f>
        <v>0</v>
      </c>
      <c r="J54" s="214">
        <f>'8. Seguimiento Cuatrimestral'!X54:X56</f>
        <v>0</v>
      </c>
      <c r="K54" s="3"/>
      <c r="L54" s="3"/>
      <c r="M54" s="3"/>
      <c r="N54" s="3"/>
      <c r="O54" s="3"/>
      <c r="P54" s="3"/>
      <c r="Q54" s="3"/>
      <c r="R54" s="3"/>
      <c r="S54" s="3"/>
      <c r="T54" s="3"/>
      <c r="U54" s="3"/>
      <c r="V54" s="3"/>
      <c r="W54" s="3"/>
      <c r="X54" s="3"/>
      <c r="Y54" s="3"/>
    </row>
    <row r="55" spans="1:25" ht="16.5" x14ac:dyDescent="0.3">
      <c r="A55" s="109"/>
      <c r="B55" s="155"/>
      <c r="C55" s="155"/>
      <c r="D55" s="155"/>
      <c r="E55" s="215"/>
      <c r="F55" s="215"/>
      <c r="G55" s="215"/>
      <c r="H55" s="215"/>
      <c r="I55" s="215"/>
      <c r="J55" s="215"/>
      <c r="K55" s="3"/>
      <c r="L55" s="3"/>
      <c r="M55" s="3"/>
      <c r="N55" s="3"/>
      <c r="O55" s="3"/>
      <c r="P55" s="3"/>
      <c r="Q55" s="3"/>
      <c r="R55" s="3"/>
      <c r="S55" s="3"/>
      <c r="T55" s="3"/>
      <c r="U55" s="3"/>
      <c r="V55" s="3"/>
      <c r="W55" s="3"/>
      <c r="X55" s="3"/>
      <c r="Y55" s="3"/>
    </row>
    <row r="56" spans="1:25" ht="16.5" x14ac:dyDescent="0.3">
      <c r="A56" s="109"/>
      <c r="B56" s="155"/>
      <c r="C56" s="155"/>
      <c r="D56" s="155"/>
      <c r="E56" s="215"/>
      <c r="F56" s="215"/>
      <c r="G56" s="215"/>
      <c r="H56" s="215"/>
      <c r="I56" s="215"/>
      <c r="J56" s="215"/>
      <c r="K56" s="3"/>
      <c r="L56" s="3"/>
      <c r="M56" s="3"/>
      <c r="N56" s="3"/>
      <c r="O56" s="3"/>
      <c r="P56" s="3"/>
      <c r="Q56" s="3"/>
      <c r="R56" s="3"/>
      <c r="S56" s="3"/>
      <c r="T56" s="3"/>
      <c r="U56" s="3"/>
      <c r="V56" s="3"/>
      <c r="W56" s="3"/>
      <c r="X56" s="3"/>
      <c r="Y56" s="3"/>
    </row>
    <row r="57" spans="1:25" ht="16.5" customHeight="1" x14ac:dyDescent="0.3">
      <c r="A57" s="109">
        <v>17</v>
      </c>
      <c r="B57" s="155" t="str">
        <f>IF('8. Seguimiento Cuatrimestral'!B57:B59="","",'8. Seguimiento Cuatrimestral'!B57:B59)</f>
        <v/>
      </c>
      <c r="C57" s="155" t="str">
        <f>IF('8. Seguimiento Cuatrimestral'!C57:C59="","",'8. Seguimiento Cuatrimestral'!C57:C59)</f>
        <v/>
      </c>
      <c r="D57" s="155" t="str">
        <f>IF('8. Seguimiento Cuatrimestral'!D57:D59="","",'8. Seguimiento Cuatrimestral'!D57:D59)</f>
        <v/>
      </c>
      <c r="E57" s="214">
        <f>'8. Seguimiento Cuatrimestral'!F57:F59</f>
        <v>0</v>
      </c>
      <c r="F57" s="214">
        <f>'8. Seguimiento Cuatrimestral'!J57:J59</f>
        <v>0</v>
      </c>
      <c r="G57" s="214">
        <f>'8. Seguimiento Cuatrimestral'!M57:M59</f>
        <v>0</v>
      </c>
      <c r="H57" s="214">
        <f>'8. Seguimiento Cuatrimestral'!Q57:Q59</f>
        <v>0</v>
      </c>
      <c r="I57" s="214">
        <f>'8. Seguimiento Cuatrimestral'!T57:T59</f>
        <v>0</v>
      </c>
      <c r="J57" s="214">
        <f>'8. Seguimiento Cuatrimestral'!X57:X59</f>
        <v>0</v>
      </c>
      <c r="K57" s="3"/>
      <c r="L57" s="3"/>
      <c r="M57" s="3"/>
      <c r="N57" s="3"/>
      <c r="O57" s="3"/>
      <c r="P57" s="3"/>
      <c r="Q57" s="3"/>
      <c r="R57" s="3"/>
      <c r="S57" s="3"/>
      <c r="T57" s="3"/>
      <c r="U57" s="3"/>
      <c r="V57" s="3"/>
      <c r="W57" s="3"/>
      <c r="X57" s="3"/>
      <c r="Y57" s="3"/>
    </row>
    <row r="58" spans="1:25" ht="16.5" x14ac:dyDescent="0.3">
      <c r="A58" s="109"/>
      <c r="B58" s="155"/>
      <c r="C58" s="155"/>
      <c r="D58" s="155"/>
      <c r="E58" s="215"/>
      <c r="F58" s="215"/>
      <c r="G58" s="215"/>
      <c r="H58" s="215"/>
      <c r="I58" s="215"/>
      <c r="J58" s="215"/>
      <c r="K58" s="3"/>
      <c r="L58" s="3"/>
      <c r="M58" s="3"/>
      <c r="N58" s="3"/>
      <c r="O58" s="3"/>
      <c r="P58" s="3"/>
      <c r="Q58" s="3"/>
      <c r="R58" s="3"/>
      <c r="S58" s="3"/>
      <c r="T58" s="3"/>
      <c r="U58" s="3"/>
      <c r="V58" s="3"/>
      <c r="W58" s="3"/>
      <c r="X58" s="3"/>
      <c r="Y58" s="3"/>
    </row>
    <row r="59" spans="1:25" ht="16.5" x14ac:dyDescent="0.3">
      <c r="A59" s="109"/>
      <c r="B59" s="155"/>
      <c r="C59" s="155"/>
      <c r="D59" s="155"/>
      <c r="E59" s="215"/>
      <c r="F59" s="215"/>
      <c r="G59" s="215"/>
      <c r="H59" s="215"/>
      <c r="I59" s="215"/>
      <c r="J59" s="215"/>
      <c r="K59" s="3"/>
      <c r="L59" s="3"/>
      <c r="M59" s="3"/>
      <c r="N59" s="3"/>
      <c r="O59" s="3"/>
      <c r="P59" s="3"/>
      <c r="Q59" s="3"/>
      <c r="R59" s="3"/>
      <c r="S59" s="3"/>
      <c r="T59" s="3"/>
      <c r="U59" s="3"/>
      <c r="V59" s="3"/>
      <c r="W59" s="3"/>
      <c r="X59" s="3"/>
      <c r="Y59" s="3"/>
    </row>
    <row r="60" spans="1:25" ht="16.5" customHeight="1" x14ac:dyDescent="0.3">
      <c r="A60" s="109">
        <v>18</v>
      </c>
      <c r="B60" s="155" t="str">
        <f>IF('8. Seguimiento Cuatrimestral'!B60:B62="","",'8. Seguimiento Cuatrimestral'!B60:B62)</f>
        <v/>
      </c>
      <c r="C60" s="155" t="str">
        <f>IF('8. Seguimiento Cuatrimestral'!C60:C62="","",'8. Seguimiento Cuatrimestral'!C60:C62)</f>
        <v/>
      </c>
      <c r="D60" s="155" t="str">
        <f>IF('8. Seguimiento Cuatrimestral'!D60:D62="","",'8. Seguimiento Cuatrimestral'!D60:D62)</f>
        <v/>
      </c>
      <c r="E60" s="214">
        <f>'8. Seguimiento Cuatrimestral'!F60:F62</f>
        <v>0</v>
      </c>
      <c r="F60" s="214">
        <f>'8. Seguimiento Cuatrimestral'!J60:J62</f>
        <v>0</v>
      </c>
      <c r="G60" s="214">
        <f>'8. Seguimiento Cuatrimestral'!M60:M62</f>
        <v>0</v>
      </c>
      <c r="H60" s="214">
        <f>'8. Seguimiento Cuatrimestral'!Q60:Q62</f>
        <v>0</v>
      </c>
      <c r="I60" s="214">
        <f>'8. Seguimiento Cuatrimestral'!T60:T62</f>
        <v>0</v>
      </c>
      <c r="J60" s="214">
        <f>'8. Seguimiento Cuatrimestral'!X60:X62</f>
        <v>0</v>
      </c>
      <c r="K60" s="3"/>
      <c r="L60" s="3"/>
      <c r="M60" s="3"/>
      <c r="N60" s="3"/>
      <c r="O60" s="3"/>
      <c r="P60" s="3"/>
      <c r="Q60" s="3"/>
      <c r="R60" s="3"/>
      <c r="S60" s="3"/>
      <c r="T60" s="3"/>
      <c r="U60" s="3"/>
      <c r="V60" s="3"/>
      <c r="W60" s="3"/>
      <c r="X60" s="3"/>
      <c r="Y60" s="3"/>
    </row>
    <row r="61" spans="1:25" ht="16.5" x14ac:dyDescent="0.3">
      <c r="A61" s="109"/>
      <c r="B61" s="155"/>
      <c r="C61" s="155"/>
      <c r="D61" s="155"/>
      <c r="E61" s="215"/>
      <c r="F61" s="215"/>
      <c r="G61" s="215"/>
      <c r="H61" s="215"/>
      <c r="I61" s="215"/>
      <c r="J61" s="215"/>
      <c r="K61" s="3"/>
      <c r="L61" s="3"/>
      <c r="M61" s="3"/>
      <c r="N61" s="3"/>
      <c r="O61" s="3"/>
      <c r="P61" s="3"/>
      <c r="Q61" s="3"/>
      <c r="R61" s="3"/>
      <c r="S61" s="3"/>
      <c r="T61" s="3"/>
      <c r="U61" s="3"/>
      <c r="V61" s="3"/>
      <c r="W61" s="3"/>
      <c r="X61" s="3"/>
      <c r="Y61" s="3"/>
    </row>
    <row r="62" spans="1:25" ht="16.5" x14ac:dyDescent="0.3">
      <c r="A62" s="109"/>
      <c r="B62" s="155"/>
      <c r="C62" s="155"/>
      <c r="D62" s="155"/>
      <c r="E62" s="215"/>
      <c r="F62" s="215"/>
      <c r="G62" s="215"/>
      <c r="H62" s="215"/>
      <c r="I62" s="215"/>
      <c r="J62" s="215"/>
      <c r="K62" s="3"/>
      <c r="L62" s="3"/>
      <c r="M62" s="3"/>
      <c r="N62" s="3"/>
      <c r="O62" s="3"/>
      <c r="P62" s="3"/>
      <c r="Q62" s="3"/>
      <c r="R62" s="3"/>
      <c r="S62" s="3"/>
      <c r="T62" s="3"/>
      <c r="U62" s="3"/>
      <c r="V62" s="3"/>
      <c r="W62" s="3"/>
      <c r="X62" s="3"/>
      <c r="Y62" s="3"/>
    </row>
    <row r="63" spans="1:25" ht="16.5" customHeight="1" x14ac:dyDescent="0.3">
      <c r="A63" s="109">
        <v>19</v>
      </c>
      <c r="B63" s="155" t="str">
        <f>IF('8. Seguimiento Cuatrimestral'!B63:B65="","",'8. Seguimiento Cuatrimestral'!B63:B65)</f>
        <v/>
      </c>
      <c r="C63" s="155" t="str">
        <f>IF('8. Seguimiento Cuatrimestral'!C63:C65="","",'8. Seguimiento Cuatrimestral'!C63:C65)</f>
        <v/>
      </c>
      <c r="D63" s="155" t="str">
        <f>IF('8. Seguimiento Cuatrimestral'!D63:D65="","",'8. Seguimiento Cuatrimestral'!D63:D65)</f>
        <v/>
      </c>
      <c r="E63" s="214">
        <f>'8. Seguimiento Cuatrimestral'!F63:F65</f>
        <v>0</v>
      </c>
      <c r="F63" s="214">
        <f>'8. Seguimiento Cuatrimestral'!J63:J65</f>
        <v>0</v>
      </c>
      <c r="G63" s="214">
        <f>'8. Seguimiento Cuatrimestral'!M63:M65</f>
        <v>0</v>
      </c>
      <c r="H63" s="214">
        <f>'8. Seguimiento Cuatrimestral'!Q63:Q65</f>
        <v>0</v>
      </c>
      <c r="I63" s="214">
        <f>'8. Seguimiento Cuatrimestral'!T63:T65</f>
        <v>0</v>
      </c>
      <c r="J63" s="214">
        <f>'8. Seguimiento Cuatrimestral'!X63:X65</f>
        <v>0</v>
      </c>
      <c r="K63" s="3"/>
      <c r="L63" s="3"/>
      <c r="M63" s="3"/>
      <c r="N63" s="3"/>
      <c r="O63" s="3"/>
      <c r="P63" s="3"/>
      <c r="Q63" s="3"/>
      <c r="R63" s="3"/>
      <c r="S63" s="3"/>
      <c r="T63" s="3"/>
      <c r="U63" s="3"/>
      <c r="V63" s="3"/>
      <c r="W63" s="3"/>
      <c r="X63" s="3"/>
      <c r="Y63" s="3"/>
    </row>
    <row r="64" spans="1:25" ht="16.5" x14ac:dyDescent="0.3">
      <c r="A64" s="109"/>
      <c r="B64" s="155"/>
      <c r="C64" s="155"/>
      <c r="D64" s="155"/>
      <c r="E64" s="215"/>
      <c r="F64" s="215"/>
      <c r="G64" s="215"/>
      <c r="H64" s="215"/>
      <c r="I64" s="215"/>
      <c r="J64" s="215"/>
      <c r="K64" s="3"/>
      <c r="L64" s="3"/>
      <c r="M64" s="3"/>
      <c r="N64" s="3"/>
      <c r="O64" s="3"/>
      <c r="P64" s="3"/>
      <c r="Q64" s="3"/>
      <c r="R64" s="3"/>
      <c r="S64" s="3"/>
      <c r="T64" s="3"/>
      <c r="U64" s="3"/>
      <c r="V64" s="3"/>
      <c r="W64" s="3"/>
      <c r="X64" s="3"/>
      <c r="Y64" s="3"/>
    </row>
    <row r="65" spans="1:25" ht="16.5" x14ac:dyDescent="0.3">
      <c r="A65" s="109"/>
      <c r="B65" s="155"/>
      <c r="C65" s="155"/>
      <c r="D65" s="155"/>
      <c r="E65" s="215"/>
      <c r="F65" s="215"/>
      <c r="G65" s="215"/>
      <c r="H65" s="215"/>
      <c r="I65" s="215"/>
      <c r="J65" s="215"/>
      <c r="K65" s="3"/>
      <c r="L65" s="3"/>
      <c r="M65" s="3"/>
      <c r="N65" s="3"/>
      <c r="O65" s="3"/>
      <c r="P65" s="3"/>
      <c r="Q65" s="3"/>
      <c r="R65" s="3"/>
      <c r="S65" s="3"/>
      <c r="T65" s="3"/>
      <c r="U65" s="3"/>
      <c r="V65" s="3"/>
      <c r="W65" s="3"/>
      <c r="X65" s="3"/>
      <c r="Y65" s="3"/>
    </row>
    <row r="66" spans="1:25" ht="16.5" customHeight="1" x14ac:dyDescent="0.3">
      <c r="A66" s="109">
        <v>20</v>
      </c>
      <c r="B66" s="155" t="str">
        <f>IF('8. Seguimiento Cuatrimestral'!B66:B68="","",'8. Seguimiento Cuatrimestral'!B66:B68)</f>
        <v/>
      </c>
      <c r="C66" s="155" t="str">
        <f>IF('8. Seguimiento Cuatrimestral'!C66:C68="","",'8. Seguimiento Cuatrimestral'!C66:C68)</f>
        <v/>
      </c>
      <c r="D66" s="155" t="str">
        <f>IF('8. Seguimiento Cuatrimestral'!D66:D68="","",'8. Seguimiento Cuatrimestral'!D66:D68)</f>
        <v/>
      </c>
      <c r="E66" s="214">
        <f>'8. Seguimiento Cuatrimestral'!F66:F68</f>
        <v>0</v>
      </c>
      <c r="F66" s="214">
        <f>'8. Seguimiento Cuatrimestral'!J66:J68</f>
        <v>0</v>
      </c>
      <c r="G66" s="214">
        <f>'8. Seguimiento Cuatrimestral'!M66:M68</f>
        <v>0</v>
      </c>
      <c r="H66" s="214">
        <f>'8. Seguimiento Cuatrimestral'!Q66:Q68</f>
        <v>0</v>
      </c>
      <c r="I66" s="214">
        <f>'8. Seguimiento Cuatrimestral'!T66:T68</f>
        <v>0</v>
      </c>
      <c r="J66" s="214">
        <f>'8. Seguimiento Cuatrimestral'!X66:X68</f>
        <v>0</v>
      </c>
      <c r="K66" s="3"/>
      <c r="L66" s="3"/>
      <c r="M66" s="3"/>
      <c r="N66" s="3"/>
      <c r="O66" s="3"/>
      <c r="P66" s="3"/>
      <c r="Q66" s="3"/>
      <c r="R66" s="3"/>
      <c r="S66" s="3"/>
      <c r="T66" s="3"/>
      <c r="U66" s="3"/>
      <c r="V66" s="3"/>
      <c r="W66" s="3"/>
      <c r="X66" s="3"/>
      <c r="Y66" s="3"/>
    </row>
    <row r="67" spans="1:25" ht="16.5" x14ac:dyDescent="0.3">
      <c r="A67" s="109"/>
      <c r="B67" s="155"/>
      <c r="C67" s="155"/>
      <c r="D67" s="155"/>
      <c r="E67" s="215"/>
      <c r="F67" s="215"/>
      <c r="G67" s="215"/>
      <c r="H67" s="215"/>
      <c r="I67" s="215"/>
      <c r="J67" s="215"/>
    </row>
    <row r="68" spans="1:25" ht="16.5" x14ac:dyDescent="0.3">
      <c r="A68" s="109"/>
      <c r="B68" s="155"/>
      <c r="C68" s="155"/>
      <c r="D68" s="155"/>
      <c r="E68" s="216"/>
      <c r="F68" s="216"/>
      <c r="G68" s="216"/>
      <c r="H68" s="216"/>
      <c r="I68" s="216"/>
      <c r="J68" s="216"/>
    </row>
    <row r="69" spans="1:25" ht="23.25" customHeight="1" x14ac:dyDescent="0.3">
      <c r="A69" s="2"/>
      <c r="B69" s="217" t="s">
        <v>302</v>
      </c>
      <c r="C69" s="217"/>
      <c r="D69" s="217"/>
      <c r="E69" s="46">
        <f t="shared" ref="E69:J69" si="0">IFERROR(AVERAGE(E9:E68),"")</f>
        <v>0</v>
      </c>
      <c r="F69" s="46">
        <f t="shared" si="0"/>
        <v>0</v>
      </c>
      <c r="G69" s="46">
        <f t="shared" si="0"/>
        <v>0</v>
      </c>
      <c r="H69" s="46">
        <f t="shared" si="0"/>
        <v>0</v>
      </c>
      <c r="I69" s="46">
        <f t="shared" si="0"/>
        <v>0</v>
      </c>
      <c r="J69" s="46">
        <f t="shared" si="0"/>
        <v>0</v>
      </c>
    </row>
    <row r="70" spans="1:25" ht="23.25" customHeight="1" x14ac:dyDescent="0.3">
      <c r="B70" s="217" t="s">
        <v>303</v>
      </c>
      <c r="C70" s="217"/>
      <c r="D70" s="217"/>
      <c r="E70" s="47">
        <v>0.33333333333333337</v>
      </c>
      <c r="F70" s="47">
        <v>0.33333333333333337</v>
      </c>
      <c r="G70" s="47">
        <v>0.66666666666666596</v>
      </c>
      <c r="H70" s="47">
        <v>0.66666666666666596</v>
      </c>
      <c r="I70" s="47">
        <v>1</v>
      </c>
      <c r="J70" s="47">
        <v>1</v>
      </c>
    </row>
    <row r="71" spans="1:25" ht="23.25" customHeight="1" x14ac:dyDescent="0.3">
      <c r="B71" s="217" t="s">
        <v>304</v>
      </c>
      <c r="C71" s="217"/>
      <c r="D71" s="217"/>
      <c r="E71" s="46">
        <f>IFERROR(E69/E70,"")</f>
        <v>0</v>
      </c>
      <c r="F71" s="46">
        <f t="shared" ref="F71:J71" si="1">IFERROR(F69/F70,"")</f>
        <v>0</v>
      </c>
      <c r="G71" s="46">
        <f t="shared" si="1"/>
        <v>0</v>
      </c>
      <c r="H71" s="46">
        <f t="shared" si="1"/>
        <v>0</v>
      </c>
      <c r="I71" s="46">
        <f t="shared" si="1"/>
        <v>0</v>
      </c>
      <c r="J71" s="46">
        <f t="shared" si="1"/>
        <v>0</v>
      </c>
    </row>
    <row r="72" spans="1:25" ht="16.5" x14ac:dyDescent="0.3"/>
    <row r="73" spans="1:25" ht="16.5" x14ac:dyDescent="0.3"/>
    <row r="74" spans="1:25" ht="16.5" x14ac:dyDescent="0.3"/>
    <row r="75" spans="1:25" ht="16.5" x14ac:dyDescent="0.3"/>
    <row r="76" spans="1:25" ht="16.5" x14ac:dyDescent="0.3"/>
    <row r="77" spans="1:25" ht="16.5" x14ac:dyDescent="0.3"/>
    <row r="78" spans="1:25" ht="16.5" x14ac:dyDescent="0.3"/>
    <row r="79" spans="1:25" ht="16.5" x14ac:dyDescent="0.3"/>
  </sheetData>
  <sheetProtection algorithmName="SHA-512" hashValue="i/bO7c5i+iq9hGDGSqUgCp1TSVPlM0ZOiKXVVrn1ZE8L7mpdkywtNfskxUm3J/5RaBKInBND9FxKCq1P4k6YpQ==" saltValue="Qa6Iox2VzyABHOXvsG8IGg==" spinCount="100000" sheet="1" objects="1" scenarios="1" formatColumns="0" formatRows="0"/>
  <mergeCells count="223">
    <mergeCell ref="B69:D69"/>
    <mergeCell ref="B70:D70"/>
    <mergeCell ref="B71:D71"/>
    <mergeCell ref="C1:H4"/>
    <mergeCell ref="I1:J1"/>
    <mergeCell ref="I2:J2"/>
    <mergeCell ref="I3:J3"/>
    <mergeCell ref="I4:J4"/>
    <mergeCell ref="I6:J6"/>
    <mergeCell ref="E7:E8"/>
    <mergeCell ref="F7:F8"/>
    <mergeCell ref="G7:G8"/>
    <mergeCell ref="H7:H8"/>
    <mergeCell ref="I7:I8"/>
    <mergeCell ref="J7:J8"/>
    <mergeCell ref="J66:J68"/>
    <mergeCell ref="H66:H68"/>
    <mergeCell ref="I66:I68"/>
    <mergeCell ref="G66:G68"/>
    <mergeCell ref="J60:J62"/>
    <mergeCell ref="H60:H62"/>
    <mergeCell ref="I60:I62"/>
    <mergeCell ref="G60:G62"/>
    <mergeCell ref="J54:J56"/>
    <mergeCell ref="A66:A68"/>
    <mergeCell ref="B66:B68"/>
    <mergeCell ref="C66:C68"/>
    <mergeCell ref="D66:D68"/>
    <mergeCell ref="E66:E68"/>
    <mergeCell ref="F66:F68"/>
    <mergeCell ref="I63:I65"/>
    <mergeCell ref="J63:J65"/>
    <mergeCell ref="H63:H65"/>
    <mergeCell ref="G63:G65"/>
    <mergeCell ref="F63:F65"/>
    <mergeCell ref="A63:A65"/>
    <mergeCell ref="B63:B65"/>
    <mergeCell ref="C63:C65"/>
    <mergeCell ref="D63:D65"/>
    <mergeCell ref="E63:E65"/>
    <mergeCell ref="A60:A62"/>
    <mergeCell ref="B60:B62"/>
    <mergeCell ref="C60:C62"/>
    <mergeCell ref="D60:D62"/>
    <mergeCell ref="E60:E62"/>
    <mergeCell ref="F60:F62"/>
    <mergeCell ref="I57:I59"/>
    <mergeCell ref="J57:J59"/>
    <mergeCell ref="H57:H59"/>
    <mergeCell ref="G57:G59"/>
    <mergeCell ref="F57:F59"/>
    <mergeCell ref="A57:A59"/>
    <mergeCell ref="B57:B59"/>
    <mergeCell ref="C57:C59"/>
    <mergeCell ref="D57:D59"/>
    <mergeCell ref="E57:E59"/>
    <mergeCell ref="H54:H56"/>
    <mergeCell ref="I54:I56"/>
    <mergeCell ref="G54:G56"/>
    <mergeCell ref="A54:A56"/>
    <mergeCell ref="B54:B56"/>
    <mergeCell ref="C54:C56"/>
    <mergeCell ref="D54:D56"/>
    <mergeCell ref="E54:E56"/>
    <mergeCell ref="F54:F56"/>
    <mergeCell ref="I51:I53"/>
    <mergeCell ref="J51:J53"/>
    <mergeCell ref="H51:H53"/>
    <mergeCell ref="G51:G53"/>
    <mergeCell ref="F51:F53"/>
    <mergeCell ref="J48:J50"/>
    <mergeCell ref="A51:A53"/>
    <mergeCell ref="B51:B53"/>
    <mergeCell ref="C51:C53"/>
    <mergeCell ref="D51:D53"/>
    <mergeCell ref="E51:E53"/>
    <mergeCell ref="H48:H50"/>
    <mergeCell ref="I48:I50"/>
    <mergeCell ref="G48:G50"/>
    <mergeCell ref="A48:A50"/>
    <mergeCell ref="B48:B50"/>
    <mergeCell ref="C48:C50"/>
    <mergeCell ref="D48:D50"/>
    <mergeCell ref="E48:E50"/>
    <mergeCell ref="F48:F50"/>
    <mergeCell ref="I45:I47"/>
    <mergeCell ref="J45:J47"/>
    <mergeCell ref="H45:H47"/>
    <mergeCell ref="G45:G47"/>
    <mergeCell ref="F45:F47"/>
    <mergeCell ref="J42:J44"/>
    <mergeCell ref="A45:A47"/>
    <mergeCell ref="B45:B47"/>
    <mergeCell ref="C45:C47"/>
    <mergeCell ref="D45:D47"/>
    <mergeCell ref="E45:E47"/>
    <mergeCell ref="H42:H44"/>
    <mergeCell ref="I42:I44"/>
    <mergeCell ref="G42:G44"/>
    <mergeCell ref="A42:A44"/>
    <mergeCell ref="B42:B44"/>
    <mergeCell ref="C42:C44"/>
    <mergeCell ref="D42:D44"/>
    <mergeCell ref="E42:E44"/>
    <mergeCell ref="F42:F44"/>
    <mergeCell ref="I39:I41"/>
    <mergeCell ref="J39:J41"/>
    <mergeCell ref="H39:H41"/>
    <mergeCell ref="G39:G41"/>
    <mergeCell ref="F39:F41"/>
    <mergeCell ref="J36:J38"/>
    <mergeCell ref="A39:A41"/>
    <mergeCell ref="B39:B41"/>
    <mergeCell ref="C39:C41"/>
    <mergeCell ref="D39:D41"/>
    <mergeCell ref="E39:E41"/>
    <mergeCell ref="H36:H38"/>
    <mergeCell ref="I36:I38"/>
    <mergeCell ref="G36:G38"/>
    <mergeCell ref="A36:A38"/>
    <mergeCell ref="B36:B38"/>
    <mergeCell ref="C36:C38"/>
    <mergeCell ref="D36:D38"/>
    <mergeCell ref="E36:E38"/>
    <mergeCell ref="F36:F38"/>
    <mergeCell ref="I33:I35"/>
    <mergeCell ref="J33:J35"/>
    <mergeCell ref="H33:H35"/>
    <mergeCell ref="G33:G35"/>
    <mergeCell ref="F33:F35"/>
    <mergeCell ref="J30:J32"/>
    <mergeCell ref="A33:A35"/>
    <mergeCell ref="B33:B35"/>
    <mergeCell ref="C33:C35"/>
    <mergeCell ref="D33:D35"/>
    <mergeCell ref="E33:E35"/>
    <mergeCell ref="H30:H32"/>
    <mergeCell ref="I30:I32"/>
    <mergeCell ref="G30:G32"/>
    <mergeCell ref="A30:A32"/>
    <mergeCell ref="B30:B32"/>
    <mergeCell ref="C30:C32"/>
    <mergeCell ref="D30:D32"/>
    <mergeCell ref="E30:E32"/>
    <mergeCell ref="F30:F32"/>
    <mergeCell ref="I27:I29"/>
    <mergeCell ref="J27:J29"/>
    <mergeCell ref="H27:H29"/>
    <mergeCell ref="G27:G29"/>
    <mergeCell ref="F27:F29"/>
    <mergeCell ref="J24:J26"/>
    <mergeCell ref="A27:A29"/>
    <mergeCell ref="B27:B29"/>
    <mergeCell ref="C27:C29"/>
    <mergeCell ref="D27:D29"/>
    <mergeCell ref="E27:E29"/>
    <mergeCell ref="H24:H26"/>
    <mergeCell ref="I24:I26"/>
    <mergeCell ref="G24:G26"/>
    <mergeCell ref="A24:A26"/>
    <mergeCell ref="B24:B26"/>
    <mergeCell ref="C24:C26"/>
    <mergeCell ref="D24:D26"/>
    <mergeCell ref="E24:E26"/>
    <mergeCell ref="F24:F26"/>
    <mergeCell ref="I21:I23"/>
    <mergeCell ref="J21:J23"/>
    <mergeCell ref="H21:H23"/>
    <mergeCell ref="G21:G23"/>
    <mergeCell ref="F21:F23"/>
    <mergeCell ref="J18:J20"/>
    <mergeCell ref="A21:A23"/>
    <mergeCell ref="B21:B23"/>
    <mergeCell ref="C21:C23"/>
    <mergeCell ref="D21:D23"/>
    <mergeCell ref="E21:E23"/>
    <mergeCell ref="H18:H20"/>
    <mergeCell ref="I18:I20"/>
    <mergeCell ref="G18:G20"/>
    <mergeCell ref="A18:A20"/>
    <mergeCell ref="B18:B20"/>
    <mergeCell ref="C18:C20"/>
    <mergeCell ref="D18:D20"/>
    <mergeCell ref="E18:E20"/>
    <mergeCell ref="F18:F20"/>
    <mergeCell ref="I15:I17"/>
    <mergeCell ref="J15:J17"/>
    <mergeCell ref="H15:H17"/>
    <mergeCell ref="G15:G17"/>
    <mergeCell ref="F15:F17"/>
    <mergeCell ref="J12:J14"/>
    <mergeCell ref="A15:A17"/>
    <mergeCell ref="B15:B17"/>
    <mergeCell ref="C15:C17"/>
    <mergeCell ref="D15:D17"/>
    <mergeCell ref="E15:E17"/>
    <mergeCell ref="H12:H14"/>
    <mergeCell ref="I12:I14"/>
    <mergeCell ref="G12:G14"/>
    <mergeCell ref="A12:A14"/>
    <mergeCell ref="B12:B14"/>
    <mergeCell ref="C12:C14"/>
    <mergeCell ref="D12:D14"/>
    <mergeCell ref="E12:E14"/>
    <mergeCell ref="F12:F14"/>
    <mergeCell ref="J9:J11"/>
    <mergeCell ref="H9:H11"/>
    <mergeCell ref="G9:G11"/>
    <mergeCell ref="F9:F11"/>
    <mergeCell ref="A9:A11"/>
    <mergeCell ref="B9:B11"/>
    <mergeCell ref="C9:C11"/>
    <mergeCell ref="D9:D11"/>
    <mergeCell ref="E9:E11"/>
    <mergeCell ref="A6:D6"/>
    <mergeCell ref="E6:F6"/>
    <mergeCell ref="G6:H6"/>
    <mergeCell ref="A7:A8"/>
    <mergeCell ref="B7:B8"/>
    <mergeCell ref="C7:C8"/>
    <mergeCell ref="D7:D8"/>
    <mergeCell ref="A1:B4"/>
    <mergeCell ref="I9:I11"/>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E17"/>
  <sheetViews>
    <sheetView topLeftCell="D1" workbookViewId="0">
      <pane ySplit="1" topLeftCell="A2" activePane="bottomLeft" state="frozen"/>
      <selection pane="bottomLeft" activeCell="K7" sqref="K7"/>
    </sheetView>
  </sheetViews>
  <sheetFormatPr baseColWidth="10" defaultRowHeight="15" x14ac:dyDescent="0.25"/>
  <cols>
    <col min="1" max="1" width="15.85546875" style="29" customWidth="1"/>
    <col min="2" max="2" width="23.42578125" style="29" customWidth="1"/>
    <col min="3" max="3" width="25.28515625" style="29" customWidth="1"/>
    <col min="4" max="4" width="16.42578125" style="29" customWidth="1"/>
    <col min="5" max="5" width="19.85546875" style="29" customWidth="1"/>
    <col min="6" max="6" width="26.42578125" style="29" customWidth="1"/>
    <col min="7" max="8" width="11.42578125" style="31"/>
    <col min="9" max="9" width="11" style="25" customWidth="1"/>
    <col min="10" max="10" width="16.140625" style="25" customWidth="1"/>
    <col min="11" max="11" width="14.7109375" style="25" customWidth="1"/>
    <col min="12" max="12" width="10.7109375" style="25" customWidth="1"/>
    <col min="13" max="13" width="9.42578125" style="25" customWidth="1"/>
    <col min="14" max="14" width="13.5703125" style="25" customWidth="1"/>
    <col min="15" max="15" width="7.28515625" style="29" customWidth="1"/>
    <col min="16" max="16" width="16.140625" style="29" customWidth="1"/>
    <col min="17" max="18" width="11.42578125" style="29"/>
    <col min="19" max="19" width="12" style="29" customWidth="1"/>
    <col min="20" max="20" width="11.42578125" style="29"/>
    <col min="21" max="21" width="12.85546875" style="29" customWidth="1"/>
    <col min="22" max="22" width="11.42578125" style="29"/>
    <col min="23" max="23" width="13.140625" style="29" customWidth="1"/>
    <col min="24" max="24" width="13" style="29" customWidth="1"/>
    <col min="25" max="25" width="11.42578125" style="29"/>
    <col min="26" max="26" width="14.42578125" style="31" customWidth="1"/>
    <col min="27" max="27" width="11.42578125" style="31"/>
    <col min="28" max="28" width="36.28515625" style="29" customWidth="1"/>
    <col min="29" max="29" width="45.42578125" style="29" customWidth="1"/>
    <col min="30" max="30" width="15.140625" style="29" customWidth="1"/>
    <col min="31" max="31" width="14.5703125" style="29" customWidth="1"/>
    <col min="32" max="16384" width="11.42578125" style="29"/>
  </cols>
  <sheetData>
    <row r="1" spans="1:31" s="23" customFormat="1" ht="30" x14ac:dyDescent="0.25">
      <c r="A1" s="21" t="s">
        <v>28</v>
      </c>
      <c r="B1" s="21" t="s">
        <v>86</v>
      </c>
      <c r="C1" s="21" t="s">
        <v>2</v>
      </c>
      <c r="D1" s="21" t="s">
        <v>23</v>
      </c>
      <c r="E1" s="21" t="s">
        <v>29</v>
      </c>
      <c r="F1" s="21" t="s">
        <v>39</v>
      </c>
      <c r="G1" s="21" t="s">
        <v>76</v>
      </c>
      <c r="H1" s="21" t="s">
        <v>89</v>
      </c>
      <c r="I1" s="21" t="s">
        <v>56</v>
      </c>
      <c r="J1" s="21" t="s">
        <v>11</v>
      </c>
      <c r="K1" s="21" t="s">
        <v>61</v>
      </c>
      <c r="L1" s="21" t="s">
        <v>12</v>
      </c>
      <c r="M1" s="21" t="s">
        <v>13</v>
      </c>
      <c r="N1" s="21" t="s">
        <v>66</v>
      </c>
      <c r="O1" s="21" t="s">
        <v>120</v>
      </c>
      <c r="P1" s="21" t="s">
        <v>150</v>
      </c>
      <c r="Q1" s="22" t="s">
        <v>117</v>
      </c>
      <c r="R1" s="21" t="s">
        <v>169</v>
      </c>
      <c r="S1" s="21" t="s">
        <v>178</v>
      </c>
      <c r="T1" s="21" t="s">
        <v>179</v>
      </c>
      <c r="U1" s="21" t="s">
        <v>180</v>
      </c>
      <c r="V1" s="21" t="s">
        <v>181</v>
      </c>
      <c r="W1" s="21" t="s">
        <v>182</v>
      </c>
      <c r="X1" s="21" t="s">
        <v>183</v>
      </c>
      <c r="Y1" s="21" t="s">
        <v>13</v>
      </c>
      <c r="Z1" s="21" t="s">
        <v>201</v>
      </c>
      <c r="AA1" s="21" t="s">
        <v>202</v>
      </c>
      <c r="AB1" s="21" t="s">
        <v>207</v>
      </c>
      <c r="AC1" s="21" t="s">
        <v>213</v>
      </c>
      <c r="AD1" s="21" t="s">
        <v>66</v>
      </c>
      <c r="AE1" s="21" t="s">
        <v>300</v>
      </c>
    </row>
    <row r="2" spans="1:31" s="24" customFormat="1" ht="45" x14ac:dyDescent="0.25">
      <c r="A2" s="23" t="s">
        <v>90</v>
      </c>
      <c r="B2" s="24" t="s">
        <v>14</v>
      </c>
      <c r="C2" s="23" t="s">
        <v>91</v>
      </c>
      <c r="D2" s="24" t="s">
        <v>87</v>
      </c>
      <c r="E2" s="24" t="s">
        <v>92</v>
      </c>
      <c r="F2" s="24" t="s">
        <v>40</v>
      </c>
      <c r="G2" s="25"/>
      <c r="H2" s="25"/>
      <c r="I2" s="25" t="s">
        <v>58</v>
      </c>
      <c r="J2" s="25" t="s">
        <v>60</v>
      </c>
      <c r="K2" s="25" t="s">
        <v>61</v>
      </c>
      <c r="L2" s="25" t="s">
        <v>63</v>
      </c>
      <c r="M2" s="26" t="s">
        <v>64</v>
      </c>
      <c r="N2" s="25" t="s">
        <v>67</v>
      </c>
      <c r="O2" s="25" t="s">
        <v>118</v>
      </c>
      <c r="P2" s="24" t="s">
        <v>151</v>
      </c>
      <c r="Q2" s="24" t="s">
        <v>164</v>
      </c>
      <c r="R2" s="24" t="s">
        <v>177</v>
      </c>
      <c r="S2" s="24" t="s">
        <v>184</v>
      </c>
      <c r="T2" s="24" t="s">
        <v>186</v>
      </c>
      <c r="U2" s="25" t="s">
        <v>188</v>
      </c>
      <c r="V2" s="25" t="s">
        <v>190</v>
      </c>
      <c r="W2" s="25" t="s">
        <v>193</v>
      </c>
      <c r="X2" s="24" t="s">
        <v>195</v>
      </c>
      <c r="Y2" s="24" t="s">
        <v>197</v>
      </c>
      <c r="Z2" s="25" t="s">
        <v>184</v>
      </c>
      <c r="AA2" s="25">
        <v>15</v>
      </c>
      <c r="AB2" s="27" t="s">
        <v>208</v>
      </c>
      <c r="AC2" s="28" t="s">
        <v>214</v>
      </c>
      <c r="AD2" s="25" t="s">
        <v>68</v>
      </c>
      <c r="AE2" s="25" t="str">
        <f>""</f>
        <v/>
      </c>
    </row>
    <row r="3" spans="1:31" s="24" customFormat="1" ht="45" x14ac:dyDescent="0.25">
      <c r="A3" s="23" t="s">
        <v>80</v>
      </c>
      <c r="B3" s="23" t="s">
        <v>143</v>
      </c>
      <c r="C3" s="23" t="s">
        <v>93</v>
      </c>
      <c r="D3" s="24" t="s">
        <v>22</v>
      </c>
      <c r="E3" s="24" t="s">
        <v>94</v>
      </c>
      <c r="F3" s="24" t="s">
        <v>41</v>
      </c>
      <c r="G3" s="25"/>
      <c r="H3" s="25"/>
      <c r="I3" s="25" t="s">
        <v>59</v>
      </c>
      <c r="J3" s="25" t="s">
        <v>170</v>
      </c>
      <c r="K3" s="25" t="s">
        <v>62</v>
      </c>
      <c r="L3" s="25" t="s">
        <v>95</v>
      </c>
      <c r="M3" s="26" t="s">
        <v>65</v>
      </c>
      <c r="N3" s="25" t="s">
        <v>68</v>
      </c>
      <c r="O3" s="25" t="s">
        <v>119</v>
      </c>
      <c r="P3" s="24" t="s">
        <v>152</v>
      </c>
      <c r="Q3" s="24" t="s">
        <v>165</v>
      </c>
      <c r="R3" s="24" t="s">
        <v>200</v>
      </c>
      <c r="S3" s="24" t="s">
        <v>185</v>
      </c>
      <c r="T3" s="24" t="s">
        <v>187</v>
      </c>
      <c r="U3" s="25" t="s">
        <v>189</v>
      </c>
      <c r="V3" s="25" t="s">
        <v>191</v>
      </c>
      <c r="W3" s="25" t="s">
        <v>194</v>
      </c>
      <c r="X3" s="24" t="s">
        <v>196</v>
      </c>
      <c r="Y3" s="24" t="s">
        <v>198</v>
      </c>
      <c r="Z3" s="25" t="s">
        <v>185</v>
      </c>
      <c r="AA3" s="25">
        <v>0</v>
      </c>
      <c r="AB3" s="27" t="s">
        <v>209</v>
      </c>
      <c r="AC3" s="28" t="s">
        <v>215</v>
      </c>
      <c r="AD3" s="25" t="s">
        <v>221</v>
      </c>
    </row>
    <row r="4" spans="1:31" s="24" customFormat="1" ht="60" x14ac:dyDescent="0.25">
      <c r="A4" s="23" t="s">
        <v>96</v>
      </c>
      <c r="B4" s="23" t="s">
        <v>144</v>
      </c>
      <c r="C4" s="24" t="s">
        <v>84</v>
      </c>
      <c r="D4" s="24" t="s">
        <v>21</v>
      </c>
      <c r="E4" s="24" t="s">
        <v>98</v>
      </c>
      <c r="F4" s="24" t="s">
        <v>42</v>
      </c>
      <c r="G4" s="25"/>
      <c r="H4" s="25"/>
      <c r="I4" s="25" t="s">
        <v>57</v>
      </c>
      <c r="J4" s="25" t="s">
        <v>349</v>
      </c>
      <c r="K4" s="25" t="s">
        <v>349</v>
      </c>
      <c r="L4" s="25" t="s">
        <v>349</v>
      </c>
      <c r="M4" s="25" t="s">
        <v>349</v>
      </c>
      <c r="N4" s="26" t="s">
        <v>112</v>
      </c>
      <c r="P4" s="24" t="s">
        <v>153</v>
      </c>
      <c r="Q4" s="24" t="s">
        <v>166</v>
      </c>
      <c r="V4" s="24" t="s">
        <v>192</v>
      </c>
      <c r="Y4" s="24" t="s">
        <v>199</v>
      </c>
      <c r="Z4" s="25" t="s">
        <v>186</v>
      </c>
      <c r="AA4" s="25">
        <v>15</v>
      </c>
      <c r="AB4" s="27" t="s">
        <v>210</v>
      </c>
      <c r="AC4" s="28" t="s">
        <v>216</v>
      </c>
      <c r="AD4" s="26" t="s">
        <v>222</v>
      </c>
    </row>
    <row r="5" spans="1:31" ht="45" x14ac:dyDescent="0.25">
      <c r="B5" s="23" t="s">
        <v>145</v>
      </c>
      <c r="C5" s="23" t="s">
        <v>18</v>
      </c>
      <c r="D5" s="29" t="s">
        <v>20</v>
      </c>
      <c r="E5" s="29" t="s">
        <v>99</v>
      </c>
      <c r="F5" s="30" t="s">
        <v>43</v>
      </c>
      <c r="I5" s="25" t="s">
        <v>349</v>
      </c>
      <c r="N5" s="25" t="s">
        <v>69</v>
      </c>
      <c r="P5" s="24" t="s">
        <v>154</v>
      </c>
      <c r="Q5" s="24" t="s">
        <v>167</v>
      </c>
      <c r="Z5" s="25" t="s">
        <v>187</v>
      </c>
      <c r="AA5" s="25">
        <v>0</v>
      </c>
      <c r="AC5" s="28" t="s">
        <v>217</v>
      </c>
      <c r="AD5" s="25"/>
    </row>
    <row r="6" spans="1:31" ht="30" x14ac:dyDescent="0.25">
      <c r="B6" s="24" t="s">
        <v>97</v>
      </c>
      <c r="C6" s="30" t="s">
        <v>85</v>
      </c>
      <c r="D6" s="29" t="s">
        <v>19</v>
      </c>
      <c r="E6" s="29" t="s">
        <v>100</v>
      </c>
      <c r="F6" s="30" t="s">
        <v>44</v>
      </c>
      <c r="P6" s="24" t="s">
        <v>155</v>
      </c>
      <c r="Q6" s="24" t="s">
        <v>168</v>
      </c>
      <c r="Z6" s="25" t="s">
        <v>188</v>
      </c>
      <c r="AA6" s="25">
        <v>15</v>
      </c>
    </row>
    <row r="7" spans="1:31" ht="45" x14ac:dyDescent="0.25">
      <c r="B7" s="30" t="s">
        <v>15</v>
      </c>
      <c r="C7" s="29" t="s">
        <v>82</v>
      </c>
      <c r="E7" s="29" t="s">
        <v>27</v>
      </c>
      <c r="F7" s="29" t="s">
        <v>45</v>
      </c>
      <c r="P7" s="24" t="s">
        <v>156</v>
      </c>
      <c r="Z7" s="25" t="s">
        <v>189</v>
      </c>
      <c r="AA7" s="25">
        <v>0</v>
      </c>
    </row>
    <row r="8" spans="1:31" x14ac:dyDescent="0.25">
      <c r="B8" s="29" t="s">
        <v>117</v>
      </c>
      <c r="C8" s="29" t="s">
        <v>83</v>
      </c>
      <c r="E8" s="29" t="s">
        <v>101</v>
      </c>
      <c r="F8" s="29" t="s">
        <v>46</v>
      </c>
      <c r="P8" s="24" t="s">
        <v>157</v>
      </c>
      <c r="Z8" s="25" t="s">
        <v>190</v>
      </c>
      <c r="AA8" s="25">
        <v>15</v>
      </c>
    </row>
    <row r="9" spans="1:31" x14ac:dyDescent="0.25">
      <c r="B9" s="29" t="s">
        <v>16</v>
      </c>
      <c r="E9" s="29" t="s">
        <v>26</v>
      </c>
      <c r="F9" s="29" t="s">
        <v>47</v>
      </c>
      <c r="P9" s="24" t="s">
        <v>158</v>
      </c>
      <c r="Z9" s="25" t="s">
        <v>191</v>
      </c>
      <c r="AA9" s="25">
        <v>10</v>
      </c>
    </row>
    <row r="10" spans="1:31" x14ac:dyDescent="0.25">
      <c r="B10" s="29" t="s">
        <v>17</v>
      </c>
      <c r="E10" s="29" t="s">
        <v>25</v>
      </c>
      <c r="F10" s="29" t="s">
        <v>48</v>
      </c>
      <c r="Z10" s="25" t="s">
        <v>192</v>
      </c>
      <c r="AA10" s="25">
        <v>0</v>
      </c>
    </row>
    <row r="11" spans="1:31" x14ac:dyDescent="0.25">
      <c r="B11" s="29" t="s">
        <v>299</v>
      </c>
      <c r="E11" s="29" t="s">
        <v>24</v>
      </c>
      <c r="F11" s="29" t="s">
        <v>49</v>
      </c>
      <c r="Z11" s="25" t="s">
        <v>193</v>
      </c>
      <c r="AA11" s="25">
        <v>15</v>
      </c>
    </row>
    <row r="12" spans="1:31" x14ac:dyDescent="0.25">
      <c r="F12" s="29" t="s">
        <v>50</v>
      </c>
      <c r="Z12" s="25" t="s">
        <v>194</v>
      </c>
      <c r="AA12" s="25">
        <v>0</v>
      </c>
    </row>
    <row r="13" spans="1:31" x14ac:dyDescent="0.25">
      <c r="F13" s="29" t="s">
        <v>51</v>
      </c>
      <c r="Z13" s="25" t="s">
        <v>195</v>
      </c>
      <c r="AA13" s="25">
        <v>15</v>
      </c>
    </row>
    <row r="14" spans="1:31" x14ac:dyDescent="0.25">
      <c r="F14" s="29" t="s">
        <v>52</v>
      </c>
      <c r="Z14" s="25" t="s">
        <v>196</v>
      </c>
      <c r="AA14" s="25">
        <v>0</v>
      </c>
    </row>
    <row r="15" spans="1:31" x14ac:dyDescent="0.25">
      <c r="F15" s="29" t="s">
        <v>53</v>
      </c>
      <c r="Z15" s="25" t="s">
        <v>197</v>
      </c>
      <c r="AA15" s="25">
        <v>10</v>
      </c>
    </row>
    <row r="16" spans="1:31" x14ac:dyDescent="0.25">
      <c r="F16" s="29" t="s">
        <v>54</v>
      </c>
      <c r="Z16" s="25" t="s">
        <v>198</v>
      </c>
      <c r="AA16" s="25">
        <v>5</v>
      </c>
    </row>
    <row r="17" spans="6:27" x14ac:dyDescent="0.25">
      <c r="F17" s="29" t="s">
        <v>55</v>
      </c>
      <c r="Z17" s="25" t="s">
        <v>199</v>
      </c>
      <c r="AA17" s="25">
        <v>0</v>
      </c>
    </row>
  </sheetData>
  <sheetProtection algorithmName="SHA-512" hashValue="ZKit07eRJG0+ZhYxVfzUhgfFDyiS+dWKBsWXlkzlR/DkNh1cZcXkJTUWYiE5zeySv8p3TiJv4H7wZRzVvbwXWA==" saltValue="MXW7wXFn4jJsylrQ+ZNNdA==" spinCount="100000" sheet="1" objects="1" scenarios="1" selectLockedCells="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workbookViewId="0">
      <pane ySplit="1" topLeftCell="A2" activePane="bottomLeft" state="frozen"/>
      <selection pane="bottomLeft" activeCell="C2" sqref="C2"/>
    </sheetView>
  </sheetViews>
  <sheetFormatPr baseColWidth="10" defaultColWidth="14.42578125" defaultRowHeight="15" customHeight="1" x14ac:dyDescent="0.15"/>
  <cols>
    <col min="1" max="1" width="13.5703125" style="39" customWidth="1"/>
    <col min="2" max="2" width="36.85546875" style="34" customWidth="1"/>
    <col min="3" max="3" width="39.140625" style="34" customWidth="1"/>
    <col min="4" max="4" width="27.7109375" style="34" customWidth="1"/>
    <col min="5" max="27" width="10.7109375" style="34" customWidth="1"/>
    <col min="28" max="16384" width="14.42578125" style="34"/>
  </cols>
  <sheetData>
    <row r="1" spans="1:4" ht="27.75" customHeight="1" x14ac:dyDescent="0.15">
      <c r="A1" s="32" t="s">
        <v>224</v>
      </c>
      <c r="B1" s="33" t="s">
        <v>76</v>
      </c>
      <c r="C1" s="33" t="s">
        <v>225</v>
      </c>
      <c r="D1" s="33" t="s">
        <v>226</v>
      </c>
    </row>
    <row r="2" spans="1:4" s="37" customFormat="1" ht="99" x14ac:dyDescent="0.15">
      <c r="A2" s="35" t="s">
        <v>40</v>
      </c>
      <c r="B2" s="36" t="s">
        <v>227</v>
      </c>
      <c r="C2" s="36" t="s">
        <v>228</v>
      </c>
      <c r="D2" s="36" t="s">
        <v>257</v>
      </c>
    </row>
    <row r="3" spans="1:4" s="37" customFormat="1" ht="117" x14ac:dyDescent="0.15">
      <c r="A3" s="35" t="s">
        <v>41</v>
      </c>
      <c r="B3" s="36" t="s">
        <v>229</v>
      </c>
      <c r="C3" s="36" t="s">
        <v>230</v>
      </c>
      <c r="D3" s="36" t="s">
        <v>256</v>
      </c>
    </row>
    <row r="4" spans="1:4" s="37" customFormat="1" ht="63" x14ac:dyDescent="0.15">
      <c r="A4" s="35" t="s">
        <v>45</v>
      </c>
      <c r="B4" s="36" t="s">
        <v>231</v>
      </c>
      <c r="C4" s="36" t="s">
        <v>232</v>
      </c>
      <c r="D4" s="36" t="s">
        <v>258</v>
      </c>
    </row>
    <row r="5" spans="1:4" s="37" customFormat="1" ht="45" x14ac:dyDescent="0.15">
      <c r="A5" s="35" t="s">
        <v>46</v>
      </c>
      <c r="B5" s="36" t="s">
        <v>233</v>
      </c>
      <c r="C5" s="36" t="s">
        <v>234</v>
      </c>
      <c r="D5" s="36" t="s">
        <v>262</v>
      </c>
    </row>
    <row r="6" spans="1:4" s="37" customFormat="1" ht="63" x14ac:dyDescent="0.15">
      <c r="A6" s="35" t="s">
        <v>47</v>
      </c>
      <c r="B6" s="36" t="s">
        <v>235</v>
      </c>
      <c r="C6" s="36" t="s">
        <v>236</v>
      </c>
      <c r="D6" s="36" t="s">
        <v>258</v>
      </c>
    </row>
    <row r="7" spans="1:4" s="37" customFormat="1" ht="120" customHeight="1" x14ac:dyDescent="0.15">
      <c r="A7" s="35" t="s">
        <v>43</v>
      </c>
      <c r="B7" s="36" t="s">
        <v>238</v>
      </c>
      <c r="C7" s="36" t="s">
        <v>239</v>
      </c>
      <c r="D7" s="36" t="s">
        <v>260</v>
      </c>
    </row>
    <row r="8" spans="1:4" s="37" customFormat="1" ht="54" x14ac:dyDescent="0.15">
      <c r="A8" s="35" t="s">
        <v>42</v>
      </c>
      <c r="B8" s="36" t="s">
        <v>265</v>
      </c>
      <c r="C8" s="36" t="s">
        <v>237</v>
      </c>
      <c r="D8" s="36" t="s">
        <v>256</v>
      </c>
    </row>
    <row r="9" spans="1:4" s="37" customFormat="1" ht="63" x14ac:dyDescent="0.15">
      <c r="A9" s="35" t="s">
        <v>44</v>
      </c>
      <c r="B9" s="36" t="s">
        <v>240</v>
      </c>
      <c r="C9" s="36" t="s">
        <v>241</v>
      </c>
      <c r="D9" s="36" t="s">
        <v>261</v>
      </c>
    </row>
    <row r="10" spans="1:4" s="37" customFormat="1" ht="63" x14ac:dyDescent="0.15">
      <c r="A10" s="35" t="s">
        <v>48</v>
      </c>
      <c r="B10" s="36" t="s">
        <v>242</v>
      </c>
      <c r="C10" s="36" t="s">
        <v>243</v>
      </c>
      <c r="D10" s="36" t="s">
        <v>258</v>
      </c>
    </row>
    <row r="11" spans="1:4" s="37" customFormat="1" ht="63" x14ac:dyDescent="0.15">
      <c r="A11" s="35" t="s">
        <v>49</v>
      </c>
      <c r="B11" s="36" t="s">
        <v>244</v>
      </c>
      <c r="C11" s="36" t="s">
        <v>245</v>
      </c>
      <c r="D11" s="36" t="s">
        <v>258</v>
      </c>
    </row>
    <row r="12" spans="1:4" s="37" customFormat="1" ht="63" x14ac:dyDescent="0.15">
      <c r="A12" s="35" t="s">
        <v>50</v>
      </c>
      <c r="B12" s="36" t="s">
        <v>246</v>
      </c>
      <c r="C12" s="36" t="s">
        <v>247</v>
      </c>
      <c r="D12" s="36" t="s">
        <v>258</v>
      </c>
    </row>
    <row r="13" spans="1:4" s="37" customFormat="1" ht="63" x14ac:dyDescent="0.15">
      <c r="A13" s="35" t="s">
        <v>51</v>
      </c>
      <c r="B13" s="36" t="s">
        <v>248</v>
      </c>
      <c r="C13" s="36" t="s">
        <v>249</v>
      </c>
      <c r="D13" s="36" t="s">
        <v>258</v>
      </c>
    </row>
    <row r="14" spans="1:4" s="37" customFormat="1" ht="63" x14ac:dyDescent="0.15">
      <c r="A14" s="35" t="s">
        <v>52</v>
      </c>
      <c r="B14" s="36" t="s">
        <v>250</v>
      </c>
      <c r="C14" s="36" t="s">
        <v>251</v>
      </c>
      <c r="D14" s="36" t="s">
        <v>258</v>
      </c>
    </row>
    <row r="15" spans="1:4" s="37" customFormat="1" ht="72" x14ac:dyDescent="0.15">
      <c r="A15" s="35" t="s">
        <v>53</v>
      </c>
      <c r="B15" s="36" t="s">
        <v>252</v>
      </c>
      <c r="C15" s="36" t="s">
        <v>253</v>
      </c>
      <c r="D15" s="36" t="s">
        <v>259</v>
      </c>
    </row>
    <row r="16" spans="1:4" s="37" customFormat="1" ht="36" x14ac:dyDescent="0.15">
      <c r="A16" s="35" t="s">
        <v>55</v>
      </c>
      <c r="B16" s="38"/>
      <c r="C16" s="38"/>
      <c r="D16" s="36" t="s">
        <v>260</v>
      </c>
    </row>
    <row r="17" spans="1:4" s="37" customFormat="1" ht="90" x14ac:dyDescent="0.15">
      <c r="A17" s="35" t="s">
        <v>54</v>
      </c>
      <c r="B17" s="36" t="s">
        <v>254</v>
      </c>
      <c r="C17" s="36" t="s">
        <v>255</v>
      </c>
      <c r="D17" s="36" t="s">
        <v>258</v>
      </c>
    </row>
  </sheetData>
  <sheetProtection algorithmName="SHA-512" hashValue="1UNSeW/NRCxK45JIBfNCeLG2eztQG9wxCrVCFrtUd/qhirWEkZl4H/XWIvBFkqPMXiC+P5Sqq2b4LAZI292Kzw==" saltValue="TMFvyFGnEKlDOk1CN7neqw==" spinCount="100000" sheet="1" objects="1" scenarios="1" selectLockedCells="1"/>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1. Punto de Partida</vt:lpstr>
      <vt:lpstr>2. Identificación del Riesgo</vt:lpstr>
      <vt:lpstr>3. Impacto Riesgo de Corrupción</vt:lpstr>
      <vt:lpstr>4. Riesgo Seguridad Informacion</vt:lpstr>
      <vt:lpstr>5. Valoración de Controles</vt:lpstr>
      <vt:lpstr>6.Valoración Control Corrupción</vt:lpstr>
      <vt:lpstr>7. Mapa de Riesgos General</vt:lpstr>
      <vt:lpstr>8. Seguimiento Cuatrimestral</vt:lpstr>
      <vt:lpstr>9. Seguimiento Consolidado</vt:lpstr>
      <vt:lpstr>Listas</vt:lpstr>
      <vt:lpstr>Datos Hoja 1</vt:lpstr>
      <vt:lpstr>Corrupción</vt:lpstr>
      <vt:lpstr>CriteriosImpacto</vt:lpstr>
      <vt:lpstr>Probabilidad</vt:lpstr>
      <vt:lpstr>SI_NO</vt:lpstr>
      <vt:lpstr>TipoRiesgo</vt:lpstr>
      <vt:lpstr>TratamientoCorrupcion</vt:lpstr>
      <vt:lpstr>TratamientoV5</vt:lpstr>
    </vt:vector>
  </TitlesOfParts>
  <Company>HP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Ivan Rueda Blanco</dc:creator>
  <cp:lastModifiedBy>Viviana Alejandra Galeano</cp:lastModifiedBy>
  <dcterms:created xsi:type="dcterms:W3CDTF">2021-10-27T17:44:21Z</dcterms:created>
  <dcterms:modified xsi:type="dcterms:W3CDTF">2022-09-03T00:36:20Z</dcterms:modified>
</cp:coreProperties>
</file>