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120" yWindow="-120" windowWidth="16608" windowHeight="9432"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66" i="1"/>
  <c r="AK63"/>
  <c r="AK60"/>
  <c r="AK57"/>
  <c r="AK54"/>
  <c r="AK51"/>
  <c r="AK48"/>
  <c r="AK45"/>
  <c r="AK42"/>
  <c r="AK39"/>
  <c r="AK36"/>
  <c r="AK33"/>
  <c r="AK30"/>
  <c r="AK27"/>
  <c r="AK24"/>
  <c r="AK21"/>
  <c r="AK18"/>
  <c r="AK15"/>
  <c r="AK12"/>
  <c r="H9" i="6"/>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9"/>
  <c r="H68" l="1"/>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U9" i="7"/>
  <c r="U66" l="1"/>
  <c r="U63"/>
  <c r="U60"/>
  <c r="U57"/>
  <c r="U54"/>
  <c r="U51"/>
  <c r="U48"/>
  <c r="U45"/>
  <c r="U42"/>
  <c r="U39"/>
  <c r="U36"/>
  <c r="U33"/>
  <c r="U30"/>
  <c r="U27"/>
  <c r="U24"/>
  <c r="U21"/>
  <c r="U18"/>
  <c r="U15"/>
  <c r="U12"/>
  <c r="E66" i="4" l="1"/>
  <c r="E63"/>
  <c r="E60"/>
  <c r="E57"/>
  <c r="E54"/>
  <c r="E51"/>
  <c r="E48"/>
  <c r="E45"/>
  <c r="E42"/>
  <c r="E39"/>
  <c r="E36"/>
  <c r="E33"/>
  <c r="E30"/>
  <c r="E27"/>
  <c r="E24"/>
  <c r="E21"/>
  <c r="E18"/>
  <c r="E15"/>
  <c r="E12"/>
  <c r="E9"/>
  <c r="N13" i="11" l="1"/>
  <c r="N14"/>
  <c r="C66" i="1" l="1"/>
  <c r="C63"/>
  <c r="C60"/>
  <c r="C57"/>
  <c r="C54"/>
  <c r="C51"/>
  <c r="C48"/>
  <c r="C45"/>
  <c r="C42"/>
  <c r="C39"/>
  <c r="C36"/>
  <c r="C33"/>
  <c r="C30"/>
  <c r="C27"/>
  <c r="C24"/>
  <c r="C21"/>
  <c r="C18"/>
  <c r="C15"/>
  <c r="C12"/>
  <c r="C9"/>
  <c r="D51" i="11"/>
  <c r="W51" s="1"/>
  <c r="D54" i="6"/>
  <c r="D66"/>
  <c r="C66"/>
  <c r="B66"/>
  <c r="D27"/>
  <c r="C27"/>
  <c r="J68"/>
  <c r="T68" s="1"/>
  <c r="V68" s="1"/>
  <c r="J67"/>
  <c r="S67" s="1"/>
  <c r="U67" s="1"/>
  <c r="J65"/>
  <c r="S65" s="1"/>
  <c r="U65" s="1"/>
  <c r="J64"/>
  <c r="T64" s="1"/>
  <c r="V64" s="1"/>
  <c r="J62"/>
  <c r="T62" s="1"/>
  <c r="V62" s="1"/>
  <c r="J61"/>
  <c r="T61" s="1"/>
  <c r="V61" s="1"/>
  <c r="J59"/>
  <c r="T59" s="1"/>
  <c r="V59" s="1"/>
  <c r="J58"/>
  <c r="S58" s="1"/>
  <c r="U58" s="1"/>
  <c r="J56"/>
  <c r="T56" s="1"/>
  <c r="V56" s="1"/>
  <c r="J55"/>
  <c r="S55" s="1"/>
  <c r="U55" s="1"/>
  <c r="J53"/>
  <c r="T53" s="1"/>
  <c r="V53" s="1"/>
  <c r="J52"/>
  <c r="T52" s="1"/>
  <c r="V52" s="1"/>
  <c r="J50"/>
  <c r="T50" s="1"/>
  <c r="V50" s="1"/>
  <c r="J49"/>
  <c r="T49" s="1"/>
  <c r="V49" s="1"/>
  <c r="J47"/>
  <c r="T47" s="1"/>
  <c r="V47" s="1"/>
  <c r="J46"/>
  <c r="T46" s="1"/>
  <c r="V46" s="1"/>
  <c r="J44"/>
  <c r="T44" s="1"/>
  <c r="V44" s="1"/>
  <c r="J43"/>
  <c r="S43" s="1"/>
  <c r="U43" s="1"/>
  <c r="J41"/>
  <c r="T41" s="1"/>
  <c r="V41" s="1"/>
  <c r="J40"/>
  <c r="S40" s="1"/>
  <c r="U40" s="1"/>
  <c r="J38"/>
  <c r="T38" s="1"/>
  <c r="V38" s="1"/>
  <c r="J37"/>
  <c r="T37" s="1"/>
  <c r="V37" s="1"/>
  <c r="J35"/>
  <c r="T35" s="1"/>
  <c r="V35" s="1"/>
  <c r="J34"/>
  <c r="T34" s="1"/>
  <c r="V34" s="1"/>
  <c r="J32"/>
  <c r="T32" s="1"/>
  <c r="V32" s="1"/>
  <c r="J31"/>
  <c r="S31" s="1"/>
  <c r="U31" s="1"/>
  <c r="J29"/>
  <c r="T29" s="1"/>
  <c r="V29" s="1"/>
  <c r="J28"/>
  <c r="T28" s="1"/>
  <c r="V28" s="1"/>
  <c r="J26"/>
  <c r="T26" s="1"/>
  <c r="V26" s="1"/>
  <c r="J25"/>
  <c r="T25" s="1"/>
  <c r="V25" s="1"/>
  <c r="J23"/>
  <c r="T23" s="1"/>
  <c r="V23" s="1"/>
  <c r="J22"/>
  <c r="T22" s="1"/>
  <c r="V22" s="1"/>
  <c r="J20"/>
  <c r="J19"/>
  <c r="J17"/>
  <c r="T17" s="1"/>
  <c r="V17" s="1"/>
  <c r="J16"/>
  <c r="T16" s="1"/>
  <c r="V16" s="1"/>
  <c r="J14"/>
  <c r="S14" s="1"/>
  <c r="U14" s="1"/>
  <c r="J13"/>
  <c r="J11"/>
  <c r="S11" s="1"/>
  <c r="U11" s="1"/>
  <c r="J10"/>
  <c r="N17" i="11"/>
  <c r="O17" s="1"/>
  <c r="N16"/>
  <c r="O16" s="1"/>
  <c r="O14"/>
  <c r="O13"/>
  <c r="T67" i="6" l="1"/>
  <c r="V67" s="1"/>
  <c r="T58"/>
  <c r="V58" s="1"/>
  <c r="S34"/>
  <c r="U34" s="1"/>
  <c r="T31"/>
  <c r="V31" s="1"/>
  <c r="S59"/>
  <c r="U59" s="1"/>
  <c r="T43"/>
  <c r="V43" s="1"/>
  <c r="S46"/>
  <c r="U46" s="1"/>
  <c r="S35"/>
  <c r="U35" s="1"/>
  <c r="T55"/>
  <c r="V55" s="1"/>
  <c r="S47"/>
  <c r="U47" s="1"/>
  <c r="S37"/>
  <c r="U37" s="1"/>
  <c r="S49"/>
  <c r="U49" s="1"/>
  <c r="S61"/>
  <c r="U61" s="1"/>
  <c r="S26"/>
  <c r="U26" s="1"/>
  <c r="S38"/>
  <c r="U38" s="1"/>
  <c r="S50"/>
  <c r="U50" s="1"/>
  <c r="S62"/>
  <c r="U62" s="1"/>
  <c r="S28"/>
  <c r="U28" s="1"/>
  <c r="S52"/>
  <c r="U52" s="1"/>
  <c r="S64"/>
  <c r="U64" s="1"/>
  <c r="S29"/>
  <c r="U29" s="1"/>
  <c r="S41"/>
  <c r="U41" s="1"/>
  <c r="S53"/>
  <c r="U53" s="1"/>
  <c r="T40"/>
  <c r="V40" s="1"/>
  <c r="T65"/>
  <c r="V65" s="1"/>
  <c r="S32"/>
  <c r="U32" s="1"/>
  <c r="S44"/>
  <c r="U44" s="1"/>
  <c r="S56"/>
  <c r="U56" s="1"/>
  <c r="S68"/>
  <c r="U68" s="1"/>
  <c r="S13"/>
  <c r="U13" s="1"/>
  <c r="T20"/>
  <c r="V20" s="1"/>
  <c r="M17" i="11"/>
  <c r="Q17" s="1"/>
  <c r="M16"/>
  <c r="Q16" s="1"/>
  <c r="M14"/>
  <c r="Q14" s="1"/>
  <c r="M13"/>
  <c r="Q13" s="1"/>
  <c r="N68"/>
  <c r="O68" s="1"/>
  <c r="N67"/>
  <c r="O67" s="1"/>
  <c r="N65"/>
  <c r="O65" s="1"/>
  <c r="N64"/>
  <c r="O64" s="1"/>
  <c r="N62"/>
  <c r="O62" s="1"/>
  <c r="N61"/>
  <c r="M61" s="1"/>
  <c r="Q61" s="1"/>
  <c r="N59"/>
  <c r="O59" s="1"/>
  <c r="N58"/>
  <c r="O58" s="1"/>
  <c r="N56"/>
  <c r="O56" s="1"/>
  <c r="N55"/>
  <c r="O55" s="1"/>
  <c r="N53"/>
  <c r="O53" s="1"/>
  <c r="N52"/>
  <c r="M52" s="1"/>
  <c r="Q52" s="1"/>
  <c r="N50"/>
  <c r="M50" s="1"/>
  <c r="Q50" s="1"/>
  <c r="N49"/>
  <c r="O49" s="1"/>
  <c r="N47"/>
  <c r="O47" s="1"/>
  <c r="M47"/>
  <c r="Q47" s="1"/>
  <c r="N46"/>
  <c r="M46" s="1"/>
  <c r="Q46" s="1"/>
  <c r="N44"/>
  <c r="O44" s="1"/>
  <c r="N43"/>
  <c r="O43" s="1"/>
  <c r="N41"/>
  <c r="M41" s="1"/>
  <c r="Q41" s="1"/>
  <c r="N40"/>
  <c r="M40" s="1"/>
  <c r="Q40" s="1"/>
  <c r="N38"/>
  <c r="O38" s="1"/>
  <c r="N37"/>
  <c r="O37" s="1"/>
  <c r="N35"/>
  <c r="O35" s="1"/>
  <c r="N34"/>
  <c r="M34" s="1"/>
  <c r="Q34" s="1"/>
  <c r="N32"/>
  <c r="O32" s="1"/>
  <c r="N31"/>
  <c r="M31" s="1"/>
  <c r="Q31" s="1"/>
  <c r="N29"/>
  <c r="M29" s="1"/>
  <c r="Q29" s="1"/>
  <c r="N28"/>
  <c r="M28" s="1"/>
  <c r="Q28" s="1"/>
  <c r="N26"/>
  <c r="O26" s="1"/>
  <c r="N25"/>
  <c r="O25" s="1"/>
  <c r="N23"/>
  <c r="O23" s="1"/>
  <c r="N22"/>
  <c r="M22" s="1"/>
  <c r="Q22" s="1"/>
  <c r="N20"/>
  <c r="O20" s="1"/>
  <c r="N19"/>
  <c r="O19" s="1"/>
  <c r="D21"/>
  <c r="N66"/>
  <c r="N63"/>
  <c r="N60"/>
  <c r="N57"/>
  <c r="N54"/>
  <c r="N51"/>
  <c r="N48"/>
  <c r="N45"/>
  <c r="N42"/>
  <c r="N39"/>
  <c r="O39" s="1"/>
  <c r="N36"/>
  <c r="N33"/>
  <c r="M33" s="1"/>
  <c r="Q33" s="1"/>
  <c r="N30"/>
  <c r="N27"/>
  <c r="N24"/>
  <c r="N21"/>
  <c r="N18"/>
  <c r="N15"/>
  <c r="D66"/>
  <c r="W66" s="1"/>
  <c r="C66"/>
  <c r="B66"/>
  <c r="D63"/>
  <c r="W63" s="1"/>
  <c r="C63"/>
  <c r="B63"/>
  <c r="D60"/>
  <c r="W60" s="1"/>
  <c r="C60"/>
  <c r="B60"/>
  <c r="D57"/>
  <c r="W57" s="1"/>
  <c r="C57"/>
  <c r="B57"/>
  <c r="D54"/>
  <c r="W54" s="1"/>
  <c r="C54"/>
  <c r="B54"/>
  <c r="C51"/>
  <c r="B51"/>
  <c r="D48"/>
  <c r="W48" s="1"/>
  <c r="C48"/>
  <c r="B48"/>
  <c r="D45"/>
  <c r="W45" s="1"/>
  <c r="C45"/>
  <c r="B45"/>
  <c r="D42"/>
  <c r="W42" s="1"/>
  <c r="C42"/>
  <c r="B42"/>
  <c r="D39"/>
  <c r="W39" s="1"/>
  <c r="C39"/>
  <c r="B39"/>
  <c r="D36"/>
  <c r="W36" s="1"/>
  <c r="C36"/>
  <c r="B36"/>
  <c r="D33"/>
  <c r="W33" s="1"/>
  <c r="C33"/>
  <c r="B33"/>
  <c r="D30"/>
  <c r="W30" s="1"/>
  <c r="C30"/>
  <c r="B30"/>
  <c r="D27"/>
  <c r="W27" s="1"/>
  <c r="C27"/>
  <c r="B27"/>
  <c r="D24"/>
  <c r="W24" s="1"/>
  <c r="C24"/>
  <c r="B24"/>
  <c r="C21"/>
  <c r="D18"/>
  <c r="W18" s="1"/>
  <c r="C18"/>
  <c r="B18"/>
  <c r="D15"/>
  <c r="C15"/>
  <c r="D12"/>
  <c r="C12"/>
  <c r="N11"/>
  <c r="O11" s="1"/>
  <c r="N10"/>
  <c r="O10" s="1"/>
  <c r="B66" i="7"/>
  <c r="B63"/>
  <c r="B60"/>
  <c r="B57"/>
  <c r="B54"/>
  <c r="B51"/>
  <c r="B48"/>
  <c r="B45"/>
  <c r="B42"/>
  <c r="B39"/>
  <c r="B36"/>
  <c r="B33"/>
  <c r="B30"/>
  <c r="B27"/>
  <c r="B24"/>
  <c r="B24" i="6" s="1"/>
  <c r="B21" i="7"/>
  <c r="B21" i="11" s="1"/>
  <c r="B18" i="7"/>
  <c r="B15"/>
  <c r="B15" i="11" s="1"/>
  <c r="B12" i="7"/>
  <c r="B12" i="11" s="1"/>
  <c r="B9" i="7"/>
  <c r="M44" i="11" l="1"/>
  <c r="Q44" s="1"/>
  <c r="O24"/>
  <c r="R24"/>
  <c r="S24" s="1"/>
  <c r="O42"/>
  <c r="R42"/>
  <c r="S42" s="1"/>
  <c r="O66"/>
  <c r="R66"/>
  <c r="S66" s="1"/>
  <c r="M48"/>
  <c r="Q48" s="1"/>
  <c r="R48"/>
  <c r="S48" s="1"/>
  <c r="O27"/>
  <c r="R27"/>
  <c r="S27" s="1"/>
  <c r="O45"/>
  <c r="R45"/>
  <c r="S45" s="1"/>
  <c r="M26"/>
  <c r="Q26" s="1"/>
  <c r="M67"/>
  <c r="Q67" s="1"/>
  <c r="M51"/>
  <c r="Q51" s="1"/>
  <c r="R51"/>
  <c r="S51" s="1"/>
  <c r="O33"/>
  <c r="R33"/>
  <c r="S33" s="1"/>
  <c r="O54"/>
  <c r="R54"/>
  <c r="S54" s="1"/>
  <c r="O36"/>
  <c r="R36"/>
  <c r="S36" s="1"/>
  <c r="O57"/>
  <c r="R57"/>
  <c r="S57" s="1"/>
  <c r="O41"/>
  <c r="O30"/>
  <c r="R30"/>
  <c r="S30" s="1"/>
  <c r="O18"/>
  <c r="R18"/>
  <c r="S18" s="1"/>
  <c r="M39"/>
  <c r="Q39" s="1"/>
  <c r="R39"/>
  <c r="S39" s="1"/>
  <c r="O60"/>
  <c r="R60"/>
  <c r="S60" s="1"/>
  <c r="O22"/>
  <c r="M64"/>
  <c r="Q64" s="1"/>
  <c r="O21"/>
  <c r="R21"/>
  <c r="S21" s="1"/>
  <c r="M63"/>
  <c r="Q63" s="1"/>
  <c r="R63"/>
  <c r="S63" s="1"/>
  <c r="M15"/>
  <c r="Q15" s="1"/>
  <c r="R15"/>
  <c r="S15" s="1"/>
  <c r="O51"/>
  <c r="M49"/>
  <c r="Q49" s="1"/>
  <c r="M10"/>
  <c r="Q10" s="1"/>
  <c r="M65"/>
  <c r="Q65" s="1"/>
  <c r="O63"/>
  <c r="M11"/>
  <c r="Q11" s="1"/>
  <c r="O48"/>
  <c r="O29"/>
  <c r="O40"/>
  <c r="O61"/>
  <c r="M68"/>
  <c r="Q68" s="1"/>
  <c r="M21"/>
  <c r="Q21" s="1"/>
  <c r="M36"/>
  <c r="Q36" s="1"/>
  <c r="M56"/>
  <c r="Q56" s="1"/>
  <c r="M19"/>
  <c r="Q19" s="1"/>
  <c r="M58"/>
  <c r="Q58" s="1"/>
  <c r="M20"/>
  <c r="Q20" s="1"/>
  <c r="O50"/>
  <c r="M59"/>
  <c r="Q59" s="1"/>
  <c r="O15"/>
  <c r="M62"/>
  <c r="Q62" s="1"/>
  <c r="M55"/>
  <c r="Q55" s="1"/>
  <c r="O52"/>
  <c r="M53"/>
  <c r="Q53" s="1"/>
  <c r="O46"/>
  <c r="M43"/>
  <c r="Q43" s="1"/>
  <c r="M37"/>
  <c r="Q37" s="1"/>
  <c r="M38"/>
  <c r="Q38" s="1"/>
  <c r="O34"/>
  <c r="M35"/>
  <c r="Q35" s="1"/>
  <c r="O31"/>
  <c r="M32"/>
  <c r="Q32" s="1"/>
  <c r="O28"/>
  <c r="M25"/>
  <c r="Q25" s="1"/>
  <c r="M23"/>
  <c r="Q23" s="1"/>
  <c r="M66"/>
  <c r="Q66" s="1"/>
  <c r="M60"/>
  <c r="Q60" s="1"/>
  <c r="M57"/>
  <c r="Q57" s="1"/>
  <c r="M54"/>
  <c r="Q54" s="1"/>
  <c r="M45"/>
  <c r="Q45" s="1"/>
  <c r="M42"/>
  <c r="Q42" s="1"/>
  <c r="M30"/>
  <c r="Q30" s="1"/>
  <c r="M27"/>
  <c r="Q27" s="1"/>
  <c r="M24"/>
  <c r="Q24" s="1"/>
  <c r="M18"/>
  <c r="Q18" s="1"/>
  <c r="G66" i="10"/>
  <c r="G63"/>
  <c r="G60"/>
  <c r="G57"/>
  <c r="G54"/>
  <c r="G51"/>
  <c r="G48"/>
  <c r="G45"/>
  <c r="G42"/>
  <c r="G39"/>
  <c r="G36"/>
  <c r="G27"/>
  <c r="G24"/>
  <c r="G18"/>
  <c r="G12"/>
  <c r="F66"/>
  <c r="F63"/>
  <c r="F60"/>
  <c r="F57"/>
  <c r="F54"/>
  <c r="F51"/>
  <c r="F48"/>
  <c r="F45"/>
  <c r="F42"/>
  <c r="F39"/>
  <c r="F36"/>
  <c r="F33"/>
  <c r="F30"/>
  <c r="F27"/>
  <c r="F24"/>
  <c r="F21"/>
  <c r="F18"/>
  <c r="F15"/>
  <c r="F12"/>
  <c r="F9"/>
  <c r="C66"/>
  <c r="C63"/>
  <c r="C60"/>
  <c r="C57"/>
  <c r="C54"/>
  <c r="C51"/>
  <c r="C48"/>
  <c r="C45"/>
  <c r="C42"/>
  <c r="C39"/>
  <c r="C36"/>
  <c r="C33"/>
  <c r="C30"/>
  <c r="C27"/>
  <c r="C24"/>
  <c r="C21"/>
  <c r="C18"/>
  <c r="C15"/>
  <c r="C12"/>
  <c r="C9"/>
  <c r="C66" i="9"/>
  <c r="C63"/>
  <c r="C60"/>
  <c r="C57"/>
  <c r="C54"/>
  <c r="C51"/>
  <c r="C48"/>
  <c r="C45"/>
  <c r="C42"/>
  <c r="C39"/>
  <c r="C36"/>
  <c r="C33"/>
  <c r="C30"/>
  <c r="C27"/>
  <c r="C24"/>
  <c r="C21"/>
  <c r="C18"/>
  <c r="C15"/>
  <c r="C12"/>
  <c r="C9"/>
  <c r="V57" i="11" l="1"/>
  <c r="T57"/>
  <c r="V51"/>
  <c r="T51"/>
  <c r="T48"/>
  <c r="V48"/>
  <c r="V63"/>
  <c r="T63"/>
  <c r="V39"/>
  <c r="T39"/>
  <c r="V21"/>
  <c r="T21"/>
  <c r="V18"/>
  <c r="T18"/>
  <c r="V66"/>
  <c r="T66"/>
  <c r="V54"/>
  <c r="T54"/>
  <c r="V45"/>
  <c r="T45"/>
  <c r="V42"/>
  <c r="T42"/>
  <c r="V36"/>
  <c r="T36"/>
  <c r="T30"/>
  <c r="V30"/>
  <c r="V33"/>
  <c r="T33"/>
  <c r="V27"/>
  <c r="T27"/>
  <c r="V24"/>
  <c r="T24"/>
  <c r="V60"/>
  <c r="T60"/>
  <c r="T15"/>
  <c r="V15"/>
  <c r="AH66" i="1"/>
  <c r="M66"/>
  <c r="J66"/>
  <c r="I66"/>
  <c r="H66"/>
  <c r="G66"/>
  <c r="F66"/>
  <c r="E66"/>
  <c r="D66"/>
  <c r="AH63"/>
  <c r="M63"/>
  <c r="J63"/>
  <c r="I63"/>
  <c r="H63"/>
  <c r="G63"/>
  <c r="F63"/>
  <c r="E63"/>
  <c r="D63"/>
  <c r="AH60"/>
  <c r="M60"/>
  <c r="J60"/>
  <c r="I60"/>
  <c r="H60"/>
  <c r="G60"/>
  <c r="F60"/>
  <c r="E60"/>
  <c r="D60"/>
  <c r="AH57"/>
  <c r="M57"/>
  <c r="J57"/>
  <c r="I57"/>
  <c r="H57"/>
  <c r="G57"/>
  <c r="F57"/>
  <c r="E57"/>
  <c r="D57"/>
  <c r="AH54"/>
  <c r="M54"/>
  <c r="J54"/>
  <c r="I54"/>
  <c r="H54"/>
  <c r="G54"/>
  <c r="F54"/>
  <c r="E54"/>
  <c r="D54"/>
  <c r="AH51"/>
  <c r="M51"/>
  <c r="J51"/>
  <c r="I51"/>
  <c r="H51"/>
  <c r="G51"/>
  <c r="F51"/>
  <c r="E51"/>
  <c r="D51"/>
  <c r="AH48"/>
  <c r="M48"/>
  <c r="J48"/>
  <c r="I48"/>
  <c r="H48"/>
  <c r="G48"/>
  <c r="F48"/>
  <c r="E48"/>
  <c r="D48"/>
  <c r="AH45"/>
  <c r="M45"/>
  <c r="J45"/>
  <c r="I45"/>
  <c r="H45"/>
  <c r="G45"/>
  <c r="F45"/>
  <c r="E45"/>
  <c r="D45"/>
  <c r="AH42"/>
  <c r="M42"/>
  <c r="J42"/>
  <c r="I42"/>
  <c r="H42"/>
  <c r="G42"/>
  <c r="F42"/>
  <c r="E42"/>
  <c r="D42"/>
  <c r="AH39"/>
  <c r="M39"/>
  <c r="J39"/>
  <c r="I39"/>
  <c r="H39"/>
  <c r="G39"/>
  <c r="F39"/>
  <c r="E39"/>
  <c r="D39"/>
  <c r="AH36"/>
  <c r="M36"/>
  <c r="J36"/>
  <c r="I36"/>
  <c r="H36"/>
  <c r="G36"/>
  <c r="F36"/>
  <c r="E36"/>
  <c r="D36"/>
  <c r="AH33"/>
  <c r="M33"/>
  <c r="J33"/>
  <c r="I33"/>
  <c r="H33"/>
  <c r="G33"/>
  <c r="F33"/>
  <c r="E33"/>
  <c r="D33"/>
  <c r="AH30"/>
  <c r="M30"/>
  <c r="J30"/>
  <c r="I30"/>
  <c r="H30"/>
  <c r="G30"/>
  <c r="F30"/>
  <c r="E30"/>
  <c r="D30"/>
  <c r="AH27"/>
  <c r="M27"/>
  <c r="J27"/>
  <c r="I27"/>
  <c r="H27"/>
  <c r="G27"/>
  <c r="F27"/>
  <c r="E27"/>
  <c r="D27"/>
  <c r="AH24"/>
  <c r="M24"/>
  <c r="J24"/>
  <c r="I24"/>
  <c r="H24"/>
  <c r="G24"/>
  <c r="F24"/>
  <c r="E24"/>
  <c r="D24"/>
  <c r="AH21"/>
  <c r="M21"/>
  <c r="J21"/>
  <c r="I21"/>
  <c r="H21"/>
  <c r="G21"/>
  <c r="F21"/>
  <c r="E21"/>
  <c r="D21"/>
  <c r="AH18"/>
  <c r="M18"/>
  <c r="J18"/>
  <c r="I18"/>
  <c r="H18"/>
  <c r="G18"/>
  <c r="F18"/>
  <c r="E18"/>
  <c r="D18"/>
  <c r="AH15"/>
  <c r="M15"/>
  <c r="J15"/>
  <c r="I15"/>
  <c r="H15"/>
  <c r="G15"/>
  <c r="F15"/>
  <c r="E15"/>
  <c r="D15"/>
  <c r="AH12"/>
  <c r="M12"/>
  <c r="J12"/>
  <c r="I12"/>
  <c r="H12"/>
  <c r="G12"/>
  <c r="F12"/>
  <c r="E12"/>
  <c r="D12"/>
  <c r="M9"/>
  <c r="N12" i="11"/>
  <c r="R12" s="1"/>
  <c r="S12" s="1"/>
  <c r="D9"/>
  <c r="C9"/>
  <c r="B9"/>
  <c r="J66" i="6"/>
  <c r="J63"/>
  <c r="D63"/>
  <c r="C63"/>
  <c r="B63"/>
  <c r="J60"/>
  <c r="D60"/>
  <c r="C60"/>
  <c r="B60"/>
  <c r="J57"/>
  <c r="D57"/>
  <c r="C57"/>
  <c r="B57"/>
  <c r="J54"/>
  <c r="C54"/>
  <c r="B54"/>
  <c r="J51"/>
  <c r="D51"/>
  <c r="C51"/>
  <c r="B51"/>
  <c r="J48"/>
  <c r="D48"/>
  <c r="C48"/>
  <c r="B48"/>
  <c r="J45"/>
  <c r="D45"/>
  <c r="C45"/>
  <c r="B45"/>
  <c r="J42"/>
  <c r="D42"/>
  <c r="C42"/>
  <c r="B42"/>
  <c r="J39"/>
  <c r="D39"/>
  <c r="C39"/>
  <c r="B39"/>
  <c r="J36"/>
  <c r="D36"/>
  <c r="C36"/>
  <c r="B36"/>
  <c r="J33"/>
  <c r="D33"/>
  <c r="C33"/>
  <c r="B33"/>
  <c r="J30"/>
  <c r="D30"/>
  <c r="C30"/>
  <c r="B30"/>
  <c r="J27"/>
  <c r="B27"/>
  <c r="J24"/>
  <c r="D24"/>
  <c r="C24"/>
  <c r="J21"/>
  <c r="D21"/>
  <c r="C21"/>
  <c r="B21"/>
  <c r="J18"/>
  <c r="D18"/>
  <c r="C18"/>
  <c r="B18"/>
  <c r="J15"/>
  <c r="S16" s="1"/>
  <c r="D15"/>
  <c r="C15"/>
  <c r="B15"/>
  <c r="J12"/>
  <c r="D12"/>
  <c r="C12"/>
  <c r="B12"/>
  <c r="D9"/>
  <c r="C9"/>
  <c r="B9"/>
  <c r="E66" i="9"/>
  <c r="Y66" s="1"/>
  <c r="Z66" s="1"/>
  <c r="D66"/>
  <c r="B66"/>
  <c r="E63"/>
  <c r="Y63" s="1"/>
  <c r="Z63" s="1"/>
  <c r="D63"/>
  <c r="B63"/>
  <c r="E60"/>
  <c r="Y60" s="1"/>
  <c r="Z60" s="1"/>
  <c r="D60"/>
  <c r="B60"/>
  <c r="E57"/>
  <c r="Y57" s="1"/>
  <c r="Z57" s="1"/>
  <c r="D57"/>
  <c r="B57"/>
  <c r="E54"/>
  <c r="Y54" s="1"/>
  <c r="Z54" s="1"/>
  <c r="D54"/>
  <c r="B54"/>
  <c r="E51"/>
  <c r="Y51" s="1"/>
  <c r="Z51" s="1"/>
  <c r="D51"/>
  <c r="B51"/>
  <c r="E48"/>
  <c r="Y48" s="1"/>
  <c r="Z48" s="1"/>
  <c r="D48"/>
  <c r="B48"/>
  <c r="E45"/>
  <c r="Y45" s="1"/>
  <c r="Z45" s="1"/>
  <c r="D45"/>
  <c r="B45"/>
  <c r="E42"/>
  <c r="Y42" s="1"/>
  <c r="Z42" s="1"/>
  <c r="D42"/>
  <c r="B42"/>
  <c r="E39"/>
  <c r="Y39" s="1"/>
  <c r="Z39" s="1"/>
  <c r="D39"/>
  <c r="B39"/>
  <c r="E36"/>
  <c r="Y36" s="1"/>
  <c r="Z36" s="1"/>
  <c r="D36"/>
  <c r="B36"/>
  <c r="E33"/>
  <c r="Y33" s="1"/>
  <c r="Z33" s="1"/>
  <c r="D33"/>
  <c r="B33"/>
  <c r="E30"/>
  <c r="Y30" s="1"/>
  <c r="Z30" s="1"/>
  <c r="D30"/>
  <c r="B30"/>
  <c r="E27"/>
  <c r="Y27" s="1"/>
  <c r="Z27" s="1"/>
  <c r="D27"/>
  <c r="B27"/>
  <c r="E24"/>
  <c r="Y24" s="1"/>
  <c r="Z24" s="1"/>
  <c r="D24"/>
  <c r="B24"/>
  <c r="E21"/>
  <c r="Y21" s="1"/>
  <c r="Z21" s="1"/>
  <c r="N21" i="7" s="1"/>
  <c r="D21" i="9"/>
  <c r="B21"/>
  <c r="E18"/>
  <c r="Y18" s="1"/>
  <c r="Z18" s="1"/>
  <c r="D18"/>
  <c r="B18"/>
  <c r="E15"/>
  <c r="Y15" s="1"/>
  <c r="Z15" s="1"/>
  <c r="D15"/>
  <c r="B15"/>
  <c r="E12"/>
  <c r="Y12" s="1"/>
  <c r="Z12" s="1"/>
  <c r="D12"/>
  <c r="B12"/>
  <c r="E9"/>
  <c r="Y9" s="1"/>
  <c r="Z9" s="1"/>
  <c r="D9"/>
  <c r="B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U16" i="6" l="1"/>
  <c r="S17"/>
  <c r="U17" s="1"/>
  <c r="Y23" i="1"/>
  <c r="X23"/>
  <c r="Z22"/>
  <c r="Y22"/>
  <c r="X22"/>
  <c r="Z21"/>
  <c r="Y21"/>
  <c r="Z23"/>
  <c r="X21"/>
  <c r="Y47"/>
  <c r="X47"/>
  <c r="Z46"/>
  <c r="Y46"/>
  <c r="X46"/>
  <c r="Z45"/>
  <c r="Y45"/>
  <c r="Z47"/>
  <c r="X45"/>
  <c r="X26"/>
  <c r="Z25"/>
  <c r="Y25"/>
  <c r="X25"/>
  <c r="Z24"/>
  <c r="Y24"/>
  <c r="Z26"/>
  <c r="X24"/>
  <c r="Y26"/>
  <c r="X50"/>
  <c r="Z49"/>
  <c r="Y49"/>
  <c r="X49"/>
  <c r="Z48"/>
  <c r="Y48"/>
  <c r="Z50"/>
  <c r="X48"/>
  <c r="Y50"/>
  <c r="Z52"/>
  <c r="Y52"/>
  <c r="X52"/>
  <c r="Z51"/>
  <c r="Y51"/>
  <c r="Z53"/>
  <c r="X51"/>
  <c r="Y53"/>
  <c r="X53"/>
  <c r="Y31"/>
  <c r="X31"/>
  <c r="Z30"/>
  <c r="Y30"/>
  <c r="Z32"/>
  <c r="X30"/>
  <c r="Y32"/>
  <c r="X32"/>
  <c r="Z31"/>
  <c r="Y55"/>
  <c r="X55"/>
  <c r="Z54"/>
  <c r="Y54"/>
  <c r="Z56"/>
  <c r="X54"/>
  <c r="Y56"/>
  <c r="X56"/>
  <c r="Z55"/>
  <c r="X34"/>
  <c r="Z33"/>
  <c r="Y33"/>
  <c r="Z35"/>
  <c r="X33"/>
  <c r="Y35"/>
  <c r="X35"/>
  <c r="Z34"/>
  <c r="Y34"/>
  <c r="X58"/>
  <c r="Z57"/>
  <c r="Y57"/>
  <c r="Z59"/>
  <c r="X57"/>
  <c r="Y59"/>
  <c r="X59"/>
  <c r="Z58"/>
  <c r="Y58"/>
  <c r="Z36"/>
  <c r="Y36"/>
  <c r="Z38"/>
  <c r="X36"/>
  <c r="Y38"/>
  <c r="X38"/>
  <c r="Z37"/>
  <c r="Y37"/>
  <c r="X37"/>
  <c r="Z60"/>
  <c r="Y60"/>
  <c r="Z62"/>
  <c r="X60"/>
  <c r="Y62"/>
  <c r="X62"/>
  <c r="Z61"/>
  <c r="Y61"/>
  <c r="X61"/>
  <c r="Z28"/>
  <c r="Y28"/>
  <c r="X28"/>
  <c r="Z27"/>
  <c r="Y27"/>
  <c r="Z29"/>
  <c r="X27"/>
  <c r="Y29"/>
  <c r="X29"/>
  <c r="Y39"/>
  <c r="Z41"/>
  <c r="X39"/>
  <c r="Y41"/>
  <c r="X41"/>
  <c r="Z40"/>
  <c r="Y40"/>
  <c r="X40"/>
  <c r="Z39"/>
  <c r="Y63"/>
  <c r="Z65"/>
  <c r="X63"/>
  <c r="Y65"/>
  <c r="X65"/>
  <c r="Z64"/>
  <c r="Y64"/>
  <c r="X64"/>
  <c r="Z63"/>
  <c r="Z44"/>
  <c r="X42"/>
  <c r="Y44"/>
  <c r="X44"/>
  <c r="Z43"/>
  <c r="Y43"/>
  <c r="X43"/>
  <c r="Z42"/>
  <c r="Y42"/>
  <c r="Z68"/>
  <c r="X66"/>
  <c r="Y68"/>
  <c r="X68"/>
  <c r="Z67"/>
  <c r="Y67"/>
  <c r="X67"/>
  <c r="Z66"/>
  <c r="Y66"/>
  <c r="N12" i="7"/>
  <c r="N12" i="1" s="1"/>
  <c r="N18" i="7"/>
  <c r="N18" i="1" s="1"/>
  <c r="X20"/>
  <c r="Z19"/>
  <c r="Y19"/>
  <c r="X19"/>
  <c r="X18"/>
  <c r="Z18"/>
  <c r="Y18"/>
  <c r="Z20"/>
  <c r="Y20"/>
  <c r="X13"/>
  <c r="X12"/>
  <c r="X14"/>
  <c r="Y13"/>
  <c r="Z12"/>
  <c r="Y12"/>
  <c r="Z14"/>
  <c r="Y14"/>
  <c r="Z13"/>
  <c r="Y15"/>
  <c r="X15"/>
  <c r="Y17"/>
  <c r="X17"/>
  <c r="Y16"/>
  <c r="Z16"/>
  <c r="X16"/>
  <c r="Z17"/>
  <c r="Z15"/>
  <c r="S63" i="6"/>
  <c r="U63" s="1"/>
  <c r="T63"/>
  <c r="V63" s="1"/>
  <c r="T27"/>
  <c r="V27" s="1"/>
  <c r="S33"/>
  <c r="U33" s="1"/>
  <c r="T33"/>
  <c r="V33" s="1"/>
  <c r="S39"/>
  <c r="U39" s="1"/>
  <c r="T39"/>
  <c r="V39" s="1"/>
  <c r="S45"/>
  <c r="U45" s="1"/>
  <c r="T45"/>
  <c r="V45" s="1"/>
  <c r="T51"/>
  <c r="V51" s="1"/>
  <c r="S51"/>
  <c r="U51" s="1"/>
  <c r="T66"/>
  <c r="V66" s="1"/>
  <c r="S66"/>
  <c r="U66" s="1"/>
  <c r="T15"/>
  <c r="V15" s="1"/>
  <c r="S15"/>
  <c r="U15" s="1"/>
  <c r="T54"/>
  <c r="V54" s="1"/>
  <c r="S54"/>
  <c r="U54" s="1"/>
  <c r="T60"/>
  <c r="V60" s="1"/>
  <c r="S60"/>
  <c r="U60" s="1"/>
  <c r="T30"/>
  <c r="V30" s="1"/>
  <c r="T36"/>
  <c r="V36" s="1"/>
  <c r="S36"/>
  <c r="U36" s="1"/>
  <c r="T42"/>
  <c r="V42" s="1"/>
  <c r="S42"/>
  <c r="U42" s="1"/>
  <c r="T48"/>
  <c r="V48" s="1"/>
  <c r="S48"/>
  <c r="U48" s="1"/>
  <c r="T24"/>
  <c r="V24" s="1"/>
  <c r="S57"/>
  <c r="U57" s="1"/>
  <c r="T57"/>
  <c r="V57" s="1"/>
  <c r="T12"/>
  <c r="V12" s="1"/>
  <c r="W29" i="1"/>
  <c r="T28"/>
  <c r="T27"/>
  <c r="R27"/>
  <c r="W28"/>
  <c r="W27"/>
  <c r="R28"/>
  <c r="U29"/>
  <c r="U28"/>
  <c r="U27"/>
  <c r="Q29"/>
  <c r="S29"/>
  <c r="Q28"/>
  <c r="V29"/>
  <c r="S28"/>
  <c r="S27"/>
  <c r="Q27"/>
  <c r="AA28"/>
  <c r="AA27"/>
  <c r="AA29"/>
  <c r="V28"/>
  <c r="V27"/>
  <c r="R29"/>
  <c r="T29"/>
  <c r="S35"/>
  <c r="R35"/>
  <c r="V35"/>
  <c r="U33"/>
  <c r="S34"/>
  <c r="R34"/>
  <c r="W33"/>
  <c r="AA35"/>
  <c r="V34"/>
  <c r="R33"/>
  <c r="AA34"/>
  <c r="T35"/>
  <c r="S33"/>
  <c r="W35"/>
  <c r="V33"/>
  <c r="T34"/>
  <c r="Q33"/>
  <c r="AA33"/>
  <c r="W34"/>
  <c r="Q35"/>
  <c r="U35"/>
  <c r="T33"/>
  <c r="Q34"/>
  <c r="U34"/>
  <c r="AE39"/>
  <c r="AC39"/>
  <c r="W41"/>
  <c r="T40"/>
  <c r="Q40"/>
  <c r="W40"/>
  <c r="S39"/>
  <c r="Q39"/>
  <c r="V39"/>
  <c r="U41"/>
  <c r="R41"/>
  <c r="AA39"/>
  <c r="U40"/>
  <c r="R40"/>
  <c r="T39"/>
  <c r="S41"/>
  <c r="R39"/>
  <c r="W39"/>
  <c r="V41"/>
  <c r="S40"/>
  <c r="T41"/>
  <c r="Q41"/>
  <c r="AA41"/>
  <c r="V40"/>
  <c r="AA40"/>
  <c r="U39"/>
  <c r="AC45"/>
  <c r="AE45"/>
  <c r="V45"/>
  <c r="S47"/>
  <c r="AA45"/>
  <c r="V47"/>
  <c r="S46"/>
  <c r="Q47"/>
  <c r="AA47"/>
  <c r="V46"/>
  <c r="T45"/>
  <c r="Q46"/>
  <c r="AA46"/>
  <c r="W45"/>
  <c r="T47"/>
  <c r="Q45"/>
  <c r="W47"/>
  <c r="T46"/>
  <c r="R47"/>
  <c r="W46"/>
  <c r="U45"/>
  <c r="R46"/>
  <c r="U46"/>
  <c r="U47"/>
  <c r="R45"/>
  <c r="S45"/>
  <c r="AC51"/>
  <c r="AE51"/>
  <c r="W53"/>
  <c r="T52"/>
  <c r="T51"/>
  <c r="R51"/>
  <c r="W52"/>
  <c r="W51"/>
  <c r="U53"/>
  <c r="U52"/>
  <c r="U51"/>
  <c r="Q53"/>
  <c r="S53"/>
  <c r="Q52"/>
  <c r="R52"/>
  <c r="V53"/>
  <c r="S52"/>
  <c r="S51"/>
  <c r="Q51"/>
  <c r="AA52"/>
  <c r="AA53"/>
  <c r="V52"/>
  <c r="V51"/>
  <c r="R53"/>
  <c r="AA51"/>
  <c r="T53"/>
  <c r="AC57"/>
  <c r="AE57"/>
  <c r="S59"/>
  <c r="R59"/>
  <c r="V59"/>
  <c r="U57"/>
  <c r="S58"/>
  <c r="R58"/>
  <c r="AA59"/>
  <c r="V58"/>
  <c r="R57"/>
  <c r="AA58"/>
  <c r="T59"/>
  <c r="S57"/>
  <c r="W59"/>
  <c r="V57"/>
  <c r="T58"/>
  <c r="AA57"/>
  <c r="W58"/>
  <c r="Q59"/>
  <c r="W57"/>
  <c r="U59"/>
  <c r="T57"/>
  <c r="Q58"/>
  <c r="U58"/>
  <c r="Q57"/>
  <c r="AC63"/>
  <c r="AE63"/>
  <c r="W65"/>
  <c r="T64"/>
  <c r="Q64"/>
  <c r="W64"/>
  <c r="S63"/>
  <c r="Q63"/>
  <c r="V63"/>
  <c r="U65"/>
  <c r="R65"/>
  <c r="T65"/>
  <c r="AA63"/>
  <c r="U64"/>
  <c r="R64"/>
  <c r="T63"/>
  <c r="S65"/>
  <c r="R63"/>
  <c r="W63"/>
  <c r="V65"/>
  <c r="S64"/>
  <c r="U63"/>
  <c r="Q65"/>
  <c r="AA65"/>
  <c r="V64"/>
  <c r="AA64"/>
  <c r="AA26"/>
  <c r="AA24"/>
  <c r="V25"/>
  <c r="Q24"/>
  <c r="AA25"/>
  <c r="T26"/>
  <c r="T24"/>
  <c r="R26"/>
  <c r="S25"/>
  <c r="Q25"/>
  <c r="W26"/>
  <c r="W24"/>
  <c r="T25"/>
  <c r="R25"/>
  <c r="W25"/>
  <c r="R24"/>
  <c r="U26"/>
  <c r="U24"/>
  <c r="U25"/>
  <c r="V24"/>
  <c r="S26"/>
  <c r="S24"/>
  <c r="Q26"/>
  <c r="V26"/>
  <c r="W30"/>
  <c r="U32"/>
  <c r="Q32"/>
  <c r="U31"/>
  <c r="Q31"/>
  <c r="U30"/>
  <c r="S32"/>
  <c r="Q30"/>
  <c r="V32"/>
  <c r="S31"/>
  <c r="R32"/>
  <c r="AA32"/>
  <c r="V31"/>
  <c r="S30"/>
  <c r="R31"/>
  <c r="AA31"/>
  <c r="V30"/>
  <c r="T32"/>
  <c r="R30"/>
  <c r="T30"/>
  <c r="AA30"/>
  <c r="W32"/>
  <c r="T31"/>
  <c r="W31"/>
  <c r="AE36"/>
  <c r="AC36"/>
  <c r="AA38"/>
  <c r="V37"/>
  <c r="U36"/>
  <c r="AA37"/>
  <c r="T38"/>
  <c r="W38"/>
  <c r="T37"/>
  <c r="S36"/>
  <c r="Q38"/>
  <c r="R36"/>
  <c r="W37"/>
  <c r="V36"/>
  <c r="Q37"/>
  <c r="AA36"/>
  <c r="U38"/>
  <c r="Q36"/>
  <c r="U37"/>
  <c r="T36"/>
  <c r="R38"/>
  <c r="V38"/>
  <c r="S37"/>
  <c r="W36"/>
  <c r="S38"/>
  <c r="R37"/>
  <c r="AC42"/>
  <c r="AE42"/>
  <c r="U44"/>
  <c r="S42"/>
  <c r="R43"/>
  <c r="V42"/>
  <c r="U43"/>
  <c r="R42"/>
  <c r="AA42"/>
  <c r="S44"/>
  <c r="V44"/>
  <c r="T42"/>
  <c r="S43"/>
  <c r="AA44"/>
  <c r="W42"/>
  <c r="V43"/>
  <c r="Q44"/>
  <c r="AA43"/>
  <c r="T44"/>
  <c r="Q43"/>
  <c r="W43"/>
  <c r="W44"/>
  <c r="U42"/>
  <c r="T43"/>
  <c r="Q42"/>
  <c r="R44"/>
  <c r="AC48"/>
  <c r="AE48"/>
  <c r="AA50"/>
  <c r="AA48"/>
  <c r="V49"/>
  <c r="Q48"/>
  <c r="AA49"/>
  <c r="T50"/>
  <c r="T48"/>
  <c r="R50"/>
  <c r="W50"/>
  <c r="W48"/>
  <c r="T49"/>
  <c r="R49"/>
  <c r="Q49"/>
  <c r="W49"/>
  <c r="R48"/>
  <c r="V48"/>
  <c r="U50"/>
  <c r="U48"/>
  <c r="U49"/>
  <c r="S50"/>
  <c r="S48"/>
  <c r="Q50"/>
  <c r="V50"/>
  <c r="S49"/>
  <c r="AE54"/>
  <c r="AC54"/>
  <c r="W54"/>
  <c r="U56"/>
  <c r="Q56"/>
  <c r="U55"/>
  <c r="Q55"/>
  <c r="U54"/>
  <c r="S56"/>
  <c r="Q54"/>
  <c r="V56"/>
  <c r="S55"/>
  <c r="R56"/>
  <c r="AA56"/>
  <c r="V55"/>
  <c r="S54"/>
  <c r="R55"/>
  <c r="T54"/>
  <c r="AA55"/>
  <c r="V54"/>
  <c r="T56"/>
  <c r="R54"/>
  <c r="AA54"/>
  <c r="W56"/>
  <c r="T55"/>
  <c r="W55"/>
  <c r="AE60"/>
  <c r="AC60"/>
  <c r="AA62"/>
  <c r="V61"/>
  <c r="U60"/>
  <c r="AA61"/>
  <c r="T62"/>
  <c r="W62"/>
  <c r="T61"/>
  <c r="S60"/>
  <c r="Q62"/>
  <c r="S61"/>
  <c r="W61"/>
  <c r="V60"/>
  <c r="Q61"/>
  <c r="AA60"/>
  <c r="U62"/>
  <c r="Q60"/>
  <c r="U61"/>
  <c r="T60"/>
  <c r="R62"/>
  <c r="V62"/>
  <c r="R60"/>
  <c r="W60"/>
  <c r="S62"/>
  <c r="R61"/>
  <c r="AC66"/>
  <c r="U68"/>
  <c r="S66"/>
  <c r="R67"/>
  <c r="V66"/>
  <c r="U67"/>
  <c r="R66"/>
  <c r="AA66"/>
  <c r="S68"/>
  <c r="R68"/>
  <c r="V68"/>
  <c r="T66"/>
  <c r="S67"/>
  <c r="AA68"/>
  <c r="W66"/>
  <c r="V67"/>
  <c r="Q68"/>
  <c r="AA67"/>
  <c r="T68"/>
  <c r="Q67"/>
  <c r="W67"/>
  <c r="W68"/>
  <c r="U66"/>
  <c r="T67"/>
  <c r="Q66"/>
  <c r="V12" i="11"/>
  <c r="T12"/>
  <c r="AC21" i="1"/>
  <c r="AE21"/>
  <c r="V23"/>
  <c r="T23"/>
  <c r="R21"/>
  <c r="V22"/>
  <c r="V21"/>
  <c r="Q23"/>
  <c r="Q22"/>
  <c r="W23"/>
  <c r="U23"/>
  <c r="S23"/>
  <c r="S21"/>
  <c r="Q21"/>
  <c r="AA23"/>
  <c r="AA21"/>
  <c r="W22"/>
  <c r="W21"/>
  <c r="U22"/>
  <c r="U21"/>
  <c r="S22"/>
  <c r="T21"/>
  <c r="AA22"/>
  <c r="R23"/>
  <c r="R22"/>
  <c r="T22"/>
  <c r="AA12"/>
  <c r="W12"/>
  <c r="U12"/>
  <c r="R13"/>
  <c r="W14"/>
  <c r="U14"/>
  <c r="S14"/>
  <c r="AA14"/>
  <c r="W13"/>
  <c r="U13"/>
  <c r="S13"/>
  <c r="Q14"/>
  <c r="AA13"/>
  <c r="V12"/>
  <c r="T12"/>
  <c r="Q13"/>
  <c r="R12"/>
  <c r="Q12"/>
  <c r="V13"/>
  <c r="T13"/>
  <c r="S12"/>
  <c r="R14"/>
  <c r="V14"/>
  <c r="T14"/>
  <c r="W17"/>
  <c r="U17"/>
  <c r="S17"/>
  <c r="Q17"/>
  <c r="W16"/>
  <c r="U16"/>
  <c r="Q16"/>
  <c r="AA16"/>
  <c r="Q15"/>
  <c r="V15"/>
  <c r="T15"/>
  <c r="V17"/>
  <c r="T17"/>
  <c r="R17"/>
  <c r="V16"/>
  <c r="T16"/>
  <c r="R16"/>
  <c r="AA15"/>
  <c r="W15"/>
  <c r="U15"/>
  <c r="S15"/>
  <c r="R15"/>
  <c r="AA17"/>
  <c r="S16"/>
  <c r="AA19"/>
  <c r="V20"/>
  <c r="V18"/>
  <c r="T20"/>
  <c r="T18"/>
  <c r="R19"/>
  <c r="V19"/>
  <c r="T19"/>
  <c r="R18"/>
  <c r="S18"/>
  <c r="Q20"/>
  <c r="Q18"/>
  <c r="AA18"/>
  <c r="W20"/>
  <c r="W18"/>
  <c r="U20"/>
  <c r="U18"/>
  <c r="S20"/>
  <c r="Q19"/>
  <c r="AA20"/>
  <c r="W19"/>
  <c r="U19"/>
  <c r="S19"/>
  <c r="R20"/>
  <c r="M12" i="11"/>
  <c r="Q12" s="1"/>
  <c r="T21" i="6"/>
  <c r="V21" s="1"/>
  <c r="AB36" i="1"/>
  <c r="AD54"/>
  <c r="AB60"/>
  <c r="T18" i="6"/>
  <c r="V18" s="1"/>
  <c r="N21" i="1"/>
  <c r="N15" i="7"/>
  <c r="AD39" i="1"/>
  <c r="AD63"/>
  <c r="AB45"/>
  <c r="AB57"/>
  <c r="AD45"/>
  <c r="AB51"/>
  <c r="AB54"/>
  <c r="AD51"/>
  <c r="AD36"/>
  <c r="AB42"/>
  <c r="AD60"/>
  <c r="AB66"/>
  <c r="AD42"/>
  <c r="AB48"/>
  <c r="AB39"/>
  <c r="AD57"/>
  <c r="AB63"/>
  <c r="AD48"/>
  <c r="O12" i="11"/>
  <c r="N15" i="1" l="1"/>
  <c r="AF39"/>
  <c r="AF54"/>
  <c r="AF36"/>
  <c r="AF60"/>
  <c r="AF63"/>
  <c r="AF45"/>
  <c r="AF57"/>
  <c r="AF51"/>
  <c r="AF42"/>
  <c r="AF48"/>
  <c r="J12" i="14"/>
  <c r="I12"/>
  <c r="J9"/>
  <c r="I9"/>
  <c r="H12"/>
  <c r="G12"/>
  <c r="H9"/>
  <c r="G9"/>
  <c r="E9"/>
  <c r="F9"/>
  <c r="E12"/>
  <c r="F12"/>
  <c r="E15"/>
  <c r="J66"/>
  <c r="I66"/>
  <c r="H66"/>
  <c r="G66"/>
  <c r="F66"/>
  <c r="E66"/>
  <c r="J63"/>
  <c r="I63"/>
  <c r="H63"/>
  <c r="G63"/>
  <c r="F63"/>
  <c r="E63"/>
  <c r="J60"/>
  <c r="I60"/>
  <c r="H60"/>
  <c r="G60"/>
  <c r="F60"/>
  <c r="E60"/>
  <c r="J57"/>
  <c r="I57"/>
  <c r="H57"/>
  <c r="G57"/>
  <c r="F57"/>
  <c r="E57"/>
  <c r="J54"/>
  <c r="I54"/>
  <c r="H54"/>
  <c r="G54"/>
  <c r="F54"/>
  <c r="E54"/>
  <c r="J51"/>
  <c r="I51"/>
  <c r="H51"/>
  <c r="G51"/>
  <c r="F51"/>
  <c r="E51"/>
  <c r="J48"/>
  <c r="I48"/>
  <c r="H48"/>
  <c r="G48"/>
  <c r="F48"/>
  <c r="E48"/>
  <c r="J45"/>
  <c r="I45"/>
  <c r="H45"/>
  <c r="G45"/>
  <c r="F45"/>
  <c r="E45"/>
  <c r="J42"/>
  <c r="I42"/>
  <c r="H42"/>
  <c r="G42"/>
  <c r="F42"/>
  <c r="E42"/>
  <c r="J39"/>
  <c r="I39"/>
  <c r="H39"/>
  <c r="G39"/>
  <c r="F39"/>
  <c r="E39"/>
  <c r="J36"/>
  <c r="I36"/>
  <c r="H36"/>
  <c r="G36"/>
  <c r="F36"/>
  <c r="E36"/>
  <c r="J33"/>
  <c r="I33"/>
  <c r="H33"/>
  <c r="G33"/>
  <c r="F33"/>
  <c r="E33"/>
  <c r="J30"/>
  <c r="I30"/>
  <c r="H30"/>
  <c r="G30"/>
  <c r="F30"/>
  <c r="E30"/>
  <c r="J27"/>
  <c r="I27"/>
  <c r="H27"/>
  <c r="G27"/>
  <c r="F27"/>
  <c r="E27"/>
  <c r="J24"/>
  <c r="I24"/>
  <c r="H24"/>
  <c r="G24"/>
  <c r="F24"/>
  <c r="E24"/>
  <c r="J21"/>
  <c r="I21"/>
  <c r="H21"/>
  <c r="G21"/>
  <c r="F21"/>
  <c r="E21"/>
  <c r="J18"/>
  <c r="I18"/>
  <c r="H18"/>
  <c r="G18"/>
  <c r="F18"/>
  <c r="E18"/>
  <c r="J15"/>
  <c r="I15"/>
  <c r="H15"/>
  <c r="G15"/>
  <c r="F15"/>
  <c r="E69" l="1"/>
  <c r="E71" s="1"/>
  <c r="G69"/>
  <c r="G71" s="1"/>
  <c r="F69"/>
  <c r="F71" s="1"/>
  <c r="I69"/>
  <c r="I71" s="1"/>
  <c r="H69"/>
  <c r="H71" s="1"/>
  <c r="J69"/>
  <c r="J71" s="1"/>
  <c r="AE2" i="3" l="1"/>
  <c r="J66" i="10" l="1"/>
  <c r="E66"/>
  <c r="D66"/>
  <c r="B66"/>
  <c r="J63"/>
  <c r="E63"/>
  <c r="D63"/>
  <c r="B63"/>
  <c r="J60"/>
  <c r="E60"/>
  <c r="D60"/>
  <c r="B60"/>
  <c r="J57"/>
  <c r="E57"/>
  <c r="D57"/>
  <c r="B57"/>
  <c r="J54"/>
  <c r="E54"/>
  <c r="D54"/>
  <c r="B54"/>
  <c r="J51"/>
  <c r="E51"/>
  <c r="D51"/>
  <c r="B51"/>
  <c r="J48"/>
  <c r="E48"/>
  <c r="D48"/>
  <c r="B48"/>
  <c r="J45"/>
  <c r="E45"/>
  <c r="D45"/>
  <c r="B45"/>
  <c r="J42"/>
  <c r="E42"/>
  <c r="D42"/>
  <c r="B42"/>
  <c r="J39"/>
  <c r="E39"/>
  <c r="D39"/>
  <c r="B39"/>
  <c r="J36"/>
  <c r="E36"/>
  <c r="D36"/>
  <c r="B36"/>
  <c r="J33"/>
  <c r="E33"/>
  <c r="D33"/>
  <c r="B33"/>
  <c r="J30"/>
  <c r="E30"/>
  <c r="D30"/>
  <c r="B30"/>
  <c r="J27"/>
  <c r="E27"/>
  <c r="D27"/>
  <c r="B27"/>
  <c r="J24"/>
  <c r="E24"/>
  <c r="D24"/>
  <c r="B24"/>
  <c r="J21"/>
  <c r="E21"/>
  <c r="D21"/>
  <c r="J18"/>
  <c r="E18"/>
  <c r="D18"/>
  <c r="J15"/>
  <c r="E15"/>
  <c r="D15"/>
  <c r="B15"/>
  <c r="J12"/>
  <c r="E12"/>
  <c r="D12"/>
  <c r="B12"/>
  <c r="B66" i="1"/>
  <c r="B63"/>
  <c r="B60"/>
  <c r="B57"/>
  <c r="B54"/>
  <c r="B51"/>
  <c r="B48"/>
  <c r="B45"/>
  <c r="B42"/>
  <c r="B39"/>
  <c r="B36"/>
  <c r="B33"/>
  <c r="B30"/>
  <c r="B27"/>
  <c r="B24"/>
  <c r="B18"/>
  <c r="B15"/>
  <c r="B12"/>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c r="M69"/>
  <c r="Q69"/>
  <c r="T69"/>
  <c r="O66" i="7"/>
  <c r="O66" i="1" s="1"/>
  <c r="AE66" s="1"/>
  <c r="AD66" s="1"/>
  <c r="AF66"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c r="C8"/>
  <c r="AH9" i="1"/>
  <c r="N9" i="11" l="1"/>
  <c r="O9" l="1"/>
  <c r="R9"/>
  <c r="S9" s="1"/>
  <c r="M9"/>
  <c r="Q9" s="1"/>
  <c r="J9" i="1"/>
  <c r="I9"/>
  <c r="H9"/>
  <c r="G9"/>
  <c r="F9"/>
  <c r="E9"/>
  <c r="D9"/>
  <c r="K51" i="7"/>
  <c r="K51" i="1" s="1"/>
  <c r="K48" i="7"/>
  <c r="K48" i="1" s="1"/>
  <c r="K45" i="7"/>
  <c r="K45" i="1" s="1"/>
  <c r="K42" i="7"/>
  <c r="K42" i="1" s="1"/>
  <c r="K39" i="7"/>
  <c r="K39" i="1" s="1"/>
  <c r="K36" i="7"/>
  <c r="K36" i="1" s="1"/>
  <c r="K33" i="7"/>
  <c r="K30"/>
  <c r="K27"/>
  <c r="K27" i="1" s="1"/>
  <c r="K24" i="7"/>
  <c r="K24" i="1" s="1"/>
  <c r="K21" i="7"/>
  <c r="K18"/>
  <c r="K18" i="1" s="1"/>
  <c r="K15" i="7"/>
  <c r="W15" i="11" s="1"/>
  <c r="K12" i="7"/>
  <c r="K30" i="1" l="1"/>
  <c r="K33"/>
  <c r="K21"/>
  <c r="W21" i="11"/>
  <c r="K12" i="1"/>
  <c r="W12" i="11"/>
  <c r="Y9" i="1"/>
  <c r="Z11"/>
  <c r="X9"/>
  <c r="Y11"/>
  <c r="X11"/>
  <c r="Y10"/>
  <c r="X10"/>
  <c r="Z9"/>
  <c r="Z10"/>
  <c r="V9" i="11"/>
  <c r="T9"/>
  <c r="V11" i="1"/>
  <c r="T11"/>
  <c r="Q9"/>
  <c r="T10"/>
  <c r="R11"/>
  <c r="R10"/>
  <c r="W11"/>
  <c r="U11"/>
  <c r="S11"/>
  <c r="R9"/>
  <c r="AA11"/>
  <c r="W10"/>
  <c r="V9"/>
  <c r="U10"/>
  <c r="T9"/>
  <c r="Q11"/>
  <c r="Q10"/>
  <c r="AA9"/>
  <c r="W9"/>
  <c r="V10"/>
  <c r="U9"/>
  <c r="S10"/>
  <c r="AA10"/>
  <c r="K15"/>
  <c r="P48" i="7"/>
  <c r="P48" i="1" s="1"/>
  <c r="P27" i="7"/>
  <c r="P27" i="1" s="1"/>
  <c r="L51" i="7"/>
  <c r="L51" i="1" s="1"/>
  <c r="P51" i="7"/>
  <c r="P51" i="1" s="1"/>
  <c r="L18" i="7"/>
  <c r="P18"/>
  <c r="P18" i="1" s="1"/>
  <c r="L45" i="7"/>
  <c r="L45" i="1" s="1"/>
  <c r="P45" i="7"/>
  <c r="P45" i="1" s="1"/>
  <c r="L24" i="7"/>
  <c r="P24"/>
  <c r="P24" i="1" s="1"/>
  <c r="P30" i="7"/>
  <c r="P30" i="1" s="1"/>
  <c r="L30" i="7"/>
  <c r="P12"/>
  <c r="P12" i="1" s="1"/>
  <c r="L42" i="7"/>
  <c r="L42" i="1" s="1"/>
  <c r="P42" i="7"/>
  <c r="P42" i="1" s="1"/>
  <c r="L21" i="7"/>
  <c r="P21"/>
  <c r="P33"/>
  <c r="P33" i="1" s="1"/>
  <c r="L33" i="7"/>
  <c r="L33" i="1" s="1"/>
  <c r="AC33" s="1"/>
  <c r="AB33" s="1"/>
  <c r="P36" i="7"/>
  <c r="P36" i="1" s="1"/>
  <c r="P15" i="7"/>
  <c r="L39"/>
  <c r="L39" i="1" s="1"/>
  <c r="P39" i="7"/>
  <c r="P39" i="1" s="1"/>
  <c r="L36" i="7"/>
  <c r="L36" i="1" s="1"/>
  <c r="L48" i="7"/>
  <c r="L48" i="1" s="1"/>
  <c r="L27" i="7"/>
  <c r="L15"/>
  <c r="L15" i="1" s="1"/>
  <c r="AC15" s="1"/>
  <c r="AB15" s="1"/>
  <c r="L12" i="7"/>
  <c r="L24" i="1" l="1"/>
  <c r="S24" i="6"/>
  <c r="L27" i="1"/>
  <c r="AC27" s="1"/>
  <c r="AB27" s="1"/>
  <c r="S27" i="6"/>
  <c r="U27" s="1"/>
  <c r="L30" i="1"/>
  <c r="S30" i="6"/>
  <c r="U30" s="1"/>
  <c r="G33" i="10"/>
  <c r="G30"/>
  <c r="L12" i="1"/>
  <c r="S12" i="6"/>
  <c r="U12" s="1"/>
  <c r="P15" i="1"/>
  <c r="G15" i="10"/>
  <c r="L18" i="1"/>
  <c r="S18" i="6"/>
  <c r="S19" s="1"/>
  <c r="U19" s="1"/>
  <c r="L21" i="1"/>
  <c r="S21" i="6"/>
  <c r="P21" i="1"/>
  <c r="G21" i="10"/>
  <c r="U24" i="6" l="1"/>
  <c r="S25"/>
  <c r="U25" s="1"/>
  <c r="AC24" i="1" s="1"/>
  <c r="AB24" s="1"/>
  <c r="AC30"/>
  <c r="AB30" s="1"/>
  <c r="AC12"/>
  <c r="AB12" s="1"/>
  <c r="U21" i="6"/>
  <c r="S22"/>
  <c r="U18"/>
  <c r="S20"/>
  <c r="U20" s="1"/>
  <c r="AC18" i="1" s="1"/>
  <c r="J9" i="10"/>
  <c r="E9"/>
  <c r="D9"/>
  <c r="B9"/>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c r="U23" s="1"/>
  <c r="B39" i="4"/>
  <c r="B39" i="14" s="1"/>
  <c r="B12" i="4"/>
  <c r="B12" i="14" s="1"/>
  <c r="B9" i="4"/>
  <c r="B9" i="14" s="1"/>
  <c r="O51" i="7"/>
  <c r="O51" i="1" s="1"/>
  <c r="O39" i="7"/>
  <c r="O39" i="1" s="1"/>
  <c r="O42" i="7"/>
  <c r="O42" i="1" s="1"/>
  <c r="O45" i="7"/>
  <c r="O45" i="1" s="1"/>
  <c r="O48" i="7"/>
  <c r="O48" i="1" s="1"/>
  <c r="N9" i="7" l="1"/>
  <c r="N9" i="1" s="1"/>
  <c r="X69" i="4"/>
  <c r="AK9" i="1"/>
  <c r="B9"/>
  <c r="J9" i="6"/>
  <c r="S9" i="1" s="1"/>
  <c r="O36" i="7"/>
  <c r="O36" i="1" s="1"/>
  <c r="O33" i="7"/>
  <c r="O33" i="1" s="1"/>
  <c r="AE33" s="1"/>
  <c r="AD33" s="1"/>
  <c r="AF33" s="1"/>
  <c r="O30" i="7"/>
  <c r="O30" i="1" s="1"/>
  <c r="AE30" s="1"/>
  <c r="AD30" s="1"/>
  <c r="AF30" s="1"/>
  <c r="O27" i="7"/>
  <c r="O27" i="1" s="1"/>
  <c r="AE27" s="1"/>
  <c r="AD27" s="1"/>
  <c r="AF27" s="1"/>
  <c r="O24" i="7"/>
  <c r="O24" i="1" s="1"/>
  <c r="AE24" s="1"/>
  <c r="AD24" s="1"/>
  <c r="AF24" s="1"/>
  <c r="O21" i="7"/>
  <c r="O21" i="1" s="1"/>
  <c r="O12" i="7"/>
  <c r="K9"/>
  <c r="W9" i="11" s="1"/>
  <c r="O12" i="1" l="1"/>
  <c r="T13" i="6"/>
  <c r="S9"/>
  <c r="AB21" i="1"/>
  <c r="AD21"/>
  <c r="P9" i="7"/>
  <c r="G9" i="10" s="1"/>
  <c r="O9" i="7"/>
  <c r="O9" i="1" s="1"/>
  <c r="L9" i="7"/>
  <c r="L9" i="1" s="1"/>
  <c r="K9"/>
  <c r="O15" i="7"/>
  <c r="O15" i="1" s="1"/>
  <c r="AE15" s="1"/>
  <c r="AD15" s="1"/>
  <c r="AF15" s="1"/>
  <c r="O18" i="7"/>
  <c r="V13" i="6" l="1"/>
  <c r="T14"/>
  <c r="V14" s="1"/>
  <c r="AE12" i="1"/>
  <c r="AD12" s="1"/>
  <c r="AF12" s="1"/>
  <c r="O18"/>
  <c r="T19" i="6"/>
  <c r="V19" s="1"/>
  <c r="T9"/>
  <c r="V9" s="1"/>
  <c r="S10"/>
  <c r="U10" s="1"/>
  <c r="U9"/>
  <c r="T10"/>
  <c r="AF21" i="1"/>
  <c r="AB18"/>
  <c r="P9"/>
  <c r="AE18" l="1"/>
  <c r="AD18" s="1"/>
  <c r="AF18" s="1"/>
  <c r="AC9"/>
  <c r="AB9" s="1"/>
  <c r="V10" i="6"/>
  <c r="T11"/>
  <c r="V11" s="1"/>
  <c r="AE9" i="1" s="1"/>
  <c r="AD9" s="1"/>
  <c r="AF9" l="1"/>
</calcChain>
</file>

<file path=xl/comments1.xml><?xml version="1.0" encoding="utf-8"?>
<comments xmlns="http://schemas.openxmlformats.org/spreadsheetml/2006/main">
  <authors>
    <author>Carlos Ivan Rueda Blanco</author>
  </authors>
  <commentList>
    <comment ref="C7" author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b/>
            <sz val="9"/>
            <color indexed="81"/>
            <rFont val="Tahoma"/>
            <family val="2"/>
          </rPr>
          <t>Impacto: las consecuencias que puede ocasionar a la organización la materialización del riesgo.</t>
        </r>
      </text>
    </comment>
    <comment ref="E7" author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text>
        <r>
          <rPr>
            <b/>
            <sz val="9"/>
            <color indexed="81"/>
            <rFont val="Tahoma"/>
            <family val="2"/>
          </rPr>
          <t>Acción: se determina mediante verbos que indican la acción que deben realizar como parte del control.</t>
        </r>
      </text>
    </comment>
    <comment ref="G7" authorId="0">
      <text>
        <r>
          <rPr>
            <b/>
            <sz val="9"/>
            <color indexed="81"/>
            <rFont val="Tahoma"/>
            <family val="2"/>
          </rPr>
          <t>Complemento: corresponde a los detalles que permiten identificar claramente el objeto del control.</t>
        </r>
      </text>
    </comment>
    <comment ref="H7" author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text>
        <r>
          <rPr>
            <b/>
            <sz val="9"/>
            <color indexed="81"/>
            <rFont val="Tahoma"/>
            <family val="2"/>
          </rPr>
          <t>Impacto: las consecuencias que puede ocasionar a la organización la materialización del riesgo.</t>
        </r>
      </text>
    </comment>
    <comment ref="E7" author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<sst xmlns="http://schemas.openxmlformats.org/spreadsheetml/2006/main" count="990" uniqueCount="542">
  <si>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</si>
  <si>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</si>
  <si>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</si>
  <si>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</si>
  <si>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</si>
  <si>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</si>
  <si>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</si>
  <si>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</si>
  <si>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</si>
  <si>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</si>
  <si>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</si>
  <si>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</si>
  <si>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</si>
  <si>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</si>
  <si>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</si>
  <si>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</si>
  <si>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</si>
  <si>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</si>
  <si>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</si>
  <si>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</si>
  <si>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</si>
  <si>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</si>
  <si>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</si>
  <si>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</si>
  <si>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</si>
  <si>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</si>
  <si>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</si>
  <si>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</si>
  <si>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</si>
  <si>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</si>
  <si>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</si>
  <si>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</si>
  <si>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</si>
  <si>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</si>
  <si>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</si>
  <si>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</si>
  <si>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</si>
  <si>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</si>
  <si>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</si>
  <si>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</si>
  <si>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</si>
  <si>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</si>
  <si>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</si>
  <si>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</si>
  <si>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</si>
  <si>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</si>
  <si>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</si>
  <si>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</si>
  <si>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</si>
  <si>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</si>
  <si>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</si>
  <si>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</si>
  <si>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</si>
  <si>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</si>
  <si>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</si>
  <si>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</si>
  <si>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</si>
  <si>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</si>
  <si>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</si>
  <si>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</si>
  <si>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</si>
  <si>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</si>
  <si>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</si>
  <si>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</si>
  <si>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</si>
  <si>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</si>
  <si>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</si>
  <si>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</si>
  <si>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</si>
  <si>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</si>
  <si>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</si>
  <si>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</si>
  <si>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</si>
  <si>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</si>
  <si>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</si>
  <si>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</si>
  <si>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</si>
  <si>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</si>
  <si>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</si>
  <si>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</si>
  <si>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</si>
  <si>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</si>
  <si>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</si>
  <si>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</si>
  <si>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</si>
  <si>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</si>
  <si>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</si>
  <si>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</si>
  <si>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</si>
  <si>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</si>
  <si>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</si>
  <si>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</si>
  <si>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</si>
  <si>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</si>
  <si>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</si>
  <si>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</si>
  <si>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</si>
  <si>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</si>
  <si>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</si>
  <si>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</si>
  <si>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</si>
  <si>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</si>
  <si>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</si>
  <si>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</si>
  <si>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</si>
  <si>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</si>
  <si>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</si>
  <si>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</si>
  <si>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</si>
  <si>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</si>
  <si>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</si>
  <si>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</si>
  <si>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</si>
  <si>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</si>
  <si>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</si>
  <si>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</si>
  <si>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</si>
  <si>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</si>
  <si>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</si>
  <si>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</si>
  <si>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</si>
  <si>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</si>
  <si>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</si>
  <si>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</si>
  <si>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</si>
  <si>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</si>
  <si>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</si>
  <si>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</si>
  <si>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</si>
  <si>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</si>
  <si>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</si>
  <si>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</si>
  <si>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</si>
  <si>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</si>
  <si>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</si>
  <si>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</si>
  <si>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</si>
  <si>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</si>
  <si>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</si>
  <si>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</si>
  <si>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</si>
  <si>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</si>
  <si>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</si>
  <si>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</si>
  <si>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</si>
  <si>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</si>
  <si>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</si>
  <si>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</si>
  <si>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</si>
  <si>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</si>
  <si>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</si>
  <si>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</si>
  <si>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</si>
  <si>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</si>
  <si>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</si>
  <si>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</si>
  <si>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</si>
  <si>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</si>
  <si>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</si>
  <si>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</si>
  <si>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</si>
  <si>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</si>
  <si>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</si>
  <si>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</si>
  <si>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</si>
  <si>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</si>
  <si>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</si>
  <si>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</si>
  <si>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</si>
  <si>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</si>
  <si>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</si>
  <si>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</si>
  <si>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</si>
  <si>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</si>
  <si>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</si>
  <si>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</si>
  <si>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</si>
  <si>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</si>
  <si>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</si>
  <si>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</si>
  <si>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</si>
  <si>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</si>
  <si>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</si>
  <si>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</si>
  <si>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</si>
  <si>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</si>
  <si>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</si>
  <si>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</si>
  <si>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</si>
  <si>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</si>
  <si>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</si>
  <si>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</si>
  <si>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</si>
  <si>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</si>
  <si>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</si>
  <si>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</si>
  <si>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</si>
  <si>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</si>
  <si>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</si>
  <si>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</si>
  <si>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</si>
  <si>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</si>
  <si>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</si>
  <si>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</si>
  <si>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</si>
  <si>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</si>
  <si>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</si>
  <si>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</si>
  <si>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</si>
  <si>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</si>
  <si>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</si>
  <si>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</si>
  <si>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</si>
  <si>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</si>
  <si>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</si>
  <si>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</si>
  <si>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</si>
  <si>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</si>
  <si>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</si>
  <si>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</si>
  <si>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</si>
  <si>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</si>
  <si>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</si>
  <si>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</si>
  <si>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</si>
  <si>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</si>
  <si>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</si>
  <si>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</si>
  <si>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</si>
  <si>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</si>
  <si>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</si>
  <si>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</si>
  <si>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</si>
  <si>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</si>
  <si>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</si>
  <si>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</si>
  <si>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</si>
  <si>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</si>
  <si>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</si>
  <si>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</si>
  <si>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</si>
  <si>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</si>
  <si>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</si>
  <si>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</si>
  <si>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</si>
  <si>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</si>
  <si>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</si>
  <si>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</si>
  <si>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</si>
  <si>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</si>
  <si>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</si>
  <si>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</si>
  <si>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</si>
  <si>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</si>
  <si>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</si>
  <si>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</si>
  <si>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</si>
  <si>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</si>
  <si>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</si>
  <si>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</si>
  <si>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</si>
  <si>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</si>
  <si>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</si>
  <si>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</si>
  <si>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</si>
  <si>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</si>
  <si>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</si>
  <si>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</si>
  <si>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</si>
  <si>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</si>
  <si>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</si>
  <si>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</si>
  <si>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</si>
  <si>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</si>
  <si>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</si>
  <si>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</si>
  <si>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</si>
  <si>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</si>
  <si>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</si>
  <si>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</si>
  <si>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</si>
  <si>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</si>
  <si>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</si>
  <si>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</si>
  <si>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</si>
  <si>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</si>
  <si>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</si>
  <si>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</si>
  <si>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</si>
  <si>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</si>
  <si>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</si>
  <si>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</si>
  <si>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</si>
  <si>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</si>
  <si>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</si>
  <si>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</si>
  <si>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</si>
  <si>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</si>
  <si>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</si>
  <si>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</si>
  <si>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</si>
  <si>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</si>
  <si>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</si>
  <si>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</si>
  <si>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</si>
  <si>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</si>
  <si>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</si>
  <si>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</si>
  <si>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</si>
  <si>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</si>
  <si>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</si>
  <si>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</si>
  <si>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</si>
  <si>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</si>
  <si>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</si>
  <si>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</si>
  <si>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</si>
  <si>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</si>
  <si>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</si>
  <si>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</si>
  <si>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</si>
  <si>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</si>
  <si>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</si>
  <si>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</si>
  <si>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</si>
  <si>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</si>
  <si>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</si>
  <si>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</si>
  <si>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</si>
  <si>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</si>
  <si>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</si>
  <si>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</si>
  <si>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</si>
  <si>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</si>
  <si>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</si>
  <si>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</si>
  <si>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</si>
  <si>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</si>
  <si>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</si>
  <si>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</si>
  <si>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</si>
  <si>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</si>
  <si>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</si>
  <si>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</si>
  <si>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</si>
  <si>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</si>
  <si>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</si>
  <si>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</si>
  <si>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</si>
  <si>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</si>
  <si>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</si>
  <si>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</si>
  <si>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</si>
  <si>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</si>
  <si>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</si>
  <si>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t/>
  </si>
  <si>
    <r>
      <rPr>
        <b/>
        <sz val="10"/>
        <color theme="1"/>
        <rFont val="Arial"/>
        <family val="2"/>
      </rPr>
      <t>Vigente desde:</t>
    </r>
    <r>
      <rPr>
        <sz val="10"/>
        <color theme="1"/>
        <rFont val="Arial"/>
        <family val="2"/>
      </rPr>
      <t xml:space="preserve"> 08/06/2022</t>
    </r>
  </si>
  <si>
    <t>X</t>
  </si>
  <si>
    <t>Desactualización de los actos administrativos que regulan funciones de la SMED. Desactualización de los instrumentos documentales del proceso</t>
  </si>
  <si>
    <t>Debilidades en los sistemas de información para el manejo de emergencias y desastres</t>
  </si>
  <si>
    <t>Debilidades en la estructuración de la EIR</t>
  </si>
  <si>
    <t>Debilidades de recurso humano para la realización tareas de la SMED</t>
  </si>
  <si>
    <t xml:space="preserve">Debilidad en la asignación de recursos presupuestales </t>
  </si>
  <si>
    <t>Asignación de actividades que no están enmarcadas en el funciones de la SMED y del proceso Manejo de la Ley 1523</t>
  </si>
  <si>
    <t>Debilidad en la interacción entre los procesos misionales para la gestión del riesgo</t>
  </si>
  <si>
    <t>Pérdida de la memoria institucional. Falta de actualización en estructura, organización y funcionamiento de la entidad</t>
  </si>
  <si>
    <t xml:space="preserve">Falta de claridad institucional frente al trabajo comunitario </t>
  </si>
  <si>
    <t>Debilidad de Trabajo en equipo</t>
  </si>
  <si>
    <t>Falta de presencia y aporte del Área de Seguridad y Salud en el Trabajo, para definición de procesos y acompañamiento en cumplimiento de normatividad</t>
  </si>
  <si>
    <t>Deficiencia de vehículos automotores adecuados para el acceso a zonas con vías y topogracía de dificil acceso</t>
  </si>
  <si>
    <t xml:space="preserve">Demoras en los procesos de contratación para el desarrollo de las actividades de la SMED. Debilidad en los temas de correspondencia enviada por parte del área de correspondencia.Debilidad en los procesos  de planeación estrategica en cada una de las áreas   </t>
  </si>
  <si>
    <t xml:space="preserve">Deficit de información  historica de los procesos de la entidad </t>
  </si>
  <si>
    <t>Escasos espacios  de capacitación, inducción y reinducción  en temas administrativos, normativos y de temas generales de la entidad, y el quehacer de cada una de las areas</t>
  </si>
  <si>
    <t>Personal con la experiencia e idoneidad para la realización de las funciones de la SMED</t>
  </si>
  <si>
    <t>Distribución interna de los grupos de trabajo con asignación de tareas</t>
  </si>
  <si>
    <t>Compromiso del personal para la realización de las funciones de la SMED</t>
  </si>
  <si>
    <t>Disponibilidad y operación del CDLyR con funcionamiento 24 horas al día 7 días a la semana</t>
  </si>
  <si>
    <t>Información confiable y oportuna sobre los procesos del Área de Servicios de Logística</t>
  </si>
  <si>
    <t>Personal de planta para dar continuidad a las actividades de la SMED</t>
  </si>
  <si>
    <t>Capacidad Institucional a nivel operativo y logístico</t>
  </si>
  <si>
    <t>Sentido de pertenencia "personal que labora en la entidad, se siente identificado con los valores y objetivos del IDIGER"</t>
  </si>
  <si>
    <t>Normas que reglamentan las actividades de la SMED</t>
  </si>
  <si>
    <t>Instancias de coordinación y participación establecidas y en operación</t>
  </si>
  <si>
    <t>Disponibilidad de las entidades del SDGRD- CC para la actualización y participación de los instrumentos de la SMED</t>
  </si>
  <si>
    <t>Existencia de un marco legal y normativo que soporta el trabajo en el territorio</t>
  </si>
  <si>
    <t>Socialización al cliente externo de los procesos y procedimientos de la SMEyD</t>
  </si>
  <si>
    <t>Reconocimiento de instituciones del Distrtito, del trabajo realizado por el IDIGER</t>
  </si>
  <si>
    <t>Desconocimiento de las entidades operativas del SDGRD_CC de la EDRE y su aplicación</t>
  </si>
  <si>
    <t>Desconocimiento de la comunidad y entidades privadas para acceder a los servicios de la SMED</t>
  </si>
  <si>
    <t xml:space="preserve">Alta rotación de personal lo que lleva a desgastes intitucionales y procedimientales, dificil control de procesos y productos. </t>
  </si>
  <si>
    <t xml:space="preserve">Reducido conociemiento e  importancia del tema de la gestión del riesgo y Cambio climatico a nivel de las comunidades  </t>
  </si>
  <si>
    <t>Gestión del conocimiento en los cambios de administración</t>
  </si>
  <si>
    <t>Asignación de recursos para el proceso de manejo de emergencias y desastres</t>
  </si>
  <si>
    <t>Poblaciones ubicadas en zonas de alto riesgo</t>
  </si>
  <si>
    <t>Desconocimiento de los procesos de la gestión del riesgo por parte de la comunidad</t>
  </si>
  <si>
    <t>Falta de sistemas de infoermación o  desactualizados</t>
  </si>
  <si>
    <t>Cambio climático</t>
  </si>
  <si>
    <t>Riesgos naturales</t>
  </si>
  <si>
    <t>Articulación de instrumentos normativos</t>
  </si>
  <si>
    <t>Otros: Plan Nacional de Gestión de Riesgos de Desastres</t>
  </si>
  <si>
    <t>Debilidades en el control de la salida de los elementos</t>
  </si>
  <si>
    <t>Deficiencias en la información al momento de solicitar elementos</t>
  </si>
  <si>
    <t>Aprovisionamiento, servicios de logística y entrega de ayudas no pecuniarias del centro distrital logístico y de reserva</t>
  </si>
  <si>
    <t>Porcentaje</t>
  </si>
  <si>
    <t>Verificación de las solicitudes de prestamo o entrega de elementos del CDLyR</t>
  </si>
  <si>
    <t>Revisión del inventario de los elementos del CDLyR</t>
  </si>
  <si>
    <t>Fuerte = El control se ejecuta de manera consistente por parte del responsable.</t>
  </si>
  <si>
    <t>Servicios de logística</t>
  </si>
  <si>
    <t>Reconocimiento de AHCP para la relocalización transitoria de familias afectadas por emergencia o por riesgo inminente</t>
  </si>
  <si>
    <t>Debilidades en la verificación de los documentos para el trámite de la AHCP</t>
  </si>
  <si>
    <t>Debilidad en el seguimiento de los compromisos</t>
  </si>
  <si>
    <t>Reputacional: El riesgo afecta la imagen de alguna área de la organización</t>
  </si>
  <si>
    <t>Las acciones establecidas en el PA deben tener un cumplimiento mínimo del 90%, teniendo en cuenta que las mismas están asociadas a las metas del proyecto de inversión</t>
  </si>
  <si>
    <t>Compromisos de plan de acción</t>
  </si>
  <si>
    <t>1 al 10</t>
  </si>
  <si>
    <t>11 al 15</t>
  </si>
  <si>
    <t>Recursos limitados para el cumplimiento de los compromisos</t>
  </si>
  <si>
    <t>Emisión de concepto técnico de planes de emergencias y contingencias para actividades de aglomeraciones de público, parques de diverisiones, atracciones o dispositivos de entretenimeinto</t>
  </si>
  <si>
    <t>Líderes de grupos funcionales</t>
  </si>
  <si>
    <t>realizan seguimiento a las actividades del plan de acción</t>
  </si>
  <si>
    <t>mensualmente con el fin de establecer el estado de avance de los compromisos establecidos</t>
  </si>
  <si>
    <t xml:space="preserve">En los casos, que se evidiencien incumpliientos o retrasos en el cumplimiento de las actividades, adelantar la gestión para su priorización y en los casos que corresponda justificar el no cumplimiento </t>
  </si>
  <si>
    <t>Informe mensual de gestión</t>
  </si>
  <si>
    <t>Carpeta compartida</t>
  </si>
  <si>
    <t>Baja: La actividad que conlleva el riesgo se ejecuta de 3 a 24 veces por año</t>
  </si>
  <si>
    <t>Subdirector</t>
  </si>
  <si>
    <t>revisa el avance de las actividades del plan de acción</t>
  </si>
  <si>
    <t>Reuniones de seguimiento</t>
  </si>
  <si>
    <t>En los casos, que se evidiencien incumpliientos o retrasos en el cumplimiento de las actividades, adelantar la gestión para su priorización</t>
  </si>
  <si>
    <t>1 al 3</t>
  </si>
  <si>
    <t>4 al 5</t>
  </si>
  <si>
    <t>La evaluación de PEC  deben cumplir con el 100% de los requisitos para la emisión del concepto técnico favorable o no favorable, sin embargo se deja un apetito del riesgo del 3% teniendo en cuenta que se pueden presentar errores humanos en la realización de la actividad</t>
  </si>
  <si>
    <t xml:space="preserve">Debilidad en la elaboración  de los conceptos de verificación de los PEC </t>
  </si>
  <si>
    <t>Falta de seguimiento en la emisión de sión de conceptos de verificación de PEC</t>
  </si>
  <si>
    <t>Reporte Actas de cliente
Reporte software lógistico movimientos</t>
  </si>
  <si>
    <t>C1, C2 y C3 Realización de revisión y evaluación de los PEC registrados en la plataforma SUGA y en radicados en IDIGER. En donde cada PEC se realizó la verificación de cumplimiento o no de los requisitos para la emisión del concepto.</t>
  </si>
  <si>
    <t>Base de datos con los ID de los radicados de cada una de las respuestas dadas en la evaluación de los PEC, en las respuestan queda registrada quien elaboró, aprobó y validó el concepto técnico</t>
  </si>
  <si>
    <t>C1. Elaboración de los informes mensuales por cada uno de los grupos funcionales de la SMED, los cuales se consolidan en el informe de gestión mensual.
C2. El control se implementará a partir del tercer cuatrimestre de la vigencia</t>
  </si>
  <si>
    <t>Informes de gestión consolidados  abril, mayo, junio, julio. Teniendo en cuenta la fecha del presente informe el informe del mes de agosto se realizará una vez finalizado el mes</t>
  </si>
  <si>
    <t>Debilidades en la caracterización de la población afectada o identificada con riesgo inminente</t>
  </si>
  <si>
    <t>Rara vez: No se ha presentado en los últimos cinco años.</t>
  </si>
  <si>
    <t>El (la) profesional asignado para el trámite de la AHCP, verifica que la familia este incluidad en el censo de afectación o en los formatos de identificación familias afectadas y que la misma responda a un evento SIRE</t>
  </si>
  <si>
    <t>El (la) profesional líder del grupo de gestión humanitaria, revisa la consistencia de la información registrada en los formatos GMR-FT-30 y GMR-FT-34 con el fin de continuar con el trámite</t>
  </si>
  <si>
    <t>El (la) Subdirector, verifica la consistencia de la información registrada en los formatos GMR-FT-30 y GMR-FT-34 con el fin de continuar con el trámite</t>
  </si>
  <si>
    <t>Actualización del procedimiento de reconocimiento de AHCP</t>
  </si>
  <si>
    <t>Gestión Humanitaria</t>
  </si>
  <si>
    <t>Base de datos con los ID de los radicados de las AHCP con la información correspondiente a la población afectada, teniendo en cuenta la información de datos privados en los registros de afectación, se remite la base consolidada de las ayudas otorgadas.
Proyecto de resolución de reconocimiento de AHCP</t>
  </si>
  <si>
    <t>C1, C2 y C3 Realización del trámite de las AHCP otorgadas durante la vigencia, teniendo en cuentala la verificación d ela población afectada, y la revisón y verificación para el otorgamiento de la ayuda
Plan de tratamiento: Con el fin de contar con el soporte jurídico para la operación del procedimiento de reconocimiento, se está adelantando primero la actualización de la Resolición 091 de 2014, para lo cual se cuenta con el proyecto del acto administrativo que se encuentra en revisión.</t>
  </si>
  <si>
    <t>El profesional líder del grupo de gestión de riesgos por aglomeraciones de público y STVaprueba la emisión del concepto técnico para cada uno de los PECcon el fin de establecer que se encuentre coherente con la evaluación realizada y el PEC cargado o radicado en el IDIGER</t>
  </si>
  <si>
    <t>El profesional asignado revisa el cumplimiento de los requisitos para cada uno de los PEC con el fin de establecer el cumpliento y la emisión del concepto técnico de cumplimiento o no cumplimiento</t>
  </si>
  <si>
    <t>El Subdirector para el manejo de emrgencias y desastresaprueba la emisión del concepto técnico para cada uno de los PECcon el fin de establecer que se encuentre coherente con la evaluación realizada y el PEC cargado o radicado en el IDIGER</t>
  </si>
  <si>
    <t>Formalización del procedimiento para la emisión de conceptos de eveluación de PEC de pariqes de diversiones, atracciones y dispositivos de entretenumiento</t>
  </si>
  <si>
    <t>Gestión de riesgos de aglomeraciones de público y STV</t>
  </si>
  <si>
    <t>Coordinación servicios de respuesta, emergencias y desastres</t>
  </si>
  <si>
    <t>Debilidad en el registro de población afectada por emergencias</t>
  </si>
  <si>
    <t>Consolidación de información por parte del SDGR_CC sin el cumplimiento de requisitos</t>
  </si>
  <si>
    <t>El profesional de servicios de respuesta  verifica que la persona  que solicita la información se encuentra registrada en la información remitidqa por la SDIS y en los registros de población cargaddos en el caso SIRE correspondiente</t>
  </si>
  <si>
    <t>El técnico administrativo revisa que la persona  que solicita la información se encuentra registrada en la información remitidqa por la SDIS y en los registros de población cargaddos en el caso SIRE correspondiente</t>
  </si>
  <si>
    <t>Implementar el aplicativo para la emisión vía web del certificado de afectación por emergencia</t>
  </si>
  <si>
    <t>Servicios de respuesta</t>
  </si>
  <si>
    <t>Enlace aplicativo: https://app2.sire.gov.co/bitacora_cae-1.0.0/home.jsp
Trazabilidad actividades aplicativo: 
https://gitlab.com/idiger-emergencias/cert-afectacion-por-emergencia-calamidad-o-desastre/-/issues/?sort=created_date&amp;state=all&amp;first_page_size=20
Correos firmas
Base de datos certificaciones</t>
  </si>
  <si>
    <t>Plan de acción: El aplicativo para la generación en línea del certificado de afectación por emergencias ya se encuentra funcional,  pero aún no en producción. Al aplicativo se accede con el siguiente enlace: https://app2.sire.gov.co/bitacora_cae-1.0.0/home.jsp . Ya se encuentra alimentada la base de datos con tres eventos relevantes recientes. La trazabilidad se puede evidenciar en GitLab utilizado para el desarrollo del requerimiento. Están creados tres usuarios autorizados para alimentar la base de datos. Para las firmas, que es lo que falta, desde la oficina TIC se realizó el trámite con certicamara para obtener una cotización de la necesidad puntual con la que cuenta la entidad, cotización que fue enviada a planeación a Carlos Ivan Rueda el 9 de junio de 2022, estando pendiente cuál era la acción a proceder, si se cargaba la imagen como está actualmente desarrollado el aplicativo o se contrataba la firma digital según la cotización enviada y que se procediera a la contratación e implementación en el sistema de la misma. 
C1 Y C2: Emisión de las certificaciones solicitadas por parte de los usuarios las cuales se han revisado y verificado frente a la población registrada como afectada en los coasos sire correspondiente.</t>
  </si>
  <si>
    <t>Posibilidad de afectación reputacional por Emisión de conceptos técnicos de evaluación de planes de aglomeraciones de público, parques de diverisiones, atracciones o dispositivos de entretenimeinto, sin el cumplimiento de requisitos para beneficio de un tercero</t>
  </si>
  <si>
    <t>Posibilidad de afectación reputaciona por el Incumplimiento de las actividades establecidas en el plan de acción</t>
  </si>
  <si>
    <t>Posibilidad de afectación reputaciona por Emisión de certificados de emergencia, sin el cumplimiento de requisitos para beneficio de un tercero</t>
  </si>
  <si>
    <t>Posibilidad de Afectación Económica (o presupuestal) y Reputacional por el Otorgamiento de la AHCP sin el cumplimiento de los requisitos para el favorecimiento de un tercero</t>
  </si>
  <si>
    <t>Posibilidad de Afectación Reputacional por el Uso de los elementos del CDLyR  para actividades contrarias al objeto que fueron adquiridos</t>
  </si>
  <si>
    <t>cada dos meses con el fin de establecer el estado de avance de los compromisos establecidos</t>
  </si>
  <si>
    <t>Verificación de las solicitudes de préstamo o entrega de elementos del CDLyR realizadas durante el 2022, registradas en las actas de cliente interno
Realización de validación de inventarios en el software para el 2022</t>
  </si>
  <si>
    <t>01/09/2022 - 31/12/2022</t>
  </si>
  <si>
    <t>Dar cumplimiento a la totalidad de la actividad según fechas establecidas en el plan de acción. Se verifican correos electrónicos y pantallazos que soportan el avance de la actividad</t>
  </si>
  <si>
    <t>Controles y Plan de tratamiento :
Verificación de las solicitudes de préstamo o entrega de elementos del CDLyR realizadas durante el segundo cuatrimestre del 2022, registradas en las actas de cliente interno
Realización de validación de inventarios en el software para el segundo cuatrimestre del año</t>
  </si>
  <si>
    <t>Las evidencias presentadas guardan coherencia con la descripción de los controles que se ejecutan. Se verifica tablas en formato Excel con el reporte de cliente interno y verificación de elementos</t>
  </si>
  <si>
    <t>Las evidencias presentadas guardan coherencia con la descripción de los controles que se ejecutan. Es posible validar soporte de proyecto resolución "Por la cual se actualizan los criterios, procedimientos y responsabilidades para la asignación y entrega de ayudas humanitarias en el marco de situaciones de emergencia, calamidad o desastre reconocidas por el IDIGER y se deroga la Resolución 091 de 2014 " y base de datos ACHP que contene seguimiento a las ayudas humanitarias</t>
  </si>
  <si>
    <t>Las evidencias presentadas guardan coherencia con la descrpción de los controles que se ejecutan. Se verifica base de datos PEC con el seguimiento de respuestas realizadas</t>
  </si>
  <si>
    <t>Las evidencias presentadas guardan coherencia con la descripción de los controles que se ejecutan.  Se constata la elaboración de informes realizados por la Subdirección con la gestión realizada por cada equipo</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</si>
  <si>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</si>
  <si>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</si>
  <si>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</si>
  <si>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</si>
  <si>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Media: La actividad que conlleva el riesgo se ejecuta de 24 a 500 veces por año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</si>
  <si>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</si>
  <si>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</si>
  <si>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</si>
  <si>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</si>
  <si>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</si>
  <si>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</si>
  <si>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</si>
  <si>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</si>
  <si>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</si>
  <si>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</si>
  <si>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</si>
  <si>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</si>
  <si>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</si>
  <si>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</si>
  <si>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</si>
  <si>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</si>
  <si>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</si>
  <si>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</si>
  <si>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</si>
  <si>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</si>
  <si>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</si>
  <si>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</si>
  <si>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</si>
  <si>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</si>
  <si>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</si>
  <si>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</si>
  <si>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</si>
  <si>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</si>
  <si>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</si>
  <si>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</si>
  <si>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</si>
  <si>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</si>
  <si>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(100%).</t>
  </si>
  <si>
    <t>1) 31/12/2022</t>
  </si>
  <si>
    <t>Subdirección Manejo de Emergencias y Desastres</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</si>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</sst>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numFmts count="2">
    <numFmt numFmtId="164" formatCode="0.0%"/>
    <numFmt numFmtId="165" formatCode="0.0"/>
  </numFmts>
  <fonts count="44">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16">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hidden="1"/>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43" fillId="6" borderId="1"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2" fillId="0" borderId="1" xfId="0" applyFont="1" applyFill="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2" xfId="4"/>
    <cellStyle name="Porcentual" xfId="1" builtinId="5"/>
  </cellStyles>
  <dxfs count="33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percentStacked"/>
        <c:ser>
          <c:idx val="1"/>
          <c:order val="0"/>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BC00-4699-BBCB-CEFB30B173C9}"/>
            </c:ext>
          </c:extLst>
        </c:ser>
        <c:ser>
          <c:idx val="2"/>
          <c:order val="1"/>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BC00-4699-BBCB-CEFB30B173C9}"/>
            </c:ext>
          </c:extLst>
        </c:ser>
        <c:shape val="box"/>
        <c:axId val="89089152"/>
        <c:axId val="89090688"/>
        <c:axId val="0"/>
        <c:extLst xmlns:c16r2="http://schemas.microsoft.com/office/drawing/2015/06/char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2-BC00-4699-BBCB-CEFB30B173C9}"/>
                  </c:ext>
                </c:extLst>
              </c15:ser>
            </c15:filteredBarSeries>
          </c:ext>
        </c:extLst>
      </c:bar3DChart>
      <c:catAx>
        <c:axId val="89089152"/>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9090688"/>
        <c:crosses val="autoZero"/>
        <c:auto val="1"/>
        <c:lblAlgn val="ctr"/>
        <c:lblOffset val="100"/>
      </c:catAx>
      <c:valAx>
        <c:axId val="89090688"/>
        <c:scaling>
          <c:orientation val="minMax"/>
        </c:scaling>
        <c:axPos val="l"/>
        <c:majorGridlines>
          <c:spPr>
            <a:ln w="9525" cap="flat" cmpd="sng" algn="ctr">
              <a:solidFill>
                <a:schemeClr val="dk1">
                  <a:lumMod val="50000"/>
                  <a:lumOff val="50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8908915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percentStacked"/>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1</c:v>
                </c:pt>
                <c:pt idx="13">
                  <c:v>1</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7883-4B67-B660-D9892BDA2059}"/>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7883-4B67-B660-D9892BDA2059}"/>
            </c:ext>
          </c:extLst>
        </c:ser>
        <c:shape val="box"/>
        <c:axId val="90223744"/>
        <c:axId val="90225280"/>
        <c:axId val="0"/>
        <c:extLst xmlns:c16r2="http://schemas.microsoft.com/office/drawing/2015/06/chart"/>
      </c:bar3DChart>
      <c:catAx>
        <c:axId val="90223744"/>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90225280"/>
        <c:crosses val="autoZero"/>
        <c:auto val="1"/>
        <c:lblAlgn val="ctr"/>
        <c:lblOffset val="100"/>
      </c:catAx>
      <c:valAx>
        <c:axId val="90225280"/>
        <c:scaling>
          <c:orientation val="minMax"/>
        </c:scaling>
        <c:axPos val="l"/>
        <c:majorGridlines>
          <c:spPr>
            <a:ln w="9525" cap="flat" cmpd="sng" algn="ctr">
              <a:solidFill>
                <a:schemeClr val="dk1">
                  <a:lumMod val="50000"/>
                  <a:lumOff val="50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9022374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spPr>
        <a:noFill/>
        <a:ln>
          <a:noFill/>
        </a:ln>
        <a:effectLst/>
      </c:spPr>
    </c:title>
    <c:view3D>
      <c:depthPercent val="100"/>
      <c:rAngAx val="1"/>
    </c:view3D>
    <c:floor>
      <c:spPr>
        <a:noFill/>
        <a:ln>
          <a:noFill/>
        </a:ln>
        <a:effectLst/>
        <a:sp3d/>
      </c:spPr>
    </c:floor>
    <c:sideWall>
      <c:spPr>
        <a:noFill/>
        <a:ln>
          <a:noFill/>
        </a:ln>
        <a:effectLst/>
        <a:sp3d/>
      </c:spPr>
    </c:sideWall>
    <c:backWall>
      <c:spPr>
        <a:noFill/>
        <a:ln>
          <a:noFill/>
        </a:ln>
        <a:effectLst/>
        <a:sp3d/>
      </c:spPr>
    </c:backWall>
    <c:plotArea>
      <c:layout/>
      <c:bar3DChart>
        <c:barDir val="col"/>
        <c:grouping val="percentStacked"/>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6A26-4521-B870-77D2E39E7196}"/>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6A26-4521-B870-77D2E39E7196}"/>
            </c:ext>
          </c:extLst>
        </c:ser>
        <c:shape val="box"/>
        <c:axId val="90547328"/>
        <c:axId val="90548864"/>
        <c:axId val="0"/>
        <c:extLst xmlns:c16r2="http://schemas.microsoft.com/office/drawing/2015/06/chart"/>
      </c:bar3DChart>
      <c:catAx>
        <c:axId val="90547328"/>
        <c:scaling>
          <c:orientation val="minMax"/>
        </c:scaling>
        <c:axPos val="b"/>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90548864"/>
        <c:crosses val="autoZero"/>
        <c:auto val="1"/>
        <c:lblAlgn val="ctr"/>
        <c:lblOffset val="100"/>
      </c:catAx>
      <c:valAx>
        <c:axId val="90548864"/>
        <c:scaling>
          <c:orientation val="minMax"/>
        </c:scaling>
        <c:axPos val="l"/>
        <c:majorGridlines>
          <c:spPr>
            <a:ln w="9525" cap="flat" cmpd="sng" algn="ctr">
              <a:solidFill>
                <a:schemeClr val="dk1">
                  <a:lumMod val="50000"/>
                  <a:lumOff val="50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90547328"/>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4</xdr:row>
      <xdr:rowOff>520</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7</xdr:row>
      <xdr:rowOff>324126</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4</xdr:row>
      <xdr:rowOff>520</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a:extLst>
            <a:ext uri="{FF2B5EF4-FFF2-40B4-BE49-F238E27FC236}">
              <a16:creationId xmlns=""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a:extLst>
            <a:ext uri="{FF2B5EF4-FFF2-40B4-BE49-F238E27FC236}">
              <a16:creationId xmlns=""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a:extLst>
            <a:ext uri="{FF2B5EF4-FFF2-40B4-BE49-F238E27FC236}">
              <a16:creationId xmlns=""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Hoja4"/>
  <dimension ref="A1:N76"/>
  <sheetViews>
    <sheetView tabSelected="1" zoomScale="70" zoomScaleNormal="70" workbookViewId="0">
      <selection sqref="A1:B4"/>
    </sheetView>
  </sheetViews>
  <sheetFormatPr baseColWidth="10" defaultColWidth="0" defaultRowHeight="14.4"/>
  <cols>
    <col min="1" max="1" width="4.5546875" style="8" customWidth="1"/>
    <col min="2" max="2" width="24.5546875" style="8" customWidth="1"/>
    <col min="3" max="3" width="19.5546875" style="8" customWidth="1"/>
    <col min="4" max="4" width="4.6640625" style="8" customWidth="1"/>
    <col min="5" max="5" width="35.44140625" style="2" customWidth="1"/>
    <col min="6" max="6" width="22.33203125" style="9" customWidth="1"/>
    <col min="7" max="7" width="5" style="2" customWidth="1"/>
    <col min="8" max="8" width="20.6640625" style="2" customWidth="1"/>
    <col min="9" max="9" width="27" style="2" customWidth="1"/>
    <col min="10" max="10" width="4.5546875" style="2" customWidth="1"/>
    <col min="11" max="11" width="28.5546875" style="2" customWidth="1"/>
    <col min="12" max="12" width="29.6640625" style="2" customWidth="1"/>
    <col min="13" max="13" width="8.6640625" style="2" customWidth="1"/>
    <col min="14" max="14" width="11.44140625" style="2" hidden="1" customWidth="1"/>
    <col min="15" max="16384" width="11.44140625" style="4" hidden="1"/>
  </cols>
  <sheetData>
    <row r="1" spans="1:14" ht="15.75" customHeight="1">
      <c r="A1" s="82"/>
      <c r="B1" s="82"/>
      <c r="C1" s="88" t="s">
        <v>162</v>
      </c>
      <c r="D1" s="89"/>
      <c r="E1" s="89"/>
      <c r="F1" s="89"/>
      <c r="G1" s="89"/>
      <c r="H1" s="89"/>
      <c r="I1" s="89"/>
      <c r="J1" s="89"/>
      <c r="K1" s="90"/>
      <c r="L1" s="1" t="s">
        <v>264</v>
      </c>
      <c r="N1" s="3"/>
    </row>
    <row r="2" spans="1:14" ht="15.75" customHeight="1">
      <c r="A2" s="82"/>
      <c r="B2" s="82"/>
      <c r="C2" s="91"/>
      <c r="D2" s="92"/>
      <c r="E2" s="92"/>
      <c r="F2" s="92"/>
      <c r="G2" s="92"/>
      <c r="H2" s="92"/>
      <c r="I2" s="92"/>
      <c r="J2" s="92"/>
      <c r="K2" s="93"/>
      <c r="L2" s="1" t="s">
        <v>263</v>
      </c>
      <c r="N2" s="3"/>
    </row>
    <row r="3" spans="1:14" ht="15.75" customHeight="1">
      <c r="A3" s="82"/>
      <c r="B3" s="82"/>
      <c r="C3" s="91"/>
      <c r="D3" s="92"/>
      <c r="E3" s="92"/>
      <c r="F3" s="92"/>
      <c r="G3" s="92"/>
      <c r="H3" s="92"/>
      <c r="I3" s="92"/>
      <c r="J3" s="92"/>
      <c r="K3" s="93"/>
      <c r="L3" s="5" t="s">
        <v>318</v>
      </c>
      <c r="M3" s="4"/>
    </row>
    <row r="4" spans="1:14" ht="15.75" customHeight="1">
      <c r="A4" s="82"/>
      <c r="B4" s="82"/>
      <c r="C4" s="94"/>
      <c r="D4" s="95"/>
      <c r="E4" s="95"/>
      <c r="F4" s="95"/>
      <c r="G4" s="95"/>
      <c r="H4" s="95"/>
      <c r="I4" s="95"/>
      <c r="J4" s="95"/>
      <c r="K4" s="96"/>
      <c r="L4" s="6" t="s">
        <v>356</v>
      </c>
      <c r="M4" s="4"/>
    </row>
    <row r="6" spans="1:14" ht="12.75" customHeight="1">
      <c r="A6" s="73" t="s">
        <v>71</v>
      </c>
      <c r="B6" s="73"/>
      <c r="C6" s="83" t="s">
        <v>44</v>
      </c>
      <c r="D6" s="83"/>
      <c r="E6" s="83"/>
      <c r="F6" s="83"/>
      <c r="G6" s="83"/>
      <c r="H6" s="83"/>
      <c r="I6" s="74" t="s">
        <v>81</v>
      </c>
      <c r="J6" s="74"/>
      <c r="K6" s="74"/>
      <c r="L6" s="74"/>
    </row>
    <row r="7" spans="1:14" ht="12.75" customHeight="1">
      <c r="A7" s="73"/>
      <c r="B7" s="73"/>
      <c r="C7" s="83"/>
      <c r="D7" s="83"/>
      <c r="E7" s="83"/>
      <c r="F7" s="83"/>
      <c r="G7" s="83"/>
      <c r="H7" s="83"/>
      <c r="I7" s="74"/>
      <c r="J7" s="74"/>
      <c r="K7" s="74"/>
      <c r="L7" s="74"/>
    </row>
    <row r="8" spans="1:14" ht="38.25" customHeight="1">
      <c r="A8" s="84" t="s">
        <v>70</v>
      </c>
      <c r="B8" s="84"/>
      <c r="C8" s="85" t="str">
        <f>IFERROR(VLOOKUP(C6,'Datos Hoja 1'!$A$1:$D$17,2,FALSE),"")</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D8" s="85"/>
      <c r="E8" s="85"/>
      <c r="F8" s="85"/>
      <c r="G8" s="85"/>
      <c r="H8" s="85"/>
      <c r="I8" s="75" t="str">
        <f>IFERROR(VLOOKUP(C6,'Datos Hoja 1'!$A$1:$D$17,3,FALSE),"")</f>
        <v>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v>
      </c>
      <c r="J8" s="75"/>
      <c r="K8" s="75"/>
      <c r="L8" s="75"/>
    </row>
    <row r="9" spans="1:14" ht="42.75" customHeight="1">
      <c r="A9" s="84"/>
      <c r="B9" s="84"/>
      <c r="C9" s="85"/>
      <c r="D9" s="85"/>
      <c r="E9" s="85"/>
      <c r="F9" s="85"/>
      <c r="G9" s="85"/>
      <c r="H9" s="85"/>
      <c r="I9" s="75"/>
      <c r="J9" s="75"/>
      <c r="K9" s="75"/>
      <c r="L9" s="75"/>
    </row>
    <row r="10" spans="1:14" ht="27.75" customHeight="1">
      <c r="A10" s="84" t="s">
        <v>295</v>
      </c>
      <c r="B10" s="84"/>
      <c r="C10" s="85" t="str">
        <f>IFERROR(VLOOKUP(C6,'Datos Hoja 1'!$A$1:$D$17,4,FALSE),"")</f>
        <v>No. 5: Fortalecer el manejo de emergencias, calamidades y/o desastres en el marco del SDGR – CC en Bogotá D.C.</v>
      </c>
      <c r="D10" s="85"/>
      <c r="E10" s="85"/>
      <c r="F10" s="85"/>
      <c r="G10" s="85"/>
      <c r="H10" s="85"/>
      <c r="I10" s="75"/>
      <c r="J10" s="75"/>
      <c r="K10" s="75"/>
      <c r="L10" s="75"/>
    </row>
    <row r="11" spans="1:14" ht="27.75" customHeight="1">
      <c r="A11" s="86"/>
      <c r="B11" s="86"/>
      <c r="C11" s="87"/>
      <c r="D11" s="87"/>
      <c r="E11" s="87"/>
      <c r="F11" s="87"/>
      <c r="G11" s="87"/>
      <c r="H11" s="87"/>
      <c r="I11" s="75"/>
      <c r="J11" s="75"/>
      <c r="K11" s="75"/>
      <c r="L11" s="75"/>
    </row>
    <row r="12" spans="1:14" ht="21" customHeight="1">
      <c r="A12" s="73" t="s">
        <v>297</v>
      </c>
      <c r="B12" s="73"/>
      <c r="C12" s="73"/>
      <c r="D12" s="73"/>
      <c r="E12" s="73"/>
      <c r="F12" s="73"/>
      <c r="G12" s="73"/>
      <c r="H12" s="73"/>
      <c r="I12" s="73"/>
      <c r="J12" s="73"/>
      <c r="K12" s="73"/>
      <c r="L12" s="73"/>
    </row>
    <row r="13" spans="1:14" ht="15.6">
      <c r="A13" s="45" t="s">
        <v>357</v>
      </c>
      <c r="B13" s="97" t="s">
        <v>271</v>
      </c>
      <c r="C13" s="98"/>
      <c r="D13" s="44"/>
      <c r="E13" s="97" t="s">
        <v>274</v>
      </c>
      <c r="F13" s="98"/>
      <c r="G13" s="45"/>
      <c r="H13" s="97" t="s">
        <v>277</v>
      </c>
      <c r="I13" s="98"/>
      <c r="J13" s="44" t="s">
        <v>357</v>
      </c>
      <c r="K13" s="97" t="s">
        <v>281</v>
      </c>
      <c r="L13" s="98"/>
    </row>
    <row r="14" spans="1:14" ht="15.6">
      <c r="A14" s="45" t="s">
        <v>357</v>
      </c>
      <c r="B14" s="97" t="s">
        <v>272</v>
      </c>
      <c r="C14" s="98"/>
      <c r="D14" s="44"/>
      <c r="E14" s="97" t="s">
        <v>275</v>
      </c>
      <c r="F14" s="98"/>
      <c r="G14" s="45"/>
      <c r="H14" s="97" t="s">
        <v>278</v>
      </c>
      <c r="I14" s="98"/>
      <c r="J14" s="44"/>
      <c r="K14" s="97" t="s">
        <v>290</v>
      </c>
      <c r="L14" s="98"/>
    </row>
    <row r="15" spans="1:14" ht="25.5" customHeight="1">
      <c r="A15" s="45" t="s">
        <v>357</v>
      </c>
      <c r="B15" s="97" t="s">
        <v>291</v>
      </c>
      <c r="C15" s="98"/>
      <c r="D15" s="44"/>
      <c r="E15" s="99" t="s">
        <v>280</v>
      </c>
      <c r="F15" s="100"/>
      <c r="G15" s="45"/>
      <c r="H15" s="97" t="s">
        <v>279</v>
      </c>
      <c r="I15" s="98"/>
      <c r="J15" s="44"/>
      <c r="K15" s="99" t="s">
        <v>282</v>
      </c>
      <c r="L15" s="100"/>
    </row>
    <row r="16" spans="1:14" ht="15.6">
      <c r="A16" s="45" t="s">
        <v>357</v>
      </c>
      <c r="B16" s="97" t="s">
        <v>273</v>
      </c>
      <c r="C16" s="98"/>
      <c r="D16" s="44"/>
      <c r="E16" s="97" t="s">
        <v>276</v>
      </c>
      <c r="F16" s="98"/>
      <c r="G16" s="45"/>
      <c r="H16" s="97" t="s">
        <v>292</v>
      </c>
      <c r="I16" s="98"/>
      <c r="J16" s="44"/>
      <c r="K16" s="97" t="s">
        <v>283</v>
      </c>
      <c r="L16" s="98"/>
    </row>
    <row r="17" spans="1:12" ht="15.6">
      <c r="A17" s="45"/>
      <c r="B17" s="97" t="s">
        <v>293</v>
      </c>
      <c r="C17" s="98"/>
      <c r="D17" s="44"/>
      <c r="E17" s="97" t="s">
        <v>284</v>
      </c>
      <c r="F17" s="98"/>
      <c r="G17" s="45"/>
      <c r="H17" s="97" t="s">
        <v>285</v>
      </c>
      <c r="I17" s="98"/>
      <c r="J17" s="44" t="s">
        <v>357</v>
      </c>
      <c r="K17" s="97" t="s">
        <v>286</v>
      </c>
      <c r="L17" s="98"/>
    </row>
    <row r="18" spans="1:12" ht="25.5" customHeight="1">
      <c r="A18" s="45"/>
      <c r="B18" s="97" t="s">
        <v>287</v>
      </c>
      <c r="C18" s="98"/>
      <c r="D18" s="44"/>
      <c r="E18" s="99" t="s">
        <v>288</v>
      </c>
      <c r="F18" s="100"/>
      <c r="G18" s="45" t="s">
        <v>357</v>
      </c>
      <c r="H18" s="99" t="s">
        <v>294</v>
      </c>
      <c r="I18" s="100"/>
      <c r="J18" s="44"/>
      <c r="K18" s="97" t="s">
        <v>296</v>
      </c>
      <c r="L18" s="98"/>
    </row>
    <row r="19" spans="1:12" ht="15.6">
      <c r="A19" s="45"/>
      <c r="B19" s="97" t="s">
        <v>335</v>
      </c>
      <c r="C19" s="98"/>
      <c r="D19" s="44"/>
      <c r="E19" s="99" t="s">
        <v>301</v>
      </c>
      <c r="F19" s="100"/>
      <c r="G19" s="45"/>
      <c r="H19" s="101" t="s">
        <v>399</v>
      </c>
      <c r="I19" s="102"/>
      <c r="J19" s="44"/>
      <c r="K19" s="101" t="s">
        <v>289</v>
      </c>
      <c r="L19" s="102"/>
    </row>
    <row r="20" spans="1:12" ht="15.6">
      <c r="A20" s="45"/>
      <c r="B20" s="101" t="s">
        <v>289</v>
      </c>
      <c r="C20" s="102"/>
      <c r="D20" s="44"/>
      <c r="E20" s="101" t="s">
        <v>289</v>
      </c>
      <c r="F20" s="102"/>
      <c r="G20" s="45"/>
      <c r="H20" s="101" t="s">
        <v>289</v>
      </c>
      <c r="I20" s="102"/>
      <c r="J20" s="44"/>
      <c r="K20" s="101" t="s">
        <v>298</v>
      </c>
      <c r="L20" s="102"/>
    </row>
    <row r="21" spans="1:12" ht="21" customHeight="1">
      <c r="A21" s="79" t="s">
        <v>330</v>
      </c>
      <c r="B21" s="80"/>
      <c r="C21" s="80"/>
      <c r="D21" s="80"/>
      <c r="E21" s="80"/>
      <c r="F21" s="80"/>
      <c r="G21" s="80"/>
      <c r="H21" s="80"/>
      <c r="I21" s="80"/>
      <c r="J21" s="80"/>
      <c r="K21" s="80"/>
      <c r="L21" s="81"/>
    </row>
    <row r="22" spans="1:12" ht="21" customHeight="1">
      <c r="A22" s="76" t="s">
        <v>72</v>
      </c>
      <c r="B22" s="77"/>
      <c r="C22" s="77"/>
      <c r="D22" s="77"/>
      <c r="E22" s="77"/>
      <c r="F22" s="78"/>
      <c r="G22" s="73" t="s">
        <v>73</v>
      </c>
      <c r="H22" s="73"/>
      <c r="I22" s="73"/>
      <c r="J22" s="73"/>
      <c r="K22" s="73"/>
      <c r="L22" s="73"/>
    </row>
    <row r="23" spans="1:12" ht="25.2" customHeight="1">
      <c r="A23" s="7">
        <v>1</v>
      </c>
      <c r="B23" s="72" t="s">
        <v>358</v>
      </c>
      <c r="C23" s="72"/>
      <c r="D23" s="72"/>
      <c r="E23" s="72"/>
      <c r="F23" s="72"/>
      <c r="G23" s="7">
        <v>1</v>
      </c>
      <c r="H23" s="72" t="s">
        <v>373</v>
      </c>
      <c r="I23" s="72"/>
      <c r="J23" s="72"/>
      <c r="K23" s="72"/>
      <c r="L23" s="72"/>
    </row>
    <row r="24" spans="1:12">
      <c r="A24" s="7">
        <v>2</v>
      </c>
      <c r="B24" s="72" t="s">
        <v>359</v>
      </c>
      <c r="C24" s="72"/>
      <c r="D24" s="72"/>
      <c r="E24" s="72"/>
      <c r="F24" s="72"/>
      <c r="G24" s="7">
        <v>2</v>
      </c>
      <c r="H24" s="72" t="s">
        <v>374</v>
      </c>
      <c r="I24" s="72"/>
      <c r="J24" s="72"/>
      <c r="K24" s="72"/>
      <c r="L24" s="72"/>
    </row>
    <row r="25" spans="1:12">
      <c r="A25" s="7">
        <v>3</v>
      </c>
      <c r="B25" s="72" t="s">
        <v>360</v>
      </c>
      <c r="C25" s="72"/>
      <c r="D25" s="72"/>
      <c r="E25" s="72"/>
      <c r="F25" s="72"/>
      <c r="G25" s="7">
        <v>3</v>
      </c>
      <c r="H25" s="72" t="s">
        <v>375</v>
      </c>
      <c r="I25" s="72"/>
      <c r="J25" s="72"/>
      <c r="K25" s="72"/>
      <c r="L25" s="72"/>
    </row>
    <row r="26" spans="1:12">
      <c r="A26" s="7">
        <v>4</v>
      </c>
      <c r="B26" s="72" t="s">
        <v>361</v>
      </c>
      <c r="C26" s="72"/>
      <c r="D26" s="72"/>
      <c r="E26" s="72"/>
      <c r="F26" s="72"/>
      <c r="G26" s="7">
        <v>4</v>
      </c>
      <c r="H26" s="72" t="s">
        <v>376</v>
      </c>
      <c r="I26" s="72"/>
      <c r="J26" s="72"/>
      <c r="K26" s="72"/>
      <c r="L26" s="72"/>
    </row>
    <row r="27" spans="1:12">
      <c r="A27" s="7">
        <v>5</v>
      </c>
      <c r="B27" s="72" t="s">
        <v>362</v>
      </c>
      <c r="C27" s="72"/>
      <c r="D27" s="72"/>
      <c r="E27" s="72"/>
      <c r="F27" s="72"/>
      <c r="G27" s="7">
        <v>5</v>
      </c>
      <c r="H27" s="72" t="s">
        <v>377</v>
      </c>
      <c r="I27" s="72"/>
      <c r="J27" s="72"/>
      <c r="K27" s="72"/>
      <c r="L27" s="72"/>
    </row>
    <row r="28" spans="1:12">
      <c r="A28" s="7">
        <v>6</v>
      </c>
      <c r="B28" s="72" t="s">
        <v>363</v>
      </c>
      <c r="C28" s="72"/>
      <c r="D28" s="72"/>
      <c r="E28" s="72"/>
      <c r="F28" s="72"/>
      <c r="G28" s="7">
        <v>6</v>
      </c>
      <c r="H28" s="72" t="s">
        <v>378</v>
      </c>
      <c r="I28" s="72"/>
      <c r="J28" s="72"/>
      <c r="K28" s="72"/>
      <c r="L28" s="72"/>
    </row>
    <row r="29" spans="1:12">
      <c r="A29" s="7">
        <v>7</v>
      </c>
      <c r="B29" s="72" t="s">
        <v>364</v>
      </c>
      <c r="C29" s="72"/>
      <c r="D29" s="72"/>
      <c r="E29" s="72"/>
      <c r="F29" s="72"/>
      <c r="G29" s="7">
        <v>7</v>
      </c>
      <c r="H29" s="72" t="s">
        <v>379</v>
      </c>
      <c r="I29" s="72"/>
      <c r="J29" s="72"/>
      <c r="K29" s="72"/>
      <c r="L29" s="72"/>
    </row>
    <row r="30" spans="1:12">
      <c r="A30" s="7">
        <v>8</v>
      </c>
      <c r="B30" s="72" t="s">
        <v>365</v>
      </c>
      <c r="C30" s="72"/>
      <c r="D30" s="72"/>
      <c r="E30" s="72"/>
      <c r="F30" s="72"/>
      <c r="G30" s="7">
        <v>8</v>
      </c>
      <c r="H30" s="72" t="s">
        <v>380</v>
      </c>
      <c r="I30" s="72"/>
      <c r="J30" s="72"/>
      <c r="K30" s="72"/>
      <c r="L30" s="72"/>
    </row>
    <row r="31" spans="1:12">
      <c r="A31" s="7">
        <v>9</v>
      </c>
      <c r="B31" s="72" t="s">
        <v>366</v>
      </c>
      <c r="C31" s="72"/>
      <c r="D31" s="72"/>
      <c r="E31" s="72"/>
      <c r="F31" s="72"/>
      <c r="G31" s="7">
        <v>9</v>
      </c>
      <c r="H31" s="72"/>
      <c r="I31" s="72"/>
      <c r="J31" s="72"/>
      <c r="K31" s="72"/>
      <c r="L31" s="72"/>
    </row>
    <row r="32" spans="1:12">
      <c r="A32" s="7">
        <v>10</v>
      </c>
      <c r="B32" s="72" t="s">
        <v>367</v>
      </c>
      <c r="C32" s="72"/>
      <c r="D32" s="72"/>
      <c r="E32" s="72"/>
      <c r="F32" s="72"/>
      <c r="G32" s="7">
        <v>10</v>
      </c>
      <c r="H32" s="72"/>
      <c r="I32" s="72"/>
      <c r="J32" s="72"/>
      <c r="K32" s="72"/>
      <c r="L32" s="72"/>
    </row>
    <row r="33" spans="1:12" ht="28.5" customHeight="1">
      <c r="A33" s="7">
        <v>11</v>
      </c>
      <c r="B33" s="72" t="s">
        <v>368</v>
      </c>
      <c r="C33" s="72"/>
      <c r="D33" s="72"/>
      <c r="E33" s="72"/>
      <c r="F33" s="72"/>
      <c r="G33" s="7">
        <v>11</v>
      </c>
      <c r="H33" s="72"/>
      <c r="I33" s="72"/>
      <c r="J33" s="72"/>
      <c r="K33" s="72"/>
      <c r="L33" s="72"/>
    </row>
    <row r="34" spans="1:12" ht="21" customHeight="1">
      <c r="A34" s="7">
        <v>12</v>
      </c>
      <c r="B34" s="72" t="s">
        <v>369</v>
      </c>
      <c r="C34" s="72"/>
      <c r="D34" s="72"/>
      <c r="E34" s="72"/>
      <c r="F34" s="72"/>
      <c r="G34" s="7">
        <v>12</v>
      </c>
      <c r="H34" s="72"/>
      <c r="I34" s="72"/>
      <c r="J34" s="72"/>
      <c r="K34" s="72"/>
      <c r="L34" s="72"/>
    </row>
    <row r="35" spans="1:12" ht="25.5" customHeight="1">
      <c r="A35" s="7">
        <v>13</v>
      </c>
      <c r="B35" s="72" t="s">
        <v>370</v>
      </c>
      <c r="C35" s="72"/>
      <c r="D35" s="72"/>
      <c r="E35" s="72"/>
      <c r="F35" s="72"/>
      <c r="G35" s="7">
        <v>13</v>
      </c>
      <c r="H35" s="72"/>
      <c r="I35" s="72"/>
      <c r="J35" s="72"/>
      <c r="K35" s="72"/>
      <c r="L35" s="72"/>
    </row>
    <row r="36" spans="1:12">
      <c r="A36" s="7">
        <v>14</v>
      </c>
      <c r="B36" s="72" t="s">
        <v>371</v>
      </c>
      <c r="C36" s="72"/>
      <c r="D36" s="72"/>
      <c r="E36" s="72"/>
      <c r="F36" s="72"/>
      <c r="G36" s="7">
        <v>14</v>
      </c>
      <c r="H36" s="72"/>
      <c r="I36" s="72"/>
      <c r="J36" s="72"/>
      <c r="K36" s="72"/>
      <c r="L36" s="72"/>
    </row>
    <row r="37" spans="1:12" ht="27" customHeight="1">
      <c r="A37" s="7">
        <v>15</v>
      </c>
      <c r="B37" s="72" t="s">
        <v>372</v>
      </c>
      <c r="C37" s="72"/>
      <c r="D37" s="72"/>
      <c r="E37" s="72"/>
      <c r="F37" s="72"/>
      <c r="G37" s="7">
        <v>15</v>
      </c>
      <c r="H37" s="72"/>
      <c r="I37" s="72"/>
      <c r="J37" s="72"/>
      <c r="K37" s="72"/>
      <c r="L37" s="72"/>
    </row>
    <row r="38" spans="1:12" ht="16.5" customHeight="1">
      <c r="A38" s="79" t="s">
        <v>331</v>
      </c>
      <c r="B38" s="80"/>
      <c r="C38" s="80"/>
      <c r="D38" s="80"/>
      <c r="E38" s="80"/>
      <c r="F38" s="80"/>
      <c r="G38" s="80"/>
      <c r="H38" s="80"/>
      <c r="I38" s="80"/>
      <c r="J38" s="80"/>
      <c r="K38" s="80"/>
      <c r="L38" s="81"/>
    </row>
    <row r="39" spans="1:12" ht="21" customHeight="1">
      <c r="A39" s="76" t="s">
        <v>74</v>
      </c>
      <c r="B39" s="77"/>
      <c r="C39" s="77"/>
      <c r="D39" s="77"/>
      <c r="E39" s="77"/>
      <c r="F39" s="78"/>
      <c r="G39" s="73" t="s">
        <v>75</v>
      </c>
      <c r="H39" s="73"/>
      <c r="I39" s="73"/>
      <c r="J39" s="73"/>
      <c r="K39" s="73"/>
      <c r="L39" s="73"/>
    </row>
    <row r="40" spans="1:12">
      <c r="A40" s="7">
        <v>1</v>
      </c>
      <c r="B40" s="72" t="s">
        <v>387</v>
      </c>
      <c r="C40" s="72"/>
      <c r="D40" s="72"/>
      <c r="E40" s="72"/>
      <c r="F40" s="72"/>
      <c r="G40" s="7">
        <v>1</v>
      </c>
      <c r="H40" s="72" t="s">
        <v>381</v>
      </c>
      <c r="I40" s="72"/>
      <c r="J40" s="72"/>
      <c r="K40" s="72"/>
      <c r="L40" s="72"/>
    </row>
    <row r="41" spans="1:12">
      <c r="A41" s="7">
        <v>2</v>
      </c>
      <c r="B41" s="72" t="s">
        <v>388</v>
      </c>
      <c r="C41" s="72"/>
      <c r="D41" s="72"/>
      <c r="E41" s="72"/>
      <c r="F41" s="72"/>
      <c r="G41" s="7">
        <v>2</v>
      </c>
      <c r="H41" s="72" t="s">
        <v>382</v>
      </c>
      <c r="I41" s="72"/>
      <c r="J41" s="72"/>
      <c r="K41" s="72"/>
      <c r="L41" s="72"/>
    </row>
    <row r="42" spans="1:12">
      <c r="A42" s="7">
        <v>3</v>
      </c>
      <c r="B42" s="72" t="s">
        <v>389</v>
      </c>
      <c r="C42" s="72"/>
      <c r="D42" s="72"/>
      <c r="E42" s="72"/>
      <c r="F42" s="72"/>
      <c r="G42" s="7">
        <v>3</v>
      </c>
      <c r="H42" s="72" t="s">
        <v>383</v>
      </c>
      <c r="I42" s="72"/>
      <c r="J42" s="72"/>
      <c r="K42" s="72"/>
      <c r="L42" s="72"/>
    </row>
    <row r="43" spans="1:12">
      <c r="A43" s="7">
        <v>4</v>
      </c>
      <c r="B43" s="72" t="s">
        <v>390</v>
      </c>
      <c r="C43" s="72"/>
      <c r="D43" s="72"/>
      <c r="E43" s="72"/>
      <c r="F43" s="72"/>
      <c r="G43" s="7">
        <v>4</v>
      </c>
      <c r="H43" s="72" t="s">
        <v>384</v>
      </c>
      <c r="I43" s="72"/>
      <c r="J43" s="72"/>
      <c r="K43" s="72"/>
      <c r="L43" s="72"/>
    </row>
    <row r="44" spans="1:12">
      <c r="A44" s="7">
        <v>5</v>
      </c>
      <c r="B44" s="72"/>
      <c r="C44" s="72"/>
      <c r="D44" s="72"/>
      <c r="E44" s="72"/>
      <c r="F44" s="72"/>
      <c r="G44" s="7">
        <v>5</v>
      </c>
      <c r="H44" s="72" t="s">
        <v>385</v>
      </c>
      <c r="I44" s="72"/>
      <c r="J44" s="72"/>
      <c r="K44" s="72"/>
      <c r="L44" s="72"/>
    </row>
    <row r="45" spans="1:12">
      <c r="A45" s="7">
        <v>6</v>
      </c>
      <c r="B45" s="72"/>
      <c r="C45" s="72"/>
      <c r="D45" s="72"/>
      <c r="E45" s="72"/>
      <c r="F45" s="72"/>
      <c r="G45" s="7">
        <v>6</v>
      </c>
      <c r="H45" s="72" t="s">
        <v>386</v>
      </c>
      <c r="I45" s="72"/>
      <c r="J45" s="72"/>
      <c r="K45" s="72"/>
      <c r="L45" s="72"/>
    </row>
    <row r="46" spans="1:12">
      <c r="A46" s="7">
        <v>7</v>
      </c>
      <c r="B46" s="72"/>
      <c r="C46" s="72"/>
      <c r="D46" s="72"/>
      <c r="E46" s="72"/>
      <c r="F46" s="72"/>
      <c r="G46" s="7">
        <v>7</v>
      </c>
      <c r="H46" s="72"/>
      <c r="I46" s="72"/>
      <c r="J46" s="72"/>
      <c r="K46" s="72"/>
      <c r="L46" s="72"/>
    </row>
    <row r="47" spans="1:12">
      <c r="A47" s="7">
        <v>8</v>
      </c>
      <c r="B47" s="72"/>
      <c r="C47" s="72"/>
      <c r="D47" s="72"/>
      <c r="E47" s="72"/>
      <c r="F47" s="72"/>
      <c r="G47" s="7">
        <v>8</v>
      </c>
      <c r="H47" s="72"/>
      <c r="I47" s="72"/>
      <c r="J47" s="72"/>
      <c r="K47" s="72"/>
      <c r="L47" s="72"/>
    </row>
    <row r="48" spans="1:12">
      <c r="A48" s="7">
        <v>9</v>
      </c>
      <c r="B48" s="72"/>
      <c r="C48" s="72"/>
      <c r="D48" s="72"/>
      <c r="E48" s="72"/>
      <c r="F48" s="72"/>
      <c r="G48" s="7">
        <v>9</v>
      </c>
      <c r="H48" s="72"/>
      <c r="I48" s="72"/>
      <c r="J48" s="72"/>
      <c r="K48" s="72"/>
      <c r="L48" s="72"/>
    </row>
    <row r="49" spans="1:12">
      <c r="A49" s="7">
        <v>10</v>
      </c>
      <c r="B49" s="72"/>
      <c r="C49" s="72"/>
      <c r="D49" s="72"/>
      <c r="E49" s="72"/>
      <c r="F49" s="72"/>
      <c r="G49" s="7">
        <v>10</v>
      </c>
      <c r="H49" s="72"/>
      <c r="I49" s="72"/>
      <c r="J49" s="72"/>
      <c r="K49" s="72"/>
      <c r="L49" s="72"/>
    </row>
    <row r="50" spans="1:12">
      <c r="A50" s="7">
        <v>11</v>
      </c>
      <c r="B50" s="72"/>
      <c r="C50" s="72"/>
      <c r="D50" s="72"/>
      <c r="E50" s="72"/>
      <c r="F50" s="72"/>
      <c r="G50" s="7">
        <v>11</v>
      </c>
      <c r="H50" s="72"/>
      <c r="I50" s="72"/>
      <c r="J50" s="72"/>
      <c r="K50" s="72"/>
      <c r="L50" s="72"/>
    </row>
    <row r="51" spans="1:12">
      <c r="A51" s="7">
        <v>12</v>
      </c>
      <c r="B51" s="72"/>
      <c r="C51" s="72"/>
      <c r="D51" s="72"/>
      <c r="E51" s="72"/>
      <c r="F51" s="72"/>
      <c r="G51" s="7">
        <v>12</v>
      </c>
      <c r="H51" s="72"/>
      <c r="I51" s="72"/>
      <c r="J51" s="72"/>
      <c r="K51" s="72"/>
      <c r="L51" s="72"/>
    </row>
    <row r="52" spans="1:12">
      <c r="A52" s="7">
        <v>13</v>
      </c>
      <c r="B52" s="72"/>
      <c r="C52" s="72"/>
      <c r="D52" s="72"/>
      <c r="E52" s="72"/>
      <c r="F52" s="72"/>
      <c r="G52" s="7">
        <v>13</v>
      </c>
      <c r="H52" s="72"/>
      <c r="I52" s="72"/>
      <c r="J52" s="72"/>
      <c r="K52" s="72"/>
      <c r="L52" s="72"/>
    </row>
    <row r="53" spans="1:12">
      <c r="A53" s="7">
        <v>14</v>
      </c>
      <c r="B53" s="72"/>
      <c r="C53" s="72"/>
      <c r="D53" s="72"/>
      <c r="E53" s="72"/>
      <c r="F53" s="72"/>
      <c r="G53" s="7">
        <v>14</v>
      </c>
      <c r="H53" s="72"/>
      <c r="I53" s="72"/>
      <c r="J53" s="72"/>
      <c r="K53" s="72"/>
      <c r="L53" s="72"/>
    </row>
    <row r="54" spans="1:12">
      <c r="A54" s="7">
        <v>15</v>
      </c>
      <c r="B54" s="72"/>
      <c r="C54" s="72"/>
      <c r="D54" s="72"/>
      <c r="E54" s="72"/>
      <c r="F54" s="72"/>
      <c r="G54" s="7">
        <v>15</v>
      </c>
      <c r="H54" s="72"/>
      <c r="I54" s="72"/>
      <c r="J54" s="72"/>
      <c r="K54" s="72"/>
      <c r="L54" s="72"/>
    </row>
    <row r="55" spans="1:12" ht="16.5" customHeight="1">
      <c r="A55" s="79" t="s">
        <v>339</v>
      </c>
      <c r="B55" s="80"/>
      <c r="C55" s="80"/>
      <c r="D55" s="80"/>
      <c r="E55" s="80"/>
      <c r="F55" s="80"/>
      <c r="G55" s="80"/>
      <c r="H55" s="80"/>
      <c r="I55" s="80"/>
      <c r="J55" s="80"/>
      <c r="K55" s="80"/>
      <c r="L55" s="81"/>
    </row>
    <row r="56" spans="1:12" ht="21" customHeight="1">
      <c r="A56" s="76" t="s">
        <v>332</v>
      </c>
      <c r="B56" s="77"/>
      <c r="C56" s="77"/>
      <c r="D56" s="77"/>
      <c r="E56" s="77"/>
      <c r="F56" s="78"/>
      <c r="G56" s="73" t="s">
        <v>336</v>
      </c>
      <c r="H56" s="73"/>
      <c r="I56" s="73"/>
      <c r="J56" s="73"/>
      <c r="K56" s="73"/>
      <c r="L56" s="73"/>
    </row>
    <row r="57" spans="1:12">
      <c r="A57" s="54">
        <v>1</v>
      </c>
      <c r="B57" s="72" t="s">
        <v>391</v>
      </c>
      <c r="C57" s="72"/>
      <c r="D57" s="72"/>
      <c r="E57" s="72"/>
      <c r="F57" s="72"/>
      <c r="G57" s="54">
        <v>1</v>
      </c>
      <c r="H57" s="72" t="s">
        <v>392</v>
      </c>
      <c r="I57" s="72"/>
      <c r="J57" s="72"/>
      <c r="K57" s="72"/>
      <c r="L57" s="72"/>
    </row>
    <row r="58" spans="1:12">
      <c r="A58" s="54">
        <v>2</v>
      </c>
      <c r="B58" s="72"/>
      <c r="C58" s="72"/>
      <c r="D58" s="72"/>
      <c r="E58" s="72"/>
      <c r="F58" s="72"/>
      <c r="G58" s="54">
        <v>2</v>
      </c>
      <c r="H58" s="72"/>
      <c r="I58" s="72"/>
      <c r="J58" s="72"/>
      <c r="K58" s="72"/>
      <c r="L58" s="72"/>
    </row>
    <row r="59" spans="1:12">
      <c r="A59" s="54">
        <v>3</v>
      </c>
      <c r="B59" s="72"/>
      <c r="C59" s="72"/>
      <c r="D59" s="72"/>
      <c r="E59" s="72"/>
      <c r="F59" s="72"/>
      <c r="G59" s="54">
        <v>3</v>
      </c>
      <c r="H59" s="72"/>
      <c r="I59" s="72"/>
      <c r="J59" s="72"/>
      <c r="K59" s="72"/>
      <c r="L59" s="72"/>
    </row>
    <row r="60" spans="1:12">
      <c r="A60" s="54">
        <v>4</v>
      </c>
      <c r="B60" s="72"/>
      <c r="C60" s="72"/>
      <c r="D60" s="72"/>
      <c r="E60" s="72"/>
      <c r="F60" s="72"/>
      <c r="G60" s="54">
        <v>4</v>
      </c>
      <c r="H60" s="72"/>
      <c r="I60" s="72"/>
      <c r="J60" s="72"/>
      <c r="K60" s="72"/>
      <c r="L60" s="72"/>
    </row>
    <row r="61" spans="1:12">
      <c r="A61" s="54">
        <v>5</v>
      </c>
      <c r="B61" s="72"/>
      <c r="C61" s="72"/>
      <c r="D61" s="72"/>
      <c r="E61" s="72"/>
      <c r="F61" s="72"/>
      <c r="G61" s="54">
        <v>5</v>
      </c>
      <c r="H61" s="72"/>
      <c r="I61" s="72"/>
      <c r="J61" s="72"/>
      <c r="K61" s="72"/>
      <c r="L61" s="72"/>
    </row>
    <row r="62" spans="1:12">
      <c r="A62" s="54">
        <v>6</v>
      </c>
      <c r="B62" s="72"/>
      <c r="C62" s="72"/>
      <c r="D62" s="72"/>
      <c r="E62" s="72"/>
      <c r="F62" s="72"/>
      <c r="G62" s="54">
        <v>6</v>
      </c>
      <c r="H62" s="72"/>
      <c r="I62" s="72"/>
      <c r="J62" s="72"/>
      <c r="K62" s="72"/>
      <c r="L62" s="72"/>
    </row>
    <row r="63" spans="1:12" ht="21" customHeight="1">
      <c r="A63" s="76" t="s">
        <v>333</v>
      </c>
      <c r="B63" s="77"/>
      <c r="C63" s="77"/>
      <c r="D63" s="77"/>
      <c r="E63" s="77"/>
      <c r="F63" s="78"/>
      <c r="G63" s="73" t="s">
        <v>337</v>
      </c>
      <c r="H63" s="73"/>
      <c r="I63" s="73"/>
      <c r="J63" s="73"/>
      <c r="K63" s="73"/>
      <c r="L63" s="73"/>
    </row>
    <row r="64" spans="1:12">
      <c r="A64" s="54">
        <v>1</v>
      </c>
      <c r="B64" s="72" t="s">
        <v>393</v>
      </c>
      <c r="C64" s="72"/>
      <c r="D64" s="72"/>
      <c r="E64" s="72"/>
      <c r="F64" s="72"/>
      <c r="G64" s="54">
        <v>1</v>
      </c>
      <c r="H64" s="72" t="s">
        <v>395</v>
      </c>
      <c r="I64" s="72"/>
      <c r="J64" s="72"/>
      <c r="K64" s="72"/>
      <c r="L64" s="72"/>
    </row>
    <row r="65" spans="1:12">
      <c r="A65" s="54">
        <v>2</v>
      </c>
      <c r="B65" s="72" t="s">
        <v>394</v>
      </c>
      <c r="C65" s="72"/>
      <c r="D65" s="72"/>
      <c r="E65" s="72"/>
      <c r="F65" s="72"/>
      <c r="G65" s="54">
        <v>2</v>
      </c>
      <c r="H65" s="72"/>
      <c r="I65" s="72"/>
      <c r="J65" s="72"/>
      <c r="K65" s="72"/>
      <c r="L65" s="72"/>
    </row>
    <row r="66" spans="1:12">
      <c r="A66" s="54">
        <v>3</v>
      </c>
      <c r="B66" s="72"/>
      <c r="C66" s="72"/>
      <c r="D66" s="72"/>
      <c r="E66" s="72"/>
      <c r="F66" s="72"/>
      <c r="G66" s="54">
        <v>3</v>
      </c>
      <c r="H66" s="72"/>
      <c r="I66" s="72"/>
      <c r="J66" s="72"/>
      <c r="K66" s="72"/>
      <c r="L66" s="72"/>
    </row>
    <row r="67" spans="1:12">
      <c r="A67" s="54">
        <v>4</v>
      </c>
      <c r="B67" s="72"/>
      <c r="C67" s="72"/>
      <c r="D67" s="72"/>
      <c r="E67" s="72"/>
      <c r="F67" s="72"/>
      <c r="G67" s="54">
        <v>4</v>
      </c>
      <c r="H67" s="72"/>
      <c r="I67" s="72"/>
      <c r="J67" s="72"/>
      <c r="K67" s="72"/>
      <c r="L67" s="72"/>
    </row>
    <row r="68" spans="1:12">
      <c r="A68" s="54">
        <v>5</v>
      </c>
      <c r="B68" s="72"/>
      <c r="C68" s="72"/>
      <c r="D68" s="72"/>
      <c r="E68" s="72"/>
      <c r="F68" s="72"/>
      <c r="G68" s="54">
        <v>5</v>
      </c>
      <c r="H68" s="72"/>
      <c r="I68" s="72"/>
      <c r="J68" s="72"/>
      <c r="K68" s="72"/>
      <c r="L68" s="72"/>
    </row>
    <row r="69" spans="1:12">
      <c r="A69" s="54">
        <v>6</v>
      </c>
      <c r="B69" s="72"/>
      <c r="C69" s="72"/>
      <c r="D69" s="72"/>
      <c r="E69" s="72"/>
      <c r="F69" s="72"/>
      <c r="G69" s="54">
        <v>6</v>
      </c>
      <c r="H69" s="72"/>
      <c r="I69" s="72"/>
      <c r="J69" s="72"/>
      <c r="K69" s="72"/>
      <c r="L69" s="72"/>
    </row>
    <row r="70" spans="1:12" ht="21" customHeight="1">
      <c r="A70" s="76" t="s">
        <v>338</v>
      </c>
      <c r="B70" s="77"/>
      <c r="C70" s="77"/>
      <c r="D70" s="77"/>
      <c r="E70" s="77"/>
      <c r="F70" s="78"/>
      <c r="G70" s="73" t="s">
        <v>334</v>
      </c>
      <c r="H70" s="73"/>
      <c r="I70" s="73"/>
      <c r="J70" s="73"/>
      <c r="K70" s="73"/>
      <c r="L70" s="73"/>
    </row>
    <row r="71" spans="1:12">
      <c r="A71" s="54">
        <v>1</v>
      </c>
      <c r="B71" s="72" t="s">
        <v>396</v>
      </c>
      <c r="C71" s="72"/>
      <c r="D71" s="72"/>
      <c r="E71" s="72"/>
      <c r="F71" s="72"/>
      <c r="G71" s="54">
        <v>1</v>
      </c>
      <c r="H71" s="72" t="s">
        <v>398</v>
      </c>
      <c r="I71" s="72"/>
      <c r="J71" s="72"/>
      <c r="K71" s="72"/>
      <c r="L71" s="72"/>
    </row>
    <row r="72" spans="1:12">
      <c r="A72" s="54">
        <v>2</v>
      </c>
      <c r="B72" s="72" t="s">
        <v>397</v>
      </c>
      <c r="C72" s="72"/>
      <c r="D72" s="72"/>
      <c r="E72" s="72"/>
      <c r="F72" s="72"/>
      <c r="G72" s="54">
        <v>2</v>
      </c>
      <c r="H72" s="72"/>
      <c r="I72" s="72"/>
      <c r="J72" s="72"/>
      <c r="K72" s="72"/>
      <c r="L72" s="72"/>
    </row>
    <row r="73" spans="1:12">
      <c r="A73" s="54">
        <v>3</v>
      </c>
      <c r="B73" s="72"/>
      <c r="C73" s="72"/>
      <c r="D73" s="72"/>
      <c r="E73" s="72"/>
      <c r="F73" s="72"/>
      <c r="G73" s="54">
        <v>3</v>
      </c>
      <c r="H73" s="72"/>
      <c r="I73" s="72"/>
      <c r="J73" s="72"/>
      <c r="K73" s="72"/>
      <c r="L73" s="72"/>
    </row>
    <row r="74" spans="1:12">
      <c r="A74" s="54">
        <v>4</v>
      </c>
      <c r="B74" s="72"/>
      <c r="C74" s="72"/>
      <c r="D74" s="72"/>
      <c r="E74" s="72"/>
      <c r="F74" s="72"/>
      <c r="G74" s="54">
        <v>4</v>
      </c>
      <c r="H74" s="72"/>
      <c r="I74" s="72"/>
      <c r="J74" s="72"/>
      <c r="K74" s="72"/>
      <c r="L74" s="72"/>
    </row>
    <row r="75" spans="1:12">
      <c r="A75" s="54">
        <v>5</v>
      </c>
      <c r="B75" s="72"/>
      <c r="C75" s="72"/>
      <c r="D75" s="72"/>
      <c r="E75" s="72"/>
      <c r="F75" s="72"/>
      <c r="G75" s="54">
        <v>5</v>
      </c>
      <c r="H75" s="72"/>
      <c r="I75" s="72"/>
      <c r="J75" s="72"/>
      <c r="K75" s="72"/>
      <c r="L75" s="72"/>
    </row>
    <row r="76" spans="1:12">
      <c r="A76" s="54">
        <v>6</v>
      </c>
      <c r="B76" s="72"/>
      <c r="C76" s="72"/>
      <c r="D76" s="72"/>
      <c r="E76" s="72"/>
      <c r="F76" s="72"/>
      <c r="G76" s="54">
        <v>6</v>
      </c>
      <c r="H76" s="72"/>
      <c r="I76" s="72"/>
      <c r="J76" s="72"/>
      <c r="K76" s="72"/>
      <c r="L76" s="72"/>
    </row>
  </sheetData>
  <sheetProtection algorithmName="SHA-512" hashValue="L+AA9YpmRW6qRp64X6xdvg2LvmuJ0rKwkHUUXQyz9MejwPaNfqPHiwipKIKvxoHF7AbGXqnqYdIAlp0EaYO+ow==" saltValue="ytmTCcgcZfxtBbF0/Q+hIA==" spinCount="100000" sheet="1" objects="1" scenarios="1" formatColumns="0" formatRows="0"/>
  <mergeCells count="152">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 ref="B64:F64"/>
    <mergeCell ref="H64:L64"/>
    <mergeCell ref="B65:F65"/>
    <mergeCell ref="H65:L65"/>
    <mergeCell ref="B66:F66"/>
    <mergeCell ref="H66:L66"/>
    <mergeCell ref="A63:F63"/>
    <mergeCell ref="G63:L63"/>
    <mergeCell ref="B67:F67"/>
    <mergeCell ref="H67:L67"/>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4:C14"/>
    <mergeCell ref="B15:C15"/>
    <mergeCell ref="B16:C16"/>
    <mergeCell ref="E13:F13"/>
    <mergeCell ref="E14:F14"/>
    <mergeCell ref="E15:F15"/>
    <mergeCell ref="E16:F16"/>
    <mergeCell ref="B19:C19"/>
    <mergeCell ref="E19:F1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25:F25"/>
    <mergeCell ref="H25:L25"/>
    <mergeCell ref="B26:F26"/>
    <mergeCell ref="H26:L26"/>
    <mergeCell ref="B27:F27"/>
    <mergeCell ref="H27:L27"/>
    <mergeCell ref="B28:F28"/>
    <mergeCell ref="H28:L28"/>
    <mergeCell ref="B29:F29"/>
    <mergeCell ref="H29:L29"/>
    <mergeCell ref="B30:F30"/>
    <mergeCell ref="H30:L30"/>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s>
  <pageMargins left="0.7" right="0.7" top="0.75" bottom="0.75" header="0.3" footer="0.3"/>
  <pageSetup orientation="portrait"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dimension ref="A1:AC71"/>
  <sheetViews>
    <sheetView zoomScale="50" zoomScaleNormal="50" workbookViewId="0">
      <pane ySplit="8" topLeftCell="A9" activePane="bottomLeft" state="frozen"/>
      <selection activeCell="Y12" sqref="Y12:Y14"/>
      <selection pane="bottomLeft" activeCell="H15" sqref="H15:H17"/>
    </sheetView>
  </sheetViews>
  <sheetFormatPr baseColWidth="10" defaultColWidth="0" defaultRowHeight="14.4" zeroHeight="1"/>
  <cols>
    <col min="1" max="1" width="4" style="8" bestFit="1" customWidth="1"/>
    <col min="2" max="2" width="18.6640625" style="8" customWidth="1"/>
    <col min="3" max="3" width="24.6640625" style="8" customWidth="1"/>
    <col min="4" max="4" width="17.6640625" style="8" customWidth="1"/>
    <col min="5" max="5" width="35.6640625" style="8" customWidth="1"/>
    <col min="6" max="6" width="27.6640625" style="8" customWidth="1"/>
    <col min="7" max="7" width="50.6640625" style="8" customWidth="1"/>
    <col min="8" max="8" width="21.44140625" style="8" customWidth="1"/>
    <col min="9" max="9" width="22.33203125" style="9" customWidth="1"/>
    <col min="10" max="10" width="33.5546875" style="2" customWidth="1"/>
    <col min="11" max="11" width="16.5546875" style="2" customWidth="1"/>
    <col min="12" max="12" width="7.33203125" style="2" bestFit="1" customWidth="1"/>
    <col min="13" max="13" width="40.6640625" style="2" customWidth="1"/>
    <col min="14" max="14" width="17.5546875" style="2" customWidth="1"/>
    <col min="15" max="15" width="6.33203125" style="2" bestFit="1" customWidth="1"/>
    <col min="16" max="16" width="16" style="2" customWidth="1"/>
    <col min="17" max="17" width="17" style="4" customWidth="1"/>
    <col min="18" max="18" width="18" style="4" customWidth="1"/>
    <col min="19" max="19" width="17.6640625" style="4" customWidth="1"/>
    <col min="20" max="20" width="20.6640625" style="4" customWidth="1"/>
    <col min="21" max="21" width="17.44140625" style="4" customWidth="1"/>
    <col min="22" max="22" width="48.6640625" style="4" customWidth="1"/>
    <col min="23" max="23" width="6.44140625" style="4" customWidth="1"/>
    <col min="24" max="28" width="11.44140625" style="4" hidden="1" customWidth="1"/>
    <col min="29" max="29" width="5.6640625" style="4" hidden="1" customWidth="1"/>
    <col min="30" max="16384" width="11.44140625" style="4" hidden="1"/>
  </cols>
  <sheetData>
    <row r="1" spans="1:22" ht="16.5" customHeight="1">
      <c r="A1" s="113"/>
      <c r="B1" s="113"/>
      <c r="C1" s="105" t="s">
        <v>162</v>
      </c>
      <c r="D1" s="105"/>
      <c r="E1" s="105"/>
      <c r="F1" s="105"/>
      <c r="G1" s="105"/>
      <c r="H1" s="105"/>
      <c r="I1" s="105"/>
      <c r="J1" s="105"/>
      <c r="K1" s="105"/>
      <c r="L1" s="105"/>
      <c r="M1" s="105"/>
      <c r="N1" s="105"/>
      <c r="O1" s="105"/>
      <c r="P1" s="105"/>
      <c r="Q1" s="105"/>
      <c r="R1" s="105"/>
      <c r="S1" s="105"/>
      <c r="T1" s="105"/>
      <c r="U1" s="105"/>
      <c r="V1" s="61" t="s">
        <v>264</v>
      </c>
    </row>
    <row r="2" spans="1:22" ht="16.5" customHeight="1">
      <c r="A2" s="113"/>
      <c r="B2" s="113"/>
      <c r="C2" s="105"/>
      <c r="D2" s="105"/>
      <c r="E2" s="105"/>
      <c r="F2" s="105"/>
      <c r="G2" s="105"/>
      <c r="H2" s="105"/>
      <c r="I2" s="105"/>
      <c r="J2" s="105"/>
      <c r="K2" s="105"/>
      <c r="L2" s="105"/>
      <c r="M2" s="105"/>
      <c r="N2" s="105"/>
      <c r="O2" s="105"/>
      <c r="P2" s="105"/>
      <c r="Q2" s="105"/>
      <c r="R2" s="105"/>
      <c r="S2" s="105"/>
      <c r="T2" s="105"/>
      <c r="U2" s="105"/>
      <c r="V2" s="61" t="s">
        <v>263</v>
      </c>
    </row>
    <row r="3" spans="1:22" ht="16.5" customHeight="1">
      <c r="A3" s="113"/>
      <c r="B3" s="113"/>
      <c r="C3" s="105"/>
      <c r="D3" s="105"/>
      <c r="E3" s="105"/>
      <c r="F3" s="105"/>
      <c r="G3" s="105"/>
      <c r="H3" s="105"/>
      <c r="I3" s="105"/>
      <c r="J3" s="105"/>
      <c r="K3" s="105"/>
      <c r="L3" s="105"/>
      <c r="M3" s="105"/>
      <c r="N3" s="105"/>
      <c r="O3" s="105"/>
      <c r="P3" s="105"/>
      <c r="Q3" s="105"/>
      <c r="R3" s="105"/>
      <c r="S3" s="105"/>
      <c r="T3" s="105"/>
      <c r="U3" s="105"/>
      <c r="V3" s="61" t="s">
        <v>317</v>
      </c>
    </row>
    <row r="4" spans="1:22" ht="15.75" customHeight="1">
      <c r="A4" s="113"/>
      <c r="B4" s="113"/>
      <c r="C4" s="105"/>
      <c r="D4" s="105"/>
      <c r="E4" s="105"/>
      <c r="F4" s="105"/>
      <c r="G4" s="105"/>
      <c r="H4" s="105"/>
      <c r="I4" s="105"/>
      <c r="J4" s="105"/>
      <c r="K4" s="105"/>
      <c r="L4" s="105"/>
      <c r="M4" s="105"/>
      <c r="N4" s="105"/>
      <c r="O4" s="105"/>
      <c r="P4" s="105"/>
      <c r="Q4" s="105"/>
      <c r="R4" s="105"/>
      <c r="S4" s="105"/>
      <c r="T4" s="105"/>
      <c r="U4" s="105"/>
      <c r="V4" s="61" t="s">
        <v>356</v>
      </c>
    </row>
    <row r="5" spans="1:22" ht="11.25" customHeight="1">
      <c r="A5" s="10"/>
      <c r="B5" s="10"/>
      <c r="C5" s="10"/>
      <c r="D5" s="11"/>
      <c r="E5" s="11"/>
      <c r="F5" s="11"/>
      <c r="G5" s="11"/>
      <c r="H5" s="11"/>
      <c r="I5" s="11"/>
      <c r="J5" s="11"/>
      <c r="K5" s="11"/>
      <c r="L5" s="11"/>
      <c r="M5" s="11"/>
      <c r="N5" s="11"/>
      <c r="O5" s="11"/>
      <c r="P5" s="11"/>
      <c r="Q5" s="11"/>
      <c r="R5" s="11"/>
      <c r="S5" s="11"/>
      <c r="T5" s="11"/>
      <c r="U5" s="11"/>
      <c r="V5" s="11"/>
    </row>
    <row r="6" spans="1:22" ht="15" customHeight="1">
      <c r="A6" s="119" t="s">
        <v>88</v>
      </c>
      <c r="B6" s="122" t="s">
        <v>39</v>
      </c>
      <c r="C6" s="117" t="s">
        <v>109</v>
      </c>
      <c r="D6" s="117"/>
      <c r="E6" s="117"/>
      <c r="F6" s="117"/>
      <c r="G6" s="117"/>
      <c r="H6" s="117"/>
      <c r="I6" s="117"/>
      <c r="J6" s="117"/>
      <c r="K6" s="117" t="s">
        <v>108</v>
      </c>
      <c r="L6" s="117"/>
      <c r="M6" s="117"/>
      <c r="N6" s="117"/>
      <c r="O6" s="117"/>
      <c r="P6" s="117"/>
      <c r="Q6" s="107" t="s">
        <v>340</v>
      </c>
      <c r="R6" s="107"/>
      <c r="S6" s="107"/>
      <c r="T6" s="107"/>
      <c r="U6" s="107"/>
      <c r="V6" s="107"/>
    </row>
    <row r="7" spans="1:22" ht="18" customHeight="1">
      <c r="A7" s="120"/>
      <c r="B7" s="123"/>
      <c r="C7" s="114" t="s">
        <v>319</v>
      </c>
      <c r="D7" s="114" t="s">
        <v>77</v>
      </c>
      <c r="E7" s="114" t="s">
        <v>78</v>
      </c>
      <c r="F7" s="114" t="s">
        <v>79</v>
      </c>
      <c r="G7" s="115" t="s">
        <v>1</v>
      </c>
      <c r="H7" s="108" t="s">
        <v>86</v>
      </c>
      <c r="I7" s="108" t="s">
        <v>2</v>
      </c>
      <c r="J7" s="108" t="s">
        <v>163</v>
      </c>
      <c r="K7" s="106" t="s">
        <v>3</v>
      </c>
      <c r="L7" s="118" t="s">
        <v>4</v>
      </c>
      <c r="M7" s="109" t="s">
        <v>321</v>
      </c>
      <c r="N7" s="106" t="s">
        <v>5</v>
      </c>
      <c r="O7" s="118" t="s">
        <v>4</v>
      </c>
      <c r="P7" s="106" t="s">
        <v>6</v>
      </c>
      <c r="Q7" s="108" t="s">
        <v>343</v>
      </c>
      <c r="R7" s="108" t="s">
        <v>344</v>
      </c>
      <c r="S7" s="108" t="s">
        <v>345</v>
      </c>
      <c r="T7" s="108" t="s">
        <v>341</v>
      </c>
      <c r="U7" s="106" t="s">
        <v>346</v>
      </c>
      <c r="V7" s="108" t="s">
        <v>342</v>
      </c>
    </row>
    <row r="8" spans="1:22" ht="34.5" customHeight="1">
      <c r="A8" s="121"/>
      <c r="B8" s="124"/>
      <c r="C8" s="108"/>
      <c r="D8" s="108"/>
      <c r="E8" s="108"/>
      <c r="F8" s="108"/>
      <c r="G8" s="116"/>
      <c r="H8" s="109"/>
      <c r="I8" s="109"/>
      <c r="J8" s="109"/>
      <c r="K8" s="106"/>
      <c r="L8" s="118"/>
      <c r="M8" s="109"/>
      <c r="N8" s="118"/>
      <c r="O8" s="118"/>
      <c r="P8" s="106"/>
      <c r="Q8" s="109"/>
      <c r="R8" s="109"/>
      <c r="S8" s="109"/>
      <c r="T8" s="109"/>
      <c r="U8" s="106"/>
      <c r="V8" s="109"/>
    </row>
    <row r="9" spans="1:22" ht="16.5" customHeight="1">
      <c r="A9" s="130">
        <v>1</v>
      </c>
      <c r="B9" s="131" t="str">
        <f>IF(C9="","",
IF('1. Punto de Partida'!$C$6="","",'1. Punto de Partida'!$C$6))</f>
        <v>Manejo de Emergencias y Desastres</v>
      </c>
      <c r="C9" s="132" t="s">
        <v>402</v>
      </c>
      <c r="D9" s="132" t="s">
        <v>80</v>
      </c>
      <c r="E9" s="132" t="s">
        <v>400</v>
      </c>
      <c r="F9" s="132" t="s">
        <v>401</v>
      </c>
      <c r="G9" s="104" t="s">
        <v>466</v>
      </c>
      <c r="H9" s="126" t="s">
        <v>117</v>
      </c>
      <c r="I9" s="126" t="s">
        <v>93</v>
      </c>
      <c r="J9" s="126" t="s">
        <v>440</v>
      </c>
      <c r="K9" s="127" t="str">
        <f>IFERROR(MID(J9,1,SEARCH(":",J9,1)-1),"")</f>
        <v>Rara vez</v>
      </c>
      <c r="L9" s="128">
        <f>IF(OR(K9="Rara vez",K9="Muy Baja"),0.2,
IF(OR(K9="Improbable",K9="Baja"),0.4,
IF(OR(K9="Posible",K9="Media"),0.6,
IF(OR(K9="Probable",K9="Alta"),0.8,
IF(OR(K9="Casi seguro",K9="Muy Alta"),1,"")))))</f>
        <v>0.2</v>
      </c>
      <c r="M9" s="129" t="s">
        <v>355</v>
      </c>
      <c r="N9" s="127"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28">
        <f>IF(N9="Leve",0.2,
IF(N9="Menor",0.4,
IF(N9="Moderado",0.6,
IF(N9="Mayor",0.8,
IF(N9="Catastrófico",1,"")))))</f>
        <v>0.6</v>
      </c>
      <c r="P9" s="12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04">
        <v>0</v>
      </c>
      <c r="R9" s="104">
        <v>0</v>
      </c>
      <c r="S9" s="104">
        <v>0</v>
      </c>
      <c r="T9" s="104" t="s">
        <v>403</v>
      </c>
      <c r="U9" s="103" t="str">
        <f>IF(S9="","","Cuatrimestral")</f>
        <v>Cuatrimestral</v>
      </c>
      <c r="V9" s="110"/>
    </row>
    <row r="10" spans="1:22" ht="16.5" customHeight="1">
      <c r="A10" s="130"/>
      <c r="B10" s="131"/>
      <c r="C10" s="133"/>
      <c r="D10" s="133"/>
      <c r="E10" s="133"/>
      <c r="F10" s="133"/>
      <c r="G10" s="104"/>
      <c r="H10" s="126"/>
      <c r="I10" s="126"/>
      <c r="J10" s="126"/>
      <c r="K10" s="127"/>
      <c r="L10" s="128"/>
      <c r="M10" s="129"/>
      <c r="N10" s="127"/>
      <c r="O10" s="128"/>
      <c r="P10" s="125"/>
      <c r="Q10" s="104"/>
      <c r="R10" s="104"/>
      <c r="S10" s="104"/>
      <c r="T10" s="104"/>
      <c r="U10" s="103"/>
      <c r="V10" s="111"/>
    </row>
    <row r="11" spans="1:22" ht="34.200000000000003" customHeight="1">
      <c r="A11" s="130"/>
      <c r="B11" s="131"/>
      <c r="C11" s="134"/>
      <c r="D11" s="134"/>
      <c r="E11" s="134"/>
      <c r="F11" s="134"/>
      <c r="G11" s="104"/>
      <c r="H11" s="126"/>
      <c r="I11" s="126"/>
      <c r="J11" s="126"/>
      <c r="K11" s="127"/>
      <c r="L11" s="128"/>
      <c r="M11" s="129"/>
      <c r="N11" s="127"/>
      <c r="O11" s="128"/>
      <c r="P11" s="125"/>
      <c r="Q11" s="104"/>
      <c r="R11" s="104"/>
      <c r="S11" s="104"/>
      <c r="T11" s="104"/>
      <c r="U11" s="103"/>
      <c r="V11" s="112"/>
    </row>
    <row r="12" spans="1:22" ht="35.700000000000003" customHeight="1">
      <c r="A12" s="130">
        <v>2</v>
      </c>
      <c r="B12" s="131" t="str">
        <f>IF(C12="","",
IF('1. Punto de Partida'!$C$6="","",'1. Punto de Partida'!$C$6))</f>
        <v>Manejo de Emergencias y Desastres</v>
      </c>
      <c r="C12" s="132" t="s">
        <v>408</v>
      </c>
      <c r="D12" s="132" t="s">
        <v>96</v>
      </c>
      <c r="E12" s="132" t="s">
        <v>409</v>
      </c>
      <c r="F12" s="132" t="s">
        <v>439</v>
      </c>
      <c r="G12" s="104" t="s">
        <v>465</v>
      </c>
      <c r="H12" s="126" t="s">
        <v>117</v>
      </c>
      <c r="I12" s="126" t="s">
        <v>93</v>
      </c>
      <c r="J12" s="126" t="s">
        <v>440</v>
      </c>
      <c r="K12" s="127" t="str">
        <f t="shared" ref="K12" si="0">IFERROR(MID(J12,1,SEARCH(":",J12,1)-1),"")</f>
        <v>Rara vez</v>
      </c>
      <c r="L12" s="128">
        <f>IF(OR(K12="Rara vez",K12="Muy Baja"),0.2,
IF(OR(K12="Improbable",K12="Baja"),0.4,
IF(OR(K12="Posible",K12="Media"),0.6,
IF(OR(K12="Probable",K12="Alta"),0.8,
IF(OR(K12="Casi seguro",K12="Muy Alta"),1,"")))))</f>
        <v>0.2</v>
      </c>
      <c r="M12" s="129"/>
      <c r="N12" s="127"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28">
        <f t="shared" ref="O12" si="1">IF(N12="Leve",0.2,
IF(N12="Menor",0.4,
IF(N12="Moderado",0.6,
IF(N12="Mayor",0.8,
IF(N12="Catastrófico",1,"")))))</f>
        <v>0.6</v>
      </c>
      <c r="P12" s="125"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4"/>
      <c r="R12" s="104"/>
      <c r="S12" s="104"/>
      <c r="T12" s="104"/>
      <c r="U12" s="103" t="str">
        <f>IF(S12="","","Cuatrimestral")</f>
        <v/>
      </c>
      <c r="V12" s="104"/>
    </row>
    <row r="13" spans="1:22" ht="35.700000000000003" customHeight="1">
      <c r="A13" s="130"/>
      <c r="B13" s="131"/>
      <c r="C13" s="133"/>
      <c r="D13" s="133"/>
      <c r="E13" s="133"/>
      <c r="F13" s="133"/>
      <c r="G13" s="104"/>
      <c r="H13" s="126"/>
      <c r="I13" s="126"/>
      <c r="J13" s="126"/>
      <c r="K13" s="127"/>
      <c r="L13" s="128"/>
      <c r="M13" s="129"/>
      <c r="N13" s="127"/>
      <c r="O13" s="128"/>
      <c r="P13" s="125"/>
      <c r="Q13" s="104"/>
      <c r="R13" s="104"/>
      <c r="S13" s="104"/>
      <c r="T13" s="104"/>
      <c r="U13" s="103"/>
      <c r="V13" s="104"/>
    </row>
    <row r="14" spans="1:22" ht="35.700000000000003" customHeight="1">
      <c r="A14" s="130"/>
      <c r="B14" s="131"/>
      <c r="C14" s="134"/>
      <c r="D14" s="134"/>
      <c r="E14" s="134"/>
      <c r="F14" s="134"/>
      <c r="G14" s="104"/>
      <c r="H14" s="126"/>
      <c r="I14" s="126"/>
      <c r="J14" s="126"/>
      <c r="K14" s="127"/>
      <c r="L14" s="128"/>
      <c r="M14" s="129"/>
      <c r="N14" s="127"/>
      <c r="O14" s="128"/>
      <c r="P14" s="125"/>
      <c r="Q14" s="104"/>
      <c r="R14" s="104"/>
      <c r="S14" s="104"/>
      <c r="T14" s="104"/>
      <c r="U14" s="103"/>
      <c r="V14" s="104"/>
    </row>
    <row r="15" spans="1:22" ht="37.5" customHeight="1">
      <c r="A15" s="130">
        <v>3</v>
      </c>
      <c r="B15" s="131" t="str">
        <f>IF(C15="","",
IF('1. Punto de Partida'!$C$6="","",'1. Punto de Partida'!$C$6))</f>
        <v>Manejo de Emergencias y Desastres</v>
      </c>
      <c r="C15" s="132" t="s">
        <v>417</v>
      </c>
      <c r="D15" s="132" t="s">
        <v>80</v>
      </c>
      <c r="E15" s="132" t="s">
        <v>433</v>
      </c>
      <c r="F15" s="132" t="s">
        <v>432</v>
      </c>
      <c r="G15" s="104" t="s">
        <v>462</v>
      </c>
      <c r="H15" s="126" t="s">
        <v>15</v>
      </c>
      <c r="I15" s="126" t="s">
        <v>93</v>
      </c>
      <c r="J15" s="126" t="s">
        <v>440</v>
      </c>
      <c r="K15" s="127" t="str">
        <f t="shared" ref="K15" si="3">IFERROR(MID(J15,1,SEARCH(":",J15,1)-1),"")</f>
        <v>Rara vez</v>
      </c>
      <c r="L15" s="128">
        <f t="shared" ref="L15" si="4">IF(OR(K15="Rara vez",K15="Muy Baja"),0.2,
IF(OR(K15="Improbable",K15="Baja"),0.4,
IF(OR(K15="Posible",K15="Media"),0.6,
IF(OR(K15="Probable",K15="Alta"),0.8,
IF(OR(K15="Casi seguro",K15="Muy Alta"),1,"")))))</f>
        <v>0.2</v>
      </c>
      <c r="M15" s="129"/>
      <c r="N15" s="127"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128">
        <f t="shared" ref="O15" si="5">IF(N15="Leve",0.2,
IF(N15="Menor",0.4,
IF(N15="Moderado",0.6,
IF(N15="Mayor",0.8,
IF(N15="Catastrófico",1,"")))))</f>
        <v>0.6</v>
      </c>
      <c r="P15" s="125"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04" t="s">
        <v>429</v>
      </c>
      <c r="R15" s="104" t="s">
        <v>430</v>
      </c>
      <c r="S15" s="104">
        <v>100</v>
      </c>
      <c r="T15" s="104" t="s">
        <v>403</v>
      </c>
      <c r="U15" s="103" t="str">
        <f t="shared" ref="U15" si="7">IF(S15="","","Cuatrimestral")</f>
        <v>Cuatrimestral</v>
      </c>
      <c r="V15" s="104" t="s">
        <v>431</v>
      </c>
    </row>
    <row r="16" spans="1:22" ht="37.5" customHeight="1">
      <c r="A16" s="130"/>
      <c r="B16" s="131"/>
      <c r="C16" s="133"/>
      <c r="D16" s="133"/>
      <c r="E16" s="133"/>
      <c r="F16" s="133"/>
      <c r="G16" s="104"/>
      <c r="H16" s="126"/>
      <c r="I16" s="126"/>
      <c r="J16" s="126"/>
      <c r="K16" s="127"/>
      <c r="L16" s="128"/>
      <c r="M16" s="129"/>
      <c r="N16" s="127"/>
      <c r="O16" s="128"/>
      <c r="P16" s="125"/>
      <c r="Q16" s="104"/>
      <c r="R16" s="104"/>
      <c r="S16" s="104"/>
      <c r="T16" s="104"/>
      <c r="U16" s="103"/>
      <c r="V16" s="104"/>
    </row>
    <row r="17" spans="1:22" ht="37.5" customHeight="1">
      <c r="A17" s="130"/>
      <c r="B17" s="131"/>
      <c r="C17" s="134"/>
      <c r="D17" s="134"/>
      <c r="E17" s="134"/>
      <c r="F17" s="134"/>
      <c r="G17" s="104"/>
      <c r="H17" s="126"/>
      <c r="I17" s="126"/>
      <c r="J17" s="126"/>
      <c r="K17" s="127"/>
      <c r="L17" s="128"/>
      <c r="M17" s="129"/>
      <c r="N17" s="127"/>
      <c r="O17" s="128"/>
      <c r="P17" s="125"/>
      <c r="Q17" s="104"/>
      <c r="R17" s="104"/>
      <c r="S17" s="104"/>
      <c r="T17" s="104"/>
      <c r="U17" s="103"/>
      <c r="V17" s="104"/>
    </row>
    <row r="18" spans="1:22" ht="16.5" customHeight="1">
      <c r="A18" s="130">
        <v>4</v>
      </c>
      <c r="B18" s="131" t="str">
        <f>IF(C18="","",
IF('1. Punto de Partida'!$C$6="","",'1. Punto de Partida'!$C$6))</f>
        <v>Manejo de Emergencias y Desastres</v>
      </c>
      <c r="C18" s="132" t="s">
        <v>413</v>
      </c>
      <c r="D18" s="132" t="s">
        <v>80</v>
      </c>
      <c r="E18" s="132" t="s">
        <v>416</v>
      </c>
      <c r="F18" s="132" t="s">
        <v>410</v>
      </c>
      <c r="G18" s="104" t="s">
        <v>463</v>
      </c>
      <c r="H18" s="126" t="s">
        <v>97</v>
      </c>
      <c r="I18" s="126" t="s">
        <v>93</v>
      </c>
      <c r="J18" s="126" t="s">
        <v>424</v>
      </c>
      <c r="K18" s="127" t="str">
        <f t="shared" ref="K18" si="8">IFERROR(MID(J18,1,SEARCH(":",J18,1)-1),"")</f>
        <v>Baja</v>
      </c>
      <c r="L18" s="128">
        <f t="shared" ref="L18" si="9">IF(OR(K18="Rara vez",K18="Muy Baja"),0.2,
IF(OR(K18="Improbable",K18="Baja"),0.4,
IF(OR(K18="Posible",K18="Media"),0.6,
IF(OR(K18="Probable",K18="Alta"),0.8,
IF(OR(K18="Casi seguro",K18="Muy Alta"),1,"")))))</f>
        <v>0.4</v>
      </c>
      <c r="M18" s="129" t="s">
        <v>411</v>
      </c>
      <c r="N18" s="127"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128">
        <f t="shared" ref="O18" si="10">IF(N18="Leve",0.2,
IF(N18="Menor",0.4,
IF(N18="Moderado",0.6,
IF(N18="Mayor",0.8,
IF(N18="Catastrófico",1,"")))))</f>
        <v>0.2</v>
      </c>
      <c r="P18" s="125"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04" t="s">
        <v>414</v>
      </c>
      <c r="R18" s="104" t="s">
        <v>415</v>
      </c>
      <c r="S18" s="104">
        <v>100</v>
      </c>
      <c r="T18" s="104" t="s">
        <v>403</v>
      </c>
      <c r="U18" s="103" t="str">
        <f t="shared" ref="U18" si="12">IF(S18="","","Cuatrimestral")</f>
        <v>Cuatrimestral</v>
      </c>
      <c r="V18" s="104" t="s">
        <v>412</v>
      </c>
    </row>
    <row r="19" spans="1:22" ht="15" customHeight="1">
      <c r="A19" s="130"/>
      <c r="B19" s="131"/>
      <c r="C19" s="133"/>
      <c r="D19" s="133"/>
      <c r="E19" s="133"/>
      <c r="F19" s="133"/>
      <c r="G19" s="104"/>
      <c r="H19" s="126"/>
      <c r="I19" s="126"/>
      <c r="J19" s="126"/>
      <c r="K19" s="127"/>
      <c r="L19" s="128"/>
      <c r="M19" s="129"/>
      <c r="N19" s="127"/>
      <c r="O19" s="128"/>
      <c r="P19" s="125"/>
      <c r="Q19" s="104"/>
      <c r="R19" s="104"/>
      <c r="S19" s="104"/>
      <c r="T19" s="104"/>
      <c r="U19" s="103"/>
      <c r="V19" s="104"/>
    </row>
    <row r="20" spans="1:22" ht="39.6" customHeight="1">
      <c r="A20" s="130"/>
      <c r="B20" s="131"/>
      <c r="C20" s="134"/>
      <c r="D20" s="134"/>
      <c r="E20" s="134"/>
      <c r="F20" s="134"/>
      <c r="G20" s="104"/>
      <c r="H20" s="126"/>
      <c r="I20" s="126"/>
      <c r="J20" s="126"/>
      <c r="K20" s="127"/>
      <c r="L20" s="128"/>
      <c r="M20" s="129"/>
      <c r="N20" s="127"/>
      <c r="O20" s="128"/>
      <c r="P20" s="125"/>
      <c r="Q20" s="104"/>
      <c r="R20" s="104"/>
      <c r="S20" s="104"/>
      <c r="T20" s="104"/>
      <c r="U20" s="103"/>
      <c r="V20" s="104"/>
    </row>
    <row r="21" spans="1:22" ht="16.5" customHeight="1">
      <c r="A21" s="130">
        <v>5</v>
      </c>
      <c r="B21" s="131" t="str">
        <f>IF(C21="","",
IF('1. Punto de Partida'!$C$6="","",'1. Punto de Partida'!$C$6))</f>
        <v>Manejo de Emergencias y Desastres</v>
      </c>
      <c r="C21" s="132" t="s">
        <v>453</v>
      </c>
      <c r="D21" s="132" t="s">
        <v>80</v>
      </c>
      <c r="E21" s="132" t="s">
        <v>455</v>
      </c>
      <c r="F21" s="132" t="s">
        <v>454</v>
      </c>
      <c r="G21" s="104" t="s">
        <v>464</v>
      </c>
      <c r="H21" s="126" t="s">
        <v>15</v>
      </c>
      <c r="I21" s="126" t="s">
        <v>93</v>
      </c>
      <c r="J21" s="126" t="s">
        <v>440</v>
      </c>
      <c r="K21" s="127" t="str">
        <f t="shared" ref="K21" si="13">IFERROR(MID(J21,1,SEARCH(":",J21,1)-1),"")</f>
        <v>Rara vez</v>
      </c>
      <c r="L21" s="128">
        <f t="shared" ref="L21" si="14">IF(OR(K21="Rara vez",K21="Muy Baja"),0.2,
IF(OR(K21="Improbable",K21="Baja"),0.4,
IF(OR(K21="Posible",K21="Media"),0.6,
IF(OR(K21="Probable",K21="Alta"),0.8,
IF(OR(K21="Casi seguro",K21="Muy Alta"),1,"")))))</f>
        <v>0.2</v>
      </c>
      <c r="M21" s="129"/>
      <c r="N21" s="127"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128">
        <f t="shared" ref="O21" si="15">IF(N21="Leve",0.2,
IF(N21="Menor",0.4,
IF(N21="Moderado",0.6,
IF(N21="Mayor",0.8,
IF(N21="Catastrófico",1,"")))))</f>
        <v>0.6</v>
      </c>
      <c r="P21" s="125"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04"/>
      <c r="R21" s="104"/>
      <c r="S21" s="104"/>
      <c r="T21" s="104"/>
      <c r="U21" s="103" t="str">
        <f t="shared" ref="U21" si="17">IF(S21="","","Cuatrimestral")</f>
        <v/>
      </c>
      <c r="V21" s="104"/>
    </row>
    <row r="22" spans="1:22" ht="15" customHeight="1">
      <c r="A22" s="130"/>
      <c r="B22" s="131"/>
      <c r="C22" s="133"/>
      <c r="D22" s="133"/>
      <c r="E22" s="133"/>
      <c r="F22" s="133"/>
      <c r="G22" s="104"/>
      <c r="H22" s="126"/>
      <c r="I22" s="126"/>
      <c r="J22" s="126"/>
      <c r="K22" s="127"/>
      <c r="L22" s="128"/>
      <c r="M22" s="129"/>
      <c r="N22" s="127"/>
      <c r="O22" s="128"/>
      <c r="P22" s="125"/>
      <c r="Q22" s="104"/>
      <c r="R22" s="104"/>
      <c r="S22" s="104"/>
      <c r="T22" s="104"/>
      <c r="U22" s="103"/>
      <c r="V22" s="104"/>
    </row>
    <row r="23" spans="1:22" ht="15" customHeight="1">
      <c r="A23" s="130"/>
      <c r="B23" s="131"/>
      <c r="C23" s="134"/>
      <c r="D23" s="134"/>
      <c r="E23" s="134"/>
      <c r="F23" s="134"/>
      <c r="G23" s="104"/>
      <c r="H23" s="126"/>
      <c r="I23" s="126"/>
      <c r="J23" s="126"/>
      <c r="K23" s="127"/>
      <c r="L23" s="128"/>
      <c r="M23" s="129"/>
      <c r="N23" s="127"/>
      <c r="O23" s="128"/>
      <c r="P23" s="125"/>
      <c r="Q23" s="104"/>
      <c r="R23" s="104"/>
      <c r="S23" s="104"/>
      <c r="T23" s="104"/>
      <c r="U23" s="103"/>
      <c r="V23" s="104"/>
    </row>
    <row r="24" spans="1:22" ht="16.5" customHeight="1">
      <c r="A24" s="130">
        <v>6</v>
      </c>
      <c r="B24" s="131" t="str">
        <f>IF(C24="","",
IF('1. Punto de Partida'!$C$6="","",'1. Punto de Partida'!$C$6))</f>
        <v>Manejo de Emergencias y Desastres</v>
      </c>
      <c r="C24" s="132" t="s">
        <v>476</v>
      </c>
      <c r="D24" s="132" t="s">
        <v>96</v>
      </c>
      <c r="E24" s="132" t="s">
        <v>477</v>
      </c>
      <c r="F24" s="132" t="s">
        <v>478</v>
      </c>
      <c r="G24" s="104" t="s">
        <v>479</v>
      </c>
      <c r="H24" s="126" t="s">
        <v>299</v>
      </c>
      <c r="I24" s="126" t="s">
        <v>85</v>
      </c>
      <c r="J24" s="126" t="s">
        <v>480</v>
      </c>
      <c r="K24" s="127" t="str">
        <f t="shared" ref="K24" si="18">IFERROR(MID(J24,1,SEARCH(":",J24,1)-1),"")</f>
        <v>Media</v>
      </c>
      <c r="L24" s="128">
        <f t="shared" ref="L24" si="19">IF(OR(K24="Rara vez",K24="Muy Baja"),0.2,
IF(OR(K24="Improbable",K24="Baja"),0.4,
IF(OR(K24="Posible",K24="Media"),0.6,
IF(OR(K24="Probable",K24="Alta"),0.8,
IF(OR(K24="Casi seguro",K24="Muy Alta"),1,"")))))</f>
        <v>0.6</v>
      </c>
      <c r="M24" s="129" t="s">
        <v>485</v>
      </c>
      <c r="N24" s="127"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28">
        <f t="shared" ref="O24" si="20">IF(N24="Leve",0.2,
IF(N24="Menor",0.4,
IF(N24="Moderado",0.6,
IF(N24="Mayor",0.8,
IF(N24="Catastrófico",1,"")))))</f>
        <v>0.8</v>
      </c>
      <c r="P24" s="125"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04" t="s">
        <v>487</v>
      </c>
      <c r="R24" s="104" t="s">
        <v>488</v>
      </c>
      <c r="S24" s="104" t="s">
        <v>489</v>
      </c>
      <c r="T24" s="104" t="s">
        <v>490</v>
      </c>
      <c r="U24" s="103" t="str">
        <f t="shared" ref="U24" si="22">IF(S24="","","Cuatrimestral")</f>
        <v>Cuatrimestral</v>
      </c>
      <c r="V24" s="104" t="s">
        <v>494</v>
      </c>
    </row>
    <row r="25" spans="1:22" ht="15" customHeight="1">
      <c r="A25" s="130"/>
      <c r="B25" s="131"/>
      <c r="C25" s="133"/>
      <c r="D25" s="133"/>
      <c r="E25" s="133"/>
      <c r="F25" s="133"/>
      <c r="G25" s="104"/>
      <c r="H25" s="126"/>
      <c r="I25" s="126"/>
      <c r="J25" s="126"/>
      <c r="K25" s="127"/>
      <c r="L25" s="128"/>
      <c r="M25" s="129"/>
      <c r="N25" s="127"/>
      <c r="O25" s="128"/>
      <c r="P25" s="125"/>
      <c r="Q25" s="104"/>
      <c r="R25" s="104"/>
      <c r="S25" s="104"/>
      <c r="T25" s="104"/>
      <c r="U25" s="103"/>
      <c r="V25" s="104"/>
    </row>
    <row r="26" spans="1:22" ht="15" customHeight="1">
      <c r="A26" s="130"/>
      <c r="B26" s="131"/>
      <c r="C26" s="134"/>
      <c r="D26" s="134"/>
      <c r="E26" s="134"/>
      <c r="F26" s="134"/>
      <c r="G26" s="104"/>
      <c r="H26" s="126"/>
      <c r="I26" s="126"/>
      <c r="J26" s="126"/>
      <c r="K26" s="127"/>
      <c r="L26" s="128"/>
      <c r="M26" s="129"/>
      <c r="N26" s="127"/>
      <c r="O26" s="128"/>
      <c r="P26" s="125"/>
      <c r="Q26" s="104"/>
      <c r="R26" s="104"/>
      <c r="S26" s="104"/>
      <c r="T26" s="104"/>
      <c r="U26" s="103"/>
      <c r="V26" s="104"/>
    </row>
    <row r="27" spans="1:22" ht="16.5" customHeight="1">
      <c r="A27" s="130">
        <v>7</v>
      </c>
      <c r="B27" s="131" t="str">
        <f>IF(C27="","",
IF('1. Punto de Partida'!$C$6="","",'1. Punto de Partida'!$C$6))</f>
        <v>Manejo de Emergencias y Desastres</v>
      </c>
      <c r="C27" s="132" t="s">
        <v>481</v>
      </c>
      <c r="D27" s="132" t="s">
        <v>96</v>
      </c>
      <c r="E27" s="132" t="s">
        <v>482</v>
      </c>
      <c r="F27" s="132" t="s">
        <v>478</v>
      </c>
      <c r="G27" s="104" t="s">
        <v>483</v>
      </c>
      <c r="H27" s="126" t="s">
        <v>299</v>
      </c>
      <c r="I27" s="126" t="s">
        <v>85</v>
      </c>
      <c r="J27" s="126" t="s">
        <v>484</v>
      </c>
      <c r="K27" s="127" t="str">
        <f t="shared" ref="K27" si="23">IFERROR(MID(J27,1,SEARCH(":",J27,1)-1),"")</f>
        <v>Alta</v>
      </c>
      <c r="L27" s="128">
        <f t="shared" ref="L27" si="24">IF(OR(K27="Rara vez",K27="Muy Baja"),0.2,
IF(OR(K27="Improbable",K27="Baja"),0.4,
IF(OR(K27="Posible",K27="Media"),0.6,
IF(OR(K27="Probable",K27="Alta"),0.8,
IF(OR(K27="Casi seguro",K27="Muy Alta"),1,"")))))</f>
        <v>0.8</v>
      </c>
      <c r="M27" s="129" t="s">
        <v>486</v>
      </c>
      <c r="N27" s="127"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128">
        <f t="shared" ref="O27" si="25">IF(N27="Leve",0.2,
IF(N27="Menor",0.4,
IF(N27="Moderado",0.6,
IF(N27="Mayor",0.8,
IF(N27="Catastrófico",1,"")))))</f>
        <v>0.4</v>
      </c>
      <c r="P27" s="125"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104" t="s">
        <v>491</v>
      </c>
      <c r="R27" s="104" t="s">
        <v>492</v>
      </c>
      <c r="S27" s="104" t="s">
        <v>493</v>
      </c>
      <c r="T27" s="104" t="s">
        <v>490</v>
      </c>
      <c r="U27" s="103" t="str">
        <f t="shared" ref="U27" si="27">IF(S27="","","Cuatrimestral")</f>
        <v>Cuatrimestral</v>
      </c>
      <c r="V27" s="104" t="s">
        <v>495</v>
      </c>
    </row>
    <row r="28" spans="1:22" ht="15" customHeight="1">
      <c r="A28" s="130"/>
      <c r="B28" s="131"/>
      <c r="C28" s="133"/>
      <c r="D28" s="133"/>
      <c r="E28" s="133"/>
      <c r="F28" s="133"/>
      <c r="G28" s="104"/>
      <c r="H28" s="126"/>
      <c r="I28" s="126"/>
      <c r="J28" s="126"/>
      <c r="K28" s="127"/>
      <c r="L28" s="128"/>
      <c r="M28" s="129"/>
      <c r="N28" s="127"/>
      <c r="O28" s="128"/>
      <c r="P28" s="125"/>
      <c r="Q28" s="104"/>
      <c r="R28" s="104"/>
      <c r="S28" s="104"/>
      <c r="T28" s="104"/>
      <c r="U28" s="103"/>
      <c r="V28" s="104"/>
    </row>
    <row r="29" spans="1:22" ht="15" customHeight="1">
      <c r="A29" s="130"/>
      <c r="B29" s="131"/>
      <c r="C29" s="134"/>
      <c r="D29" s="134"/>
      <c r="E29" s="134"/>
      <c r="F29" s="134"/>
      <c r="G29" s="104"/>
      <c r="H29" s="126"/>
      <c r="I29" s="126"/>
      <c r="J29" s="126"/>
      <c r="K29" s="127"/>
      <c r="L29" s="128"/>
      <c r="M29" s="129"/>
      <c r="N29" s="127"/>
      <c r="O29" s="128"/>
      <c r="P29" s="125"/>
      <c r="Q29" s="104"/>
      <c r="R29" s="104"/>
      <c r="S29" s="104"/>
      <c r="T29" s="104"/>
      <c r="U29" s="103"/>
      <c r="V29" s="104"/>
    </row>
    <row r="30" spans="1:22" ht="16.5" customHeight="1">
      <c r="A30" s="130">
        <v>8</v>
      </c>
      <c r="B30" s="131" t="str">
        <f>IF(C30="","",
IF('1. Punto de Partida'!$C$6="","",'1. Punto de Partida'!$C$6))</f>
        <v>Manejo de Emergencias y Desastres</v>
      </c>
      <c r="C30" s="132" t="s">
        <v>516</v>
      </c>
      <c r="D30" s="132" t="s">
        <v>90</v>
      </c>
      <c r="E30" s="132" t="s">
        <v>517</v>
      </c>
      <c r="F30" s="132" t="s">
        <v>518</v>
      </c>
      <c r="G30" s="104" t="s">
        <v>519</v>
      </c>
      <c r="H30" s="126" t="s">
        <v>143</v>
      </c>
      <c r="I30" s="126" t="s">
        <v>85</v>
      </c>
      <c r="J30" s="126" t="s">
        <v>520</v>
      </c>
      <c r="K30" s="127" t="str">
        <f t="shared" ref="K30" si="28">IFERROR(MID(J30,1,SEARCH(":",J30,1)-1),"")</f>
        <v>Muy Alta</v>
      </c>
      <c r="L30" s="128">
        <f t="shared" ref="L30" si="29">IF(OR(K30="Rara vez",K30="Muy Baja"),0.2,
IF(OR(K30="Improbable",K30="Baja"),0.4,
IF(OR(K30="Posible",K30="Media"),0.6,
IF(OR(K30="Probable",K30="Alta"),0.8,
IF(OR(K30="Casi seguro",K30="Muy Alta"),1,"")))))</f>
        <v>1</v>
      </c>
      <c r="M30" s="129" t="s">
        <v>485</v>
      </c>
      <c r="N30" s="127"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128">
        <f t="shared" ref="O30" si="30">IF(N30="Leve",0.2,
IF(N30="Menor",0.4,
IF(N30="Moderado",0.6,
IF(N30="Mayor",0.8,
IF(N30="Catastrófico",1,"")))))</f>
        <v>0.8</v>
      </c>
      <c r="P30" s="125"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104" t="s">
        <v>525</v>
      </c>
      <c r="R30" s="104" t="s">
        <v>526</v>
      </c>
      <c r="S30" s="104" t="s">
        <v>527</v>
      </c>
      <c r="T30" s="104" t="s">
        <v>528</v>
      </c>
      <c r="U30" s="103" t="str">
        <f t="shared" ref="U30" si="32">IF(S30="","","Cuatrimestral")</f>
        <v>Cuatrimestral</v>
      </c>
      <c r="V30" s="104" t="s">
        <v>530</v>
      </c>
    </row>
    <row r="31" spans="1:22" ht="15" customHeight="1">
      <c r="A31" s="130"/>
      <c r="B31" s="131"/>
      <c r="C31" s="133"/>
      <c r="D31" s="133"/>
      <c r="E31" s="133"/>
      <c r="F31" s="133"/>
      <c r="G31" s="104"/>
      <c r="H31" s="126"/>
      <c r="I31" s="126"/>
      <c r="J31" s="126"/>
      <c r="K31" s="127"/>
      <c r="L31" s="128"/>
      <c r="M31" s="129"/>
      <c r="N31" s="127"/>
      <c r="O31" s="128"/>
      <c r="P31" s="125"/>
      <c r="Q31" s="104"/>
      <c r="R31" s="104"/>
      <c r="S31" s="104"/>
      <c r="T31" s="104"/>
      <c r="U31" s="103"/>
      <c r="V31" s="104"/>
    </row>
    <row r="32" spans="1:22" ht="15" customHeight="1">
      <c r="A32" s="130"/>
      <c r="B32" s="131"/>
      <c r="C32" s="134"/>
      <c r="D32" s="134"/>
      <c r="E32" s="134"/>
      <c r="F32" s="134"/>
      <c r="G32" s="104"/>
      <c r="H32" s="126"/>
      <c r="I32" s="126"/>
      <c r="J32" s="126"/>
      <c r="K32" s="127"/>
      <c r="L32" s="128"/>
      <c r="M32" s="129"/>
      <c r="N32" s="127"/>
      <c r="O32" s="128"/>
      <c r="P32" s="125"/>
      <c r="Q32" s="104"/>
      <c r="R32" s="104"/>
      <c r="S32" s="104"/>
      <c r="T32" s="104"/>
      <c r="U32" s="103"/>
      <c r="V32" s="104"/>
    </row>
    <row r="33" spans="1:22" ht="16.5" customHeight="1">
      <c r="A33" s="130">
        <v>9</v>
      </c>
      <c r="B33" s="131" t="str">
        <f>IF(C33="","",
IF('1. Punto de Partida'!$C$6="","",'1. Punto de Partida'!$C$6))</f>
        <v>Manejo de Emergencias y Desastres</v>
      </c>
      <c r="C33" s="132" t="s">
        <v>521</v>
      </c>
      <c r="D33" s="132" t="s">
        <v>96</v>
      </c>
      <c r="E33" s="132" t="s">
        <v>522</v>
      </c>
      <c r="F33" s="132" t="s">
        <v>523</v>
      </c>
      <c r="G33" s="104" t="s">
        <v>524</v>
      </c>
      <c r="H33" s="126" t="s">
        <v>144</v>
      </c>
      <c r="I33" s="126" t="s">
        <v>85</v>
      </c>
      <c r="J33" s="126" t="s">
        <v>520</v>
      </c>
      <c r="K33" s="127" t="str">
        <f t="shared" ref="K33" si="33">IFERROR(MID(J33,1,SEARCH(":",J33,1)-1),"")</f>
        <v>Muy Alta</v>
      </c>
      <c r="L33" s="128">
        <f t="shared" ref="L33" si="34">IF(OR(K33="Rara vez",K33="Muy Baja"),0.2,
IF(OR(K33="Improbable",K33="Baja"),0.4,
IF(OR(K33="Posible",K33="Media"),0.6,
IF(OR(K33="Probable",K33="Alta"),0.8,
IF(OR(K33="Casi seguro",K33="Muy Alta"),1,"")))))</f>
        <v>1</v>
      </c>
      <c r="M33" s="129" t="s">
        <v>485</v>
      </c>
      <c r="N33" s="127"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128">
        <f t="shared" ref="O33" si="35">IF(N33="Leve",0.2,
IF(N33="Menor",0.4,
IF(N33="Moderado",0.6,
IF(N33="Mayor",0.8,
IF(N33="Catastrófico",1,"")))))</f>
        <v>0.8</v>
      </c>
      <c r="P33" s="125"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04" t="s">
        <v>525</v>
      </c>
      <c r="R33" s="104" t="s">
        <v>526</v>
      </c>
      <c r="S33" s="104" t="s">
        <v>527</v>
      </c>
      <c r="T33" s="104" t="s">
        <v>529</v>
      </c>
      <c r="U33" s="103" t="str">
        <f t="shared" ref="U33" si="37">IF(S33="","","Cuatrimestral")</f>
        <v>Cuatrimestral</v>
      </c>
      <c r="V33" s="104" t="s">
        <v>530</v>
      </c>
    </row>
    <row r="34" spans="1:22" ht="15" customHeight="1">
      <c r="A34" s="130"/>
      <c r="B34" s="131"/>
      <c r="C34" s="133"/>
      <c r="D34" s="133"/>
      <c r="E34" s="133"/>
      <c r="F34" s="133"/>
      <c r="G34" s="104"/>
      <c r="H34" s="126"/>
      <c r="I34" s="126"/>
      <c r="J34" s="126"/>
      <c r="K34" s="127"/>
      <c r="L34" s="128"/>
      <c r="M34" s="129"/>
      <c r="N34" s="127"/>
      <c r="O34" s="128"/>
      <c r="P34" s="125"/>
      <c r="Q34" s="104"/>
      <c r="R34" s="104"/>
      <c r="S34" s="104"/>
      <c r="T34" s="104"/>
      <c r="U34" s="103"/>
      <c r="V34" s="104"/>
    </row>
    <row r="35" spans="1:22" ht="15" customHeight="1">
      <c r="A35" s="130"/>
      <c r="B35" s="131"/>
      <c r="C35" s="134"/>
      <c r="D35" s="134"/>
      <c r="E35" s="134"/>
      <c r="F35" s="134"/>
      <c r="G35" s="104"/>
      <c r="H35" s="126"/>
      <c r="I35" s="126"/>
      <c r="J35" s="126"/>
      <c r="K35" s="127"/>
      <c r="L35" s="128"/>
      <c r="M35" s="129"/>
      <c r="N35" s="127"/>
      <c r="O35" s="128"/>
      <c r="P35" s="125"/>
      <c r="Q35" s="104"/>
      <c r="R35" s="104"/>
      <c r="S35" s="104"/>
      <c r="T35" s="104"/>
      <c r="U35" s="103"/>
      <c r="V35" s="104"/>
    </row>
    <row r="36" spans="1:22" ht="16.5" customHeight="1">
      <c r="A36" s="130">
        <v>10</v>
      </c>
      <c r="B36" s="131" t="str">
        <f>IF(C36="","",
IF('1. Punto de Partida'!$C$6="","",'1. Punto de Partida'!$C$6))</f>
        <v/>
      </c>
      <c r="C36" s="132"/>
      <c r="D36" s="132"/>
      <c r="E36" s="132"/>
      <c r="F36" s="132"/>
      <c r="G36" s="104"/>
      <c r="H36" s="126"/>
      <c r="I36" s="126"/>
      <c r="J36" s="126"/>
      <c r="K36" s="127" t="str">
        <f t="shared" ref="K36" si="38">IFERROR(MID(J36,1,SEARCH(":",J36,1)-1),"")</f>
        <v/>
      </c>
      <c r="L36" s="128" t="str">
        <f t="shared" ref="L36" si="39">IF(OR(K36="Rara vez",K36="Muy Baja"),0.2,
IF(OR(K36="Improbable",K36="Baja"),0.4,
IF(OR(K36="Posible",K36="Media"),0.6,
IF(OR(K36="Probable",K36="Alta"),0.8,
IF(OR(K36="Casi seguro",K36="Muy Alta"),1,"")))))</f>
        <v/>
      </c>
      <c r="M36" s="129"/>
      <c r="N36" s="127"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28" t="str">
        <f t="shared" ref="O36" si="40">IF(N36="Leve",0.2,
IF(N36="Menor",0.4,
IF(N36="Moderado",0.6,
IF(N36="Mayor",0.8,
IF(N36="Catastrófico",1,"")))))</f>
        <v/>
      </c>
      <c r="P36" s="125"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4"/>
      <c r="R36" s="104"/>
      <c r="S36" s="104"/>
      <c r="T36" s="104"/>
      <c r="U36" s="103" t="str">
        <f t="shared" ref="U36" si="42">IF(S36="","","Cuatrimestral")</f>
        <v/>
      </c>
      <c r="V36" s="104"/>
    </row>
    <row r="37" spans="1:22" ht="15" customHeight="1">
      <c r="A37" s="130"/>
      <c r="B37" s="131"/>
      <c r="C37" s="133"/>
      <c r="D37" s="133"/>
      <c r="E37" s="133"/>
      <c r="F37" s="133"/>
      <c r="G37" s="104"/>
      <c r="H37" s="126"/>
      <c r="I37" s="126"/>
      <c r="J37" s="126"/>
      <c r="K37" s="127"/>
      <c r="L37" s="128"/>
      <c r="M37" s="129"/>
      <c r="N37" s="127"/>
      <c r="O37" s="128"/>
      <c r="P37" s="125"/>
      <c r="Q37" s="104"/>
      <c r="R37" s="104"/>
      <c r="S37" s="104"/>
      <c r="T37" s="104"/>
      <c r="U37" s="103"/>
      <c r="V37" s="104"/>
    </row>
    <row r="38" spans="1:22" ht="15" customHeight="1">
      <c r="A38" s="130"/>
      <c r="B38" s="131"/>
      <c r="C38" s="134"/>
      <c r="D38" s="134"/>
      <c r="E38" s="134"/>
      <c r="F38" s="134"/>
      <c r="G38" s="104"/>
      <c r="H38" s="126"/>
      <c r="I38" s="126"/>
      <c r="J38" s="126"/>
      <c r="K38" s="127"/>
      <c r="L38" s="128"/>
      <c r="M38" s="129"/>
      <c r="N38" s="127"/>
      <c r="O38" s="128"/>
      <c r="P38" s="125"/>
      <c r="Q38" s="104"/>
      <c r="R38" s="104"/>
      <c r="S38" s="104"/>
      <c r="T38" s="104"/>
      <c r="U38" s="103"/>
      <c r="V38" s="104"/>
    </row>
    <row r="39" spans="1:22" ht="16.5" customHeight="1">
      <c r="A39" s="130">
        <v>11</v>
      </c>
      <c r="B39" s="131" t="str">
        <f>IF(C39="","",
IF('1. Punto de Partida'!$C$6="","",'1. Punto de Partida'!$C$6))</f>
        <v/>
      </c>
      <c r="C39" s="132"/>
      <c r="D39" s="132"/>
      <c r="E39" s="132"/>
      <c r="F39" s="132"/>
      <c r="G39" s="104"/>
      <c r="H39" s="126"/>
      <c r="I39" s="126"/>
      <c r="J39" s="126"/>
      <c r="K39" s="127" t="str">
        <f t="shared" ref="K39" si="43">IFERROR(MID(J39,1,SEARCH(":",J39,1)-1),"")</f>
        <v/>
      </c>
      <c r="L39" s="128" t="str">
        <f t="shared" ref="L39" si="44">IF(OR(K39="Rara vez",K39="Muy Baja"),0.2,
IF(OR(K39="Improbable",K39="Baja"),0.4,
IF(OR(K39="Posible",K39="Media"),0.6,
IF(OR(K39="Probable",K39="Alta"),0.8,
IF(OR(K39="Casi seguro",K39="Muy Alta"),1,"")))))</f>
        <v/>
      </c>
      <c r="M39" s="129"/>
      <c r="N39" s="127"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28" t="str">
        <f t="shared" ref="O39" si="45">IF(N39="Leve",0.2,
IF(N39="Menor",0.4,
IF(N39="Moderado",0.6,
IF(N39="Mayor",0.8,
IF(N39="Catastrófico",1,"")))))</f>
        <v/>
      </c>
      <c r="P39" s="125"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4"/>
      <c r="R39" s="104"/>
      <c r="S39" s="104"/>
      <c r="T39" s="104"/>
      <c r="U39" s="103" t="str">
        <f t="shared" ref="U39" si="47">IF(S39="","","Cuatrimestral")</f>
        <v/>
      </c>
      <c r="V39" s="104"/>
    </row>
    <row r="40" spans="1:22" ht="15" customHeight="1">
      <c r="A40" s="130"/>
      <c r="B40" s="131"/>
      <c r="C40" s="133"/>
      <c r="D40" s="133"/>
      <c r="E40" s="133"/>
      <c r="F40" s="133"/>
      <c r="G40" s="104"/>
      <c r="H40" s="126"/>
      <c r="I40" s="126"/>
      <c r="J40" s="126"/>
      <c r="K40" s="127"/>
      <c r="L40" s="128"/>
      <c r="M40" s="129"/>
      <c r="N40" s="127"/>
      <c r="O40" s="128"/>
      <c r="P40" s="125"/>
      <c r="Q40" s="104"/>
      <c r="R40" s="104"/>
      <c r="S40" s="104"/>
      <c r="T40" s="104"/>
      <c r="U40" s="103"/>
      <c r="V40" s="104"/>
    </row>
    <row r="41" spans="1:22" ht="15" customHeight="1">
      <c r="A41" s="130"/>
      <c r="B41" s="131"/>
      <c r="C41" s="134"/>
      <c r="D41" s="134"/>
      <c r="E41" s="134"/>
      <c r="F41" s="134"/>
      <c r="G41" s="104"/>
      <c r="H41" s="126"/>
      <c r="I41" s="126"/>
      <c r="J41" s="126"/>
      <c r="K41" s="127"/>
      <c r="L41" s="128"/>
      <c r="M41" s="129"/>
      <c r="N41" s="127"/>
      <c r="O41" s="128"/>
      <c r="P41" s="125"/>
      <c r="Q41" s="104"/>
      <c r="R41" s="104"/>
      <c r="S41" s="104"/>
      <c r="T41" s="104"/>
      <c r="U41" s="103"/>
      <c r="V41" s="104"/>
    </row>
    <row r="42" spans="1:22" ht="16.5" customHeight="1">
      <c r="A42" s="130">
        <v>12</v>
      </c>
      <c r="B42" s="131" t="str">
        <f>IF(C42="","",
IF('1. Punto de Partida'!$C$6="","",'1. Punto de Partida'!$C$6))</f>
        <v/>
      </c>
      <c r="C42" s="132"/>
      <c r="D42" s="132"/>
      <c r="E42" s="132"/>
      <c r="F42" s="132"/>
      <c r="G42" s="104"/>
      <c r="H42" s="126"/>
      <c r="I42" s="126"/>
      <c r="J42" s="126"/>
      <c r="K42" s="127" t="str">
        <f t="shared" ref="K42" si="48">IFERROR(MID(J42,1,SEARCH(":",J42,1)-1),"")</f>
        <v/>
      </c>
      <c r="L42" s="128" t="str">
        <f t="shared" ref="L42" si="49">IF(OR(K42="Rara vez",K42="Muy Baja"),0.2,
IF(OR(K42="Improbable",K42="Baja"),0.4,
IF(OR(K42="Posible",K42="Media"),0.6,
IF(OR(K42="Probable",K42="Alta"),0.8,
IF(OR(K42="Casi seguro",K42="Muy Alta"),1,"")))))</f>
        <v/>
      </c>
      <c r="M42" s="129"/>
      <c r="N42" s="127"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28" t="str">
        <f t="shared" ref="O42" si="50">IF(N42="Leve",0.2,
IF(N42="Menor",0.4,
IF(N42="Moderado",0.6,
IF(N42="Mayor",0.8,
IF(N42="Catastrófico",1,"")))))</f>
        <v/>
      </c>
      <c r="P42" s="125"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4"/>
      <c r="R42" s="104"/>
      <c r="S42" s="104"/>
      <c r="T42" s="104"/>
      <c r="U42" s="103" t="str">
        <f t="shared" ref="U42" si="52">IF(S42="","","Cuatrimestral")</f>
        <v/>
      </c>
      <c r="V42" s="104"/>
    </row>
    <row r="43" spans="1:22" ht="15" customHeight="1">
      <c r="A43" s="130"/>
      <c r="B43" s="131"/>
      <c r="C43" s="133"/>
      <c r="D43" s="133"/>
      <c r="E43" s="133"/>
      <c r="F43" s="133"/>
      <c r="G43" s="104"/>
      <c r="H43" s="126"/>
      <c r="I43" s="126"/>
      <c r="J43" s="126"/>
      <c r="K43" s="127"/>
      <c r="L43" s="128"/>
      <c r="M43" s="129"/>
      <c r="N43" s="127"/>
      <c r="O43" s="128"/>
      <c r="P43" s="125"/>
      <c r="Q43" s="104"/>
      <c r="R43" s="104"/>
      <c r="S43" s="104"/>
      <c r="T43" s="104"/>
      <c r="U43" s="103"/>
      <c r="V43" s="104"/>
    </row>
    <row r="44" spans="1:22" ht="15" customHeight="1">
      <c r="A44" s="130"/>
      <c r="B44" s="131"/>
      <c r="C44" s="134"/>
      <c r="D44" s="134"/>
      <c r="E44" s="134"/>
      <c r="F44" s="134"/>
      <c r="G44" s="104"/>
      <c r="H44" s="126"/>
      <c r="I44" s="126"/>
      <c r="J44" s="126"/>
      <c r="K44" s="127"/>
      <c r="L44" s="128"/>
      <c r="M44" s="129"/>
      <c r="N44" s="127"/>
      <c r="O44" s="128"/>
      <c r="P44" s="125"/>
      <c r="Q44" s="104"/>
      <c r="R44" s="104"/>
      <c r="S44" s="104"/>
      <c r="T44" s="104"/>
      <c r="U44" s="103"/>
      <c r="V44" s="104"/>
    </row>
    <row r="45" spans="1:22" ht="16.5" customHeight="1">
      <c r="A45" s="130">
        <v>13</v>
      </c>
      <c r="B45" s="131" t="str">
        <f>IF(C45="","",
IF('1. Punto de Partida'!$C$6="","",'1. Punto de Partida'!$C$6))</f>
        <v/>
      </c>
      <c r="C45" s="132"/>
      <c r="D45" s="132"/>
      <c r="E45" s="132"/>
      <c r="F45" s="132"/>
      <c r="G45" s="104"/>
      <c r="H45" s="126"/>
      <c r="I45" s="126"/>
      <c r="J45" s="126"/>
      <c r="K45" s="127" t="str">
        <f t="shared" ref="K45" si="53">IFERROR(MID(J45,1,SEARCH(":",J45,1)-1),"")</f>
        <v/>
      </c>
      <c r="L45" s="128" t="str">
        <f t="shared" ref="L45" si="54">IF(OR(K45="Rara vez",K45="Muy Baja"),0.2,
IF(OR(K45="Improbable",K45="Baja"),0.4,
IF(OR(K45="Posible",K45="Media"),0.6,
IF(OR(K45="Probable",K45="Alta"),0.8,
IF(OR(K45="Casi seguro",K45="Muy Alta"),1,"")))))</f>
        <v/>
      </c>
      <c r="M45" s="129"/>
      <c r="N45" s="127"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28" t="str">
        <f t="shared" ref="O45" si="55">IF(N45="Leve",0.2,
IF(N45="Menor",0.4,
IF(N45="Moderado",0.6,
IF(N45="Mayor",0.8,
IF(N45="Catastrófico",1,"")))))</f>
        <v/>
      </c>
      <c r="P45" s="125"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4"/>
      <c r="R45" s="104"/>
      <c r="S45" s="104"/>
      <c r="T45" s="104"/>
      <c r="U45" s="103" t="str">
        <f t="shared" ref="U45" si="57">IF(S45="","","Cuatrimestral")</f>
        <v/>
      </c>
      <c r="V45" s="104"/>
    </row>
    <row r="46" spans="1:22" ht="15" customHeight="1">
      <c r="A46" s="130"/>
      <c r="B46" s="131"/>
      <c r="C46" s="133"/>
      <c r="D46" s="133"/>
      <c r="E46" s="133"/>
      <c r="F46" s="133"/>
      <c r="G46" s="104"/>
      <c r="H46" s="126"/>
      <c r="I46" s="126"/>
      <c r="J46" s="126"/>
      <c r="K46" s="127"/>
      <c r="L46" s="128"/>
      <c r="M46" s="129"/>
      <c r="N46" s="127"/>
      <c r="O46" s="128"/>
      <c r="P46" s="125"/>
      <c r="Q46" s="104"/>
      <c r="R46" s="104"/>
      <c r="S46" s="104"/>
      <c r="T46" s="104"/>
      <c r="U46" s="103"/>
      <c r="V46" s="104"/>
    </row>
    <row r="47" spans="1:22" ht="15" customHeight="1">
      <c r="A47" s="130"/>
      <c r="B47" s="131"/>
      <c r="C47" s="134"/>
      <c r="D47" s="134"/>
      <c r="E47" s="134"/>
      <c r="F47" s="134"/>
      <c r="G47" s="104"/>
      <c r="H47" s="126"/>
      <c r="I47" s="126"/>
      <c r="J47" s="126"/>
      <c r="K47" s="127"/>
      <c r="L47" s="128"/>
      <c r="M47" s="129"/>
      <c r="N47" s="127"/>
      <c r="O47" s="128"/>
      <c r="P47" s="125"/>
      <c r="Q47" s="104"/>
      <c r="R47" s="104"/>
      <c r="S47" s="104"/>
      <c r="T47" s="104"/>
      <c r="U47" s="103"/>
      <c r="V47" s="104"/>
    </row>
    <row r="48" spans="1:22" ht="16.5" customHeight="1">
      <c r="A48" s="130">
        <v>14</v>
      </c>
      <c r="B48" s="131" t="str">
        <f>IF(C48="","",
IF('1. Punto de Partida'!$C$6="","",'1. Punto de Partida'!$C$6))</f>
        <v/>
      </c>
      <c r="C48" s="132"/>
      <c r="D48" s="132"/>
      <c r="E48" s="132"/>
      <c r="F48" s="132"/>
      <c r="G48" s="104"/>
      <c r="H48" s="126"/>
      <c r="I48" s="126"/>
      <c r="J48" s="126"/>
      <c r="K48" s="127" t="str">
        <f t="shared" ref="K48" si="58">IFERROR(MID(J48,1,SEARCH(":",J48,1)-1),"")</f>
        <v/>
      </c>
      <c r="L48" s="128" t="str">
        <f t="shared" ref="L48" si="59">IF(OR(K48="Rara vez",K48="Muy Baja"),0.2,
IF(OR(K48="Improbable",K48="Baja"),0.4,
IF(OR(K48="Posible",K48="Media"),0.6,
IF(OR(K48="Probable",K48="Alta"),0.8,
IF(OR(K48="Casi seguro",K48="Muy Alta"),1,"")))))</f>
        <v/>
      </c>
      <c r="M48" s="129"/>
      <c r="N48" s="127"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28" t="str">
        <f t="shared" ref="O48" si="60">IF(N48="Leve",0.2,
IF(N48="Menor",0.4,
IF(N48="Moderado",0.6,
IF(N48="Mayor",0.8,
IF(N48="Catastrófico",1,"")))))</f>
        <v/>
      </c>
      <c r="P48" s="125"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4"/>
      <c r="R48" s="104"/>
      <c r="S48" s="104"/>
      <c r="T48" s="104"/>
      <c r="U48" s="103" t="str">
        <f t="shared" ref="U48" si="62">IF(S48="","","Cuatrimestral")</f>
        <v/>
      </c>
      <c r="V48" s="104"/>
    </row>
    <row r="49" spans="1:22" ht="15" customHeight="1">
      <c r="A49" s="130"/>
      <c r="B49" s="131"/>
      <c r="C49" s="133"/>
      <c r="D49" s="133"/>
      <c r="E49" s="133"/>
      <c r="F49" s="133"/>
      <c r="G49" s="104"/>
      <c r="H49" s="126"/>
      <c r="I49" s="126"/>
      <c r="J49" s="126"/>
      <c r="K49" s="127"/>
      <c r="L49" s="128"/>
      <c r="M49" s="129"/>
      <c r="N49" s="127"/>
      <c r="O49" s="128"/>
      <c r="P49" s="125"/>
      <c r="Q49" s="104"/>
      <c r="R49" s="104"/>
      <c r="S49" s="104"/>
      <c r="T49" s="104"/>
      <c r="U49" s="103"/>
      <c r="V49" s="104"/>
    </row>
    <row r="50" spans="1:22" ht="15" customHeight="1">
      <c r="A50" s="130"/>
      <c r="B50" s="131"/>
      <c r="C50" s="134"/>
      <c r="D50" s="134"/>
      <c r="E50" s="134"/>
      <c r="F50" s="134"/>
      <c r="G50" s="104"/>
      <c r="H50" s="126"/>
      <c r="I50" s="126"/>
      <c r="J50" s="126"/>
      <c r="K50" s="127"/>
      <c r="L50" s="128"/>
      <c r="M50" s="129"/>
      <c r="N50" s="127"/>
      <c r="O50" s="128"/>
      <c r="P50" s="125"/>
      <c r="Q50" s="104"/>
      <c r="R50" s="104"/>
      <c r="S50" s="104"/>
      <c r="T50" s="104"/>
      <c r="U50" s="103"/>
      <c r="V50" s="104"/>
    </row>
    <row r="51" spans="1:22" ht="16.5" customHeight="1">
      <c r="A51" s="130">
        <v>15</v>
      </c>
      <c r="B51" s="131" t="str">
        <f>IF(C51="","",
IF('1. Punto de Partida'!$C$6="","",'1. Punto de Partida'!$C$6))</f>
        <v/>
      </c>
      <c r="C51" s="132"/>
      <c r="D51" s="132"/>
      <c r="E51" s="132"/>
      <c r="F51" s="132"/>
      <c r="G51" s="104"/>
      <c r="H51" s="126"/>
      <c r="I51" s="126"/>
      <c r="J51" s="126"/>
      <c r="K51" s="127" t="str">
        <f t="shared" ref="K51" si="63">IFERROR(MID(J51,1,SEARCH(":",J51,1)-1),"")</f>
        <v/>
      </c>
      <c r="L51" s="128" t="str">
        <f t="shared" ref="L51" si="64">IF(OR(K51="Rara vez",K51="Muy Baja"),0.2,
IF(OR(K51="Improbable",K51="Baja"),0.4,
IF(OR(K51="Posible",K51="Media"),0.6,
IF(OR(K51="Probable",K51="Alta"),0.8,
IF(OR(K51="Casi seguro",K51="Muy Alta"),1,"")))))</f>
        <v/>
      </c>
      <c r="M51" s="129"/>
      <c r="N51" s="127"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28" t="str">
        <f t="shared" ref="O51" si="65">IF(N51="Leve",0.2,
IF(N51="Menor",0.4,
IF(N51="Moderado",0.6,
IF(N51="Mayor",0.8,
IF(N51="Catastrófico",1,"")))))</f>
        <v/>
      </c>
      <c r="P51" s="125"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4"/>
      <c r="R51" s="104"/>
      <c r="S51" s="104"/>
      <c r="T51" s="104"/>
      <c r="U51" s="103" t="str">
        <f t="shared" ref="U51" si="67">IF(S51="","","Cuatrimestral")</f>
        <v/>
      </c>
      <c r="V51" s="104"/>
    </row>
    <row r="52" spans="1:22" ht="15" customHeight="1">
      <c r="A52" s="130"/>
      <c r="B52" s="131"/>
      <c r="C52" s="133"/>
      <c r="D52" s="133"/>
      <c r="E52" s="133"/>
      <c r="F52" s="133"/>
      <c r="G52" s="104"/>
      <c r="H52" s="126"/>
      <c r="I52" s="126"/>
      <c r="J52" s="126"/>
      <c r="K52" s="127"/>
      <c r="L52" s="128"/>
      <c r="M52" s="129"/>
      <c r="N52" s="127"/>
      <c r="O52" s="128"/>
      <c r="P52" s="125"/>
      <c r="Q52" s="104"/>
      <c r="R52" s="104"/>
      <c r="S52" s="104"/>
      <c r="T52" s="104"/>
      <c r="U52" s="103"/>
      <c r="V52" s="104"/>
    </row>
    <row r="53" spans="1:22" ht="15" customHeight="1">
      <c r="A53" s="130"/>
      <c r="B53" s="131"/>
      <c r="C53" s="134"/>
      <c r="D53" s="134"/>
      <c r="E53" s="134"/>
      <c r="F53" s="134"/>
      <c r="G53" s="104"/>
      <c r="H53" s="126"/>
      <c r="I53" s="126"/>
      <c r="J53" s="126"/>
      <c r="K53" s="127"/>
      <c r="L53" s="128"/>
      <c r="M53" s="129"/>
      <c r="N53" s="127"/>
      <c r="O53" s="128"/>
      <c r="P53" s="125"/>
      <c r="Q53" s="104"/>
      <c r="R53" s="104"/>
      <c r="S53" s="104"/>
      <c r="T53" s="104"/>
      <c r="U53" s="103"/>
      <c r="V53" s="104"/>
    </row>
    <row r="54" spans="1:22" ht="16.5" customHeight="1">
      <c r="A54" s="130">
        <v>16</v>
      </c>
      <c r="B54" s="131" t="str">
        <f>IF(C54="","",
IF('1. Punto de Partida'!$C$6="","",'1. Punto de Partida'!$C$6))</f>
        <v/>
      </c>
      <c r="C54" s="132"/>
      <c r="D54" s="132"/>
      <c r="E54" s="132"/>
      <c r="F54" s="132"/>
      <c r="G54" s="104"/>
      <c r="H54" s="126"/>
      <c r="I54" s="126"/>
      <c r="J54" s="126"/>
      <c r="K54" s="127" t="str">
        <f t="shared" ref="K54" si="68">IFERROR(MID(J54,1,SEARCH(":",J54,1)-1),"")</f>
        <v/>
      </c>
      <c r="L54" s="128" t="str">
        <f t="shared" ref="L54" si="69">IF(OR(K54="Rara vez",K54="Muy Baja"),0.2,
IF(OR(K54="Improbable",K54="Baja"),0.4,
IF(OR(K54="Posible",K54="Media"),0.6,
IF(OR(K54="Probable",K54="Alta"),0.8,
IF(OR(K54="Casi seguro",K54="Muy Alta"),1,"")))))</f>
        <v/>
      </c>
      <c r="M54" s="129"/>
      <c r="N54" s="127"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28" t="str">
        <f t="shared" ref="O54" si="70">IF(N54="Leve",0.2,
IF(N54="Menor",0.4,
IF(N54="Moderado",0.6,
IF(N54="Mayor",0.8,
IF(N54="Catastrófico",1,"")))))</f>
        <v/>
      </c>
      <c r="P54" s="125"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4"/>
      <c r="R54" s="104"/>
      <c r="S54" s="104"/>
      <c r="T54" s="104"/>
      <c r="U54" s="103" t="str">
        <f t="shared" ref="U54" si="72">IF(S54="","","Cuatrimestral")</f>
        <v/>
      </c>
      <c r="V54" s="104"/>
    </row>
    <row r="55" spans="1:22" ht="15" customHeight="1">
      <c r="A55" s="130"/>
      <c r="B55" s="131"/>
      <c r="C55" s="133"/>
      <c r="D55" s="133"/>
      <c r="E55" s="133"/>
      <c r="F55" s="133"/>
      <c r="G55" s="104"/>
      <c r="H55" s="126"/>
      <c r="I55" s="126"/>
      <c r="J55" s="126"/>
      <c r="K55" s="127"/>
      <c r="L55" s="128"/>
      <c r="M55" s="129"/>
      <c r="N55" s="127"/>
      <c r="O55" s="128"/>
      <c r="P55" s="125"/>
      <c r="Q55" s="104"/>
      <c r="R55" s="104"/>
      <c r="S55" s="104"/>
      <c r="T55" s="104"/>
      <c r="U55" s="103"/>
      <c r="V55" s="104"/>
    </row>
    <row r="56" spans="1:22" ht="15" customHeight="1">
      <c r="A56" s="130"/>
      <c r="B56" s="131"/>
      <c r="C56" s="134"/>
      <c r="D56" s="134"/>
      <c r="E56" s="134"/>
      <c r="F56" s="134"/>
      <c r="G56" s="104"/>
      <c r="H56" s="126"/>
      <c r="I56" s="126"/>
      <c r="J56" s="126"/>
      <c r="K56" s="127"/>
      <c r="L56" s="128"/>
      <c r="M56" s="129"/>
      <c r="N56" s="127"/>
      <c r="O56" s="128"/>
      <c r="P56" s="125"/>
      <c r="Q56" s="104"/>
      <c r="R56" s="104"/>
      <c r="S56" s="104"/>
      <c r="T56" s="104"/>
      <c r="U56" s="103"/>
      <c r="V56" s="104"/>
    </row>
    <row r="57" spans="1:22" ht="16.5" customHeight="1">
      <c r="A57" s="130">
        <v>17</v>
      </c>
      <c r="B57" s="131" t="str">
        <f>IF(C57="","",
IF('1. Punto de Partida'!$C$6="","",'1. Punto de Partida'!$C$6))</f>
        <v/>
      </c>
      <c r="C57" s="132"/>
      <c r="D57" s="132"/>
      <c r="E57" s="132"/>
      <c r="F57" s="132"/>
      <c r="G57" s="104"/>
      <c r="H57" s="126"/>
      <c r="I57" s="126"/>
      <c r="J57" s="126"/>
      <c r="K57" s="127" t="str">
        <f t="shared" ref="K57" si="73">IFERROR(MID(J57,1,SEARCH(":",J57,1)-1),"")</f>
        <v/>
      </c>
      <c r="L57" s="128" t="str">
        <f t="shared" ref="L57" si="74">IF(OR(K57="Rara vez",K57="Muy Baja"),0.2,
IF(OR(K57="Improbable",K57="Baja"),0.4,
IF(OR(K57="Posible",K57="Media"),0.6,
IF(OR(K57="Probable",K57="Alta"),0.8,
IF(OR(K57="Casi seguro",K57="Muy Alta"),1,"")))))</f>
        <v/>
      </c>
      <c r="M57" s="129"/>
      <c r="N57" s="127"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28" t="str">
        <f t="shared" ref="O57" si="75">IF(N57="Leve",0.2,
IF(N57="Menor",0.4,
IF(N57="Moderado",0.6,
IF(N57="Mayor",0.8,
IF(N57="Catastrófico",1,"")))))</f>
        <v/>
      </c>
      <c r="P57" s="125"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4"/>
      <c r="R57" s="104"/>
      <c r="S57" s="104"/>
      <c r="T57" s="104"/>
      <c r="U57" s="103" t="str">
        <f t="shared" ref="U57" si="77">IF(S57="","","Cuatrimestral")</f>
        <v/>
      </c>
      <c r="V57" s="104"/>
    </row>
    <row r="58" spans="1:22" ht="15" customHeight="1">
      <c r="A58" s="130"/>
      <c r="B58" s="131"/>
      <c r="C58" s="133"/>
      <c r="D58" s="133"/>
      <c r="E58" s="133"/>
      <c r="F58" s="133"/>
      <c r="G58" s="104"/>
      <c r="H58" s="126"/>
      <c r="I58" s="126"/>
      <c r="J58" s="126"/>
      <c r="K58" s="127"/>
      <c r="L58" s="128"/>
      <c r="M58" s="129"/>
      <c r="N58" s="127"/>
      <c r="O58" s="128"/>
      <c r="P58" s="125"/>
      <c r="Q58" s="104"/>
      <c r="R58" s="104"/>
      <c r="S58" s="104"/>
      <c r="T58" s="104"/>
      <c r="U58" s="103"/>
      <c r="V58" s="104"/>
    </row>
    <row r="59" spans="1:22" ht="15" customHeight="1">
      <c r="A59" s="130"/>
      <c r="B59" s="131"/>
      <c r="C59" s="134"/>
      <c r="D59" s="134"/>
      <c r="E59" s="134"/>
      <c r="F59" s="134"/>
      <c r="G59" s="104"/>
      <c r="H59" s="126"/>
      <c r="I59" s="126"/>
      <c r="J59" s="126"/>
      <c r="K59" s="127"/>
      <c r="L59" s="128"/>
      <c r="M59" s="129"/>
      <c r="N59" s="127"/>
      <c r="O59" s="128"/>
      <c r="P59" s="125"/>
      <c r="Q59" s="104"/>
      <c r="R59" s="104"/>
      <c r="S59" s="104"/>
      <c r="T59" s="104"/>
      <c r="U59" s="103"/>
      <c r="V59" s="104"/>
    </row>
    <row r="60" spans="1:22" ht="16.5" customHeight="1">
      <c r="A60" s="130">
        <v>18</v>
      </c>
      <c r="B60" s="131" t="str">
        <f>IF(C60="","",
IF('1. Punto de Partida'!$C$6="","",'1. Punto de Partida'!$C$6))</f>
        <v/>
      </c>
      <c r="C60" s="132"/>
      <c r="D60" s="132"/>
      <c r="E60" s="132"/>
      <c r="F60" s="132"/>
      <c r="G60" s="104"/>
      <c r="H60" s="126"/>
      <c r="I60" s="126"/>
      <c r="J60" s="126"/>
      <c r="K60" s="127" t="str">
        <f t="shared" ref="K60" si="78">IFERROR(MID(J60,1,SEARCH(":",J60,1)-1),"")</f>
        <v/>
      </c>
      <c r="L60" s="128" t="str">
        <f t="shared" ref="L60" si="79">IF(OR(K60="Rara vez",K60="Muy Baja"),0.2,
IF(OR(K60="Improbable",K60="Baja"),0.4,
IF(OR(K60="Posible",K60="Media"),0.6,
IF(OR(K60="Probable",K60="Alta"),0.8,
IF(OR(K60="Casi seguro",K60="Muy Alta"),1,"")))))</f>
        <v/>
      </c>
      <c r="M60" s="129"/>
      <c r="N60" s="127"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28" t="str">
        <f t="shared" ref="O60" si="80">IF(N60="Leve",0.2,
IF(N60="Menor",0.4,
IF(N60="Moderado",0.6,
IF(N60="Mayor",0.8,
IF(N60="Catastrófico",1,"")))))</f>
        <v/>
      </c>
      <c r="P60" s="125"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4"/>
      <c r="R60" s="104"/>
      <c r="S60" s="104"/>
      <c r="T60" s="104"/>
      <c r="U60" s="103" t="str">
        <f t="shared" ref="U60" si="82">IF(S60="","","Cuatrimestral")</f>
        <v/>
      </c>
      <c r="V60" s="104"/>
    </row>
    <row r="61" spans="1:22" ht="15" customHeight="1">
      <c r="A61" s="130"/>
      <c r="B61" s="131"/>
      <c r="C61" s="133"/>
      <c r="D61" s="133"/>
      <c r="E61" s="133"/>
      <c r="F61" s="133"/>
      <c r="G61" s="104"/>
      <c r="H61" s="126"/>
      <c r="I61" s="126"/>
      <c r="J61" s="126"/>
      <c r="K61" s="127"/>
      <c r="L61" s="128"/>
      <c r="M61" s="129"/>
      <c r="N61" s="127"/>
      <c r="O61" s="128"/>
      <c r="P61" s="125"/>
      <c r="Q61" s="104"/>
      <c r="R61" s="104"/>
      <c r="S61" s="104"/>
      <c r="T61" s="104"/>
      <c r="U61" s="103"/>
      <c r="V61" s="104"/>
    </row>
    <row r="62" spans="1:22" ht="15" customHeight="1">
      <c r="A62" s="130"/>
      <c r="B62" s="131"/>
      <c r="C62" s="134"/>
      <c r="D62" s="134"/>
      <c r="E62" s="134"/>
      <c r="F62" s="134"/>
      <c r="G62" s="104"/>
      <c r="H62" s="126"/>
      <c r="I62" s="126"/>
      <c r="J62" s="126"/>
      <c r="K62" s="127"/>
      <c r="L62" s="128"/>
      <c r="M62" s="129"/>
      <c r="N62" s="127"/>
      <c r="O62" s="128"/>
      <c r="P62" s="125"/>
      <c r="Q62" s="104"/>
      <c r="R62" s="104"/>
      <c r="S62" s="104"/>
      <c r="T62" s="104"/>
      <c r="U62" s="103"/>
      <c r="V62" s="104"/>
    </row>
    <row r="63" spans="1:22" ht="16.5" customHeight="1">
      <c r="A63" s="130">
        <v>19</v>
      </c>
      <c r="B63" s="131" t="str">
        <f>IF(C63="","",
IF('1. Punto de Partida'!$C$6="","",'1. Punto de Partida'!$C$6))</f>
        <v/>
      </c>
      <c r="C63" s="132"/>
      <c r="D63" s="132"/>
      <c r="E63" s="132"/>
      <c r="F63" s="132"/>
      <c r="G63" s="104"/>
      <c r="H63" s="126"/>
      <c r="I63" s="126"/>
      <c r="J63" s="126"/>
      <c r="K63" s="127" t="str">
        <f t="shared" ref="K63" si="83">IFERROR(MID(J63,1,SEARCH(":",J63,1)-1),"")</f>
        <v/>
      </c>
      <c r="L63" s="128" t="str">
        <f t="shared" ref="L63" si="84">IF(OR(K63="Rara vez",K63="Muy Baja"),0.2,
IF(OR(K63="Improbable",K63="Baja"),0.4,
IF(OR(K63="Posible",K63="Media"),0.6,
IF(OR(K63="Probable",K63="Alta"),0.8,
IF(OR(K63="Casi seguro",K63="Muy Alta"),1,"")))))</f>
        <v/>
      </c>
      <c r="M63" s="129"/>
      <c r="N63" s="127"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28" t="str">
        <f t="shared" ref="O63" si="85">IF(N63="Leve",0.2,
IF(N63="Menor",0.4,
IF(N63="Moderado",0.6,
IF(N63="Mayor",0.8,
IF(N63="Catastrófico",1,"")))))</f>
        <v/>
      </c>
      <c r="P63" s="125"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4"/>
      <c r="R63" s="104"/>
      <c r="S63" s="104"/>
      <c r="T63" s="104"/>
      <c r="U63" s="103" t="str">
        <f t="shared" ref="U63" si="87">IF(S63="","","Cuatrimestral")</f>
        <v/>
      </c>
      <c r="V63" s="104"/>
    </row>
    <row r="64" spans="1:22" ht="15" customHeight="1">
      <c r="A64" s="130"/>
      <c r="B64" s="131"/>
      <c r="C64" s="133"/>
      <c r="D64" s="133"/>
      <c r="E64" s="133"/>
      <c r="F64" s="133"/>
      <c r="G64" s="104"/>
      <c r="H64" s="126"/>
      <c r="I64" s="126"/>
      <c r="J64" s="126"/>
      <c r="K64" s="127"/>
      <c r="L64" s="128"/>
      <c r="M64" s="129"/>
      <c r="N64" s="127"/>
      <c r="O64" s="128"/>
      <c r="P64" s="125"/>
      <c r="Q64" s="104"/>
      <c r="R64" s="104"/>
      <c r="S64" s="104"/>
      <c r="T64" s="104"/>
      <c r="U64" s="103"/>
      <c r="V64" s="104"/>
    </row>
    <row r="65" spans="1:22" ht="15" customHeight="1">
      <c r="A65" s="130"/>
      <c r="B65" s="131"/>
      <c r="C65" s="134"/>
      <c r="D65" s="134"/>
      <c r="E65" s="134"/>
      <c r="F65" s="134"/>
      <c r="G65" s="104"/>
      <c r="H65" s="126"/>
      <c r="I65" s="126"/>
      <c r="J65" s="126"/>
      <c r="K65" s="127"/>
      <c r="L65" s="128"/>
      <c r="M65" s="129"/>
      <c r="N65" s="127"/>
      <c r="O65" s="128"/>
      <c r="P65" s="125"/>
      <c r="Q65" s="104"/>
      <c r="R65" s="104"/>
      <c r="S65" s="104"/>
      <c r="T65" s="104"/>
      <c r="U65" s="103"/>
      <c r="V65" s="104"/>
    </row>
    <row r="66" spans="1:22" ht="16.5" customHeight="1">
      <c r="A66" s="130">
        <v>20</v>
      </c>
      <c r="B66" s="131" t="str">
        <f>IF(C66="","",
IF('1. Punto de Partida'!$C$6="","",'1. Punto de Partida'!$C$6))</f>
        <v/>
      </c>
      <c r="C66" s="132"/>
      <c r="D66" s="132"/>
      <c r="E66" s="132"/>
      <c r="F66" s="132"/>
      <c r="G66" s="104"/>
      <c r="H66" s="126"/>
      <c r="I66" s="126"/>
      <c r="J66" s="126"/>
      <c r="K66" s="127" t="str">
        <f t="shared" ref="K66" si="88">IFERROR(MID(J66,1,SEARCH(":",J66,1)-1),"")</f>
        <v/>
      </c>
      <c r="L66" s="128" t="str">
        <f t="shared" ref="L66" si="89">IF(OR(K66="Rara vez",K66="Muy Baja"),0.2,
IF(OR(K66="Improbable",K66="Baja"),0.4,
IF(OR(K66="Posible",K66="Media"),0.6,
IF(OR(K66="Probable",K66="Alta"),0.8,
IF(OR(K66="Casi seguro",K66="Muy Alta"),1,"")))))</f>
        <v/>
      </c>
      <c r="M66" s="129"/>
      <c r="N66" s="127"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28" t="str">
        <f t="shared" ref="O66" si="90">IF(N66="Leve",0.2,
IF(N66="Menor",0.4,
IF(N66="Moderado",0.6,
IF(N66="Mayor",0.8,
IF(N66="Catastrófico",1,"")))))</f>
        <v/>
      </c>
      <c r="P66" s="125"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4"/>
      <c r="R66" s="104"/>
      <c r="S66" s="104"/>
      <c r="T66" s="104"/>
      <c r="U66" s="103" t="str">
        <f t="shared" ref="U66" si="92">IF(S66="","","Cuatrimestral")</f>
        <v/>
      </c>
      <c r="V66" s="104"/>
    </row>
    <row r="67" spans="1:22" ht="15" customHeight="1">
      <c r="A67" s="130"/>
      <c r="B67" s="131"/>
      <c r="C67" s="133"/>
      <c r="D67" s="133"/>
      <c r="E67" s="133"/>
      <c r="F67" s="133"/>
      <c r="G67" s="104"/>
      <c r="H67" s="126"/>
      <c r="I67" s="126"/>
      <c r="J67" s="126"/>
      <c r="K67" s="127"/>
      <c r="L67" s="128"/>
      <c r="M67" s="129"/>
      <c r="N67" s="127"/>
      <c r="O67" s="128"/>
      <c r="P67" s="125"/>
      <c r="Q67" s="104"/>
      <c r="R67" s="104"/>
      <c r="S67" s="104"/>
      <c r="T67" s="104"/>
      <c r="U67" s="103"/>
      <c r="V67" s="104"/>
    </row>
    <row r="68" spans="1:22" ht="15" customHeight="1">
      <c r="A68" s="130"/>
      <c r="B68" s="131"/>
      <c r="C68" s="134"/>
      <c r="D68" s="134"/>
      <c r="E68" s="134"/>
      <c r="F68" s="134"/>
      <c r="G68" s="104"/>
      <c r="H68" s="126"/>
      <c r="I68" s="126"/>
      <c r="J68" s="126"/>
      <c r="K68" s="127"/>
      <c r="L68" s="128"/>
      <c r="M68" s="129"/>
      <c r="N68" s="127"/>
      <c r="O68" s="128"/>
      <c r="P68" s="125"/>
      <c r="Q68" s="104"/>
      <c r="R68" s="104"/>
      <c r="S68" s="104"/>
      <c r="T68" s="104"/>
      <c r="U68" s="103"/>
      <c r="V68" s="104"/>
    </row>
    <row r="69" spans="1:22"/>
    <row r="70" spans="1:22"/>
    <row r="71" spans="1:22"/>
  </sheetData>
  <sheetProtection algorithmName="SHA-512" hashValue="oN5V9D5w1/OQ/I+fnDQqSY6JeefWwhdMX8CvO8ZMyzl6Fktnhi8VPEMTPCsgkqWLCS8CX9Pzkx52MIE/N+jtQw==" saltValue="jGb5huPenaGtcxsSR2hxSQ=="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38" priority="214" operator="equal">
      <formula>"Muy Alta"</formula>
    </cfRule>
    <cfRule type="cellIs" dxfId="337" priority="215" operator="equal">
      <formula>"Alta"</formula>
    </cfRule>
    <cfRule type="cellIs" dxfId="336" priority="216" operator="equal">
      <formula>"Media"</formula>
    </cfRule>
    <cfRule type="cellIs" dxfId="335" priority="217" operator="equal">
      <formula>"Baja"</formula>
    </cfRule>
    <cfRule type="cellIs" dxfId="334" priority="218" operator="equal">
      <formula>"Muy Baja"</formula>
    </cfRule>
  </conditionalFormatting>
  <conditionalFormatting sqref="N9">
    <cfRule type="cellIs" dxfId="333" priority="209" operator="equal">
      <formula>"Catastrófico"</formula>
    </cfRule>
    <cfRule type="cellIs" dxfId="332" priority="210" operator="equal">
      <formula>"Mayor"</formula>
    </cfRule>
    <cfRule type="cellIs" dxfId="331" priority="211" operator="equal">
      <formula>"Moderado"</formula>
    </cfRule>
    <cfRule type="cellIs" dxfId="330" priority="212" operator="equal">
      <formula>"Menor"</formula>
    </cfRule>
    <cfRule type="cellIs" dxfId="329" priority="213" operator="equal">
      <formula>"Leve"</formula>
    </cfRule>
  </conditionalFormatting>
  <conditionalFormatting sqref="P9">
    <cfRule type="cellIs" dxfId="328" priority="205" operator="equal">
      <formula>"Extremo"</formula>
    </cfRule>
    <cfRule type="cellIs" dxfId="327" priority="206" operator="equal">
      <formula>"Alto"</formula>
    </cfRule>
    <cfRule type="cellIs" dxfId="326" priority="207" operator="equal">
      <formula>"Moderado"</formula>
    </cfRule>
    <cfRule type="cellIs" dxfId="325" priority="208" operator="equal">
      <formula>"Bajo"</formula>
    </cfRule>
  </conditionalFormatting>
  <conditionalFormatting sqref="K12 K15 K18 K21 K24 K27 K30 K33 K36">
    <cfRule type="cellIs" dxfId="324" priority="186" operator="equal">
      <formula>"Muy Alta"</formula>
    </cfRule>
    <cfRule type="cellIs" dxfId="323" priority="187" operator="equal">
      <formula>"Alta"</formula>
    </cfRule>
    <cfRule type="cellIs" dxfId="322" priority="188" operator="equal">
      <formula>"Media"</formula>
    </cfRule>
    <cfRule type="cellIs" dxfId="321" priority="189" operator="equal">
      <formula>"Baja"</formula>
    </cfRule>
    <cfRule type="cellIs" dxfId="320" priority="190" operator="equal">
      <formula>"Muy Baja"</formula>
    </cfRule>
  </conditionalFormatting>
  <conditionalFormatting sqref="K39 K42 K45 K48 K51">
    <cfRule type="cellIs" dxfId="319" priority="134" operator="equal">
      <formula>"Muy Alta"</formula>
    </cfRule>
    <cfRule type="cellIs" dxfId="318" priority="135" operator="equal">
      <formula>"Alta"</formula>
    </cfRule>
    <cfRule type="cellIs" dxfId="317" priority="136" operator="equal">
      <formula>"Media"</formula>
    </cfRule>
    <cfRule type="cellIs" dxfId="316" priority="137" operator="equal">
      <formula>"Baja"</formula>
    </cfRule>
    <cfRule type="cellIs" dxfId="315" priority="138" operator="equal">
      <formula>"Muy Baja"</formula>
    </cfRule>
  </conditionalFormatting>
  <conditionalFormatting sqref="K9:K53">
    <cfRule type="expression" dxfId="314" priority="120">
      <formula>IF($K9="Casi seguro",1,0)</formula>
    </cfRule>
    <cfRule type="expression" dxfId="313" priority="121">
      <formula>IF($K9="Probable",1,0)</formula>
    </cfRule>
    <cfRule type="expression" dxfId="312" priority="122">
      <formula>IF($K9="Posible",1,0)</formula>
    </cfRule>
    <cfRule type="expression" dxfId="311" priority="123">
      <formula>IF($K9="Improbable",1,0)</formula>
    </cfRule>
    <cfRule type="expression" dxfId="310" priority="124">
      <formula>IF($K9="Rara vez",1,0)</formula>
    </cfRule>
  </conditionalFormatting>
  <conditionalFormatting sqref="K12 K15 K18 K21 K24 K27 K30 K33 K36 K39 K42 K45 K48 K51">
    <cfRule type="cellIs" dxfId="309" priority="115" operator="equal">
      <formula>"Muy Alta"</formula>
    </cfRule>
    <cfRule type="cellIs" dxfId="308" priority="116" operator="equal">
      <formula>"Alta"</formula>
    </cfRule>
    <cfRule type="cellIs" dxfId="307" priority="117" operator="equal">
      <formula>"Media"</formula>
    </cfRule>
    <cfRule type="cellIs" dxfId="306" priority="118" operator="equal">
      <formula>"Baja"</formula>
    </cfRule>
    <cfRule type="cellIs" dxfId="305" priority="119" operator="equal">
      <formula>"Muy Baja"</formula>
    </cfRule>
  </conditionalFormatting>
  <conditionalFormatting sqref="K54 K57 K60 K63 K66">
    <cfRule type="cellIs" dxfId="304" priority="82" operator="equal">
      <formula>"Muy Alta"</formula>
    </cfRule>
    <cfRule type="cellIs" dxfId="303" priority="83" operator="equal">
      <formula>"Alta"</formula>
    </cfRule>
    <cfRule type="cellIs" dxfId="302" priority="84" operator="equal">
      <formula>"Media"</formula>
    </cfRule>
    <cfRule type="cellIs" dxfId="301" priority="85" operator="equal">
      <formula>"Baja"</formula>
    </cfRule>
    <cfRule type="cellIs" dxfId="300" priority="86" operator="equal">
      <formula>"Muy Baja"</formula>
    </cfRule>
  </conditionalFormatting>
  <conditionalFormatting sqref="K54:K68">
    <cfRule type="expression" dxfId="299" priority="72">
      <formula>IF($K54="Casi seguro",1,0)</formula>
    </cfRule>
    <cfRule type="expression" dxfId="298" priority="73">
      <formula>IF($K54="Probable",1,0)</formula>
    </cfRule>
    <cfRule type="expression" dxfId="297" priority="74">
      <formula>IF($K54="Posible",1,0)</formula>
    </cfRule>
    <cfRule type="expression" dxfId="296" priority="75">
      <formula>IF($K54="Improbable",1,0)</formula>
    </cfRule>
    <cfRule type="expression" dxfId="295" priority="76">
      <formula>IF($K54="Rara vez",1,0)</formula>
    </cfRule>
  </conditionalFormatting>
  <conditionalFormatting sqref="K54 K57 K60 K63 K66">
    <cfRule type="cellIs" dxfId="294" priority="67" operator="equal">
      <formula>"Muy Alta"</formula>
    </cfRule>
    <cfRule type="cellIs" dxfId="293" priority="68" operator="equal">
      <formula>"Alta"</formula>
    </cfRule>
    <cfRule type="cellIs" dxfId="292" priority="69" operator="equal">
      <formula>"Media"</formula>
    </cfRule>
    <cfRule type="cellIs" dxfId="291" priority="70" operator="equal">
      <formula>"Baja"</formula>
    </cfRule>
    <cfRule type="cellIs" dxfId="290" priority="71" operator="equal">
      <formula>"Muy Baja"</formula>
    </cfRule>
  </conditionalFormatting>
  <conditionalFormatting sqref="P12 P15 P18 P21 P24 P27 P30 P33 P36 P39 P42 P45 P48 P51 P54 P57 P60 P63 P66">
    <cfRule type="cellIs" dxfId="289" priority="24" operator="equal">
      <formula>"Extremo"</formula>
    </cfRule>
    <cfRule type="cellIs" dxfId="288" priority="25" operator="equal">
      <formula>"Alto"</formula>
    </cfRule>
    <cfRule type="cellIs" dxfId="287" priority="26" operator="equal">
      <formula>"Moderado"</formula>
    </cfRule>
    <cfRule type="cellIs" dxfId="286" priority="27" operator="equal">
      <formula>"Bajo"</formula>
    </cfRule>
  </conditionalFormatting>
  <conditionalFormatting sqref="N12 N15 N18 N21 N24 N27 N30 N33 N36 N39 N42 N45 N48 N51 N54 N57 N60 N63 N66">
    <cfRule type="cellIs" dxfId="285" priority="9" operator="equal">
      <formula>"Catastrófico"</formula>
    </cfRule>
    <cfRule type="cellIs" dxfId="284" priority="10" operator="equal">
      <formula>"Mayor"</formula>
    </cfRule>
    <cfRule type="cellIs" dxfId="283" priority="11" operator="equal">
      <formula>"Moderado"</formula>
    </cfRule>
    <cfRule type="cellIs" dxfId="282" priority="12" operator="equal">
      <formula>"Menor"</formula>
    </cfRule>
    <cfRule type="cellIs" dxfId="281" priority="13" operator="equal">
      <formula>"Leve"</formula>
    </cfRule>
  </conditionalFormatting>
  <conditionalFormatting sqref="V9:V68 Q9:T68">
    <cfRule type="expression" dxfId="280" priority="6">
      <formula>IF(OR($H9="Corrupción",$H9="Lavado de Activos",$H9="Trámites, OPAs y Consultas de Acceso a la Información Pública",$H9="Financiación del Terrorismo"),1,0)</formula>
    </cfRule>
  </conditionalFormatting>
  <conditionalFormatting sqref="U9:U68">
    <cfRule type="expression" dxfId="279" priority="1">
      <formula>IF(OR($H9="Corrupción",$H9="Lavado de Activos",$H9="Trámites, OPAs y Consultas de Acceso a la Información Pública",$H9="Financiación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xmlns:xr="http://schemas.microsoft.com/office/spreadsheetml/2014/revision" xmlns:x14="http://schemas.microsoft.com/office/spreadsheetml/2009/9/main">
    <ext uri="{CCE6A557-97BC-4b89-ADB6-D9C93CAAB3DF}">
      <x14:dataValidations xmlns:xm="http://schemas.microsoft.com/office/excel/2006/main" count="4">
        <x14:dataValidation type="list" allowBlank="1" showInputMessage="1" showErrorMessage="1" xr:uid="{00000000-0002-0000-0100-000001000000}">
          <x14:formula1>
            <xm:f>Listas!$C$2:$C$8</xm:f>
          </x14:formula1>
          <xm:sqref>I9:I68</xm:sqref>
        </x14:dataValidation>
        <x14:dataValidation type="list" allowBlank="1" showInputMessage="1" showErrorMessage="1" xr:uid="{00000000-0002-0000-0100-000002000000}">
          <x14:formula1>
            <xm:f>Listas!$A$2:$A$4</xm:f>
          </x14:formula1>
          <xm:sqref>D9:D68</xm:sqref>
        </x14:dataValidation>
        <x14:dataValidation type="list" allowBlank="1" showInputMessage="1" showErrorMessage="1" xr:uid="{00000000-0002-0000-0100-000003000000}">
          <x14:formula1>
            <xm:f>IF($G9&gt;0,TipoRiesgo,Listas!$R$2)</xm:f>
          </x14:formula1>
          <xm:sqref>H9:H68</xm:sqref>
        </x14:dataValidation>
        <x14:dataValidation type="list" allowBlank="1" showInputMessage="1" showErrorMessage="1" xr:uid="{00000000-0002-0000-0100-000004000000}">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dimension ref="A1:AK70"/>
  <sheetViews>
    <sheetView zoomScale="55" zoomScaleNormal="55" workbookViewId="0">
      <pane ySplit="8" topLeftCell="A14" activePane="bottomLeft" state="frozen"/>
      <selection pane="bottomLeft" activeCell="A24" sqref="A24:A26"/>
    </sheetView>
  </sheetViews>
  <sheetFormatPr baseColWidth="10" defaultColWidth="0" defaultRowHeight="14.4" zeroHeight="1"/>
  <cols>
    <col min="1" max="1" width="4" style="8" bestFit="1" customWidth="1"/>
    <col min="2" max="3" width="18.6640625" style="8" customWidth="1"/>
    <col min="4" max="4" width="27.44140625" style="8" customWidth="1"/>
    <col min="5" max="5" width="21.33203125" style="8" customWidth="1"/>
    <col min="6" max="6" width="13.6640625" style="8" customWidth="1"/>
    <col min="7" max="7" width="20.33203125" style="8" customWidth="1"/>
    <col min="8" max="8" width="14.5546875" style="8" customWidth="1"/>
    <col min="9" max="9" width="23.33203125" style="8" customWidth="1"/>
    <col min="10" max="10" width="19.6640625" style="8" customWidth="1"/>
    <col min="11" max="11" width="14.6640625" style="8" customWidth="1"/>
    <col min="12" max="12" width="11.33203125" style="8" customWidth="1"/>
    <col min="13" max="13" width="17.5546875" style="8" customWidth="1"/>
    <col min="14" max="14" width="17" style="8" customWidth="1"/>
    <col min="15" max="15" width="19.6640625" style="8" customWidth="1"/>
    <col min="16" max="16" width="16.33203125" style="8" customWidth="1"/>
    <col min="17" max="17" width="15.33203125" style="8" customWidth="1"/>
    <col min="18" max="18" width="11.6640625" style="8" customWidth="1"/>
    <col min="19" max="19" width="10.33203125" style="8" customWidth="1"/>
    <col min="20" max="20" width="13.5546875" style="8" customWidth="1"/>
    <col min="21" max="21" width="15.6640625" style="8" customWidth="1"/>
    <col min="22" max="23" width="10.44140625" style="8" customWidth="1"/>
    <col min="24" max="24" width="11.6640625" style="8" customWidth="1"/>
    <col min="25" max="25" width="13.5546875" style="2" customWidth="1"/>
    <col min="26" max="27" width="11.44140625" style="2" customWidth="1"/>
    <col min="28" max="37" width="11.44140625" style="2" hidden="1" customWidth="1"/>
    <col min="38" max="16384" width="11.44140625" style="4" hidden="1"/>
  </cols>
  <sheetData>
    <row r="1" spans="1:37" ht="19.5" customHeight="1">
      <c r="A1" s="137"/>
      <c r="B1" s="137"/>
      <c r="C1" s="141" t="s">
        <v>162</v>
      </c>
      <c r="D1" s="141"/>
      <c r="E1" s="141"/>
      <c r="F1" s="141"/>
      <c r="G1" s="141"/>
      <c r="H1" s="141"/>
      <c r="I1" s="141"/>
      <c r="J1" s="141"/>
      <c r="K1" s="141"/>
      <c r="L1" s="141"/>
      <c r="M1" s="141"/>
      <c r="N1" s="141"/>
      <c r="O1" s="141"/>
      <c r="P1" s="141"/>
      <c r="Q1" s="141"/>
      <c r="R1" s="141"/>
      <c r="S1" s="141"/>
      <c r="T1" s="141"/>
      <c r="U1" s="141"/>
      <c r="V1" s="141"/>
      <c r="W1" s="141"/>
      <c r="X1" s="138" t="s">
        <v>264</v>
      </c>
      <c r="Y1" s="139"/>
      <c r="Z1" s="140"/>
      <c r="AA1" s="3"/>
      <c r="AB1" s="3"/>
      <c r="AC1" s="3"/>
      <c r="AD1" s="3"/>
      <c r="AE1" s="3"/>
      <c r="AF1" s="3"/>
      <c r="AG1" s="3"/>
      <c r="AH1" s="3"/>
      <c r="AI1" s="3"/>
      <c r="AJ1" s="3"/>
      <c r="AK1" s="3"/>
    </row>
    <row r="2" spans="1:37" ht="19.5" customHeight="1">
      <c r="A2" s="137"/>
      <c r="B2" s="137"/>
      <c r="C2" s="141"/>
      <c r="D2" s="141"/>
      <c r="E2" s="141"/>
      <c r="F2" s="141"/>
      <c r="G2" s="141"/>
      <c r="H2" s="141"/>
      <c r="I2" s="141"/>
      <c r="J2" s="141"/>
      <c r="K2" s="141"/>
      <c r="L2" s="141"/>
      <c r="M2" s="141"/>
      <c r="N2" s="141"/>
      <c r="O2" s="141"/>
      <c r="P2" s="141"/>
      <c r="Q2" s="141"/>
      <c r="R2" s="141"/>
      <c r="S2" s="141"/>
      <c r="T2" s="141"/>
      <c r="U2" s="141"/>
      <c r="V2" s="141"/>
      <c r="W2" s="141"/>
      <c r="X2" s="138" t="s">
        <v>263</v>
      </c>
      <c r="Y2" s="139"/>
      <c r="Z2" s="140"/>
      <c r="AA2" s="3"/>
      <c r="AB2" s="3"/>
      <c r="AC2" s="3"/>
      <c r="AD2" s="3"/>
      <c r="AE2" s="3"/>
      <c r="AF2" s="3"/>
      <c r="AG2" s="3"/>
      <c r="AH2" s="3"/>
      <c r="AI2" s="3"/>
      <c r="AJ2" s="3"/>
      <c r="AK2" s="3"/>
    </row>
    <row r="3" spans="1:37" ht="19.5" customHeight="1">
      <c r="A3" s="137"/>
      <c r="B3" s="137"/>
      <c r="C3" s="141"/>
      <c r="D3" s="141"/>
      <c r="E3" s="141"/>
      <c r="F3" s="141"/>
      <c r="G3" s="141"/>
      <c r="H3" s="141"/>
      <c r="I3" s="141"/>
      <c r="J3" s="141"/>
      <c r="K3" s="141"/>
      <c r="L3" s="141"/>
      <c r="M3" s="141"/>
      <c r="N3" s="141"/>
      <c r="O3" s="141"/>
      <c r="P3" s="141"/>
      <c r="Q3" s="141"/>
      <c r="R3" s="141"/>
      <c r="S3" s="141"/>
      <c r="T3" s="141"/>
      <c r="U3" s="141"/>
      <c r="V3" s="141"/>
      <c r="W3" s="141"/>
      <c r="X3" s="138" t="s">
        <v>316</v>
      </c>
      <c r="Y3" s="139"/>
      <c r="Z3" s="140"/>
      <c r="AA3" s="3"/>
      <c r="AB3" s="3"/>
      <c r="AC3" s="3"/>
      <c r="AD3" s="3"/>
      <c r="AE3" s="3"/>
      <c r="AF3" s="3"/>
      <c r="AG3" s="3"/>
      <c r="AH3" s="3"/>
      <c r="AI3" s="3"/>
      <c r="AJ3" s="3"/>
      <c r="AK3" s="3"/>
    </row>
    <row r="4" spans="1:37" ht="19.5" customHeight="1">
      <c r="A4" s="137"/>
      <c r="B4" s="137"/>
      <c r="C4" s="141"/>
      <c r="D4" s="141"/>
      <c r="E4" s="141"/>
      <c r="F4" s="141"/>
      <c r="G4" s="141"/>
      <c r="H4" s="141"/>
      <c r="I4" s="141"/>
      <c r="J4" s="141"/>
      <c r="K4" s="141"/>
      <c r="L4" s="141"/>
      <c r="M4" s="141"/>
      <c r="N4" s="141"/>
      <c r="O4" s="141"/>
      <c r="P4" s="141"/>
      <c r="Q4" s="141"/>
      <c r="R4" s="141"/>
      <c r="S4" s="141"/>
      <c r="T4" s="141"/>
      <c r="U4" s="141"/>
      <c r="V4" s="141"/>
      <c r="W4" s="141"/>
      <c r="X4" s="138" t="s">
        <v>356</v>
      </c>
      <c r="Y4" s="139"/>
      <c r="Z4" s="140"/>
      <c r="AA4" s="3"/>
      <c r="AB4" s="3"/>
      <c r="AC4" s="3"/>
      <c r="AD4" s="3"/>
      <c r="AE4" s="3"/>
      <c r="AF4" s="3"/>
      <c r="AG4" s="3"/>
      <c r="AH4" s="3"/>
      <c r="AI4" s="3"/>
      <c r="AJ4" s="3"/>
      <c r="AK4" s="3"/>
    </row>
    <row r="5" spans="1:37">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c r="A6" s="117" t="s">
        <v>109</v>
      </c>
      <c r="B6" s="117"/>
      <c r="C6" s="117"/>
      <c r="D6" s="117"/>
      <c r="E6" s="117"/>
      <c r="F6" s="117" t="s">
        <v>121</v>
      </c>
      <c r="G6" s="117"/>
      <c r="H6" s="117"/>
      <c r="I6" s="117"/>
      <c r="J6" s="117"/>
      <c r="K6" s="117"/>
      <c r="L6" s="117"/>
      <c r="M6" s="117"/>
      <c r="N6" s="117"/>
      <c r="O6" s="117"/>
      <c r="P6" s="117"/>
      <c r="Q6" s="117"/>
      <c r="R6" s="117"/>
      <c r="S6" s="117"/>
      <c r="T6" s="117"/>
      <c r="U6" s="117"/>
      <c r="V6" s="117"/>
      <c r="W6" s="117"/>
      <c r="X6" s="117"/>
      <c r="Y6" s="106" t="s">
        <v>141</v>
      </c>
      <c r="Z6" s="106" t="s">
        <v>5</v>
      </c>
      <c r="AA6" s="3"/>
      <c r="AB6" s="3"/>
      <c r="AC6" s="3"/>
      <c r="AD6" s="3"/>
      <c r="AE6" s="3"/>
      <c r="AF6" s="3"/>
      <c r="AG6" s="3"/>
      <c r="AH6" s="3"/>
      <c r="AI6" s="3"/>
      <c r="AJ6" s="3"/>
      <c r="AK6" s="3"/>
    </row>
    <row r="7" spans="1:37" ht="18" customHeight="1">
      <c r="A7" s="136" t="s">
        <v>88</v>
      </c>
      <c r="B7" s="118" t="s">
        <v>39</v>
      </c>
      <c r="C7" s="118" t="s">
        <v>319</v>
      </c>
      <c r="D7" s="118" t="s">
        <v>1</v>
      </c>
      <c r="E7" s="118" t="s">
        <v>86</v>
      </c>
      <c r="F7" s="135" t="s">
        <v>127</v>
      </c>
      <c r="G7" s="135" t="s">
        <v>122</v>
      </c>
      <c r="H7" s="135" t="s">
        <v>123</v>
      </c>
      <c r="I7" s="135" t="s">
        <v>124</v>
      </c>
      <c r="J7" s="135" t="s">
        <v>125</v>
      </c>
      <c r="K7" s="135" t="s">
        <v>138</v>
      </c>
      <c r="L7" s="135" t="s">
        <v>126</v>
      </c>
      <c r="M7" s="135" t="s">
        <v>128</v>
      </c>
      <c r="N7" s="135" t="s">
        <v>129</v>
      </c>
      <c r="O7" s="135" t="s">
        <v>139</v>
      </c>
      <c r="P7" s="135" t="s">
        <v>130</v>
      </c>
      <c r="Q7" s="135" t="s">
        <v>131</v>
      </c>
      <c r="R7" s="135" t="s">
        <v>132</v>
      </c>
      <c r="S7" s="135" t="s">
        <v>133</v>
      </c>
      <c r="T7" s="135" t="s">
        <v>134</v>
      </c>
      <c r="U7" s="135" t="s">
        <v>140</v>
      </c>
      <c r="V7" s="135" t="s">
        <v>135</v>
      </c>
      <c r="W7" s="135" t="s">
        <v>136</v>
      </c>
      <c r="X7" s="135" t="s">
        <v>137</v>
      </c>
      <c r="Y7" s="106"/>
      <c r="Z7" s="106"/>
      <c r="AA7" s="3"/>
      <c r="AB7" s="3"/>
      <c r="AC7" s="3"/>
      <c r="AD7" s="3"/>
      <c r="AE7" s="3"/>
      <c r="AF7" s="3"/>
      <c r="AG7" s="3"/>
      <c r="AH7" s="3"/>
      <c r="AI7" s="3"/>
      <c r="AJ7" s="3"/>
      <c r="AK7" s="3"/>
    </row>
    <row r="8" spans="1:37" ht="35.25" customHeight="1">
      <c r="A8" s="136"/>
      <c r="B8" s="118"/>
      <c r="C8" s="118"/>
      <c r="D8" s="118"/>
      <c r="E8" s="118"/>
      <c r="F8" s="135"/>
      <c r="G8" s="135"/>
      <c r="H8" s="135"/>
      <c r="I8" s="135"/>
      <c r="J8" s="135"/>
      <c r="K8" s="135"/>
      <c r="L8" s="135"/>
      <c r="M8" s="135"/>
      <c r="N8" s="135"/>
      <c r="O8" s="135"/>
      <c r="P8" s="135"/>
      <c r="Q8" s="135"/>
      <c r="R8" s="135"/>
      <c r="S8" s="135"/>
      <c r="T8" s="135"/>
      <c r="U8" s="135"/>
      <c r="V8" s="135"/>
      <c r="W8" s="135"/>
      <c r="X8" s="135"/>
      <c r="Y8" s="106"/>
      <c r="Z8" s="106"/>
      <c r="AA8" s="13"/>
      <c r="AB8" s="13"/>
      <c r="AC8" s="13"/>
      <c r="AD8" s="13"/>
      <c r="AE8" s="13"/>
      <c r="AF8" s="13"/>
      <c r="AG8" s="13"/>
      <c r="AH8" s="13"/>
      <c r="AI8" s="13"/>
      <c r="AJ8" s="13"/>
      <c r="AK8" s="13"/>
    </row>
    <row r="9" spans="1:37" ht="16.5" customHeight="1">
      <c r="A9" s="130">
        <v>1</v>
      </c>
      <c r="B9" s="10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Manejo de Emergencias y Desastres</v>
      </c>
      <c r="C9" s="10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Aprovisionamiento, servicios de logística y entrega de ayudas no pecuniarias del centro distrital logístico y de reserva</v>
      </c>
      <c r="D9" s="10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Reputacional por el Uso de los elementos del CDLyR  para actividades contrarias al objeto que fueron adquiridos</v>
      </c>
      <c r="E9" s="10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126" t="s">
        <v>119</v>
      </c>
      <c r="G9" s="126" t="s">
        <v>119</v>
      </c>
      <c r="H9" s="126" t="s">
        <v>118</v>
      </c>
      <c r="I9" s="126" t="s">
        <v>119</v>
      </c>
      <c r="J9" s="126" t="s">
        <v>119</v>
      </c>
      <c r="K9" s="126" t="s">
        <v>119</v>
      </c>
      <c r="L9" s="126" t="s">
        <v>119</v>
      </c>
      <c r="M9" s="126" t="s">
        <v>119</v>
      </c>
      <c r="N9" s="126" t="s">
        <v>119</v>
      </c>
      <c r="O9" s="126" t="s">
        <v>118</v>
      </c>
      <c r="P9" s="126" t="s">
        <v>118</v>
      </c>
      <c r="Q9" s="126" t="s">
        <v>118</v>
      </c>
      <c r="R9" s="126" t="s">
        <v>119</v>
      </c>
      <c r="S9" s="126" t="s">
        <v>119</v>
      </c>
      <c r="T9" s="126" t="s">
        <v>119</v>
      </c>
      <c r="U9" s="126" t="s">
        <v>119</v>
      </c>
      <c r="V9" s="126" t="s">
        <v>119</v>
      </c>
      <c r="W9" s="126" t="s">
        <v>119</v>
      </c>
      <c r="X9" s="126" t="s">
        <v>119</v>
      </c>
      <c r="Y9" s="131">
        <f>IF(OR(E9="",E9="No Aplica"),"",COUNTIF(F9:X11,"SI"))</f>
        <v>4</v>
      </c>
      <c r="Z9" s="127"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Moderado</v>
      </c>
      <c r="AA9" s="14"/>
      <c r="AB9" s="14"/>
      <c r="AC9" s="14"/>
      <c r="AD9" s="14"/>
      <c r="AE9" s="14"/>
      <c r="AF9" s="14"/>
      <c r="AG9" s="14"/>
      <c r="AH9" s="14"/>
      <c r="AI9" s="14"/>
      <c r="AJ9" s="14"/>
      <c r="AK9" s="14"/>
    </row>
    <row r="10" spans="1:37">
      <c r="A10" s="130"/>
      <c r="B10" s="103"/>
      <c r="C10" s="103"/>
      <c r="D10" s="103"/>
      <c r="E10" s="103"/>
      <c r="F10" s="126"/>
      <c r="G10" s="126"/>
      <c r="H10" s="126"/>
      <c r="I10" s="126"/>
      <c r="J10" s="126"/>
      <c r="K10" s="126"/>
      <c r="L10" s="126"/>
      <c r="M10" s="126"/>
      <c r="N10" s="126"/>
      <c r="O10" s="126"/>
      <c r="P10" s="126"/>
      <c r="Q10" s="126"/>
      <c r="R10" s="126"/>
      <c r="S10" s="126"/>
      <c r="T10" s="126"/>
      <c r="U10" s="126"/>
      <c r="V10" s="126"/>
      <c r="W10" s="126"/>
      <c r="X10" s="126"/>
      <c r="Y10" s="131"/>
      <c r="Z10" s="127"/>
      <c r="AA10" s="3"/>
      <c r="AB10" s="3"/>
      <c r="AC10" s="3"/>
      <c r="AD10" s="3"/>
      <c r="AE10" s="3"/>
      <c r="AF10" s="3"/>
      <c r="AG10" s="3"/>
      <c r="AH10" s="3"/>
      <c r="AI10" s="3"/>
      <c r="AJ10" s="3"/>
      <c r="AK10" s="3"/>
    </row>
    <row r="11" spans="1:37">
      <c r="A11" s="130"/>
      <c r="B11" s="103"/>
      <c r="C11" s="103"/>
      <c r="D11" s="103"/>
      <c r="E11" s="103"/>
      <c r="F11" s="126"/>
      <c r="G11" s="126"/>
      <c r="H11" s="126"/>
      <c r="I11" s="126"/>
      <c r="J11" s="126"/>
      <c r="K11" s="126"/>
      <c r="L11" s="126"/>
      <c r="M11" s="126"/>
      <c r="N11" s="126"/>
      <c r="O11" s="126"/>
      <c r="P11" s="126"/>
      <c r="Q11" s="126"/>
      <c r="R11" s="126"/>
      <c r="S11" s="126"/>
      <c r="T11" s="126"/>
      <c r="U11" s="126"/>
      <c r="V11" s="126"/>
      <c r="W11" s="126"/>
      <c r="X11" s="126"/>
      <c r="Y11" s="131"/>
      <c r="Z11" s="127"/>
      <c r="AA11" s="3"/>
      <c r="AB11" s="3"/>
      <c r="AC11" s="3"/>
      <c r="AD11" s="3"/>
      <c r="AE11" s="3"/>
      <c r="AF11" s="3"/>
      <c r="AG11" s="3"/>
      <c r="AH11" s="3"/>
      <c r="AI11" s="3"/>
      <c r="AJ11" s="3"/>
      <c r="AK11" s="3"/>
    </row>
    <row r="12" spans="1:37" ht="33.450000000000003" customHeight="1">
      <c r="A12" s="130">
        <v>2</v>
      </c>
      <c r="B12" s="10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Manejo de Emergencias y Desastres</v>
      </c>
      <c r="C12" s="10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Reconocimiento de AHCP para la relocalización transitoria de familias afectadas por emergencia o por riesgo inminente</v>
      </c>
      <c r="D12" s="10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Posibilidad de Afectación Económica (o presupuestal) y Reputacional por el Otorgamiento de la AHCP sin el cumplimiento de los requisitos para el favorecimiento de un tercero</v>
      </c>
      <c r="E12" s="10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F12" s="126" t="s">
        <v>119</v>
      </c>
      <c r="G12" s="126" t="s">
        <v>119</v>
      </c>
      <c r="H12" s="126" t="s">
        <v>119</v>
      </c>
      <c r="I12" s="126" t="s">
        <v>119</v>
      </c>
      <c r="J12" s="126" t="s">
        <v>118</v>
      </c>
      <c r="K12" s="126" t="s">
        <v>118</v>
      </c>
      <c r="L12" s="126" t="s">
        <v>119</v>
      </c>
      <c r="M12" s="126" t="s">
        <v>119</v>
      </c>
      <c r="N12" s="126" t="s">
        <v>119</v>
      </c>
      <c r="O12" s="126" t="s">
        <v>118</v>
      </c>
      <c r="P12" s="126" t="s">
        <v>118</v>
      </c>
      <c r="Q12" s="126" t="s">
        <v>118</v>
      </c>
      <c r="R12" s="126" t="s">
        <v>119</v>
      </c>
      <c r="S12" s="126" t="s">
        <v>119</v>
      </c>
      <c r="T12" s="126" t="s">
        <v>119</v>
      </c>
      <c r="U12" s="126" t="s">
        <v>119</v>
      </c>
      <c r="V12" s="126" t="s">
        <v>119</v>
      </c>
      <c r="W12" s="126" t="s">
        <v>119</v>
      </c>
      <c r="X12" s="126" t="s">
        <v>119</v>
      </c>
      <c r="Y12" s="131">
        <f t="shared" ref="Y12" si="0">IF(OR(E12="",E12="No Aplica"),"",COUNTIF(F12:X14,"SI"))</f>
        <v>5</v>
      </c>
      <c r="Z12" s="127"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Moderado</v>
      </c>
      <c r="AA12" s="3"/>
      <c r="AB12" s="3"/>
      <c r="AC12" s="3"/>
      <c r="AD12" s="3"/>
      <c r="AE12" s="3"/>
      <c r="AF12" s="3"/>
      <c r="AG12" s="3"/>
      <c r="AH12" s="3"/>
      <c r="AI12" s="3"/>
      <c r="AJ12" s="3"/>
      <c r="AK12" s="3"/>
    </row>
    <row r="13" spans="1:37" ht="33.450000000000003" customHeight="1">
      <c r="A13" s="130"/>
      <c r="B13" s="103"/>
      <c r="C13" s="103"/>
      <c r="D13" s="103"/>
      <c r="E13" s="103"/>
      <c r="F13" s="126"/>
      <c r="G13" s="126"/>
      <c r="H13" s="126"/>
      <c r="I13" s="126"/>
      <c r="J13" s="126"/>
      <c r="K13" s="126"/>
      <c r="L13" s="126"/>
      <c r="M13" s="126"/>
      <c r="N13" s="126"/>
      <c r="O13" s="126"/>
      <c r="P13" s="126"/>
      <c r="Q13" s="126"/>
      <c r="R13" s="126"/>
      <c r="S13" s="126"/>
      <c r="T13" s="126"/>
      <c r="U13" s="126"/>
      <c r="V13" s="126"/>
      <c r="W13" s="126"/>
      <c r="X13" s="126"/>
      <c r="Y13" s="131"/>
      <c r="Z13" s="127"/>
      <c r="AA13" s="3"/>
      <c r="AB13" s="3"/>
      <c r="AC13" s="3"/>
      <c r="AD13" s="3"/>
      <c r="AE13" s="3"/>
      <c r="AF13" s="3"/>
      <c r="AG13" s="3"/>
      <c r="AH13" s="3"/>
      <c r="AI13" s="3"/>
      <c r="AJ13" s="3"/>
      <c r="AK13" s="3"/>
    </row>
    <row r="14" spans="1:37" ht="33.450000000000003" customHeight="1">
      <c r="A14" s="130"/>
      <c r="B14" s="103"/>
      <c r="C14" s="103"/>
      <c r="D14" s="103"/>
      <c r="E14" s="103"/>
      <c r="F14" s="126"/>
      <c r="G14" s="126"/>
      <c r="H14" s="126"/>
      <c r="I14" s="126"/>
      <c r="J14" s="126"/>
      <c r="K14" s="126"/>
      <c r="L14" s="126"/>
      <c r="M14" s="126"/>
      <c r="N14" s="126"/>
      <c r="O14" s="126"/>
      <c r="P14" s="126"/>
      <c r="Q14" s="126"/>
      <c r="R14" s="126"/>
      <c r="S14" s="126"/>
      <c r="T14" s="126"/>
      <c r="U14" s="126"/>
      <c r="V14" s="126"/>
      <c r="W14" s="126"/>
      <c r="X14" s="126"/>
      <c r="Y14" s="131"/>
      <c r="Z14" s="127"/>
      <c r="AA14" s="3"/>
      <c r="AB14" s="3"/>
      <c r="AC14" s="3"/>
      <c r="AD14" s="3"/>
      <c r="AE14" s="3"/>
      <c r="AF14" s="3"/>
      <c r="AG14" s="3"/>
      <c r="AH14" s="3"/>
      <c r="AI14" s="3"/>
      <c r="AJ14" s="3"/>
      <c r="AK14" s="3"/>
    </row>
    <row r="15" spans="1:37" ht="37.200000000000003" customHeight="1">
      <c r="A15" s="130">
        <v>3</v>
      </c>
      <c r="B15" s="10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Manejo de Emergencias y Desastres</v>
      </c>
      <c r="C15" s="10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Emisión de concepto técnico de planes de emergencias y contingencias para actividades de aglomeraciones de público, parques de diverisiones, atracciones o dispositivos de entretenimeinto</v>
      </c>
      <c r="D15" s="10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Posibilidad de afectación reputacional por Emisión de conceptos técnicos de evaluación de planes de aglomeraciones de público, parques de diverisiones, atracciones o dispositivos de entretenimeinto, sin el cumplimiento de requisitos para beneficio de un tercero</v>
      </c>
      <c r="E15" s="10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Trámites, OPAs y Consultas de Acceso a la Información Pública</v>
      </c>
      <c r="F15" s="126" t="s">
        <v>119</v>
      </c>
      <c r="G15" s="126" t="s">
        <v>119</v>
      </c>
      <c r="H15" s="126" t="s">
        <v>119</v>
      </c>
      <c r="I15" s="126" t="s">
        <v>119</v>
      </c>
      <c r="J15" s="126" t="s">
        <v>118</v>
      </c>
      <c r="K15" s="126" t="s">
        <v>119</v>
      </c>
      <c r="L15" s="126" t="s">
        <v>119</v>
      </c>
      <c r="M15" s="126" t="s">
        <v>119</v>
      </c>
      <c r="N15" s="126" t="s">
        <v>119</v>
      </c>
      <c r="O15" s="126" t="s">
        <v>118</v>
      </c>
      <c r="P15" s="126" t="s">
        <v>118</v>
      </c>
      <c r="Q15" s="126" t="s">
        <v>118</v>
      </c>
      <c r="R15" s="126" t="s">
        <v>119</v>
      </c>
      <c r="S15" s="126" t="s">
        <v>119</v>
      </c>
      <c r="T15" s="126" t="s">
        <v>119</v>
      </c>
      <c r="U15" s="126" t="s">
        <v>119</v>
      </c>
      <c r="V15" s="126" t="s">
        <v>119</v>
      </c>
      <c r="W15" s="126" t="s">
        <v>119</v>
      </c>
      <c r="X15" s="126" t="s">
        <v>119</v>
      </c>
      <c r="Y15" s="131">
        <f t="shared" ref="Y15" si="2">IF(OR(E15="",E15="No Aplica"),"",COUNTIF(F15:X17,"SI"))</f>
        <v>4</v>
      </c>
      <c r="Z15" s="127"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Moderado</v>
      </c>
      <c r="AA15" s="3"/>
      <c r="AB15" s="3"/>
      <c r="AC15" s="3"/>
      <c r="AD15" s="3"/>
      <c r="AE15" s="3"/>
      <c r="AF15" s="3"/>
      <c r="AG15" s="3"/>
      <c r="AH15" s="3"/>
      <c r="AI15" s="3"/>
      <c r="AJ15" s="3"/>
      <c r="AK15" s="3"/>
    </row>
    <row r="16" spans="1:37">
      <c r="A16" s="130"/>
      <c r="B16" s="103"/>
      <c r="C16" s="103"/>
      <c r="D16" s="103"/>
      <c r="E16" s="103"/>
      <c r="F16" s="126"/>
      <c r="G16" s="126"/>
      <c r="H16" s="126"/>
      <c r="I16" s="126"/>
      <c r="J16" s="126"/>
      <c r="K16" s="126"/>
      <c r="L16" s="126"/>
      <c r="M16" s="126"/>
      <c r="N16" s="126"/>
      <c r="O16" s="126"/>
      <c r="P16" s="126"/>
      <c r="Q16" s="126"/>
      <c r="R16" s="126"/>
      <c r="S16" s="126"/>
      <c r="T16" s="126"/>
      <c r="U16" s="126"/>
      <c r="V16" s="126"/>
      <c r="W16" s="126"/>
      <c r="X16" s="126"/>
      <c r="Y16" s="131"/>
      <c r="Z16" s="127"/>
      <c r="AA16" s="3"/>
      <c r="AB16" s="3"/>
      <c r="AC16" s="3"/>
      <c r="AD16" s="3"/>
      <c r="AE16" s="3"/>
      <c r="AF16" s="3"/>
      <c r="AG16" s="3"/>
      <c r="AH16" s="3"/>
      <c r="AI16" s="3"/>
      <c r="AJ16" s="3"/>
      <c r="AK16" s="3"/>
    </row>
    <row r="17" spans="1:37">
      <c r="A17" s="130"/>
      <c r="B17" s="103"/>
      <c r="C17" s="103"/>
      <c r="D17" s="103"/>
      <c r="E17" s="103"/>
      <c r="F17" s="126"/>
      <c r="G17" s="126"/>
      <c r="H17" s="126"/>
      <c r="I17" s="126"/>
      <c r="J17" s="126"/>
      <c r="K17" s="126"/>
      <c r="L17" s="126"/>
      <c r="M17" s="126"/>
      <c r="N17" s="126"/>
      <c r="O17" s="126"/>
      <c r="P17" s="126"/>
      <c r="Q17" s="126"/>
      <c r="R17" s="126"/>
      <c r="S17" s="126"/>
      <c r="T17" s="126"/>
      <c r="U17" s="126"/>
      <c r="V17" s="126"/>
      <c r="W17" s="126"/>
      <c r="X17" s="126"/>
      <c r="Y17" s="131"/>
      <c r="Z17" s="127"/>
      <c r="AA17" s="3"/>
      <c r="AB17" s="3"/>
      <c r="AC17" s="3"/>
      <c r="AD17" s="3"/>
      <c r="AE17" s="3"/>
      <c r="AF17" s="3"/>
      <c r="AG17" s="3"/>
      <c r="AH17" s="3"/>
      <c r="AI17" s="3"/>
      <c r="AJ17" s="3"/>
      <c r="AK17" s="3"/>
    </row>
    <row r="18" spans="1:37" ht="16.5" customHeight="1">
      <c r="A18" s="130">
        <v>4</v>
      </c>
      <c r="B18" s="10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0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26"/>
      <c r="G18" s="126"/>
      <c r="H18" s="126"/>
      <c r="I18" s="126"/>
      <c r="J18" s="126"/>
      <c r="K18" s="126"/>
      <c r="L18" s="126"/>
      <c r="M18" s="126"/>
      <c r="N18" s="126"/>
      <c r="O18" s="126"/>
      <c r="P18" s="126"/>
      <c r="Q18" s="126"/>
      <c r="R18" s="126"/>
      <c r="S18" s="126"/>
      <c r="T18" s="126"/>
      <c r="U18" s="126"/>
      <c r="V18" s="126"/>
      <c r="W18" s="126"/>
      <c r="X18" s="126"/>
      <c r="Y18" s="131" t="str">
        <f t="shared" ref="Y18" si="4">IF(OR(E18="",E18="No Aplica"),"",COUNTIF(F18:X20,"SI"))</f>
        <v/>
      </c>
      <c r="Z18" s="127"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c r="A19" s="130"/>
      <c r="B19" s="103"/>
      <c r="C19" s="103"/>
      <c r="D19" s="103"/>
      <c r="E19" s="103"/>
      <c r="F19" s="126"/>
      <c r="G19" s="126"/>
      <c r="H19" s="126"/>
      <c r="I19" s="126"/>
      <c r="J19" s="126"/>
      <c r="K19" s="126"/>
      <c r="L19" s="126"/>
      <c r="M19" s="126"/>
      <c r="N19" s="126"/>
      <c r="O19" s="126"/>
      <c r="P19" s="126"/>
      <c r="Q19" s="126"/>
      <c r="R19" s="126"/>
      <c r="S19" s="126"/>
      <c r="T19" s="126"/>
      <c r="U19" s="126"/>
      <c r="V19" s="126"/>
      <c r="W19" s="126"/>
      <c r="X19" s="126"/>
      <c r="Y19" s="131"/>
      <c r="Z19" s="127"/>
      <c r="AA19" s="3"/>
      <c r="AB19" s="3"/>
      <c r="AC19" s="3"/>
      <c r="AD19" s="3"/>
      <c r="AE19" s="3"/>
      <c r="AF19" s="3"/>
      <c r="AG19" s="3"/>
      <c r="AH19" s="3"/>
      <c r="AI19" s="3"/>
      <c r="AJ19" s="3"/>
      <c r="AK19" s="3"/>
    </row>
    <row r="20" spans="1:37">
      <c r="A20" s="130"/>
      <c r="B20" s="103"/>
      <c r="C20" s="103"/>
      <c r="D20" s="103"/>
      <c r="E20" s="103"/>
      <c r="F20" s="126"/>
      <c r="G20" s="126"/>
      <c r="H20" s="126"/>
      <c r="I20" s="126"/>
      <c r="J20" s="126"/>
      <c r="K20" s="126"/>
      <c r="L20" s="126"/>
      <c r="M20" s="126"/>
      <c r="N20" s="126"/>
      <c r="O20" s="126"/>
      <c r="P20" s="126"/>
      <c r="Q20" s="126"/>
      <c r="R20" s="126"/>
      <c r="S20" s="126"/>
      <c r="T20" s="126"/>
      <c r="U20" s="126"/>
      <c r="V20" s="126"/>
      <c r="W20" s="126"/>
      <c r="X20" s="126"/>
      <c r="Y20" s="131"/>
      <c r="Z20" s="127"/>
      <c r="AA20" s="3"/>
      <c r="AB20" s="3"/>
      <c r="AC20" s="3"/>
      <c r="AD20" s="3"/>
      <c r="AE20" s="3"/>
      <c r="AF20" s="3"/>
      <c r="AG20" s="3"/>
      <c r="AH20" s="3"/>
      <c r="AI20" s="3"/>
      <c r="AJ20" s="3"/>
      <c r="AK20" s="3"/>
    </row>
    <row r="21" spans="1:37" ht="16.5" customHeight="1">
      <c r="A21" s="130">
        <v>5</v>
      </c>
      <c r="B21" s="10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Manejo de Emergencias y Desastres</v>
      </c>
      <c r="C21" s="10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Coordinación servicios de respuesta, emergencias y desastres</v>
      </c>
      <c r="D21" s="10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Posibilidad de afectación reputaciona por Emisión de certificados de emergencia, sin el cumplimiento de requisitos para beneficio de un tercero</v>
      </c>
      <c r="E21" s="10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Trámites, OPAs y Consultas de Acceso a la Información Pública</v>
      </c>
      <c r="F21" s="126" t="s">
        <v>119</v>
      </c>
      <c r="G21" s="126" t="s">
        <v>119</v>
      </c>
      <c r="H21" s="126" t="s">
        <v>119</v>
      </c>
      <c r="I21" s="126" t="s">
        <v>119</v>
      </c>
      <c r="J21" s="126" t="s">
        <v>118</v>
      </c>
      <c r="K21" s="126" t="s">
        <v>119</v>
      </c>
      <c r="L21" s="126" t="s">
        <v>119</v>
      </c>
      <c r="M21" s="126" t="s">
        <v>119</v>
      </c>
      <c r="N21" s="126" t="s">
        <v>119</v>
      </c>
      <c r="O21" s="126" t="s">
        <v>118</v>
      </c>
      <c r="P21" s="126" t="s">
        <v>118</v>
      </c>
      <c r="Q21" s="126" t="s">
        <v>118</v>
      </c>
      <c r="R21" s="126" t="s">
        <v>119</v>
      </c>
      <c r="S21" s="126" t="s">
        <v>119</v>
      </c>
      <c r="T21" s="126" t="s">
        <v>119</v>
      </c>
      <c r="U21" s="126" t="s">
        <v>119</v>
      </c>
      <c r="V21" s="126" t="s">
        <v>119</v>
      </c>
      <c r="W21" s="126" t="s">
        <v>119</v>
      </c>
      <c r="X21" s="126" t="s">
        <v>119</v>
      </c>
      <c r="Y21" s="131">
        <f t="shared" ref="Y21" si="6">IF(OR(E21="",E21="No Aplica"),"",COUNTIF(F21:X23,"SI"))</f>
        <v>4</v>
      </c>
      <c r="Z21" s="127"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Moderado</v>
      </c>
      <c r="AA21" s="3"/>
      <c r="AB21" s="3"/>
      <c r="AC21" s="3"/>
      <c r="AD21" s="3"/>
      <c r="AE21" s="3"/>
      <c r="AF21" s="3"/>
      <c r="AG21" s="3"/>
      <c r="AH21" s="3"/>
      <c r="AI21" s="3"/>
      <c r="AJ21" s="3"/>
      <c r="AK21" s="3"/>
    </row>
    <row r="22" spans="1:37">
      <c r="A22" s="130"/>
      <c r="B22" s="103"/>
      <c r="C22" s="103"/>
      <c r="D22" s="103"/>
      <c r="E22" s="103"/>
      <c r="F22" s="126"/>
      <c r="G22" s="126"/>
      <c r="H22" s="126"/>
      <c r="I22" s="126"/>
      <c r="J22" s="126"/>
      <c r="K22" s="126"/>
      <c r="L22" s="126"/>
      <c r="M22" s="126"/>
      <c r="N22" s="126"/>
      <c r="O22" s="126"/>
      <c r="P22" s="126"/>
      <c r="Q22" s="126"/>
      <c r="R22" s="126"/>
      <c r="S22" s="126"/>
      <c r="T22" s="126"/>
      <c r="U22" s="126"/>
      <c r="V22" s="126"/>
      <c r="W22" s="126"/>
      <c r="X22" s="126"/>
      <c r="Y22" s="131"/>
      <c r="Z22" s="127"/>
      <c r="AA22" s="3"/>
      <c r="AB22" s="3"/>
      <c r="AC22" s="3"/>
      <c r="AD22" s="3"/>
      <c r="AE22" s="3"/>
      <c r="AF22" s="3"/>
      <c r="AG22" s="3"/>
      <c r="AH22" s="3"/>
      <c r="AI22" s="3"/>
      <c r="AJ22" s="3"/>
      <c r="AK22" s="3"/>
    </row>
    <row r="23" spans="1:37">
      <c r="A23" s="130"/>
      <c r="B23" s="103"/>
      <c r="C23" s="103"/>
      <c r="D23" s="103"/>
      <c r="E23" s="103"/>
      <c r="F23" s="126"/>
      <c r="G23" s="126"/>
      <c r="H23" s="126"/>
      <c r="I23" s="126"/>
      <c r="J23" s="126"/>
      <c r="K23" s="126"/>
      <c r="L23" s="126"/>
      <c r="M23" s="126"/>
      <c r="N23" s="126"/>
      <c r="O23" s="126"/>
      <c r="P23" s="126"/>
      <c r="Q23" s="126"/>
      <c r="R23" s="126"/>
      <c r="S23" s="126"/>
      <c r="T23" s="126"/>
      <c r="U23" s="126"/>
      <c r="V23" s="126"/>
      <c r="W23" s="126"/>
      <c r="X23" s="126"/>
      <c r="Y23" s="131"/>
      <c r="Z23" s="127"/>
      <c r="AA23" s="3"/>
      <c r="AB23" s="3"/>
      <c r="AC23" s="3"/>
      <c r="AD23" s="3"/>
      <c r="AE23" s="3"/>
      <c r="AF23" s="3"/>
      <c r="AG23" s="3"/>
      <c r="AH23" s="3"/>
      <c r="AI23" s="3"/>
      <c r="AJ23" s="3"/>
      <c r="AK23" s="3"/>
    </row>
    <row r="24" spans="1:37" ht="16.5" customHeight="1">
      <c r="A24" s="130">
        <v>6</v>
      </c>
      <c r="B24" s="10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0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26"/>
      <c r="G24" s="126"/>
      <c r="H24" s="126"/>
      <c r="I24" s="126"/>
      <c r="J24" s="126"/>
      <c r="K24" s="126"/>
      <c r="L24" s="126"/>
      <c r="M24" s="126"/>
      <c r="N24" s="126"/>
      <c r="O24" s="126"/>
      <c r="P24" s="126"/>
      <c r="Q24" s="126"/>
      <c r="R24" s="126"/>
      <c r="S24" s="126"/>
      <c r="T24" s="126"/>
      <c r="U24" s="126"/>
      <c r="V24" s="126"/>
      <c r="W24" s="126"/>
      <c r="X24" s="126"/>
      <c r="Y24" s="131" t="str">
        <f t="shared" ref="Y24" si="8">IF(OR(E24="",E24="No Aplica"),"",COUNTIF(F24:X26,"SI"))</f>
        <v/>
      </c>
      <c r="Z24" s="127"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c r="A25" s="130"/>
      <c r="B25" s="103"/>
      <c r="C25" s="103"/>
      <c r="D25" s="103"/>
      <c r="E25" s="103"/>
      <c r="F25" s="126"/>
      <c r="G25" s="126"/>
      <c r="H25" s="126"/>
      <c r="I25" s="126"/>
      <c r="J25" s="126"/>
      <c r="K25" s="126"/>
      <c r="L25" s="126"/>
      <c r="M25" s="126"/>
      <c r="N25" s="126"/>
      <c r="O25" s="126"/>
      <c r="P25" s="126"/>
      <c r="Q25" s="126"/>
      <c r="R25" s="126"/>
      <c r="S25" s="126"/>
      <c r="T25" s="126"/>
      <c r="U25" s="126"/>
      <c r="V25" s="126"/>
      <c r="W25" s="126"/>
      <c r="X25" s="126"/>
      <c r="Y25" s="131"/>
      <c r="Z25" s="127"/>
      <c r="AA25" s="3"/>
      <c r="AB25" s="3"/>
      <c r="AC25" s="3"/>
      <c r="AD25" s="3"/>
      <c r="AE25" s="3"/>
      <c r="AF25" s="3"/>
      <c r="AG25" s="3"/>
      <c r="AH25" s="3"/>
      <c r="AI25" s="3"/>
      <c r="AJ25" s="3"/>
      <c r="AK25" s="3"/>
    </row>
    <row r="26" spans="1:37">
      <c r="A26" s="130"/>
      <c r="B26" s="103"/>
      <c r="C26" s="103"/>
      <c r="D26" s="103"/>
      <c r="E26" s="103"/>
      <c r="F26" s="126"/>
      <c r="G26" s="126"/>
      <c r="H26" s="126"/>
      <c r="I26" s="126"/>
      <c r="J26" s="126"/>
      <c r="K26" s="126"/>
      <c r="L26" s="126"/>
      <c r="M26" s="126"/>
      <c r="N26" s="126"/>
      <c r="O26" s="126"/>
      <c r="P26" s="126"/>
      <c r="Q26" s="126"/>
      <c r="R26" s="126"/>
      <c r="S26" s="126"/>
      <c r="T26" s="126"/>
      <c r="U26" s="126"/>
      <c r="V26" s="126"/>
      <c r="W26" s="126"/>
      <c r="X26" s="126"/>
      <c r="Y26" s="131"/>
      <c r="Z26" s="127"/>
      <c r="AA26" s="3"/>
      <c r="AB26" s="3"/>
      <c r="AC26" s="3"/>
      <c r="AD26" s="3"/>
      <c r="AE26" s="3"/>
      <c r="AF26" s="3"/>
      <c r="AG26" s="3"/>
      <c r="AH26" s="3"/>
      <c r="AI26" s="3"/>
      <c r="AJ26" s="3"/>
      <c r="AK26" s="3"/>
    </row>
    <row r="27" spans="1:37" ht="16.5" customHeight="1">
      <c r="A27" s="130">
        <v>7</v>
      </c>
      <c r="B27" s="10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0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0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0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26"/>
      <c r="G27" s="126"/>
      <c r="H27" s="126"/>
      <c r="I27" s="126"/>
      <c r="J27" s="126"/>
      <c r="K27" s="126"/>
      <c r="L27" s="126"/>
      <c r="M27" s="126"/>
      <c r="N27" s="126"/>
      <c r="O27" s="126"/>
      <c r="P27" s="126"/>
      <c r="Q27" s="126"/>
      <c r="R27" s="126"/>
      <c r="S27" s="126"/>
      <c r="T27" s="126"/>
      <c r="U27" s="126"/>
      <c r="V27" s="126"/>
      <c r="W27" s="126"/>
      <c r="X27" s="126"/>
      <c r="Y27" s="131" t="str">
        <f t="shared" ref="Y27" si="10">IF(OR(E27="",E27="No Aplica"),"",COUNTIF(F27:X29,"SI"))</f>
        <v/>
      </c>
      <c r="Z27" s="127"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c r="A28" s="130"/>
      <c r="B28" s="103"/>
      <c r="C28" s="103"/>
      <c r="D28" s="103"/>
      <c r="E28" s="103"/>
      <c r="F28" s="126"/>
      <c r="G28" s="126"/>
      <c r="H28" s="126"/>
      <c r="I28" s="126"/>
      <c r="J28" s="126"/>
      <c r="K28" s="126"/>
      <c r="L28" s="126"/>
      <c r="M28" s="126"/>
      <c r="N28" s="126"/>
      <c r="O28" s="126"/>
      <c r="P28" s="126"/>
      <c r="Q28" s="126"/>
      <c r="R28" s="126"/>
      <c r="S28" s="126"/>
      <c r="T28" s="126"/>
      <c r="U28" s="126"/>
      <c r="V28" s="126"/>
      <c r="W28" s="126"/>
      <c r="X28" s="126"/>
      <c r="Y28" s="131"/>
      <c r="Z28" s="127"/>
      <c r="AA28" s="3"/>
      <c r="AB28" s="3"/>
      <c r="AC28" s="3"/>
      <c r="AD28" s="3"/>
      <c r="AE28" s="3"/>
      <c r="AF28" s="3"/>
      <c r="AG28" s="3"/>
      <c r="AH28" s="3"/>
      <c r="AI28" s="3"/>
      <c r="AJ28" s="3"/>
      <c r="AK28" s="3"/>
    </row>
    <row r="29" spans="1:37">
      <c r="A29" s="130"/>
      <c r="B29" s="103"/>
      <c r="C29" s="103"/>
      <c r="D29" s="103"/>
      <c r="E29" s="103"/>
      <c r="F29" s="126"/>
      <c r="G29" s="126"/>
      <c r="H29" s="126"/>
      <c r="I29" s="126"/>
      <c r="J29" s="126"/>
      <c r="K29" s="126"/>
      <c r="L29" s="126"/>
      <c r="M29" s="126"/>
      <c r="N29" s="126"/>
      <c r="O29" s="126"/>
      <c r="P29" s="126"/>
      <c r="Q29" s="126"/>
      <c r="R29" s="126"/>
      <c r="S29" s="126"/>
      <c r="T29" s="126"/>
      <c r="U29" s="126"/>
      <c r="V29" s="126"/>
      <c r="W29" s="126"/>
      <c r="X29" s="126"/>
      <c r="Y29" s="131"/>
      <c r="Z29" s="127"/>
      <c r="AA29" s="3"/>
      <c r="AB29" s="3"/>
      <c r="AC29" s="3"/>
      <c r="AD29" s="3"/>
      <c r="AE29" s="3"/>
      <c r="AF29" s="3"/>
      <c r="AG29" s="3"/>
      <c r="AH29" s="3"/>
      <c r="AI29" s="3"/>
      <c r="AJ29" s="3"/>
      <c r="AK29" s="3"/>
    </row>
    <row r="30" spans="1:37" ht="16.5" customHeight="1">
      <c r="A30" s="130">
        <v>8</v>
      </c>
      <c r="B30" s="10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0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0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10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126"/>
      <c r="G30" s="126"/>
      <c r="H30" s="126"/>
      <c r="I30" s="126"/>
      <c r="J30" s="126"/>
      <c r="K30" s="126"/>
      <c r="L30" s="126"/>
      <c r="M30" s="126"/>
      <c r="N30" s="126"/>
      <c r="O30" s="126"/>
      <c r="P30" s="126"/>
      <c r="Q30" s="126"/>
      <c r="R30" s="126"/>
      <c r="S30" s="126"/>
      <c r="T30" s="126"/>
      <c r="U30" s="126"/>
      <c r="V30" s="126"/>
      <c r="W30" s="126"/>
      <c r="X30" s="126"/>
      <c r="Y30" s="131" t="str">
        <f t="shared" ref="Y30" si="12">IF(OR(E30="",E30="No Aplica"),"",COUNTIF(F30:X32,"SI"))</f>
        <v/>
      </c>
      <c r="Z30" s="127"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c r="A31" s="130"/>
      <c r="B31" s="103"/>
      <c r="C31" s="103"/>
      <c r="D31" s="103"/>
      <c r="E31" s="103"/>
      <c r="F31" s="126"/>
      <c r="G31" s="126"/>
      <c r="H31" s="126"/>
      <c r="I31" s="126"/>
      <c r="J31" s="126"/>
      <c r="K31" s="126"/>
      <c r="L31" s="126"/>
      <c r="M31" s="126"/>
      <c r="N31" s="126"/>
      <c r="O31" s="126"/>
      <c r="P31" s="126"/>
      <c r="Q31" s="126"/>
      <c r="R31" s="126"/>
      <c r="S31" s="126"/>
      <c r="T31" s="126"/>
      <c r="U31" s="126"/>
      <c r="V31" s="126"/>
      <c r="W31" s="126"/>
      <c r="X31" s="126"/>
      <c r="Y31" s="131"/>
      <c r="Z31" s="127"/>
      <c r="AA31" s="3"/>
      <c r="AB31" s="3"/>
      <c r="AC31" s="3"/>
      <c r="AD31" s="3"/>
      <c r="AE31" s="3"/>
      <c r="AF31" s="3"/>
      <c r="AG31" s="3"/>
      <c r="AH31" s="3"/>
      <c r="AI31" s="3"/>
      <c r="AJ31" s="3"/>
      <c r="AK31" s="3"/>
    </row>
    <row r="32" spans="1:37">
      <c r="A32" s="130"/>
      <c r="B32" s="103"/>
      <c r="C32" s="103"/>
      <c r="D32" s="103"/>
      <c r="E32" s="103"/>
      <c r="F32" s="126"/>
      <c r="G32" s="126"/>
      <c r="H32" s="126"/>
      <c r="I32" s="126"/>
      <c r="J32" s="126"/>
      <c r="K32" s="126"/>
      <c r="L32" s="126"/>
      <c r="M32" s="126"/>
      <c r="N32" s="126"/>
      <c r="O32" s="126"/>
      <c r="P32" s="126"/>
      <c r="Q32" s="126"/>
      <c r="R32" s="126"/>
      <c r="S32" s="126"/>
      <c r="T32" s="126"/>
      <c r="U32" s="126"/>
      <c r="V32" s="126"/>
      <c r="W32" s="126"/>
      <c r="X32" s="126"/>
      <c r="Y32" s="131"/>
      <c r="Z32" s="127"/>
      <c r="AA32" s="3"/>
      <c r="AB32" s="3"/>
      <c r="AC32" s="3"/>
      <c r="AD32" s="3"/>
      <c r="AE32" s="3"/>
      <c r="AF32" s="3"/>
      <c r="AG32" s="3"/>
      <c r="AH32" s="3"/>
      <c r="AI32" s="3"/>
      <c r="AJ32" s="3"/>
      <c r="AK32" s="3"/>
    </row>
    <row r="33" spans="1:37" ht="16.5" customHeight="1">
      <c r="A33" s="130">
        <v>9</v>
      </c>
      <c r="B33" s="10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0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0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10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126"/>
      <c r="G33" s="126"/>
      <c r="H33" s="126"/>
      <c r="I33" s="126"/>
      <c r="J33" s="126"/>
      <c r="K33" s="126"/>
      <c r="L33" s="126"/>
      <c r="M33" s="126"/>
      <c r="N33" s="126"/>
      <c r="O33" s="126"/>
      <c r="P33" s="126"/>
      <c r="Q33" s="126"/>
      <c r="R33" s="126"/>
      <c r="S33" s="126"/>
      <c r="T33" s="126"/>
      <c r="U33" s="126"/>
      <c r="V33" s="126"/>
      <c r="W33" s="126"/>
      <c r="X33" s="126"/>
      <c r="Y33" s="131" t="str">
        <f t="shared" ref="Y33" si="14">IF(OR(E33="",E33="No Aplica"),"",COUNTIF(F33:X35,"SI"))</f>
        <v/>
      </c>
      <c r="Z33" s="127"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c r="A34" s="130"/>
      <c r="B34" s="103"/>
      <c r="C34" s="103"/>
      <c r="D34" s="103"/>
      <c r="E34" s="103"/>
      <c r="F34" s="126"/>
      <c r="G34" s="126"/>
      <c r="H34" s="126"/>
      <c r="I34" s="126"/>
      <c r="J34" s="126"/>
      <c r="K34" s="126"/>
      <c r="L34" s="126"/>
      <c r="M34" s="126"/>
      <c r="N34" s="126"/>
      <c r="O34" s="126"/>
      <c r="P34" s="126"/>
      <c r="Q34" s="126"/>
      <c r="R34" s="126"/>
      <c r="S34" s="126"/>
      <c r="T34" s="126"/>
      <c r="U34" s="126"/>
      <c r="V34" s="126"/>
      <c r="W34" s="126"/>
      <c r="X34" s="126"/>
      <c r="Y34" s="131"/>
      <c r="Z34" s="127"/>
      <c r="AA34" s="3"/>
      <c r="AB34" s="3"/>
      <c r="AC34" s="3"/>
      <c r="AD34" s="3"/>
      <c r="AE34" s="3"/>
      <c r="AF34" s="3"/>
      <c r="AG34" s="3"/>
      <c r="AH34" s="3"/>
      <c r="AI34" s="3"/>
      <c r="AJ34" s="3"/>
      <c r="AK34" s="3"/>
    </row>
    <row r="35" spans="1:37">
      <c r="A35" s="130"/>
      <c r="B35" s="103"/>
      <c r="C35" s="103"/>
      <c r="D35" s="103"/>
      <c r="E35" s="103"/>
      <c r="F35" s="126"/>
      <c r="G35" s="126"/>
      <c r="H35" s="126"/>
      <c r="I35" s="126"/>
      <c r="J35" s="126"/>
      <c r="K35" s="126"/>
      <c r="L35" s="126"/>
      <c r="M35" s="126"/>
      <c r="N35" s="126"/>
      <c r="O35" s="126"/>
      <c r="P35" s="126"/>
      <c r="Q35" s="126"/>
      <c r="R35" s="126"/>
      <c r="S35" s="126"/>
      <c r="T35" s="126"/>
      <c r="U35" s="126"/>
      <c r="V35" s="126"/>
      <c r="W35" s="126"/>
      <c r="X35" s="126"/>
      <c r="Y35" s="131"/>
      <c r="Z35" s="127"/>
      <c r="AA35" s="3"/>
      <c r="AB35" s="3"/>
      <c r="AC35" s="3"/>
      <c r="AD35" s="3"/>
      <c r="AE35" s="3"/>
      <c r="AF35" s="3"/>
      <c r="AG35" s="3"/>
      <c r="AH35" s="3"/>
      <c r="AI35" s="3"/>
      <c r="AJ35" s="3"/>
      <c r="AK35" s="3"/>
    </row>
    <row r="36" spans="1:37" ht="16.5" customHeight="1">
      <c r="A36" s="130">
        <v>10</v>
      </c>
      <c r="B36" s="10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0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0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10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126"/>
      <c r="G36" s="126"/>
      <c r="H36" s="126"/>
      <c r="I36" s="126"/>
      <c r="J36" s="126"/>
      <c r="K36" s="126"/>
      <c r="L36" s="126"/>
      <c r="M36" s="126"/>
      <c r="N36" s="126"/>
      <c r="O36" s="126"/>
      <c r="P36" s="126"/>
      <c r="Q36" s="126"/>
      <c r="R36" s="126"/>
      <c r="S36" s="126"/>
      <c r="T36" s="126"/>
      <c r="U36" s="126"/>
      <c r="V36" s="126"/>
      <c r="W36" s="126"/>
      <c r="X36" s="126"/>
      <c r="Y36" s="131" t="str">
        <f t="shared" ref="Y36" si="16">IF(OR(E36="",E36="No Aplica"),"",COUNTIF(F36:X38,"SI"))</f>
        <v/>
      </c>
      <c r="Z36" s="127"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c r="A37" s="130"/>
      <c r="B37" s="103"/>
      <c r="C37" s="103"/>
      <c r="D37" s="103"/>
      <c r="E37" s="103"/>
      <c r="F37" s="126"/>
      <c r="G37" s="126"/>
      <c r="H37" s="126"/>
      <c r="I37" s="126"/>
      <c r="J37" s="126"/>
      <c r="K37" s="126"/>
      <c r="L37" s="126"/>
      <c r="M37" s="126"/>
      <c r="N37" s="126"/>
      <c r="O37" s="126"/>
      <c r="P37" s="126"/>
      <c r="Q37" s="126"/>
      <c r="R37" s="126"/>
      <c r="S37" s="126"/>
      <c r="T37" s="126"/>
      <c r="U37" s="126"/>
      <c r="V37" s="126"/>
      <c r="W37" s="126"/>
      <c r="X37" s="126"/>
      <c r="Y37" s="131"/>
      <c r="Z37" s="127"/>
    </row>
    <row r="38" spans="1:37">
      <c r="A38" s="130"/>
      <c r="B38" s="103"/>
      <c r="C38" s="103"/>
      <c r="D38" s="103"/>
      <c r="E38" s="103"/>
      <c r="F38" s="126"/>
      <c r="G38" s="126"/>
      <c r="H38" s="126"/>
      <c r="I38" s="126"/>
      <c r="J38" s="126"/>
      <c r="K38" s="126"/>
      <c r="L38" s="126"/>
      <c r="M38" s="126"/>
      <c r="N38" s="126"/>
      <c r="O38" s="126"/>
      <c r="P38" s="126"/>
      <c r="Q38" s="126"/>
      <c r="R38" s="126"/>
      <c r="S38" s="126"/>
      <c r="T38" s="126"/>
      <c r="U38" s="126"/>
      <c r="V38" s="126"/>
      <c r="W38" s="126"/>
      <c r="X38" s="126"/>
      <c r="Y38" s="131"/>
      <c r="Z38" s="127"/>
    </row>
    <row r="39" spans="1:37" ht="16.5" customHeight="1">
      <c r="A39" s="130">
        <v>11</v>
      </c>
      <c r="B39" s="10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0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0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10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26"/>
      <c r="G39" s="126"/>
      <c r="H39" s="126"/>
      <c r="I39" s="126"/>
      <c r="J39" s="126"/>
      <c r="K39" s="126"/>
      <c r="L39" s="126"/>
      <c r="M39" s="126"/>
      <c r="N39" s="126"/>
      <c r="O39" s="126"/>
      <c r="P39" s="126"/>
      <c r="Q39" s="126"/>
      <c r="R39" s="126"/>
      <c r="S39" s="126"/>
      <c r="T39" s="126"/>
      <c r="U39" s="126"/>
      <c r="V39" s="126"/>
      <c r="W39" s="126"/>
      <c r="X39" s="126"/>
      <c r="Y39" s="131" t="str">
        <f t="shared" ref="Y39" si="18">IF(OR(E39="",E39="No Aplica"),"",COUNTIF(F39:X41,"SI"))</f>
        <v/>
      </c>
      <c r="Z39" s="127"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c r="A40" s="130"/>
      <c r="B40" s="103"/>
      <c r="C40" s="103"/>
      <c r="D40" s="103"/>
      <c r="E40" s="103"/>
      <c r="F40" s="126"/>
      <c r="G40" s="126"/>
      <c r="H40" s="126"/>
      <c r="I40" s="126"/>
      <c r="J40" s="126"/>
      <c r="K40" s="126"/>
      <c r="L40" s="126"/>
      <c r="M40" s="126"/>
      <c r="N40" s="126"/>
      <c r="O40" s="126"/>
      <c r="P40" s="126"/>
      <c r="Q40" s="126"/>
      <c r="R40" s="126"/>
      <c r="S40" s="126"/>
      <c r="T40" s="126"/>
      <c r="U40" s="126"/>
      <c r="V40" s="126"/>
      <c r="W40" s="126"/>
      <c r="X40" s="126"/>
      <c r="Y40" s="131"/>
      <c r="Z40" s="127"/>
    </row>
    <row r="41" spans="1:37">
      <c r="A41" s="130"/>
      <c r="B41" s="103"/>
      <c r="C41" s="103"/>
      <c r="D41" s="103"/>
      <c r="E41" s="103"/>
      <c r="F41" s="126"/>
      <c r="G41" s="126"/>
      <c r="H41" s="126"/>
      <c r="I41" s="126"/>
      <c r="J41" s="126"/>
      <c r="K41" s="126"/>
      <c r="L41" s="126"/>
      <c r="M41" s="126"/>
      <c r="N41" s="126"/>
      <c r="O41" s="126"/>
      <c r="P41" s="126"/>
      <c r="Q41" s="126"/>
      <c r="R41" s="126"/>
      <c r="S41" s="126"/>
      <c r="T41" s="126"/>
      <c r="U41" s="126"/>
      <c r="V41" s="126"/>
      <c r="W41" s="126"/>
      <c r="X41" s="126"/>
      <c r="Y41" s="131"/>
      <c r="Z41" s="127"/>
    </row>
    <row r="42" spans="1:37" ht="16.5" customHeight="1">
      <c r="A42" s="130">
        <v>12</v>
      </c>
      <c r="B42" s="10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0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26"/>
      <c r="G42" s="126"/>
      <c r="H42" s="126"/>
      <c r="I42" s="126"/>
      <c r="J42" s="126"/>
      <c r="K42" s="126"/>
      <c r="L42" s="126"/>
      <c r="M42" s="126"/>
      <c r="N42" s="126"/>
      <c r="O42" s="126"/>
      <c r="P42" s="126"/>
      <c r="Q42" s="126"/>
      <c r="R42" s="126"/>
      <c r="S42" s="126"/>
      <c r="T42" s="126"/>
      <c r="U42" s="126"/>
      <c r="V42" s="126"/>
      <c r="W42" s="126"/>
      <c r="X42" s="126"/>
      <c r="Y42" s="131" t="str">
        <f t="shared" ref="Y42" si="20">IF(OR(E42="",E42="No Aplica"),"",COUNTIF(F42:X44,"SI"))</f>
        <v/>
      </c>
      <c r="Z42" s="127"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c r="A43" s="130"/>
      <c r="B43" s="103"/>
      <c r="C43" s="103"/>
      <c r="D43" s="103"/>
      <c r="E43" s="103"/>
      <c r="F43" s="126"/>
      <c r="G43" s="126"/>
      <c r="H43" s="126"/>
      <c r="I43" s="126"/>
      <c r="J43" s="126"/>
      <c r="K43" s="126"/>
      <c r="L43" s="126"/>
      <c r="M43" s="126"/>
      <c r="N43" s="126"/>
      <c r="O43" s="126"/>
      <c r="P43" s="126"/>
      <c r="Q43" s="126"/>
      <c r="R43" s="126"/>
      <c r="S43" s="126"/>
      <c r="T43" s="126"/>
      <c r="U43" s="126"/>
      <c r="V43" s="126"/>
      <c r="W43" s="126"/>
      <c r="X43" s="126"/>
      <c r="Y43" s="131"/>
      <c r="Z43" s="127"/>
    </row>
    <row r="44" spans="1:37">
      <c r="A44" s="130"/>
      <c r="B44" s="103"/>
      <c r="C44" s="103"/>
      <c r="D44" s="103"/>
      <c r="E44" s="103"/>
      <c r="F44" s="126"/>
      <c r="G44" s="126"/>
      <c r="H44" s="126"/>
      <c r="I44" s="126"/>
      <c r="J44" s="126"/>
      <c r="K44" s="126"/>
      <c r="L44" s="126"/>
      <c r="M44" s="126"/>
      <c r="N44" s="126"/>
      <c r="O44" s="126"/>
      <c r="P44" s="126"/>
      <c r="Q44" s="126"/>
      <c r="R44" s="126"/>
      <c r="S44" s="126"/>
      <c r="T44" s="126"/>
      <c r="U44" s="126"/>
      <c r="V44" s="126"/>
      <c r="W44" s="126"/>
      <c r="X44" s="126"/>
      <c r="Y44" s="131"/>
      <c r="Z44" s="127"/>
    </row>
    <row r="45" spans="1:37" ht="16.5" customHeight="1">
      <c r="A45" s="130">
        <v>13</v>
      </c>
      <c r="B45" s="10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0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26"/>
      <c r="G45" s="126"/>
      <c r="H45" s="126"/>
      <c r="I45" s="126"/>
      <c r="J45" s="126"/>
      <c r="K45" s="126"/>
      <c r="L45" s="126"/>
      <c r="M45" s="126"/>
      <c r="N45" s="126"/>
      <c r="O45" s="126"/>
      <c r="P45" s="126"/>
      <c r="Q45" s="126"/>
      <c r="R45" s="126"/>
      <c r="S45" s="126"/>
      <c r="T45" s="126"/>
      <c r="U45" s="126"/>
      <c r="V45" s="126"/>
      <c r="W45" s="126"/>
      <c r="X45" s="126"/>
      <c r="Y45" s="131" t="str">
        <f t="shared" ref="Y45" si="22">IF(OR(E45="",E45="No Aplica"),"",COUNTIF(F45:X47,"SI"))</f>
        <v/>
      </c>
      <c r="Z45" s="127"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c r="A46" s="130"/>
      <c r="B46" s="103"/>
      <c r="C46" s="103"/>
      <c r="D46" s="103"/>
      <c r="E46" s="103"/>
      <c r="F46" s="126"/>
      <c r="G46" s="126"/>
      <c r="H46" s="126"/>
      <c r="I46" s="126"/>
      <c r="J46" s="126"/>
      <c r="K46" s="126"/>
      <c r="L46" s="126"/>
      <c r="M46" s="126"/>
      <c r="N46" s="126"/>
      <c r="O46" s="126"/>
      <c r="P46" s="126"/>
      <c r="Q46" s="126"/>
      <c r="R46" s="126"/>
      <c r="S46" s="126"/>
      <c r="T46" s="126"/>
      <c r="U46" s="126"/>
      <c r="V46" s="126"/>
      <c r="W46" s="126"/>
      <c r="X46" s="126"/>
      <c r="Y46" s="131"/>
      <c r="Z46" s="127"/>
    </row>
    <row r="47" spans="1:37">
      <c r="A47" s="130"/>
      <c r="B47" s="103"/>
      <c r="C47" s="103"/>
      <c r="D47" s="103"/>
      <c r="E47" s="103"/>
      <c r="F47" s="126"/>
      <c r="G47" s="126"/>
      <c r="H47" s="126"/>
      <c r="I47" s="126"/>
      <c r="J47" s="126"/>
      <c r="K47" s="126"/>
      <c r="L47" s="126"/>
      <c r="M47" s="126"/>
      <c r="N47" s="126"/>
      <c r="O47" s="126"/>
      <c r="P47" s="126"/>
      <c r="Q47" s="126"/>
      <c r="R47" s="126"/>
      <c r="S47" s="126"/>
      <c r="T47" s="126"/>
      <c r="U47" s="126"/>
      <c r="V47" s="126"/>
      <c r="W47" s="126"/>
      <c r="X47" s="126"/>
      <c r="Y47" s="131"/>
      <c r="Z47" s="127"/>
    </row>
    <row r="48" spans="1:37" ht="16.5" customHeight="1">
      <c r="A48" s="130">
        <v>14</v>
      </c>
      <c r="B48" s="10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0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26"/>
      <c r="G48" s="126"/>
      <c r="H48" s="126"/>
      <c r="I48" s="126"/>
      <c r="J48" s="126"/>
      <c r="K48" s="126"/>
      <c r="L48" s="126"/>
      <c r="M48" s="126"/>
      <c r="N48" s="126"/>
      <c r="O48" s="126"/>
      <c r="P48" s="126"/>
      <c r="Q48" s="126"/>
      <c r="R48" s="126"/>
      <c r="S48" s="126"/>
      <c r="T48" s="126"/>
      <c r="U48" s="126"/>
      <c r="V48" s="126"/>
      <c r="W48" s="126"/>
      <c r="X48" s="126"/>
      <c r="Y48" s="131" t="str">
        <f t="shared" ref="Y48" si="24">IF(OR(E48="",E48="No Aplica"),"",COUNTIF(F48:X50,"SI"))</f>
        <v/>
      </c>
      <c r="Z48" s="127"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c r="A49" s="130"/>
      <c r="B49" s="103"/>
      <c r="C49" s="103"/>
      <c r="D49" s="103"/>
      <c r="E49" s="103"/>
      <c r="F49" s="126"/>
      <c r="G49" s="126"/>
      <c r="H49" s="126"/>
      <c r="I49" s="126"/>
      <c r="J49" s="126"/>
      <c r="K49" s="126"/>
      <c r="L49" s="126"/>
      <c r="M49" s="126"/>
      <c r="N49" s="126"/>
      <c r="O49" s="126"/>
      <c r="P49" s="126"/>
      <c r="Q49" s="126"/>
      <c r="R49" s="126"/>
      <c r="S49" s="126"/>
      <c r="T49" s="126"/>
      <c r="U49" s="126"/>
      <c r="V49" s="126"/>
      <c r="W49" s="126"/>
      <c r="X49" s="126"/>
      <c r="Y49" s="131"/>
      <c r="Z49" s="127"/>
    </row>
    <row r="50" spans="1:37">
      <c r="A50" s="130"/>
      <c r="B50" s="103"/>
      <c r="C50" s="103"/>
      <c r="D50" s="103"/>
      <c r="E50" s="103"/>
      <c r="F50" s="126"/>
      <c r="G50" s="126"/>
      <c r="H50" s="126"/>
      <c r="I50" s="126"/>
      <c r="J50" s="126"/>
      <c r="K50" s="126"/>
      <c r="L50" s="126"/>
      <c r="M50" s="126"/>
      <c r="N50" s="126"/>
      <c r="O50" s="126"/>
      <c r="P50" s="126"/>
      <c r="Q50" s="126"/>
      <c r="R50" s="126"/>
      <c r="S50" s="126"/>
      <c r="T50" s="126"/>
      <c r="U50" s="126"/>
      <c r="V50" s="126"/>
      <c r="W50" s="126"/>
      <c r="X50" s="126"/>
      <c r="Y50" s="131"/>
      <c r="Z50" s="127"/>
    </row>
    <row r="51" spans="1:37" ht="16.5" customHeight="1">
      <c r="A51" s="130">
        <v>15</v>
      </c>
      <c r="B51" s="10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0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26"/>
      <c r="G51" s="126"/>
      <c r="H51" s="126"/>
      <c r="I51" s="126"/>
      <c r="J51" s="126"/>
      <c r="K51" s="126"/>
      <c r="L51" s="126"/>
      <c r="M51" s="126"/>
      <c r="N51" s="126"/>
      <c r="O51" s="126"/>
      <c r="P51" s="126"/>
      <c r="Q51" s="126"/>
      <c r="R51" s="126"/>
      <c r="S51" s="126"/>
      <c r="T51" s="126"/>
      <c r="U51" s="126"/>
      <c r="V51" s="126"/>
      <c r="W51" s="126"/>
      <c r="X51" s="126"/>
      <c r="Y51" s="131" t="str">
        <f t="shared" ref="Y51" si="26">IF(OR(E51="",E51="No Aplica"),"",COUNTIF(F51:X53,"SI"))</f>
        <v/>
      </c>
      <c r="Z51" s="127"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c r="A52" s="130"/>
      <c r="B52" s="103"/>
      <c r="C52" s="103"/>
      <c r="D52" s="103"/>
      <c r="E52" s="103"/>
      <c r="F52" s="126"/>
      <c r="G52" s="126"/>
      <c r="H52" s="126"/>
      <c r="I52" s="126"/>
      <c r="J52" s="126"/>
      <c r="K52" s="126"/>
      <c r="L52" s="126"/>
      <c r="M52" s="126"/>
      <c r="N52" s="126"/>
      <c r="O52" s="126"/>
      <c r="P52" s="126"/>
      <c r="Q52" s="126"/>
      <c r="R52" s="126"/>
      <c r="S52" s="126"/>
      <c r="T52" s="126"/>
      <c r="U52" s="126"/>
      <c r="V52" s="126"/>
      <c r="W52" s="126"/>
      <c r="X52" s="126"/>
      <c r="Y52" s="131"/>
      <c r="Z52" s="127"/>
    </row>
    <row r="53" spans="1:37">
      <c r="A53" s="130"/>
      <c r="B53" s="103"/>
      <c r="C53" s="103"/>
      <c r="D53" s="103"/>
      <c r="E53" s="103"/>
      <c r="F53" s="126"/>
      <c r="G53" s="126"/>
      <c r="H53" s="126"/>
      <c r="I53" s="126"/>
      <c r="J53" s="126"/>
      <c r="K53" s="126"/>
      <c r="L53" s="126"/>
      <c r="M53" s="126"/>
      <c r="N53" s="126"/>
      <c r="O53" s="126"/>
      <c r="P53" s="126"/>
      <c r="Q53" s="126"/>
      <c r="R53" s="126"/>
      <c r="S53" s="126"/>
      <c r="T53" s="126"/>
      <c r="U53" s="126"/>
      <c r="V53" s="126"/>
      <c r="W53" s="126"/>
      <c r="X53" s="126"/>
      <c r="Y53" s="131"/>
      <c r="Z53" s="127"/>
    </row>
    <row r="54" spans="1:37" ht="16.5" customHeight="1">
      <c r="A54" s="130">
        <v>16</v>
      </c>
      <c r="B54" s="10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0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26"/>
      <c r="G54" s="126"/>
      <c r="H54" s="126"/>
      <c r="I54" s="126"/>
      <c r="J54" s="126"/>
      <c r="K54" s="126"/>
      <c r="L54" s="126"/>
      <c r="M54" s="126"/>
      <c r="N54" s="126"/>
      <c r="O54" s="126"/>
      <c r="P54" s="126"/>
      <c r="Q54" s="126"/>
      <c r="R54" s="126"/>
      <c r="S54" s="126"/>
      <c r="T54" s="126"/>
      <c r="U54" s="126"/>
      <c r="V54" s="126"/>
      <c r="W54" s="126"/>
      <c r="X54" s="126"/>
      <c r="Y54" s="131" t="str">
        <f t="shared" ref="Y54" si="28">IF(OR(E54="",E54="No Aplica"),"",COUNTIF(F54:X56,"SI"))</f>
        <v/>
      </c>
      <c r="Z54" s="127"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c r="A55" s="130"/>
      <c r="B55" s="103"/>
      <c r="C55" s="103"/>
      <c r="D55" s="103"/>
      <c r="E55" s="103"/>
      <c r="F55" s="126"/>
      <c r="G55" s="126"/>
      <c r="H55" s="126"/>
      <c r="I55" s="126"/>
      <c r="J55" s="126"/>
      <c r="K55" s="126"/>
      <c r="L55" s="126"/>
      <c r="M55" s="126"/>
      <c r="N55" s="126"/>
      <c r="O55" s="126"/>
      <c r="P55" s="126"/>
      <c r="Q55" s="126"/>
      <c r="R55" s="126"/>
      <c r="S55" s="126"/>
      <c r="T55" s="126"/>
      <c r="U55" s="126"/>
      <c r="V55" s="126"/>
      <c r="W55" s="126"/>
      <c r="X55" s="126"/>
      <c r="Y55" s="131"/>
      <c r="Z55" s="127"/>
    </row>
    <row r="56" spans="1:37">
      <c r="A56" s="130"/>
      <c r="B56" s="103"/>
      <c r="C56" s="103"/>
      <c r="D56" s="103"/>
      <c r="E56" s="103"/>
      <c r="F56" s="126"/>
      <c r="G56" s="126"/>
      <c r="H56" s="126"/>
      <c r="I56" s="126"/>
      <c r="J56" s="126"/>
      <c r="K56" s="126"/>
      <c r="L56" s="126"/>
      <c r="M56" s="126"/>
      <c r="N56" s="126"/>
      <c r="O56" s="126"/>
      <c r="P56" s="126"/>
      <c r="Q56" s="126"/>
      <c r="R56" s="126"/>
      <c r="S56" s="126"/>
      <c r="T56" s="126"/>
      <c r="U56" s="126"/>
      <c r="V56" s="126"/>
      <c r="W56" s="126"/>
      <c r="X56" s="126"/>
      <c r="Y56" s="131"/>
      <c r="Z56" s="127"/>
    </row>
    <row r="57" spans="1:37" ht="16.5" customHeight="1">
      <c r="A57" s="130">
        <v>17</v>
      </c>
      <c r="B57" s="10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0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26"/>
      <c r="G57" s="126"/>
      <c r="H57" s="126"/>
      <c r="I57" s="126"/>
      <c r="J57" s="126"/>
      <c r="K57" s="126"/>
      <c r="L57" s="126"/>
      <c r="M57" s="126"/>
      <c r="N57" s="126"/>
      <c r="O57" s="126"/>
      <c r="P57" s="126"/>
      <c r="Q57" s="126"/>
      <c r="R57" s="126"/>
      <c r="S57" s="126"/>
      <c r="T57" s="126"/>
      <c r="U57" s="126"/>
      <c r="V57" s="126"/>
      <c r="W57" s="126"/>
      <c r="X57" s="126"/>
      <c r="Y57" s="131" t="str">
        <f t="shared" ref="Y57" si="30">IF(OR(E57="",E57="No Aplica"),"",COUNTIF(F57:X59,"SI"))</f>
        <v/>
      </c>
      <c r="Z57" s="127"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c r="A58" s="130"/>
      <c r="B58" s="103"/>
      <c r="C58" s="103"/>
      <c r="D58" s="103"/>
      <c r="E58" s="103"/>
      <c r="F58" s="126"/>
      <c r="G58" s="126"/>
      <c r="H58" s="126"/>
      <c r="I58" s="126"/>
      <c r="J58" s="126"/>
      <c r="K58" s="126"/>
      <c r="L58" s="126"/>
      <c r="M58" s="126"/>
      <c r="N58" s="126"/>
      <c r="O58" s="126"/>
      <c r="P58" s="126"/>
      <c r="Q58" s="126"/>
      <c r="R58" s="126"/>
      <c r="S58" s="126"/>
      <c r="T58" s="126"/>
      <c r="U58" s="126"/>
      <c r="V58" s="126"/>
      <c r="W58" s="126"/>
      <c r="X58" s="126"/>
      <c r="Y58" s="131"/>
      <c r="Z58" s="127"/>
    </row>
    <row r="59" spans="1:37">
      <c r="A59" s="130"/>
      <c r="B59" s="103"/>
      <c r="C59" s="103"/>
      <c r="D59" s="103"/>
      <c r="E59" s="103"/>
      <c r="F59" s="126"/>
      <c r="G59" s="126"/>
      <c r="H59" s="126"/>
      <c r="I59" s="126"/>
      <c r="J59" s="126"/>
      <c r="K59" s="126"/>
      <c r="L59" s="126"/>
      <c r="M59" s="126"/>
      <c r="N59" s="126"/>
      <c r="O59" s="126"/>
      <c r="P59" s="126"/>
      <c r="Q59" s="126"/>
      <c r="R59" s="126"/>
      <c r="S59" s="126"/>
      <c r="T59" s="126"/>
      <c r="U59" s="126"/>
      <c r="V59" s="126"/>
      <c r="W59" s="126"/>
      <c r="X59" s="126"/>
      <c r="Y59" s="131"/>
      <c r="Z59" s="127"/>
    </row>
    <row r="60" spans="1:37" ht="16.5" customHeight="1">
      <c r="A60" s="130">
        <v>18</v>
      </c>
      <c r="B60" s="10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0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26"/>
      <c r="G60" s="126"/>
      <c r="H60" s="126"/>
      <c r="I60" s="126"/>
      <c r="J60" s="126"/>
      <c r="K60" s="126"/>
      <c r="L60" s="126"/>
      <c r="M60" s="126"/>
      <c r="N60" s="126"/>
      <c r="O60" s="126"/>
      <c r="P60" s="126"/>
      <c r="Q60" s="126"/>
      <c r="R60" s="126"/>
      <c r="S60" s="126"/>
      <c r="T60" s="126"/>
      <c r="U60" s="126"/>
      <c r="V60" s="126"/>
      <c r="W60" s="126"/>
      <c r="X60" s="126"/>
      <c r="Y60" s="131" t="str">
        <f t="shared" ref="Y60" si="32">IF(OR(E60="",E60="No Aplica"),"",COUNTIF(F60:X62,"SI"))</f>
        <v/>
      </c>
      <c r="Z60" s="127"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c r="A61" s="130"/>
      <c r="B61" s="103"/>
      <c r="C61" s="103"/>
      <c r="D61" s="103"/>
      <c r="E61" s="103"/>
      <c r="F61" s="126"/>
      <c r="G61" s="126"/>
      <c r="H61" s="126"/>
      <c r="I61" s="126"/>
      <c r="J61" s="126"/>
      <c r="K61" s="126"/>
      <c r="L61" s="126"/>
      <c r="M61" s="126"/>
      <c r="N61" s="126"/>
      <c r="O61" s="126"/>
      <c r="P61" s="126"/>
      <c r="Q61" s="126"/>
      <c r="R61" s="126"/>
      <c r="S61" s="126"/>
      <c r="T61" s="126"/>
      <c r="U61" s="126"/>
      <c r="V61" s="126"/>
      <c r="W61" s="126"/>
      <c r="X61" s="126"/>
      <c r="Y61" s="131"/>
      <c r="Z61" s="127"/>
    </row>
    <row r="62" spans="1:37">
      <c r="A62" s="130"/>
      <c r="B62" s="103"/>
      <c r="C62" s="103"/>
      <c r="D62" s="103"/>
      <c r="E62" s="103"/>
      <c r="F62" s="126"/>
      <c r="G62" s="126"/>
      <c r="H62" s="126"/>
      <c r="I62" s="126"/>
      <c r="J62" s="126"/>
      <c r="K62" s="126"/>
      <c r="L62" s="126"/>
      <c r="M62" s="126"/>
      <c r="N62" s="126"/>
      <c r="O62" s="126"/>
      <c r="P62" s="126"/>
      <c r="Q62" s="126"/>
      <c r="R62" s="126"/>
      <c r="S62" s="126"/>
      <c r="T62" s="126"/>
      <c r="U62" s="126"/>
      <c r="V62" s="126"/>
      <c r="W62" s="126"/>
      <c r="X62" s="126"/>
      <c r="Y62" s="131"/>
      <c r="Z62" s="127"/>
    </row>
    <row r="63" spans="1:37" ht="16.5" customHeight="1">
      <c r="A63" s="130">
        <v>19</v>
      </c>
      <c r="B63" s="10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0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26"/>
      <c r="G63" s="126"/>
      <c r="H63" s="126"/>
      <c r="I63" s="126"/>
      <c r="J63" s="126"/>
      <c r="K63" s="126"/>
      <c r="L63" s="126"/>
      <c r="M63" s="126"/>
      <c r="N63" s="126"/>
      <c r="O63" s="126"/>
      <c r="P63" s="126"/>
      <c r="Q63" s="126"/>
      <c r="R63" s="126"/>
      <c r="S63" s="126"/>
      <c r="T63" s="126"/>
      <c r="U63" s="126"/>
      <c r="V63" s="126"/>
      <c r="W63" s="126"/>
      <c r="X63" s="126"/>
      <c r="Y63" s="131" t="str">
        <f t="shared" ref="Y63" si="34">IF(OR(E63="",E63="No Aplica"),"",COUNTIF(F63:X65,"SI"))</f>
        <v/>
      </c>
      <c r="Z63" s="127"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c r="A64" s="130"/>
      <c r="B64" s="103"/>
      <c r="C64" s="103"/>
      <c r="D64" s="103"/>
      <c r="E64" s="103"/>
      <c r="F64" s="126"/>
      <c r="G64" s="126"/>
      <c r="H64" s="126"/>
      <c r="I64" s="126"/>
      <c r="J64" s="126"/>
      <c r="K64" s="126"/>
      <c r="L64" s="126"/>
      <c r="M64" s="126"/>
      <c r="N64" s="126"/>
      <c r="O64" s="126"/>
      <c r="P64" s="126"/>
      <c r="Q64" s="126"/>
      <c r="R64" s="126"/>
      <c r="S64" s="126"/>
      <c r="T64" s="126"/>
      <c r="U64" s="126"/>
      <c r="V64" s="126"/>
      <c r="W64" s="126"/>
      <c r="X64" s="126"/>
      <c r="Y64" s="131"/>
      <c r="Z64" s="127"/>
    </row>
    <row r="65" spans="1:37">
      <c r="A65" s="130"/>
      <c r="B65" s="103"/>
      <c r="C65" s="103"/>
      <c r="D65" s="103"/>
      <c r="E65" s="103"/>
      <c r="F65" s="126"/>
      <c r="G65" s="126"/>
      <c r="H65" s="126"/>
      <c r="I65" s="126"/>
      <c r="J65" s="126"/>
      <c r="K65" s="126"/>
      <c r="L65" s="126"/>
      <c r="M65" s="126"/>
      <c r="N65" s="126"/>
      <c r="O65" s="126"/>
      <c r="P65" s="126"/>
      <c r="Q65" s="126"/>
      <c r="R65" s="126"/>
      <c r="S65" s="126"/>
      <c r="T65" s="126"/>
      <c r="U65" s="126"/>
      <c r="V65" s="126"/>
      <c r="W65" s="126"/>
      <c r="X65" s="126"/>
      <c r="Y65" s="131"/>
      <c r="Z65" s="127"/>
    </row>
    <row r="66" spans="1:37" ht="16.5" customHeight="1">
      <c r="A66" s="130">
        <v>20</v>
      </c>
      <c r="B66" s="10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0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26"/>
      <c r="G66" s="126"/>
      <c r="H66" s="126"/>
      <c r="I66" s="126"/>
      <c r="J66" s="126"/>
      <c r="K66" s="126"/>
      <c r="L66" s="126"/>
      <c r="M66" s="126"/>
      <c r="N66" s="126"/>
      <c r="O66" s="126"/>
      <c r="P66" s="126"/>
      <c r="Q66" s="126"/>
      <c r="R66" s="126"/>
      <c r="S66" s="126"/>
      <c r="T66" s="126"/>
      <c r="U66" s="126"/>
      <c r="V66" s="126"/>
      <c r="W66" s="126"/>
      <c r="X66" s="126"/>
      <c r="Y66" s="131" t="str">
        <f t="shared" ref="Y66" si="36">IF(OR(E66="",E66="No Aplica"),"",COUNTIF(F66:X68,"SI"))</f>
        <v/>
      </c>
      <c r="Z66" s="127"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c r="A67" s="130"/>
      <c r="B67" s="103"/>
      <c r="C67" s="103"/>
      <c r="D67" s="103"/>
      <c r="E67" s="103"/>
      <c r="F67" s="126"/>
      <c r="G67" s="126"/>
      <c r="H67" s="126"/>
      <c r="I67" s="126"/>
      <c r="J67" s="126"/>
      <c r="K67" s="126"/>
      <c r="L67" s="126"/>
      <c r="M67" s="126"/>
      <c r="N67" s="126"/>
      <c r="O67" s="126"/>
      <c r="P67" s="126"/>
      <c r="Q67" s="126"/>
      <c r="R67" s="126"/>
      <c r="S67" s="126"/>
      <c r="T67" s="126"/>
      <c r="U67" s="126"/>
      <c r="V67" s="126"/>
      <c r="W67" s="126"/>
      <c r="X67" s="126"/>
      <c r="Y67" s="131"/>
      <c r="Z67" s="127"/>
    </row>
    <row r="68" spans="1:37">
      <c r="A68" s="130"/>
      <c r="B68" s="103"/>
      <c r="C68" s="103"/>
      <c r="D68" s="103"/>
      <c r="E68" s="103"/>
      <c r="F68" s="126"/>
      <c r="G68" s="126"/>
      <c r="H68" s="126"/>
      <c r="I68" s="126"/>
      <c r="J68" s="126"/>
      <c r="K68" s="126"/>
      <c r="L68" s="126"/>
      <c r="M68" s="126"/>
      <c r="N68" s="126"/>
      <c r="O68" s="126"/>
      <c r="P68" s="126"/>
      <c r="Q68" s="126"/>
      <c r="R68" s="126"/>
      <c r="S68" s="126"/>
      <c r="T68" s="126"/>
      <c r="U68" s="126"/>
      <c r="V68" s="126"/>
      <c r="W68" s="126"/>
      <c r="X68" s="126"/>
      <c r="Y68" s="131"/>
      <c r="Z68" s="127"/>
    </row>
    <row r="69" spans="1:37"/>
    <row r="70" spans="1:37"/>
  </sheetData>
  <sheetProtection algorithmName="SHA-512" hashValue="4liCvhel8wEUF/tXkVVgYBh4HawzlbCmZMlmz6gCIUd/X95u884+vbhg6sKhx1Qw7nFahVNOt5f0SEOranx4bg==" saltValue="VDUdctCcwNa2l9jUxcNKow=="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278" priority="155">
      <formula>IF($E9="No aplica",1,0)</formula>
    </cfRule>
  </conditionalFormatting>
  <conditionalFormatting sqref="Z9">
    <cfRule type="cellIs" dxfId="277" priority="101" operator="equal">
      <formula>"Catastrófico"</formula>
    </cfRule>
    <cfRule type="cellIs" dxfId="276" priority="102" operator="equal">
      <formula>"Mayor"</formula>
    </cfRule>
    <cfRule type="cellIs" dxfId="275" priority="103" operator="equal">
      <formula>"Moderado"</formula>
    </cfRule>
    <cfRule type="cellIs" dxfId="274" priority="104" operator="equal">
      <formula>"Menor"</formula>
    </cfRule>
    <cfRule type="cellIs" dxfId="273" priority="105" operator="equal">
      <formula>"Leve"</formula>
    </cfRule>
  </conditionalFormatting>
  <conditionalFormatting sqref="Z9:Z11">
    <cfRule type="expression" dxfId="272" priority="100">
      <formula>IF($E9="No aplica",1,0)</formula>
    </cfRule>
  </conditionalFormatting>
  <conditionalFormatting sqref="B12:B68 D12:X68">
    <cfRule type="expression" dxfId="271" priority="81">
      <formula>IF($E12="No aplica",1,0)</formula>
    </cfRule>
  </conditionalFormatting>
  <conditionalFormatting sqref="C9:C11">
    <cfRule type="expression" dxfId="270" priority="74">
      <formula>IF($E9="No aplica",1,0)</formula>
    </cfRule>
  </conditionalFormatting>
  <conditionalFormatting sqref="C12:C14">
    <cfRule type="expression" dxfId="269" priority="72">
      <formula>IF($E12="No aplica",1,0)</formula>
    </cfRule>
  </conditionalFormatting>
  <conditionalFormatting sqref="C15:C68">
    <cfRule type="expression" dxfId="268" priority="71">
      <formula>IF($E15="No aplica",1,0)</formula>
    </cfRule>
  </conditionalFormatting>
  <conditionalFormatting sqref="Y12:Y68">
    <cfRule type="expression" dxfId="267" priority="7">
      <formula>IF($E12="No aplica",1,0)</formula>
    </cfRule>
  </conditionalFormatting>
  <conditionalFormatting sqref="Z12 Z15 Z18 Z21 Z24 Z27 Z30 Z33 Z36 Z39 Z42 Z45 Z48 Z51 Z54 Z57 Z60 Z63 Z66">
    <cfRule type="cellIs" dxfId="266" priority="2" operator="equal">
      <formula>"Catastrófico"</formula>
    </cfRule>
    <cfRule type="cellIs" dxfId="265" priority="3" operator="equal">
      <formula>"Mayor"</formula>
    </cfRule>
    <cfRule type="cellIs" dxfId="264" priority="4" operator="equal">
      <formula>"Moderado"</formula>
    </cfRule>
    <cfRule type="cellIs" dxfId="263" priority="5" operator="equal">
      <formula>"Menor"</formula>
    </cfRule>
    <cfRule type="cellIs" dxfId="262" priority="6" operator="equal">
      <formula>"Leve"</formula>
    </cfRule>
  </conditionalFormatting>
  <conditionalFormatting sqref="Z12:Z68">
    <cfRule type="expression" dxfId="261"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P70"/>
  <sheetViews>
    <sheetView zoomScale="50" zoomScaleNormal="50" workbookViewId="0">
      <pane ySplit="8" topLeftCell="A9" activePane="bottomLeft" state="frozen"/>
      <selection pane="bottomLeft" activeCell="K33" sqref="K33:K35"/>
    </sheetView>
  </sheetViews>
  <sheetFormatPr baseColWidth="10" defaultColWidth="0" defaultRowHeight="14.4" zeroHeight="1"/>
  <cols>
    <col min="1" max="1" width="4" style="8" bestFit="1" customWidth="1"/>
    <col min="2" max="3" width="18.6640625" style="8" customWidth="1"/>
    <col min="4" max="4" width="27.44140625" style="8" customWidth="1"/>
    <col min="5" max="5" width="20.33203125" style="8" customWidth="1"/>
    <col min="6" max="6" width="19.5546875" style="8" customWidth="1"/>
    <col min="7" max="7" width="22.6640625" style="8" customWidth="1"/>
    <col min="8" max="8" width="29.44140625" style="8" customWidth="1"/>
    <col min="9" max="9" width="20.33203125" style="8" customWidth="1"/>
    <col min="10" max="10" width="42" style="8" customWidth="1"/>
    <col min="11" max="12" width="26.33203125" style="8" customWidth="1"/>
    <col min="13" max="13" width="11.44140625" style="2" customWidth="1"/>
    <col min="14" max="16" width="11.44140625" style="2" hidden="1" customWidth="1"/>
    <col min="17" max="16384" width="11.44140625" style="4" hidden="1"/>
  </cols>
  <sheetData>
    <row r="1" spans="1:16" ht="15.75" customHeight="1">
      <c r="A1" s="142"/>
      <c r="B1" s="143"/>
      <c r="C1" s="141" t="s">
        <v>162</v>
      </c>
      <c r="D1" s="141"/>
      <c r="E1" s="141"/>
      <c r="F1" s="141"/>
      <c r="G1" s="141"/>
      <c r="H1" s="141"/>
      <c r="I1" s="141"/>
      <c r="J1" s="141"/>
      <c r="K1" s="149" t="s">
        <v>264</v>
      </c>
      <c r="L1" s="149"/>
      <c r="M1" s="3"/>
      <c r="N1" s="3"/>
      <c r="O1" s="3"/>
      <c r="P1" s="3"/>
    </row>
    <row r="2" spans="1:16" ht="15.75" customHeight="1">
      <c r="A2" s="144"/>
      <c r="B2" s="145"/>
      <c r="C2" s="141"/>
      <c r="D2" s="141"/>
      <c r="E2" s="141"/>
      <c r="F2" s="141"/>
      <c r="G2" s="141"/>
      <c r="H2" s="141"/>
      <c r="I2" s="141"/>
      <c r="J2" s="141"/>
      <c r="K2" s="149" t="s">
        <v>263</v>
      </c>
      <c r="L2" s="149"/>
      <c r="M2" s="3"/>
      <c r="N2" s="3"/>
      <c r="O2" s="3"/>
      <c r="P2" s="3"/>
    </row>
    <row r="3" spans="1:16" ht="15.75" customHeight="1">
      <c r="A3" s="144"/>
      <c r="B3" s="145"/>
      <c r="C3" s="141"/>
      <c r="D3" s="141"/>
      <c r="E3" s="141"/>
      <c r="F3" s="141"/>
      <c r="G3" s="141"/>
      <c r="H3" s="141"/>
      <c r="I3" s="141"/>
      <c r="J3" s="141"/>
      <c r="K3" s="149" t="s">
        <v>315</v>
      </c>
      <c r="L3" s="149"/>
      <c r="M3" s="3"/>
      <c r="N3" s="3"/>
      <c r="O3" s="3"/>
      <c r="P3" s="3"/>
    </row>
    <row r="4" spans="1:16" ht="15.75" customHeight="1">
      <c r="A4" s="146"/>
      <c r="B4" s="147"/>
      <c r="C4" s="141"/>
      <c r="D4" s="141"/>
      <c r="E4" s="141"/>
      <c r="F4" s="141"/>
      <c r="G4" s="141"/>
      <c r="H4" s="141"/>
      <c r="I4" s="141"/>
      <c r="J4" s="141"/>
      <c r="K4" s="149" t="s">
        <v>356</v>
      </c>
      <c r="L4" s="149"/>
      <c r="M4" s="3"/>
      <c r="N4" s="3"/>
      <c r="O4" s="3"/>
      <c r="P4" s="3"/>
    </row>
    <row r="5" spans="1:16">
      <c r="A5" s="12"/>
      <c r="B5" s="12"/>
      <c r="C5" s="12"/>
      <c r="D5" s="12"/>
      <c r="E5" s="12"/>
      <c r="F5" s="12"/>
      <c r="G5" s="12"/>
      <c r="H5" s="12"/>
      <c r="I5" s="12"/>
      <c r="J5" s="12"/>
      <c r="K5" s="12"/>
      <c r="L5" s="12"/>
      <c r="M5" s="3"/>
      <c r="N5" s="3"/>
      <c r="O5" s="3"/>
      <c r="P5" s="3"/>
    </row>
    <row r="6" spans="1:16" ht="15.75" customHeight="1">
      <c r="A6" s="150" t="s">
        <v>109</v>
      </c>
      <c r="B6" s="151"/>
      <c r="C6" s="151"/>
      <c r="D6" s="151"/>
      <c r="E6" s="151"/>
      <c r="F6" s="151"/>
      <c r="G6" s="152"/>
      <c r="H6" s="117" t="s">
        <v>161</v>
      </c>
      <c r="I6" s="117"/>
      <c r="J6" s="117"/>
      <c r="K6" s="117"/>
      <c r="L6" s="117"/>
      <c r="M6" s="3"/>
      <c r="N6" s="3"/>
      <c r="O6" s="3"/>
      <c r="P6" s="3"/>
    </row>
    <row r="7" spans="1:16" ht="18" customHeight="1">
      <c r="A7" s="136" t="s">
        <v>88</v>
      </c>
      <c r="B7" s="118" t="s">
        <v>39</v>
      </c>
      <c r="C7" s="118" t="s">
        <v>319</v>
      </c>
      <c r="D7" s="118" t="s">
        <v>1</v>
      </c>
      <c r="E7" s="118" t="s">
        <v>86</v>
      </c>
      <c r="F7" s="106" t="s">
        <v>2</v>
      </c>
      <c r="G7" s="106" t="s">
        <v>320</v>
      </c>
      <c r="H7" s="135" t="s">
        <v>146</v>
      </c>
      <c r="I7" s="135" t="s">
        <v>147</v>
      </c>
      <c r="J7" s="118" t="s">
        <v>159</v>
      </c>
      <c r="K7" s="135" t="s">
        <v>148</v>
      </c>
      <c r="L7" s="135" t="s">
        <v>149</v>
      </c>
      <c r="M7" s="3"/>
      <c r="N7" s="3"/>
      <c r="O7" s="3"/>
      <c r="P7" s="3"/>
    </row>
    <row r="8" spans="1:16" ht="35.25" customHeight="1">
      <c r="A8" s="136"/>
      <c r="B8" s="118"/>
      <c r="C8" s="118"/>
      <c r="D8" s="118"/>
      <c r="E8" s="118"/>
      <c r="F8" s="106"/>
      <c r="G8" s="106"/>
      <c r="H8" s="135"/>
      <c r="I8" s="135"/>
      <c r="J8" s="118"/>
      <c r="K8" s="135"/>
      <c r="L8" s="135"/>
      <c r="M8" s="13"/>
      <c r="N8" s="13"/>
      <c r="O8" s="13"/>
      <c r="P8" s="13"/>
    </row>
    <row r="9" spans="1:16" ht="16.5" customHeight="1">
      <c r="A9" s="130">
        <v>1</v>
      </c>
      <c r="B9" s="103" t="str">
        <f>IF(MID('2. Identificación del Riesgo'!H9:H11,1,27)="Seguridad de la Información",'2. Identificación del Riesgo'!B9:B11,
IF('2. Identificación del Riesgo'!H9:H11="","",
IF(MID('2. Identificación del Riesgo'!H9:H11,1,27)&lt;&gt;"Seguridad de la Información","No aplica")))</f>
        <v>No aplica</v>
      </c>
      <c r="C9" s="103" t="str">
        <f>IF(MID('2. Identificación del Riesgo'!H9:H11,1,27)="Seguridad de la Información",'2. Identificación del Riesgo'!C9:C11,
IF('2. Identificación del Riesgo'!H9:H11="","",
IF(MID('2. Identificación del Riesgo'!H9:H11,1,27)&lt;&gt;"Seguridad de la Información","No aplica")))</f>
        <v>No aplica</v>
      </c>
      <c r="D9" s="103" t="str">
        <f>IF(MID('2. Identificación del Riesgo'!H9:H11,1,27)="Seguridad de la Información",'2. Identificación del Riesgo'!G9:G11,
IF('2. Identificación del Riesgo'!H9:H11="","",
IF(MID('2. Identificación del Riesgo'!H9:H11,1,27)&lt;&gt;"Seguridad de la Información","No aplica")))</f>
        <v>No aplica</v>
      </c>
      <c r="E9" s="103" t="str">
        <f>IF(MID('2. Identificación del Riesgo'!H9:H11,1,27)="Seguridad de la Información",'2. Identificación del Riesgo'!H9:H11,
IF('2. Identificación del Riesgo'!H9:H11="","",
IF(MID('2. Identificación del Riesgo'!H9:H11,1,27)&lt;&gt;"Seguridad de la Información","No aplica")))</f>
        <v>No aplica</v>
      </c>
      <c r="F9" s="103" t="str">
        <f>IF(MID('2. Identificación del Riesgo'!H9:H11,1,27)="Seguridad de la Información",'2. Identificación del Riesgo'!I9:I11,
IF('2. Identificación del Riesgo'!H9:H11="","",
IF(MID('2. Identificación del Riesgo'!H9:H11,1,27)&lt;&gt;"Seguridad de la Información","No aplica")))</f>
        <v>No aplica</v>
      </c>
      <c r="G9" s="10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26"/>
      <c r="I9" s="126"/>
      <c r="J9" s="148"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6"/>
      <c r="L9" s="126"/>
      <c r="M9" s="14"/>
      <c r="N9" s="14"/>
      <c r="O9" s="14"/>
      <c r="P9" s="14"/>
    </row>
    <row r="10" spans="1:16">
      <c r="A10" s="130"/>
      <c r="B10" s="103"/>
      <c r="C10" s="103"/>
      <c r="D10" s="103"/>
      <c r="E10" s="103"/>
      <c r="F10" s="103"/>
      <c r="G10" s="103"/>
      <c r="H10" s="126"/>
      <c r="I10" s="126"/>
      <c r="J10" s="148"/>
      <c r="K10" s="126"/>
      <c r="L10" s="126"/>
      <c r="M10" s="3"/>
      <c r="N10" s="3"/>
      <c r="O10" s="3"/>
      <c r="P10" s="3"/>
    </row>
    <row r="11" spans="1:16">
      <c r="A11" s="130"/>
      <c r="B11" s="103"/>
      <c r="C11" s="103"/>
      <c r="D11" s="103"/>
      <c r="E11" s="103"/>
      <c r="F11" s="103"/>
      <c r="G11" s="103"/>
      <c r="H11" s="126"/>
      <c r="I11" s="126"/>
      <c r="J11" s="148"/>
      <c r="K11" s="126"/>
      <c r="L11" s="126"/>
      <c r="M11" s="3"/>
      <c r="N11" s="3"/>
      <c r="O11" s="3"/>
      <c r="P11" s="3"/>
    </row>
    <row r="12" spans="1:16" ht="16.5" customHeight="1">
      <c r="A12" s="130">
        <v>2</v>
      </c>
      <c r="B12" s="103" t="str">
        <f>IF(MID('2. Identificación del Riesgo'!H12:H14,1,27)="Seguridad de la Información",'2. Identificación del Riesgo'!B12:B14,
IF('2. Identificación del Riesgo'!H12:H14="","",
IF(MID('2. Identificación del Riesgo'!H12:H14,1,27)&lt;&gt;"Seguridad de la Información","No aplica")))</f>
        <v>No aplica</v>
      </c>
      <c r="C12" s="103" t="str">
        <f>IF(MID('2. Identificación del Riesgo'!H12:H14,1,27)="Seguridad de la Información",'2. Identificación del Riesgo'!C12:C14,
IF('2. Identificación del Riesgo'!H12:H14="","",
IF(MID('2. Identificación del Riesgo'!H12:H14,1,27)&lt;&gt;"Seguridad de la Información","No aplica")))</f>
        <v>No aplica</v>
      </c>
      <c r="D12" s="103" t="str">
        <f>IF(MID('2. Identificación del Riesgo'!H12:H14,1,27)="Seguridad de la Información",'2. Identificación del Riesgo'!G12:G14,
IF('2. Identificación del Riesgo'!H12:H14="","",
IF(MID('2. Identificación del Riesgo'!H12:H14,1,27)&lt;&gt;"Seguridad de la Información","No aplica")))</f>
        <v>No aplica</v>
      </c>
      <c r="E12" s="103" t="str">
        <f>IF(MID('2. Identificación del Riesgo'!H12:H14,1,27)="Seguridad de la Información",'2. Identificación del Riesgo'!H12:H14,
IF('2. Identificación del Riesgo'!H12:H14="","",
IF(MID('2. Identificación del Riesgo'!H12:H14,1,27)&lt;&gt;"Seguridad de la Información","No aplica")))</f>
        <v>No aplica</v>
      </c>
      <c r="F12" s="103" t="str">
        <f>IF(MID('2. Identificación del Riesgo'!H12:H14,1,27)="Seguridad de la Información",'2. Identificación del Riesgo'!I12:I14,
IF('2. Identificación del Riesgo'!H12:H14="","",
IF(MID('2. Identificación del Riesgo'!H12:H14,1,27)&lt;&gt;"Seguridad de la Información","No aplica")))</f>
        <v>No aplica</v>
      </c>
      <c r="G12" s="10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26"/>
      <c r="I12" s="126"/>
      <c r="J12" s="148"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6"/>
      <c r="L12" s="126"/>
      <c r="M12" s="3"/>
      <c r="N12" s="3"/>
      <c r="O12" s="3"/>
      <c r="P12" s="3"/>
    </row>
    <row r="13" spans="1:16">
      <c r="A13" s="130"/>
      <c r="B13" s="103"/>
      <c r="C13" s="103"/>
      <c r="D13" s="103"/>
      <c r="E13" s="103"/>
      <c r="F13" s="103"/>
      <c r="G13" s="103"/>
      <c r="H13" s="126"/>
      <c r="I13" s="126"/>
      <c r="J13" s="148"/>
      <c r="K13" s="126"/>
      <c r="L13" s="126"/>
      <c r="M13" s="3"/>
      <c r="N13" s="3"/>
      <c r="O13" s="3"/>
      <c r="P13" s="3"/>
    </row>
    <row r="14" spans="1:16">
      <c r="A14" s="130"/>
      <c r="B14" s="103"/>
      <c r="C14" s="103"/>
      <c r="D14" s="103"/>
      <c r="E14" s="103"/>
      <c r="F14" s="103"/>
      <c r="G14" s="103"/>
      <c r="H14" s="126"/>
      <c r="I14" s="126"/>
      <c r="J14" s="148"/>
      <c r="K14" s="126"/>
      <c r="L14" s="126"/>
      <c r="M14" s="3"/>
      <c r="N14" s="3"/>
      <c r="O14" s="3"/>
      <c r="P14" s="3"/>
    </row>
    <row r="15" spans="1:16" ht="16.5" customHeight="1">
      <c r="A15" s="130">
        <v>3</v>
      </c>
      <c r="B15" s="103" t="str">
        <f>IF(MID('2. Identificación del Riesgo'!H15:H17,1,27)="Seguridad de la Información",'2. Identificación del Riesgo'!B15:B17,
IF('2. Identificación del Riesgo'!H15:H17="","",
IF(MID('2. Identificación del Riesgo'!H15:H17,1,27)&lt;&gt;"Seguridad de la Información","No aplica")))</f>
        <v>No aplica</v>
      </c>
      <c r="C15" s="103" t="str">
        <f>IF(MID('2. Identificación del Riesgo'!H15:H17,1,27)="Seguridad de la Información",'2. Identificación del Riesgo'!C15:C17,
IF('2. Identificación del Riesgo'!H15:H17="","",
IF(MID('2. Identificación del Riesgo'!H15:H17,1,27)&lt;&gt;"Seguridad de la Información","No aplica")))</f>
        <v>No aplica</v>
      </c>
      <c r="D15" s="103" t="str">
        <f>IF(MID('2. Identificación del Riesgo'!H15:H17,1,27)="Seguridad de la Información",'2. Identificación del Riesgo'!G15:G17,
IF('2. Identificación del Riesgo'!H15:H17="","",
IF(MID('2. Identificación del Riesgo'!H15:H17,1,27)&lt;&gt;"Seguridad de la Información","No aplica")))</f>
        <v>No aplica</v>
      </c>
      <c r="E15" s="103" t="str">
        <f>IF(MID('2. Identificación del Riesgo'!H15:H17,1,27)="Seguridad de la Información",'2. Identificación del Riesgo'!H15:H17,
IF('2. Identificación del Riesgo'!H15:H17="","",
IF(MID('2. Identificación del Riesgo'!H15:H17,1,27)&lt;&gt;"Seguridad de la Información","No aplica")))</f>
        <v>No aplica</v>
      </c>
      <c r="F15" s="103" t="str">
        <f>IF(MID('2. Identificación del Riesgo'!H15:H17,1,27)="Seguridad de la Información",'2. Identificación del Riesgo'!I15:I17,
IF('2. Identificación del Riesgo'!H15:H17="","",
IF(MID('2. Identificación del Riesgo'!H15:H17,1,27)&lt;&gt;"Seguridad de la Información","No aplica")))</f>
        <v>No aplica</v>
      </c>
      <c r="G15" s="10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26"/>
      <c r="I15" s="126"/>
      <c r="J15" s="148"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6"/>
      <c r="L15" s="126"/>
      <c r="M15" s="3"/>
      <c r="N15" s="3"/>
      <c r="O15" s="3"/>
      <c r="P15" s="3"/>
    </row>
    <row r="16" spans="1:16">
      <c r="A16" s="130"/>
      <c r="B16" s="103"/>
      <c r="C16" s="103"/>
      <c r="D16" s="103"/>
      <c r="E16" s="103"/>
      <c r="F16" s="103"/>
      <c r="G16" s="103"/>
      <c r="H16" s="126"/>
      <c r="I16" s="126"/>
      <c r="J16" s="148"/>
      <c r="K16" s="126"/>
      <c r="L16" s="126"/>
      <c r="M16" s="3"/>
      <c r="N16" s="3"/>
      <c r="O16" s="3"/>
      <c r="P16" s="3"/>
    </row>
    <row r="17" spans="1:16">
      <c r="A17" s="130"/>
      <c r="B17" s="103"/>
      <c r="C17" s="103"/>
      <c r="D17" s="103"/>
      <c r="E17" s="103"/>
      <c r="F17" s="103"/>
      <c r="G17" s="103"/>
      <c r="H17" s="126"/>
      <c r="I17" s="126"/>
      <c r="J17" s="148"/>
      <c r="K17" s="126"/>
      <c r="L17" s="126"/>
      <c r="M17" s="3"/>
      <c r="N17" s="3"/>
      <c r="O17" s="3"/>
      <c r="P17" s="3"/>
    </row>
    <row r="18" spans="1:16" ht="16.5" customHeight="1">
      <c r="A18" s="130">
        <v>4</v>
      </c>
      <c r="B18" s="103" t="str">
        <f>IF(MID('2. Identificación del Riesgo'!H18:H20,1,27)="Seguridad de la Información",'2. Identificación del Riesgo'!B18:B20,
IF('2. Identificación del Riesgo'!H18:H20="","",
IF(MID('2. Identificación del Riesgo'!H18:H20,1,27)&lt;&gt;"Seguridad de la Información","No aplica")))</f>
        <v>No aplica</v>
      </c>
      <c r="C18" s="103" t="str">
        <f>IF(MID('2. Identificación del Riesgo'!H18:H20,1,27)="Seguridad de la Información",'2. Identificación del Riesgo'!C18:C20,
IF('2. Identificación del Riesgo'!H18:H20="","",
IF(MID('2. Identificación del Riesgo'!H18:H20,1,27)&lt;&gt;"Seguridad de la Información","No aplica")))</f>
        <v>No aplica</v>
      </c>
      <c r="D18" s="103" t="str">
        <f>IF(MID('2. Identificación del Riesgo'!H18:H20,1,27)="Seguridad de la Información",'2. Identificación del Riesgo'!G18:G20,
IF('2. Identificación del Riesgo'!H18:H20="","",
IF(MID('2. Identificación del Riesgo'!H18:H20,1,27)&lt;&gt;"Seguridad de la Información","No aplica")))</f>
        <v>No aplica</v>
      </c>
      <c r="E18" s="103" t="str">
        <f>IF(MID('2. Identificación del Riesgo'!H18:H20,1,27)="Seguridad de la Información",'2. Identificación del Riesgo'!H18:H20,
IF('2. Identificación del Riesgo'!H18:H20="","",
IF(MID('2. Identificación del Riesgo'!H18:H20,1,27)&lt;&gt;"Seguridad de la Información","No aplica")))</f>
        <v>No aplica</v>
      </c>
      <c r="F18" s="103" t="str">
        <f>IF(MID('2. Identificación del Riesgo'!H18:H20,1,27)="Seguridad de la Información",'2. Identificación del Riesgo'!I18:I20,
IF('2. Identificación del Riesgo'!H18:H20="","",
IF(MID('2. Identificación del Riesgo'!H18:H20,1,27)&lt;&gt;"Seguridad de la Información","No aplica")))</f>
        <v>No aplica</v>
      </c>
      <c r="G18" s="10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26"/>
      <c r="I18" s="126"/>
      <c r="J18" s="148"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6"/>
      <c r="L18" s="126"/>
      <c r="M18" s="3"/>
      <c r="N18" s="3"/>
      <c r="O18" s="3"/>
      <c r="P18" s="3"/>
    </row>
    <row r="19" spans="1:16">
      <c r="A19" s="130"/>
      <c r="B19" s="103"/>
      <c r="C19" s="103"/>
      <c r="D19" s="103"/>
      <c r="E19" s="103"/>
      <c r="F19" s="103"/>
      <c r="G19" s="103"/>
      <c r="H19" s="126"/>
      <c r="I19" s="126"/>
      <c r="J19" s="148"/>
      <c r="K19" s="126"/>
      <c r="L19" s="126"/>
      <c r="M19" s="3"/>
      <c r="N19" s="3"/>
      <c r="O19" s="3"/>
      <c r="P19" s="3"/>
    </row>
    <row r="20" spans="1:16">
      <c r="A20" s="130"/>
      <c r="B20" s="103"/>
      <c r="C20" s="103"/>
      <c r="D20" s="103"/>
      <c r="E20" s="103"/>
      <c r="F20" s="103"/>
      <c r="G20" s="103"/>
      <c r="H20" s="126"/>
      <c r="I20" s="126"/>
      <c r="J20" s="148"/>
      <c r="K20" s="126"/>
      <c r="L20" s="126"/>
      <c r="M20" s="3"/>
      <c r="N20" s="3"/>
      <c r="O20" s="3"/>
      <c r="P20" s="3"/>
    </row>
    <row r="21" spans="1:16" ht="16.5" customHeight="1">
      <c r="A21" s="130">
        <v>5</v>
      </c>
      <c r="B21" s="103" t="str">
        <f>IF(MID('2. Identificación del Riesgo'!H21:H23,1,27)="Seguridad de la Información",'2. Identificación del Riesgo'!B21:B23,
IF('2. Identificación del Riesgo'!H21:H23="","",
IF(MID('2. Identificación del Riesgo'!H21:H23,1,27)&lt;&gt;"Seguridad de la Información","No aplica")))</f>
        <v>No aplica</v>
      </c>
      <c r="C21" s="103" t="str">
        <f>IF(MID('2. Identificación del Riesgo'!H21:H23,1,27)="Seguridad de la Información",'2. Identificación del Riesgo'!C21:C23,
IF('2. Identificación del Riesgo'!H21:H23="","",
IF(MID('2. Identificación del Riesgo'!H21:H23,1,27)&lt;&gt;"Seguridad de la Información","No aplica")))</f>
        <v>No aplica</v>
      </c>
      <c r="D21" s="103" t="str">
        <f>IF(MID('2. Identificación del Riesgo'!H21:H23,1,27)="Seguridad de la Información",'2. Identificación del Riesgo'!G21:G23,
IF('2. Identificación del Riesgo'!H21:H23="","",
IF(MID('2. Identificación del Riesgo'!H21:H23,1,27)&lt;&gt;"Seguridad de la Información","No aplica")))</f>
        <v>No aplica</v>
      </c>
      <c r="E21" s="103" t="str">
        <f>IF(MID('2. Identificación del Riesgo'!H21:H23,1,27)="Seguridad de la Información",'2. Identificación del Riesgo'!H21:H23,
IF('2. Identificación del Riesgo'!H21:H23="","",
IF(MID('2. Identificación del Riesgo'!H21:H23,1,27)&lt;&gt;"Seguridad de la Información","No aplica")))</f>
        <v>No aplica</v>
      </c>
      <c r="F21" s="103" t="str">
        <f>IF(MID('2. Identificación del Riesgo'!H21:H23,1,27)="Seguridad de la Información",'2. Identificación del Riesgo'!I21:I23,
IF('2. Identificación del Riesgo'!H21:H23="","",
IF(MID('2. Identificación del Riesgo'!H21:H23,1,27)&lt;&gt;"Seguridad de la Información","No aplica")))</f>
        <v>No aplica</v>
      </c>
      <c r="G21" s="10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26"/>
      <c r="I21" s="126"/>
      <c r="J21" s="148"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6"/>
      <c r="L21" s="126"/>
      <c r="M21" s="3"/>
      <c r="N21" s="3"/>
      <c r="O21" s="3"/>
      <c r="P21" s="3"/>
    </row>
    <row r="22" spans="1:16">
      <c r="A22" s="130"/>
      <c r="B22" s="103"/>
      <c r="C22" s="103"/>
      <c r="D22" s="103"/>
      <c r="E22" s="103"/>
      <c r="F22" s="103"/>
      <c r="G22" s="103"/>
      <c r="H22" s="126"/>
      <c r="I22" s="126"/>
      <c r="J22" s="148"/>
      <c r="K22" s="126"/>
      <c r="L22" s="126"/>
      <c r="M22" s="3"/>
      <c r="N22" s="3"/>
      <c r="O22" s="3"/>
      <c r="P22" s="3"/>
    </row>
    <row r="23" spans="1:16">
      <c r="A23" s="130"/>
      <c r="B23" s="103"/>
      <c r="C23" s="103"/>
      <c r="D23" s="103"/>
      <c r="E23" s="103"/>
      <c r="F23" s="103"/>
      <c r="G23" s="103"/>
      <c r="H23" s="126"/>
      <c r="I23" s="126"/>
      <c r="J23" s="148"/>
      <c r="K23" s="126"/>
      <c r="L23" s="126"/>
      <c r="M23" s="3"/>
      <c r="N23" s="3"/>
      <c r="O23" s="3"/>
      <c r="P23" s="3"/>
    </row>
    <row r="24" spans="1:16" ht="16.5" customHeight="1">
      <c r="A24" s="130">
        <v>6</v>
      </c>
      <c r="B24" s="103" t="str">
        <f>IF(MID('2. Identificación del Riesgo'!H24:H26,1,27)="Seguridad de la Información",'2. Identificación del Riesgo'!B24:B26,
IF('2. Identificación del Riesgo'!H24:H26="","",
IF(MID('2. Identificación del Riesgo'!H24:H26,1,27)&lt;&gt;"Seguridad de la Información","No aplica")))</f>
        <v>No aplica</v>
      </c>
      <c r="C24" s="103" t="str">
        <f>IF(MID('2. Identificación del Riesgo'!H24:H26,1,27)="Seguridad de la Información",'2. Identificación del Riesgo'!C24:C26,
IF('2. Identificación del Riesgo'!H24:H26="","",
IF(MID('2. Identificación del Riesgo'!H24:H26,1,27)&lt;&gt;"Seguridad de la Información","No aplica")))</f>
        <v>No aplica</v>
      </c>
      <c r="D24" s="103" t="str">
        <f>IF(MID('2. Identificación del Riesgo'!H24:H26,1,27)="Seguridad de la Información",'2. Identificación del Riesgo'!G24:G26,
IF('2. Identificación del Riesgo'!H24:H26="","",
IF(MID('2. Identificación del Riesgo'!H24:H26,1,27)&lt;&gt;"Seguridad de la Información","No aplica")))</f>
        <v>No aplica</v>
      </c>
      <c r="E24" s="103" t="str">
        <f>IF(MID('2. Identificación del Riesgo'!H24:H26,1,27)="Seguridad de la Información",'2. Identificación del Riesgo'!H24:H26,
IF('2. Identificación del Riesgo'!H24:H26="","",
IF(MID('2. Identificación del Riesgo'!H24:H26,1,27)&lt;&gt;"Seguridad de la Información","No aplica")))</f>
        <v>No aplica</v>
      </c>
      <c r="F24" s="103" t="str">
        <f>IF(MID('2. Identificación del Riesgo'!H24:H26,1,27)="Seguridad de la Información",'2. Identificación del Riesgo'!I24:I26,
IF('2. Identificación del Riesgo'!H24:H26="","",
IF(MID('2. Identificación del Riesgo'!H24:H26,1,27)&lt;&gt;"Seguridad de la Información","No aplica")))</f>
        <v>No aplica</v>
      </c>
      <c r="G24" s="10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26"/>
      <c r="I24" s="126"/>
      <c r="J24" s="148"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6"/>
      <c r="L24" s="126"/>
      <c r="M24" s="3"/>
      <c r="N24" s="3"/>
      <c r="O24" s="3"/>
      <c r="P24" s="3"/>
    </row>
    <row r="25" spans="1:16">
      <c r="A25" s="130"/>
      <c r="B25" s="103"/>
      <c r="C25" s="103"/>
      <c r="D25" s="103"/>
      <c r="E25" s="103"/>
      <c r="F25" s="103"/>
      <c r="G25" s="103"/>
      <c r="H25" s="126"/>
      <c r="I25" s="126"/>
      <c r="J25" s="148"/>
      <c r="K25" s="126"/>
      <c r="L25" s="126"/>
      <c r="M25" s="3"/>
      <c r="N25" s="3"/>
      <c r="O25" s="3"/>
      <c r="P25" s="3"/>
    </row>
    <row r="26" spans="1:16">
      <c r="A26" s="130"/>
      <c r="B26" s="103"/>
      <c r="C26" s="103"/>
      <c r="D26" s="103"/>
      <c r="E26" s="103"/>
      <c r="F26" s="103"/>
      <c r="G26" s="103"/>
      <c r="H26" s="126"/>
      <c r="I26" s="126"/>
      <c r="J26" s="148"/>
      <c r="K26" s="126"/>
      <c r="L26" s="126"/>
      <c r="M26" s="3"/>
      <c r="N26" s="3"/>
      <c r="O26" s="3"/>
      <c r="P26" s="3"/>
    </row>
    <row r="27" spans="1:16" ht="16.5" customHeight="1">
      <c r="A27" s="130">
        <v>7</v>
      </c>
      <c r="B27" s="103" t="str">
        <f>IF(MID('2. Identificación del Riesgo'!H27:H29,1,27)="Seguridad de la Información",'2. Identificación del Riesgo'!B27:B29,
IF('2. Identificación del Riesgo'!H27:H29="","",
IF(MID('2. Identificación del Riesgo'!H27:H29,1,27)&lt;&gt;"Seguridad de la Información","No aplica")))</f>
        <v>No aplica</v>
      </c>
      <c r="C27" s="103" t="str">
        <f>IF(MID('2. Identificación del Riesgo'!H27:H29,1,27)="Seguridad de la Información",'2. Identificación del Riesgo'!C27:C29,
IF('2. Identificación del Riesgo'!H27:H29="","",
IF(MID('2. Identificación del Riesgo'!H27:H29,1,27)&lt;&gt;"Seguridad de la Información","No aplica")))</f>
        <v>No aplica</v>
      </c>
      <c r="D27" s="103" t="str">
        <f>IF(MID('2. Identificación del Riesgo'!H27:H29,1,27)="Seguridad de la Información",'2. Identificación del Riesgo'!G27:G29,
IF('2. Identificación del Riesgo'!H27:H29="","",
IF(MID('2. Identificación del Riesgo'!H27:H29,1,27)&lt;&gt;"Seguridad de la Información","No aplica")))</f>
        <v>No aplica</v>
      </c>
      <c r="E27" s="103" t="str">
        <f>IF(MID('2. Identificación del Riesgo'!H27:H29,1,27)="Seguridad de la Información",'2. Identificación del Riesgo'!H27:H29,
IF('2. Identificación del Riesgo'!H27:H29="","",
IF(MID('2. Identificación del Riesgo'!H27:H29,1,27)&lt;&gt;"Seguridad de la Información","No aplica")))</f>
        <v>No aplica</v>
      </c>
      <c r="F27" s="103" t="str">
        <f>IF(MID('2. Identificación del Riesgo'!H27:H29,1,27)="Seguridad de la Información",'2. Identificación del Riesgo'!I27:I29,
IF('2. Identificación del Riesgo'!H27:H29="","",
IF(MID('2. Identificación del Riesgo'!H27:H29,1,27)&lt;&gt;"Seguridad de la Información","No aplica")))</f>
        <v>No aplica</v>
      </c>
      <c r="G27" s="10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126"/>
      <c r="I27" s="126"/>
      <c r="J27" s="148"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6"/>
      <c r="L27" s="126"/>
      <c r="M27" s="3"/>
      <c r="N27" s="3"/>
      <c r="O27" s="3"/>
      <c r="P27" s="3"/>
    </row>
    <row r="28" spans="1:16">
      <c r="A28" s="130"/>
      <c r="B28" s="103"/>
      <c r="C28" s="103"/>
      <c r="D28" s="103"/>
      <c r="E28" s="103"/>
      <c r="F28" s="103"/>
      <c r="G28" s="103"/>
      <c r="H28" s="126"/>
      <c r="I28" s="126"/>
      <c r="J28" s="148"/>
      <c r="K28" s="126"/>
      <c r="L28" s="126"/>
      <c r="M28" s="3"/>
      <c r="N28" s="3"/>
      <c r="O28" s="3"/>
      <c r="P28" s="3"/>
    </row>
    <row r="29" spans="1:16">
      <c r="A29" s="130"/>
      <c r="B29" s="103"/>
      <c r="C29" s="103"/>
      <c r="D29" s="103"/>
      <c r="E29" s="103"/>
      <c r="F29" s="103"/>
      <c r="G29" s="103"/>
      <c r="H29" s="126"/>
      <c r="I29" s="126"/>
      <c r="J29" s="148"/>
      <c r="K29" s="126"/>
      <c r="L29" s="126"/>
      <c r="M29" s="3"/>
      <c r="N29" s="3"/>
      <c r="O29" s="3"/>
      <c r="P29" s="3"/>
    </row>
    <row r="30" spans="1:16" ht="16.5" customHeight="1">
      <c r="A30" s="130">
        <v>8</v>
      </c>
      <c r="B30" s="103" t="str">
        <f>IF(MID('2. Identificación del Riesgo'!H30:H32,1,27)="Seguridad de la Información",'2. Identificación del Riesgo'!B30:B32,
IF('2. Identificación del Riesgo'!H30:H32="","",
IF(MID('2. Identificación del Riesgo'!H30:H32,1,27)&lt;&gt;"Seguridad de la Información","No aplica")))</f>
        <v>Manejo de Emergencias y Desastres</v>
      </c>
      <c r="C30" s="103" t="str">
        <f>IF(MID('2. Identificación del Riesgo'!H30:H32,1,27)="Seguridad de la Información",'2. Identificación del Riesgo'!C30:C32,
IF('2. Identificación del Riesgo'!H30:H32="","",
IF(MID('2. Identificación del Riesgo'!H30:H32,1,27)&lt;&gt;"Seguridad de la Información","No aplica")))</f>
        <v>Administración de carpetas compartidas y gestión de usuarios</v>
      </c>
      <c r="D30" s="103" t="str">
        <f>IF(MID('2. Identificación del Riesgo'!H30:H32,1,27)="Seguridad de la Información",'2. Identificación del Riesgo'!G30:G32,
IF('2. Identificación del Riesgo'!H30:H32="","",
IF(MID('2. Identificación del Riesgo'!H30:H32,1,27)&lt;&gt;"Seguridad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0" s="103" t="str">
        <f>IF(MID('2. Identificación del Riesgo'!H30:H32,1,27)="Seguridad de la Información",'2. Identificación del Riesgo'!H30:H32,
IF('2. Identificación del Riesgo'!H30:H32="","",
IF(MID('2. Identificación del Riesgo'!H30:H32,1,27)&lt;&gt;"Seguridad de la Información","No aplica")))</f>
        <v>Seguridad de la Información (Pérdida de Confidencialidad)</v>
      </c>
      <c r="F30" s="103"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10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Muy Alta
Impacto: Mayor
Zona de Riesgo: Alto</v>
      </c>
      <c r="H30" s="126" t="s">
        <v>531</v>
      </c>
      <c r="I30" s="126" t="s">
        <v>151</v>
      </c>
      <c r="J30" s="148"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126" t="s">
        <v>517</v>
      </c>
      <c r="L30" s="126" t="s">
        <v>518</v>
      </c>
      <c r="M30" s="3"/>
      <c r="N30" s="3"/>
      <c r="O30" s="3"/>
      <c r="P30" s="3"/>
    </row>
    <row r="31" spans="1:16">
      <c r="A31" s="130"/>
      <c r="B31" s="103"/>
      <c r="C31" s="103"/>
      <c r="D31" s="103"/>
      <c r="E31" s="103"/>
      <c r="F31" s="103"/>
      <c r="G31" s="103"/>
      <c r="H31" s="126"/>
      <c r="I31" s="126"/>
      <c r="J31" s="148"/>
      <c r="K31" s="126"/>
      <c r="L31" s="126"/>
      <c r="M31" s="3"/>
      <c r="N31" s="3"/>
      <c r="O31" s="3"/>
      <c r="P31" s="3"/>
    </row>
    <row r="32" spans="1:16">
      <c r="A32" s="130"/>
      <c r="B32" s="103"/>
      <c r="C32" s="103"/>
      <c r="D32" s="103"/>
      <c r="E32" s="103"/>
      <c r="F32" s="103"/>
      <c r="G32" s="103"/>
      <c r="H32" s="126"/>
      <c r="I32" s="126"/>
      <c r="J32" s="148"/>
      <c r="K32" s="126"/>
      <c r="L32" s="126"/>
      <c r="M32" s="3"/>
      <c r="N32" s="3"/>
      <c r="O32" s="3"/>
      <c r="P32" s="3"/>
    </row>
    <row r="33" spans="1:16" ht="16.5" customHeight="1">
      <c r="A33" s="130">
        <v>9</v>
      </c>
      <c r="B33" s="103" t="str">
        <f>IF(MID('2. Identificación del Riesgo'!H33:H35,1,27)="Seguridad de la Información",'2. Identificación del Riesgo'!B33:B35,
IF('2. Identificación del Riesgo'!H33:H35="","",
IF(MID('2. Identificación del Riesgo'!H33:H35,1,27)&lt;&gt;"Seguridad de la Información","No aplica")))</f>
        <v>Manejo de Emergencias y Desastres</v>
      </c>
      <c r="C33" s="103" t="str">
        <f>IF(MID('2. Identificación del Riesgo'!H33:H35,1,27)="Seguridad de la Información",'2. Identificación del Riesgo'!C33:C35,
IF('2. Identificación del Riesgo'!H33:H35="","",
IF(MID('2. Identificación del Riesgo'!H33:H35,1,27)&lt;&gt;"Seguridad de la Información","No aplica")))</f>
        <v>Trabajo en Casa y Teletrabajo</v>
      </c>
      <c r="D33" s="103" t="str">
        <f>IF(MID('2. Identificación del Riesgo'!H33:H35,1,27)="Seguridad de la Información",'2. Identificación del Riesgo'!G33:G35,
IF('2. Identificación del Riesgo'!H33:H35="","",
IF(MID('2. Identificación del Riesgo'!H33:H35,1,27)&lt;&gt;"Seguridad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3" s="103" t="str">
        <f>IF(MID('2. Identificación del Riesgo'!H33:H35,1,27)="Seguridad de la Información",'2. Identificación del Riesgo'!H33:H35,
IF('2. Identificación del Riesgo'!H33:H35="","",
IF(MID('2. Identificación del Riesgo'!H33:H35,1,27)&lt;&gt;"Seguridad de la Información","No aplica")))</f>
        <v>Seguridad de la Información (Pérdida de la Integridad)</v>
      </c>
      <c r="F33" s="103"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10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Muy Alta
Impacto: Mayor
Zona de Riesgo: Alto</v>
      </c>
      <c r="H33" s="126" t="s">
        <v>532</v>
      </c>
      <c r="I33" s="126" t="s">
        <v>151</v>
      </c>
      <c r="J33" s="148"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3" s="126" t="s">
        <v>522</v>
      </c>
      <c r="L33" s="126" t="s">
        <v>523</v>
      </c>
      <c r="M33" s="3"/>
      <c r="N33" s="3"/>
      <c r="O33" s="3"/>
      <c r="P33" s="3"/>
    </row>
    <row r="34" spans="1:16">
      <c r="A34" s="130"/>
      <c r="B34" s="103"/>
      <c r="C34" s="103"/>
      <c r="D34" s="103"/>
      <c r="E34" s="103"/>
      <c r="F34" s="103"/>
      <c r="G34" s="103"/>
      <c r="H34" s="126"/>
      <c r="I34" s="126"/>
      <c r="J34" s="148"/>
      <c r="K34" s="126"/>
      <c r="L34" s="126"/>
      <c r="M34" s="3"/>
      <c r="N34" s="3"/>
      <c r="O34" s="3"/>
      <c r="P34" s="3"/>
    </row>
    <row r="35" spans="1:16">
      <c r="A35" s="130"/>
      <c r="B35" s="103"/>
      <c r="C35" s="103"/>
      <c r="D35" s="103"/>
      <c r="E35" s="103"/>
      <c r="F35" s="103"/>
      <c r="G35" s="103"/>
      <c r="H35" s="126"/>
      <c r="I35" s="126"/>
      <c r="J35" s="148"/>
      <c r="K35" s="126"/>
      <c r="L35" s="126"/>
      <c r="M35" s="3"/>
      <c r="N35" s="3"/>
      <c r="O35" s="3"/>
      <c r="P35" s="3"/>
    </row>
    <row r="36" spans="1:16" ht="16.5" customHeight="1">
      <c r="A36" s="130">
        <v>10</v>
      </c>
      <c r="B36" s="103" t="str">
        <f>IF(MID('2. Identificación del Riesgo'!H36:H38,1,27)="Seguridad de la Información",'2. Identificación del Riesgo'!B36:B38,
IF('2. Identificación del Riesgo'!H36:H38="","",
IF(MID('2. Identificación del Riesgo'!H36:H38,1,27)&lt;&gt;"Seguridad de la Información","No aplica")))</f>
        <v/>
      </c>
      <c r="C36" s="103" t="str">
        <f>IF(MID('2. Identificación del Riesgo'!H36:H38,1,27)="Seguridad de la Información",'2. Identificación del Riesgo'!C36:C38,
IF('2. Identificación del Riesgo'!H36:H38="","",
IF(MID('2. Identificación del Riesgo'!H36:H38,1,27)&lt;&gt;"Seguridad de la Información","No aplica")))</f>
        <v/>
      </c>
      <c r="D36" s="103" t="str">
        <f>IF(MID('2. Identificación del Riesgo'!H36:H38,1,27)="Seguridad de la Información",'2. Identificación del Riesgo'!G36:G38,
IF('2. Identificación del Riesgo'!H36:H38="","",
IF(MID('2. Identificación del Riesgo'!H36:H38,1,27)&lt;&gt;"Seguridad de la Información","No aplica")))</f>
        <v/>
      </c>
      <c r="E36" s="103" t="str">
        <f>IF(MID('2. Identificación del Riesgo'!H36:H38,1,27)="Seguridad de la Información",'2. Identificación del Riesgo'!H36:H38,
IF('2. Identificación del Riesgo'!H36:H38="","",
IF(MID('2. Identificación del Riesgo'!H36:H38,1,27)&lt;&gt;"Seguridad de la Información","No aplica")))</f>
        <v/>
      </c>
      <c r="F36" s="103" t="str">
        <f>IF(MID('2. Identificación del Riesgo'!H36:H38,1,27)="Seguridad de la Información",'2. Identificación del Riesgo'!I36:I38,
IF('2. Identificación del Riesgo'!H36:H38="","",
IF(MID('2. Identificación del Riesgo'!H36:H38,1,27)&lt;&gt;"Seguridad de la Información","No aplica")))</f>
        <v/>
      </c>
      <c r="G36" s="10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26"/>
      <c r="I36" s="126"/>
      <c r="J36" s="148"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6"/>
      <c r="L36" s="126"/>
      <c r="M36" s="3"/>
      <c r="N36" s="3"/>
      <c r="O36" s="3"/>
      <c r="P36" s="3"/>
    </row>
    <row r="37" spans="1:16">
      <c r="A37" s="130"/>
      <c r="B37" s="103"/>
      <c r="C37" s="103"/>
      <c r="D37" s="103"/>
      <c r="E37" s="103"/>
      <c r="F37" s="103"/>
      <c r="G37" s="103"/>
      <c r="H37" s="126"/>
      <c r="I37" s="126"/>
      <c r="J37" s="148"/>
      <c r="K37" s="126"/>
      <c r="L37" s="126"/>
    </row>
    <row r="38" spans="1:16">
      <c r="A38" s="130"/>
      <c r="B38" s="103"/>
      <c r="C38" s="103"/>
      <c r="D38" s="103"/>
      <c r="E38" s="103"/>
      <c r="F38" s="103"/>
      <c r="G38" s="103"/>
      <c r="H38" s="126"/>
      <c r="I38" s="126"/>
      <c r="J38" s="148"/>
      <c r="K38" s="126"/>
      <c r="L38" s="126"/>
    </row>
    <row r="39" spans="1:16" ht="16.5" customHeight="1">
      <c r="A39" s="130">
        <v>11</v>
      </c>
      <c r="B39" s="103" t="str">
        <f>IF(MID('2. Identificación del Riesgo'!H39:H41,1,27)="Seguridad de la Información",'2. Identificación del Riesgo'!B39:B41,
IF('2. Identificación del Riesgo'!H39:H41="","",
IF(MID('2. Identificación del Riesgo'!H39:H41,1,27)&lt;&gt;"Seguridad de la Información","No aplica")))</f>
        <v/>
      </c>
      <c r="C39" s="103" t="str">
        <f>IF(MID('2. Identificación del Riesgo'!H39:H41,1,27)="Seguridad de la Información",'2. Identificación del Riesgo'!C39:C41,
IF('2. Identificación del Riesgo'!H39:H41="","",
IF(MID('2. Identificación del Riesgo'!H39:H41,1,27)&lt;&gt;"Seguridad de la Información","No aplica")))</f>
        <v/>
      </c>
      <c r="D39" s="103" t="str">
        <f>IF(MID('2. Identificación del Riesgo'!H39:H41,1,27)="Seguridad de la Información",'2. Identificación del Riesgo'!G39:G41,
IF('2. Identificación del Riesgo'!H39:H41="","",
IF(MID('2. Identificación del Riesgo'!H39:H41,1,27)&lt;&gt;"Seguridad de la Información","No aplica")))</f>
        <v/>
      </c>
      <c r="E39" s="103" t="str">
        <f>IF(MID('2. Identificación del Riesgo'!H39:H41,1,27)="Seguridad de la Información",'2. Identificación del Riesgo'!H39:H41,
IF('2. Identificación del Riesgo'!H39:H41="","",
IF(MID('2. Identificación del Riesgo'!H39:H41,1,27)&lt;&gt;"Seguridad de la Información","No aplica")))</f>
        <v/>
      </c>
      <c r="F39" s="103" t="str">
        <f>IF(MID('2. Identificación del Riesgo'!H39:H41,1,27)="Seguridad de la Información",'2. Identificación del Riesgo'!I39:I41,
IF('2. Identificación del Riesgo'!H39:H41="","",
IF(MID('2. Identificación del Riesgo'!H39:H41,1,27)&lt;&gt;"Seguridad de la Información","No aplica")))</f>
        <v/>
      </c>
      <c r="G39" s="10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26"/>
      <c r="I39" s="126"/>
      <c r="J39" s="148"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6"/>
      <c r="L39" s="126"/>
      <c r="M39" s="3"/>
      <c r="N39" s="3"/>
      <c r="O39" s="3"/>
      <c r="P39" s="3"/>
    </row>
    <row r="40" spans="1:16">
      <c r="A40" s="130"/>
      <c r="B40" s="103"/>
      <c r="C40" s="103"/>
      <c r="D40" s="103"/>
      <c r="E40" s="103"/>
      <c r="F40" s="103"/>
      <c r="G40" s="103"/>
      <c r="H40" s="126"/>
      <c r="I40" s="126"/>
      <c r="J40" s="148"/>
      <c r="K40" s="126"/>
      <c r="L40" s="126"/>
    </row>
    <row r="41" spans="1:16">
      <c r="A41" s="130"/>
      <c r="B41" s="103"/>
      <c r="C41" s="103"/>
      <c r="D41" s="103"/>
      <c r="E41" s="103"/>
      <c r="F41" s="103"/>
      <c r="G41" s="103"/>
      <c r="H41" s="126"/>
      <c r="I41" s="126"/>
      <c r="J41" s="148"/>
      <c r="K41" s="126"/>
      <c r="L41" s="126"/>
    </row>
    <row r="42" spans="1:16" ht="16.5" customHeight="1">
      <c r="A42" s="130">
        <v>12</v>
      </c>
      <c r="B42" s="103" t="str">
        <f>IF(MID('2. Identificación del Riesgo'!H42:H44,1,27)="Seguridad de la Información",'2. Identificación del Riesgo'!B42:B44,
IF('2. Identificación del Riesgo'!H42:H44="","",
IF(MID('2. Identificación del Riesgo'!H42:H44,1,27)&lt;&gt;"Seguridad de la Información","No aplica")))</f>
        <v/>
      </c>
      <c r="C42" s="103" t="str">
        <f>IF(MID('2. Identificación del Riesgo'!H42:H44,1,27)="Seguridad de la Información",'2. Identificación del Riesgo'!C42:C44,
IF('2. Identificación del Riesgo'!H42:H44="","",
IF(MID('2. Identificación del Riesgo'!H42:H44,1,27)&lt;&gt;"Seguridad de la Información","No aplica")))</f>
        <v/>
      </c>
      <c r="D42" s="103" t="str">
        <f>IF(MID('2. Identificación del Riesgo'!H42:H44,1,27)="Seguridad de la Información",'2. Identificación del Riesgo'!G42:G44,
IF('2. Identificación del Riesgo'!H42:H44="","",
IF(MID('2. Identificación del Riesgo'!H42:H44,1,27)&lt;&gt;"Seguridad de la Información","No aplica")))</f>
        <v/>
      </c>
      <c r="E42" s="103" t="str">
        <f>IF(MID('2. Identificación del Riesgo'!H42:H44,1,27)="Seguridad de la Información",'2. Identificación del Riesgo'!H42:H44,
IF('2. Identificación del Riesgo'!H42:H44="","",
IF(MID('2. Identificación del Riesgo'!H42:H44,1,27)&lt;&gt;"Seguridad de la Información","No aplica")))</f>
        <v/>
      </c>
      <c r="F42" s="103" t="str">
        <f>IF(MID('2. Identificación del Riesgo'!H42:H44,1,27)="Seguridad de la Información",'2. Identificación del Riesgo'!I42:I44,
IF('2. Identificación del Riesgo'!H42:H44="","",
IF(MID('2. Identificación del Riesgo'!H42:H44,1,27)&lt;&gt;"Seguridad de la Información","No aplica")))</f>
        <v/>
      </c>
      <c r="G42" s="10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26"/>
      <c r="I42" s="126"/>
      <c r="J42" s="148"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6"/>
      <c r="L42" s="126"/>
      <c r="M42" s="3"/>
      <c r="N42" s="3"/>
      <c r="O42" s="3"/>
      <c r="P42" s="3"/>
    </row>
    <row r="43" spans="1:16">
      <c r="A43" s="130"/>
      <c r="B43" s="103"/>
      <c r="C43" s="103"/>
      <c r="D43" s="103"/>
      <c r="E43" s="103"/>
      <c r="F43" s="103"/>
      <c r="G43" s="103"/>
      <c r="H43" s="126"/>
      <c r="I43" s="126"/>
      <c r="J43" s="148"/>
      <c r="K43" s="126"/>
      <c r="L43" s="126"/>
    </row>
    <row r="44" spans="1:16">
      <c r="A44" s="130"/>
      <c r="B44" s="103"/>
      <c r="C44" s="103"/>
      <c r="D44" s="103"/>
      <c r="E44" s="103"/>
      <c r="F44" s="103"/>
      <c r="G44" s="103"/>
      <c r="H44" s="126"/>
      <c r="I44" s="126"/>
      <c r="J44" s="148"/>
      <c r="K44" s="126"/>
      <c r="L44" s="126"/>
    </row>
    <row r="45" spans="1:16" ht="16.5" customHeight="1">
      <c r="A45" s="130">
        <v>13</v>
      </c>
      <c r="B45" s="103" t="str">
        <f>IF(MID('2. Identificación del Riesgo'!H45:H47,1,27)="Seguridad de la Información",'2. Identificación del Riesgo'!B45:B47,
IF('2. Identificación del Riesgo'!H45:H47="","",
IF(MID('2. Identificación del Riesgo'!H45:H47,1,27)&lt;&gt;"Seguridad de la Información","No aplica")))</f>
        <v/>
      </c>
      <c r="C45" s="103" t="str">
        <f>IF(MID('2. Identificación del Riesgo'!H45:H47,1,27)="Seguridad de la Información",'2. Identificación del Riesgo'!C45:C47,
IF('2. Identificación del Riesgo'!H45:H47="","",
IF(MID('2. Identificación del Riesgo'!H45:H47,1,27)&lt;&gt;"Seguridad de la Información","No aplica")))</f>
        <v/>
      </c>
      <c r="D45" s="103" t="str">
        <f>IF(MID('2. Identificación del Riesgo'!H45:H47,1,27)="Seguridad de la Información",'2. Identificación del Riesgo'!G45:G47,
IF('2. Identificación del Riesgo'!H45:H47="","",
IF(MID('2. Identificación del Riesgo'!H45:H47,1,27)&lt;&gt;"Seguridad de la Información","No aplica")))</f>
        <v/>
      </c>
      <c r="E45" s="103" t="str">
        <f>IF(MID('2. Identificación del Riesgo'!H45:H47,1,27)="Seguridad de la Información",'2. Identificación del Riesgo'!H45:H47,
IF('2. Identificación del Riesgo'!H45:H47="","",
IF(MID('2. Identificación del Riesgo'!H45:H47,1,27)&lt;&gt;"Seguridad de la Información","No aplica")))</f>
        <v/>
      </c>
      <c r="F45" s="103" t="str">
        <f>IF(MID('2. Identificación del Riesgo'!H45:H47,1,27)="Seguridad de la Información",'2. Identificación del Riesgo'!I45:I47,
IF('2. Identificación del Riesgo'!H45:H47="","",
IF(MID('2. Identificación del Riesgo'!H45:H47,1,27)&lt;&gt;"Seguridad de la Información","No aplica")))</f>
        <v/>
      </c>
      <c r="G45" s="10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26"/>
      <c r="I45" s="126"/>
      <c r="J45" s="148"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6"/>
      <c r="L45" s="126"/>
      <c r="M45" s="3"/>
      <c r="N45" s="3"/>
      <c r="O45" s="3"/>
      <c r="P45" s="3"/>
    </row>
    <row r="46" spans="1:16">
      <c r="A46" s="130"/>
      <c r="B46" s="103"/>
      <c r="C46" s="103"/>
      <c r="D46" s="103"/>
      <c r="E46" s="103"/>
      <c r="F46" s="103"/>
      <c r="G46" s="103"/>
      <c r="H46" s="126"/>
      <c r="I46" s="126"/>
      <c r="J46" s="148"/>
      <c r="K46" s="126"/>
      <c r="L46" s="126"/>
    </row>
    <row r="47" spans="1:16">
      <c r="A47" s="130"/>
      <c r="B47" s="103"/>
      <c r="C47" s="103"/>
      <c r="D47" s="103"/>
      <c r="E47" s="103"/>
      <c r="F47" s="103"/>
      <c r="G47" s="103"/>
      <c r="H47" s="126"/>
      <c r="I47" s="126"/>
      <c r="J47" s="148"/>
      <c r="K47" s="126"/>
      <c r="L47" s="126"/>
    </row>
    <row r="48" spans="1:16" ht="16.5" customHeight="1">
      <c r="A48" s="130">
        <v>14</v>
      </c>
      <c r="B48" s="103" t="str">
        <f>IF(MID('2. Identificación del Riesgo'!H48:H50,1,27)="Seguridad de la Información",'2. Identificación del Riesgo'!B48:B50,
IF('2. Identificación del Riesgo'!H48:H50="","",
IF(MID('2. Identificación del Riesgo'!H48:H50,1,27)&lt;&gt;"Seguridad de la Información","No aplica")))</f>
        <v/>
      </c>
      <c r="C48" s="103" t="str">
        <f>IF(MID('2. Identificación del Riesgo'!H48:H50,1,27)="Seguridad de la Información",'2. Identificación del Riesgo'!C48:C50,
IF('2. Identificación del Riesgo'!H48:H50="","",
IF(MID('2. Identificación del Riesgo'!H48:H50,1,27)&lt;&gt;"Seguridad de la Información","No aplica")))</f>
        <v/>
      </c>
      <c r="D48" s="103" t="str">
        <f>IF(MID('2. Identificación del Riesgo'!H48:H50,1,27)="Seguridad de la Información",'2. Identificación del Riesgo'!G48:G50,
IF('2. Identificación del Riesgo'!H48:H50="","",
IF(MID('2. Identificación del Riesgo'!H48:H50,1,27)&lt;&gt;"Seguridad de la Información","No aplica")))</f>
        <v/>
      </c>
      <c r="E48" s="103" t="str">
        <f>IF(MID('2. Identificación del Riesgo'!H48:H50,1,27)="Seguridad de la Información",'2. Identificación del Riesgo'!H48:H50,
IF('2. Identificación del Riesgo'!H48:H50="","",
IF(MID('2. Identificación del Riesgo'!H48:H50,1,27)&lt;&gt;"Seguridad de la Información","No aplica")))</f>
        <v/>
      </c>
      <c r="F48" s="103" t="str">
        <f>IF(MID('2. Identificación del Riesgo'!H48:H50,1,27)="Seguridad de la Información",'2. Identificación del Riesgo'!I48:I50,
IF('2. Identificación del Riesgo'!H48:H50="","",
IF(MID('2. Identificación del Riesgo'!H48:H50,1,27)&lt;&gt;"Seguridad de la Información","No aplica")))</f>
        <v/>
      </c>
      <c r="G48" s="10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26"/>
      <c r="I48" s="126"/>
      <c r="J48" s="148"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6"/>
      <c r="L48" s="126"/>
      <c r="M48" s="3"/>
      <c r="N48" s="3"/>
      <c r="O48" s="3"/>
      <c r="P48" s="3"/>
    </row>
    <row r="49" spans="1:16">
      <c r="A49" s="130"/>
      <c r="B49" s="103"/>
      <c r="C49" s="103"/>
      <c r="D49" s="103"/>
      <c r="E49" s="103"/>
      <c r="F49" s="103"/>
      <c r="G49" s="103"/>
      <c r="H49" s="126"/>
      <c r="I49" s="126"/>
      <c r="J49" s="148"/>
      <c r="K49" s="126"/>
      <c r="L49" s="126"/>
    </row>
    <row r="50" spans="1:16">
      <c r="A50" s="130"/>
      <c r="B50" s="103"/>
      <c r="C50" s="103"/>
      <c r="D50" s="103"/>
      <c r="E50" s="103"/>
      <c r="F50" s="103"/>
      <c r="G50" s="103"/>
      <c r="H50" s="126"/>
      <c r="I50" s="126"/>
      <c r="J50" s="148"/>
      <c r="K50" s="126"/>
      <c r="L50" s="126"/>
    </row>
    <row r="51" spans="1:16" ht="16.5" customHeight="1">
      <c r="A51" s="130">
        <v>15</v>
      </c>
      <c r="B51" s="103" t="str">
        <f>IF(MID('2. Identificación del Riesgo'!H51:H53,1,27)="Seguridad de la Información",'2. Identificación del Riesgo'!B51:B53,
IF('2. Identificación del Riesgo'!H51:H53="","",
IF(MID('2. Identificación del Riesgo'!H51:H53,1,27)&lt;&gt;"Seguridad de la Información","No aplica")))</f>
        <v/>
      </c>
      <c r="C51" s="103" t="str">
        <f>IF(MID('2. Identificación del Riesgo'!H51:H53,1,27)="Seguridad de la Información",'2. Identificación del Riesgo'!C51:C53,
IF('2. Identificación del Riesgo'!H51:H53="","",
IF(MID('2. Identificación del Riesgo'!H51:H53,1,27)&lt;&gt;"Seguridad de la Información","No aplica")))</f>
        <v/>
      </c>
      <c r="D51" s="103" t="str">
        <f>IF(MID('2. Identificación del Riesgo'!H51:H53,1,27)="Seguridad de la Información",'2. Identificación del Riesgo'!G51:G53,
IF('2. Identificación del Riesgo'!H51:H53="","",
IF(MID('2. Identificación del Riesgo'!H51:H53,1,27)&lt;&gt;"Seguridad de la Información","No aplica")))</f>
        <v/>
      </c>
      <c r="E51" s="103" t="str">
        <f>IF(MID('2. Identificación del Riesgo'!H51:H53,1,27)="Seguridad de la Información",'2. Identificación del Riesgo'!H51:H53,
IF('2. Identificación del Riesgo'!H51:H53="","",
IF(MID('2. Identificación del Riesgo'!H51:H53,1,27)&lt;&gt;"Seguridad de la Información","No aplica")))</f>
        <v/>
      </c>
      <c r="F51" s="103" t="str">
        <f>IF(MID('2. Identificación del Riesgo'!H51:H53,1,27)="Seguridad de la Información",'2. Identificación del Riesgo'!I51:I53,
IF('2. Identificación del Riesgo'!H51:H53="","",
IF(MID('2. Identificación del Riesgo'!H51:H53,1,27)&lt;&gt;"Seguridad de la Información","No aplica")))</f>
        <v/>
      </c>
      <c r="G51" s="10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26"/>
      <c r="I51" s="126"/>
      <c r="J51" s="148"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6"/>
      <c r="L51" s="126"/>
      <c r="M51" s="3"/>
      <c r="N51" s="3"/>
      <c r="O51" s="3"/>
      <c r="P51" s="3"/>
    </row>
    <row r="52" spans="1:16">
      <c r="A52" s="130"/>
      <c r="B52" s="103"/>
      <c r="C52" s="103"/>
      <c r="D52" s="103"/>
      <c r="E52" s="103"/>
      <c r="F52" s="103"/>
      <c r="G52" s="103"/>
      <c r="H52" s="126"/>
      <c r="I52" s="126"/>
      <c r="J52" s="148"/>
      <c r="K52" s="126"/>
      <c r="L52" s="126"/>
    </row>
    <row r="53" spans="1:16">
      <c r="A53" s="130"/>
      <c r="B53" s="103"/>
      <c r="C53" s="103"/>
      <c r="D53" s="103"/>
      <c r="E53" s="103"/>
      <c r="F53" s="103"/>
      <c r="G53" s="103"/>
      <c r="H53" s="126"/>
      <c r="I53" s="126"/>
      <c r="J53" s="148"/>
      <c r="K53" s="126"/>
      <c r="L53" s="126"/>
    </row>
    <row r="54" spans="1:16" ht="16.5" customHeight="1">
      <c r="A54" s="130">
        <v>16</v>
      </c>
      <c r="B54" s="103" t="str">
        <f>IF(MID('2. Identificación del Riesgo'!H54:H56,1,27)="Seguridad de la Información",'2. Identificación del Riesgo'!B54:B56,
IF('2. Identificación del Riesgo'!H54:H56="","",
IF(MID('2. Identificación del Riesgo'!H54:H56,1,27)&lt;&gt;"Seguridad de la Información","No aplica")))</f>
        <v/>
      </c>
      <c r="C54" s="103" t="str">
        <f>IF(MID('2. Identificación del Riesgo'!H54:H56,1,27)="Seguridad de la Información",'2. Identificación del Riesgo'!C54:C56,
IF('2. Identificación del Riesgo'!H54:H56="","",
IF(MID('2. Identificación del Riesgo'!H54:H56,1,27)&lt;&gt;"Seguridad de la Información","No aplica")))</f>
        <v/>
      </c>
      <c r="D54" s="103" t="str">
        <f>IF(MID('2. Identificación del Riesgo'!H54:H56,1,27)="Seguridad de la Información",'2. Identificación del Riesgo'!G54:G56,
IF('2. Identificación del Riesgo'!H54:H56="","",
IF(MID('2. Identificación del Riesgo'!H54:H56,1,27)&lt;&gt;"Seguridad de la Información","No aplica")))</f>
        <v/>
      </c>
      <c r="E54" s="103" t="str">
        <f>IF(MID('2. Identificación del Riesgo'!H54:H56,1,27)="Seguridad de la Información",'2. Identificación del Riesgo'!H54:H56,
IF('2. Identificación del Riesgo'!H54:H56="","",
IF(MID('2. Identificación del Riesgo'!H54:H56,1,27)&lt;&gt;"Seguridad de la Información","No aplica")))</f>
        <v/>
      </c>
      <c r="F54" s="103" t="str">
        <f>IF(MID('2. Identificación del Riesgo'!H54:H56,1,27)="Seguridad de la Información",'2. Identificación del Riesgo'!I54:I56,
IF('2. Identificación del Riesgo'!H54:H56="","",
IF(MID('2. Identificación del Riesgo'!H54:H56,1,27)&lt;&gt;"Seguridad de la Información","No aplica")))</f>
        <v/>
      </c>
      <c r="G54" s="10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26"/>
      <c r="I54" s="126"/>
      <c r="J54" s="148"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6"/>
      <c r="L54" s="126"/>
      <c r="M54" s="3"/>
      <c r="N54" s="3"/>
      <c r="O54" s="3"/>
      <c r="P54" s="3"/>
    </row>
    <row r="55" spans="1:16">
      <c r="A55" s="130"/>
      <c r="B55" s="103"/>
      <c r="C55" s="103"/>
      <c r="D55" s="103"/>
      <c r="E55" s="103"/>
      <c r="F55" s="103"/>
      <c r="G55" s="103"/>
      <c r="H55" s="126"/>
      <c r="I55" s="126"/>
      <c r="J55" s="148"/>
      <c r="K55" s="126"/>
      <c r="L55" s="126"/>
    </row>
    <row r="56" spans="1:16">
      <c r="A56" s="130"/>
      <c r="B56" s="103"/>
      <c r="C56" s="103"/>
      <c r="D56" s="103"/>
      <c r="E56" s="103"/>
      <c r="F56" s="103"/>
      <c r="G56" s="103"/>
      <c r="H56" s="126"/>
      <c r="I56" s="126"/>
      <c r="J56" s="148"/>
      <c r="K56" s="126"/>
      <c r="L56" s="126"/>
    </row>
    <row r="57" spans="1:16" ht="16.5" customHeight="1">
      <c r="A57" s="130">
        <v>17</v>
      </c>
      <c r="B57" s="103" t="str">
        <f>IF(MID('2. Identificación del Riesgo'!H57:H59,1,27)="Seguridad de la Información",'2. Identificación del Riesgo'!B57:B59,
IF('2. Identificación del Riesgo'!H57:H59="","",
IF(MID('2. Identificación del Riesgo'!H57:H59,1,27)&lt;&gt;"Seguridad de la Información","No aplica")))</f>
        <v/>
      </c>
      <c r="C57" s="103" t="str">
        <f>IF(MID('2. Identificación del Riesgo'!H57:H59,1,27)="Seguridad de la Información",'2. Identificación del Riesgo'!C57:C59,
IF('2. Identificación del Riesgo'!H57:H59="","",
IF(MID('2. Identificación del Riesgo'!H57:H59,1,27)&lt;&gt;"Seguridad de la Información","No aplica")))</f>
        <v/>
      </c>
      <c r="D57" s="103" t="str">
        <f>IF(MID('2. Identificación del Riesgo'!H57:H59,1,27)="Seguridad de la Información",'2. Identificación del Riesgo'!G57:G59,
IF('2. Identificación del Riesgo'!H57:H59="","",
IF(MID('2. Identificación del Riesgo'!H57:H59,1,27)&lt;&gt;"Seguridad de la Información","No aplica")))</f>
        <v/>
      </c>
      <c r="E57" s="103" t="str">
        <f>IF(MID('2. Identificación del Riesgo'!H57:H59,1,27)="Seguridad de la Información",'2. Identificación del Riesgo'!H57:H59,
IF('2. Identificación del Riesgo'!H57:H59="","",
IF(MID('2. Identificación del Riesgo'!H57:H59,1,27)&lt;&gt;"Seguridad de la Información","No aplica")))</f>
        <v/>
      </c>
      <c r="F57" s="103" t="str">
        <f>IF(MID('2. Identificación del Riesgo'!H57:H59,1,27)="Seguridad de la Información",'2. Identificación del Riesgo'!I57:I59,
IF('2. Identificación del Riesgo'!H57:H59="","",
IF(MID('2. Identificación del Riesgo'!H57:H59,1,27)&lt;&gt;"Seguridad de la Información","No aplica")))</f>
        <v/>
      </c>
      <c r="G57" s="10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26"/>
      <c r="I57" s="126"/>
      <c r="J57" s="148"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6"/>
      <c r="L57" s="126"/>
      <c r="M57" s="3"/>
      <c r="N57" s="3"/>
      <c r="O57" s="3"/>
      <c r="P57" s="3"/>
    </row>
    <row r="58" spans="1:16">
      <c r="A58" s="130"/>
      <c r="B58" s="103"/>
      <c r="C58" s="103"/>
      <c r="D58" s="103"/>
      <c r="E58" s="103"/>
      <c r="F58" s="103"/>
      <c r="G58" s="103"/>
      <c r="H58" s="126"/>
      <c r="I58" s="126"/>
      <c r="J58" s="148"/>
      <c r="K58" s="126"/>
      <c r="L58" s="126"/>
    </row>
    <row r="59" spans="1:16">
      <c r="A59" s="130"/>
      <c r="B59" s="103"/>
      <c r="C59" s="103"/>
      <c r="D59" s="103"/>
      <c r="E59" s="103"/>
      <c r="F59" s="103"/>
      <c r="G59" s="103"/>
      <c r="H59" s="126"/>
      <c r="I59" s="126"/>
      <c r="J59" s="148"/>
      <c r="K59" s="126"/>
      <c r="L59" s="126"/>
    </row>
    <row r="60" spans="1:16" ht="16.5" customHeight="1">
      <c r="A60" s="130">
        <v>18</v>
      </c>
      <c r="B60" s="103" t="str">
        <f>IF(MID('2. Identificación del Riesgo'!H60:H62,1,27)="Seguridad de la Información",'2. Identificación del Riesgo'!B60:B62,
IF('2. Identificación del Riesgo'!H60:H62="","",
IF(MID('2. Identificación del Riesgo'!H60:H62,1,27)&lt;&gt;"Seguridad de la Información","No aplica")))</f>
        <v/>
      </c>
      <c r="C60" s="103" t="str">
        <f>IF(MID('2. Identificación del Riesgo'!H60:H62,1,27)="Seguridad de la Información",'2. Identificación del Riesgo'!C60:C62,
IF('2. Identificación del Riesgo'!H60:H62="","",
IF(MID('2. Identificación del Riesgo'!H60:H62,1,27)&lt;&gt;"Seguridad de la Información","No aplica")))</f>
        <v/>
      </c>
      <c r="D60" s="103" t="str">
        <f>IF(MID('2. Identificación del Riesgo'!H60:H62,1,27)="Seguridad de la Información",'2. Identificación del Riesgo'!G60:G62,
IF('2. Identificación del Riesgo'!H60:H62="","",
IF(MID('2. Identificación del Riesgo'!H60:H62,1,27)&lt;&gt;"Seguridad de la Información","No aplica")))</f>
        <v/>
      </c>
      <c r="E60" s="103" t="str">
        <f>IF(MID('2. Identificación del Riesgo'!H60:H62,1,27)="Seguridad de la Información",'2. Identificación del Riesgo'!H60:H62,
IF('2. Identificación del Riesgo'!H60:H62="","",
IF(MID('2. Identificación del Riesgo'!H60:H62,1,27)&lt;&gt;"Seguridad de la Información","No aplica")))</f>
        <v/>
      </c>
      <c r="F60" s="103" t="str">
        <f>IF(MID('2. Identificación del Riesgo'!H60:H62,1,27)="Seguridad de la Información",'2. Identificación del Riesgo'!I60:I62,
IF('2. Identificación del Riesgo'!H60:H62="","",
IF(MID('2. Identificación del Riesgo'!H60:H62,1,27)&lt;&gt;"Seguridad de la Información","No aplica")))</f>
        <v/>
      </c>
      <c r="G60" s="10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26"/>
      <c r="I60" s="126"/>
      <c r="J60" s="148"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6"/>
      <c r="L60" s="126"/>
      <c r="M60" s="3"/>
      <c r="N60" s="3"/>
      <c r="O60" s="3"/>
      <c r="P60" s="3"/>
    </row>
    <row r="61" spans="1:16">
      <c r="A61" s="130"/>
      <c r="B61" s="103"/>
      <c r="C61" s="103"/>
      <c r="D61" s="103"/>
      <c r="E61" s="103"/>
      <c r="F61" s="103"/>
      <c r="G61" s="103"/>
      <c r="H61" s="126"/>
      <c r="I61" s="126"/>
      <c r="J61" s="148"/>
      <c r="K61" s="126"/>
      <c r="L61" s="126"/>
    </row>
    <row r="62" spans="1:16">
      <c r="A62" s="130"/>
      <c r="B62" s="103"/>
      <c r="C62" s="103"/>
      <c r="D62" s="103"/>
      <c r="E62" s="103"/>
      <c r="F62" s="103"/>
      <c r="G62" s="103"/>
      <c r="H62" s="126"/>
      <c r="I62" s="126"/>
      <c r="J62" s="148"/>
      <c r="K62" s="126"/>
      <c r="L62" s="126"/>
    </row>
    <row r="63" spans="1:16" ht="16.5" customHeight="1">
      <c r="A63" s="130">
        <v>19</v>
      </c>
      <c r="B63" s="103" t="str">
        <f>IF(MID('2. Identificación del Riesgo'!H63:H65,1,27)="Seguridad de la Información",'2. Identificación del Riesgo'!B63:B65,
IF('2. Identificación del Riesgo'!H63:H65="","",
IF(MID('2. Identificación del Riesgo'!H63:H65,1,27)&lt;&gt;"Seguridad de la Información","No aplica")))</f>
        <v/>
      </c>
      <c r="C63" s="103" t="str">
        <f>IF(MID('2. Identificación del Riesgo'!H63:H65,1,27)="Seguridad de la Información",'2. Identificación del Riesgo'!C63:C65,
IF('2. Identificación del Riesgo'!H63:H65="","",
IF(MID('2. Identificación del Riesgo'!H63:H65,1,27)&lt;&gt;"Seguridad de la Información","No aplica")))</f>
        <v/>
      </c>
      <c r="D63" s="103" t="str">
        <f>IF(MID('2. Identificación del Riesgo'!H63:H65,1,27)="Seguridad de la Información",'2. Identificación del Riesgo'!G63:G65,
IF('2. Identificación del Riesgo'!H63:H65="","",
IF(MID('2. Identificación del Riesgo'!H63:H65,1,27)&lt;&gt;"Seguridad de la Información","No aplica")))</f>
        <v/>
      </c>
      <c r="E63" s="103" t="str">
        <f>IF(MID('2. Identificación del Riesgo'!H63:H65,1,27)="Seguridad de la Información",'2. Identificación del Riesgo'!H63:H65,
IF('2. Identificación del Riesgo'!H63:H65="","",
IF(MID('2. Identificación del Riesgo'!H63:H65,1,27)&lt;&gt;"Seguridad de la Información","No aplica")))</f>
        <v/>
      </c>
      <c r="F63" s="103" t="str">
        <f>IF(MID('2. Identificación del Riesgo'!H63:H65,1,27)="Seguridad de la Información",'2. Identificación del Riesgo'!I63:I65,
IF('2. Identificación del Riesgo'!H63:H65="","",
IF(MID('2. Identificación del Riesgo'!H63:H65,1,27)&lt;&gt;"Seguridad de la Información","No aplica")))</f>
        <v/>
      </c>
      <c r="G63" s="10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26"/>
      <c r="I63" s="126"/>
      <c r="J63" s="148"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6"/>
      <c r="L63" s="126"/>
      <c r="M63" s="3"/>
      <c r="N63" s="3"/>
      <c r="O63" s="3"/>
      <c r="P63" s="3"/>
    </row>
    <row r="64" spans="1:16">
      <c r="A64" s="130"/>
      <c r="B64" s="103"/>
      <c r="C64" s="103"/>
      <c r="D64" s="103"/>
      <c r="E64" s="103"/>
      <c r="F64" s="103"/>
      <c r="G64" s="103"/>
      <c r="H64" s="126"/>
      <c r="I64" s="126"/>
      <c r="J64" s="148"/>
      <c r="K64" s="126"/>
      <c r="L64" s="126"/>
    </row>
    <row r="65" spans="1:16">
      <c r="A65" s="130"/>
      <c r="B65" s="103"/>
      <c r="C65" s="103"/>
      <c r="D65" s="103"/>
      <c r="E65" s="103"/>
      <c r="F65" s="103"/>
      <c r="G65" s="103"/>
      <c r="H65" s="126"/>
      <c r="I65" s="126"/>
      <c r="J65" s="148"/>
      <c r="K65" s="126"/>
      <c r="L65" s="126"/>
    </row>
    <row r="66" spans="1:16" ht="16.5" customHeight="1">
      <c r="A66" s="130">
        <v>20</v>
      </c>
      <c r="B66" s="103" t="str">
        <f>IF(MID('2. Identificación del Riesgo'!H66:H68,1,27)="Seguridad de la Información",'2. Identificación del Riesgo'!B66:B68,
IF('2. Identificación del Riesgo'!H66:H68="","",
IF(MID('2. Identificación del Riesgo'!H66:H68,1,27)&lt;&gt;"Seguridad de la Información","No aplica")))</f>
        <v/>
      </c>
      <c r="C66" s="103" t="str">
        <f>IF(MID('2. Identificación del Riesgo'!H66:H68,1,27)="Seguridad de la Información",'2. Identificación del Riesgo'!C66:C68,
IF('2. Identificación del Riesgo'!H66:H68="","",
IF(MID('2. Identificación del Riesgo'!H66:H68,1,27)&lt;&gt;"Seguridad de la Información","No aplica")))</f>
        <v/>
      </c>
      <c r="D66" s="103" t="str">
        <f>IF(MID('2. Identificación del Riesgo'!H66:H68,1,27)="Seguridad de la Información",'2. Identificación del Riesgo'!G66:G68,
IF('2. Identificación del Riesgo'!H66:H68="","",
IF(MID('2. Identificación del Riesgo'!H66:H68,1,27)&lt;&gt;"Seguridad de la Información","No aplica")))</f>
        <v/>
      </c>
      <c r="E66" s="103" t="str">
        <f>IF(MID('2. Identificación del Riesgo'!H66:H68,1,27)="Seguridad de la Información",'2. Identificación del Riesgo'!H66:H68,
IF('2. Identificación del Riesgo'!H66:H68="","",
IF(MID('2. Identificación del Riesgo'!H66:H68,1,27)&lt;&gt;"Seguridad de la Información","No aplica")))</f>
        <v/>
      </c>
      <c r="F66" s="103" t="str">
        <f>IF(MID('2. Identificación del Riesgo'!H66:H68,1,27)="Seguridad de la Información",'2. Identificación del Riesgo'!I66:I68,
IF('2. Identificación del Riesgo'!H66:H68="","",
IF(MID('2. Identificación del Riesgo'!H66:H68,1,27)&lt;&gt;"Seguridad de la Información","No aplica")))</f>
        <v/>
      </c>
      <c r="G66" s="10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26"/>
      <c r="I66" s="126"/>
      <c r="J66" s="148"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6"/>
      <c r="L66" s="126"/>
      <c r="M66" s="3"/>
      <c r="N66" s="3"/>
      <c r="O66" s="3"/>
      <c r="P66" s="3"/>
    </row>
    <row r="67" spans="1:16">
      <c r="A67" s="130"/>
      <c r="B67" s="103"/>
      <c r="C67" s="103"/>
      <c r="D67" s="103"/>
      <c r="E67" s="103"/>
      <c r="F67" s="103"/>
      <c r="G67" s="103"/>
      <c r="H67" s="126"/>
      <c r="I67" s="126"/>
      <c r="J67" s="148"/>
      <c r="K67" s="126"/>
      <c r="L67" s="126"/>
    </row>
    <row r="68" spans="1:16">
      <c r="A68" s="130"/>
      <c r="B68" s="103"/>
      <c r="C68" s="103"/>
      <c r="D68" s="103"/>
      <c r="E68" s="103"/>
      <c r="F68" s="103"/>
      <c r="G68" s="103"/>
      <c r="H68" s="126"/>
      <c r="I68" s="126"/>
      <c r="J68" s="148"/>
      <c r="K68" s="126"/>
      <c r="L68" s="126"/>
    </row>
    <row r="69" spans="1:16"/>
    <row r="70" spans="1:16"/>
  </sheetData>
  <sheetProtection algorithmName="SHA-512" hashValue="WJDWl2dvz/VGu7q/fNbe8PQKhK3Yv3eEXT6b6oH7v/SpQoPfETOZDIH0P3HsE2X0KXaSnJ0AjVvnFURBqnvtPA==" saltValue="rd6YE24qC9/Jz88tAQSSJQ=="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L11">
    <cfRule type="expression" dxfId="260" priority="17">
      <formula>IF($E9="No aplica",1,0)</formula>
    </cfRule>
  </conditionalFormatting>
  <conditionalFormatting sqref="B12:B68 D12:E68 H12:J68">
    <cfRule type="expression" dxfId="259" priority="14">
      <formula>IF($E12="No aplica",1,0)</formula>
    </cfRule>
  </conditionalFormatting>
  <conditionalFormatting sqref="K12:L29 K36:L68">
    <cfRule type="expression" dxfId="258" priority="13">
      <formula>IF($E12="No aplica",1,0)</formula>
    </cfRule>
  </conditionalFormatting>
  <conditionalFormatting sqref="C9:C11">
    <cfRule type="expression" dxfId="257" priority="12">
      <formula>IF($E9="No aplica",1,0)</formula>
    </cfRule>
  </conditionalFormatting>
  <conditionalFormatting sqref="C12:C68">
    <cfRule type="expression" dxfId="256" priority="10">
      <formula>IF($E12="No aplica",1,0)</formula>
    </cfRule>
  </conditionalFormatting>
  <conditionalFormatting sqref="F12:F68">
    <cfRule type="expression" dxfId="255" priority="5">
      <formula>IF($E12="No aplica",1,0)</formula>
    </cfRule>
  </conditionalFormatting>
  <conditionalFormatting sqref="G12:G68">
    <cfRule type="expression" dxfId="254" priority="3">
      <formula>IF($E12="No aplica",1,0)</formula>
    </cfRule>
  </conditionalFormatting>
  <conditionalFormatting sqref="K30:L32">
    <cfRule type="expression" dxfId="253" priority="2">
      <formula>IF($E30="No aplica",1,0)</formula>
    </cfRule>
  </conditionalFormatting>
  <conditionalFormatting sqref="K33:L35">
    <cfRule type="expression" dxfId="252" priority="1">
      <formula>IF($E33="No aplica",1,0)</formula>
    </cfRule>
  </conditionalFormatting>
  <pageMargins left="0.7" right="0.7" top="0.75" bottom="0.75" header="0.3" footer="0.3"/>
  <pageSetup orientation="portrait"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dimension ref="A1:AM70"/>
  <sheetViews>
    <sheetView zoomScale="50" zoomScaleNormal="50" workbookViewId="0">
      <pane ySplit="8" topLeftCell="A18" activePane="bottomLeft" state="frozen"/>
      <selection pane="bottomLeft" activeCell="Q30" sqref="Q30"/>
    </sheetView>
  </sheetViews>
  <sheetFormatPr baseColWidth="10" defaultColWidth="0" defaultRowHeight="14.4" zeroHeight="1"/>
  <cols>
    <col min="1" max="1" width="4" style="8" bestFit="1" customWidth="1"/>
    <col min="2" max="2" width="18.44140625" style="8" customWidth="1"/>
    <col min="3" max="3" width="31.6640625" style="8" customWidth="1"/>
    <col min="4" max="4" width="18.44140625" style="8" customWidth="1"/>
    <col min="5" max="5" width="23.6640625" style="8" customWidth="1"/>
    <col min="6" max="6" width="28.44140625" style="8" customWidth="1"/>
    <col min="7" max="7" width="30" style="8" customWidth="1"/>
    <col min="8" max="8" width="33.44140625" style="8" customWidth="1"/>
    <col min="9" max="9" width="10.5546875" style="8" customWidth="1"/>
    <col min="10" max="10" width="11" style="8" customWidth="1"/>
    <col min="11" max="11" width="15.33203125" style="8" customWidth="1"/>
    <col min="12" max="12" width="14.33203125" style="8" customWidth="1"/>
    <col min="13" max="13" width="14" style="8" customWidth="1"/>
    <col min="14" max="14" width="10.6640625" style="8" customWidth="1"/>
    <col min="15" max="15" width="27.33203125" style="8" customWidth="1"/>
    <col min="16" max="16" width="25.44140625" style="8" customWidth="1"/>
    <col min="17" max="17" width="34.5546875" style="8" customWidth="1"/>
    <col min="18" max="18" width="12.44140625" style="8" customWidth="1"/>
    <col min="19" max="22" width="16.6640625" style="8" customWidth="1"/>
    <col min="23" max="23" width="11.44140625" style="2" customWidth="1"/>
    <col min="24" max="39" width="11.44140625" style="2" hidden="1" customWidth="1"/>
    <col min="40" max="16384" width="11.44140625" style="4" hidden="1"/>
  </cols>
  <sheetData>
    <row r="1" spans="1:39" ht="16.5" customHeight="1">
      <c r="A1" s="88"/>
      <c r="B1" s="90"/>
      <c r="C1" s="141" t="s">
        <v>162</v>
      </c>
      <c r="D1" s="141"/>
      <c r="E1" s="141"/>
      <c r="F1" s="141"/>
      <c r="G1" s="141"/>
      <c r="H1" s="141"/>
      <c r="I1" s="141"/>
      <c r="J1" s="141"/>
      <c r="K1" s="141"/>
      <c r="L1" s="141"/>
      <c r="M1" s="141"/>
      <c r="N1" s="141"/>
      <c r="O1" s="141"/>
      <c r="P1" s="141"/>
      <c r="Q1" s="141"/>
      <c r="R1" s="141"/>
      <c r="S1" s="141"/>
      <c r="T1" s="149" t="s">
        <v>264</v>
      </c>
      <c r="U1" s="149"/>
      <c r="V1" s="149"/>
      <c r="W1" s="3"/>
      <c r="X1" s="3"/>
      <c r="Y1" s="3"/>
      <c r="Z1" s="3"/>
      <c r="AA1" s="3"/>
      <c r="AB1" s="3"/>
      <c r="AC1" s="3"/>
      <c r="AD1" s="3"/>
      <c r="AE1" s="3"/>
      <c r="AF1" s="3"/>
      <c r="AG1" s="3"/>
      <c r="AH1" s="3"/>
      <c r="AI1" s="3"/>
      <c r="AJ1" s="3"/>
      <c r="AK1" s="3"/>
      <c r="AL1" s="3"/>
      <c r="AM1" s="3"/>
    </row>
    <row r="2" spans="1:39" ht="16.5" customHeight="1">
      <c r="A2" s="91"/>
      <c r="B2" s="93"/>
      <c r="C2" s="141"/>
      <c r="D2" s="141"/>
      <c r="E2" s="141"/>
      <c r="F2" s="141"/>
      <c r="G2" s="141"/>
      <c r="H2" s="141"/>
      <c r="I2" s="141"/>
      <c r="J2" s="141"/>
      <c r="K2" s="141"/>
      <c r="L2" s="141"/>
      <c r="M2" s="141"/>
      <c r="N2" s="141"/>
      <c r="O2" s="141"/>
      <c r="P2" s="141"/>
      <c r="Q2" s="141"/>
      <c r="R2" s="141"/>
      <c r="S2" s="141"/>
      <c r="T2" s="149" t="s">
        <v>263</v>
      </c>
      <c r="U2" s="149"/>
      <c r="V2" s="149"/>
      <c r="W2" s="3"/>
      <c r="X2" s="3"/>
      <c r="Y2" s="3"/>
      <c r="Z2" s="3"/>
      <c r="AA2" s="3"/>
      <c r="AB2" s="3"/>
      <c r="AC2" s="3"/>
      <c r="AD2" s="3"/>
      <c r="AE2" s="3"/>
      <c r="AF2" s="3"/>
      <c r="AG2" s="3"/>
      <c r="AH2" s="3"/>
      <c r="AI2" s="3"/>
      <c r="AJ2" s="3"/>
      <c r="AK2" s="3"/>
      <c r="AL2" s="3"/>
      <c r="AM2" s="3"/>
    </row>
    <row r="3" spans="1:39">
      <c r="A3" s="91"/>
      <c r="B3" s="93"/>
      <c r="C3" s="141"/>
      <c r="D3" s="141"/>
      <c r="E3" s="141"/>
      <c r="F3" s="141"/>
      <c r="G3" s="141"/>
      <c r="H3" s="141"/>
      <c r="I3" s="141"/>
      <c r="J3" s="141"/>
      <c r="K3" s="141"/>
      <c r="L3" s="141"/>
      <c r="M3" s="141"/>
      <c r="N3" s="141"/>
      <c r="O3" s="141"/>
      <c r="P3" s="141"/>
      <c r="Q3" s="141"/>
      <c r="R3" s="141"/>
      <c r="S3" s="141"/>
      <c r="T3" s="149" t="s">
        <v>314</v>
      </c>
      <c r="U3" s="149"/>
      <c r="V3" s="149"/>
      <c r="W3" s="3"/>
      <c r="X3" s="3"/>
      <c r="Y3" s="3"/>
      <c r="Z3" s="3"/>
      <c r="AA3" s="3"/>
      <c r="AB3" s="3"/>
      <c r="AC3" s="3"/>
      <c r="AD3" s="3"/>
      <c r="AE3" s="3"/>
      <c r="AF3" s="3"/>
      <c r="AG3" s="3"/>
      <c r="AH3" s="3"/>
      <c r="AI3" s="3"/>
      <c r="AJ3" s="3"/>
      <c r="AK3" s="3"/>
      <c r="AL3" s="3"/>
      <c r="AM3" s="3"/>
    </row>
    <row r="4" spans="1:39">
      <c r="A4" s="94"/>
      <c r="B4" s="96"/>
      <c r="C4" s="141"/>
      <c r="D4" s="141"/>
      <c r="E4" s="141"/>
      <c r="F4" s="141"/>
      <c r="G4" s="141"/>
      <c r="H4" s="141"/>
      <c r="I4" s="141"/>
      <c r="J4" s="141"/>
      <c r="K4" s="141"/>
      <c r="L4" s="141"/>
      <c r="M4" s="141"/>
      <c r="N4" s="141"/>
      <c r="O4" s="141"/>
      <c r="P4" s="141"/>
      <c r="Q4" s="141"/>
      <c r="R4" s="141"/>
      <c r="S4" s="141"/>
      <c r="T4" s="149" t="s">
        <v>356</v>
      </c>
      <c r="U4" s="149"/>
      <c r="V4" s="149"/>
      <c r="W4" s="3"/>
      <c r="X4" s="3"/>
      <c r="Y4" s="3"/>
      <c r="Z4" s="3"/>
      <c r="AA4" s="3"/>
      <c r="AB4" s="3"/>
      <c r="AC4" s="3"/>
      <c r="AD4" s="3"/>
      <c r="AE4" s="3"/>
      <c r="AF4" s="3"/>
      <c r="AG4" s="3"/>
      <c r="AH4" s="3"/>
      <c r="AI4" s="3"/>
      <c r="AJ4" s="3"/>
      <c r="AK4" s="3"/>
      <c r="AL4" s="3"/>
      <c r="AM4" s="3"/>
    </row>
    <row r="5" spans="1:39" ht="13.5" customHeight="1">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c r="A6" s="150" t="s">
        <v>109</v>
      </c>
      <c r="B6" s="151"/>
      <c r="C6" s="151"/>
      <c r="D6" s="152"/>
      <c r="E6" s="117" t="s">
        <v>107</v>
      </c>
      <c r="F6" s="117"/>
      <c r="G6" s="117"/>
      <c r="H6" s="117"/>
      <c r="I6" s="117"/>
      <c r="J6" s="117"/>
      <c r="K6" s="117"/>
      <c r="L6" s="117"/>
      <c r="M6" s="117"/>
      <c r="N6" s="117"/>
      <c r="O6" s="117"/>
      <c r="P6" s="117"/>
      <c r="Q6" s="117"/>
      <c r="R6" s="117"/>
      <c r="S6" s="117"/>
      <c r="T6" s="117"/>
      <c r="U6" s="117"/>
      <c r="V6" s="117"/>
      <c r="W6" s="3"/>
      <c r="X6" s="3"/>
      <c r="Y6" s="3"/>
      <c r="Z6" s="3"/>
      <c r="AA6" s="3"/>
      <c r="AB6" s="3"/>
      <c r="AC6" s="3"/>
      <c r="AD6" s="3"/>
      <c r="AE6" s="3"/>
      <c r="AF6" s="3"/>
      <c r="AG6" s="3"/>
      <c r="AH6" s="3"/>
      <c r="AI6" s="3"/>
      <c r="AJ6" s="3"/>
      <c r="AK6" s="3"/>
      <c r="AL6" s="3"/>
      <c r="AM6" s="3"/>
    </row>
    <row r="7" spans="1:39" ht="15.75" customHeight="1">
      <c r="A7" s="136" t="s">
        <v>88</v>
      </c>
      <c r="B7" s="118" t="s">
        <v>39</v>
      </c>
      <c r="C7" s="106" t="s">
        <v>1</v>
      </c>
      <c r="D7" s="106" t="s">
        <v>86</v>
      </c>
      <c r="E7" s="108" t="s">
        <v>347</v>
      </c>
      <c r="F7" s="108" t="s">
        <v>354</v>
      </c>
      <c r="G7" s="108" t="s">
        <v>348</v>
      </c>
      <c r="H7" s="106" t="s">
        <v>7</v>
      </c>
      <c r="I7" s="157" t="s">
        <v>104</v>
      </c>
      <c r="J7" s="158"/>
      <c r="K7" s="159"/>
      <c r="L7" s="153" t="s">
        <v>353</v>
      </c>
      <c r="M7" s="154"/>
      <c r="N7" s="154"/>
      <c r="O7" s="154"/>
      <c r="P7" s="154"/>
      <c r="Q7" s="154"/>
      <c r="R7" s="155" t="s">
        <v>326</v>
      </c>
      <c r="S7" s="153" t="s">
        <v>108</v>
      </c>
      <c r="T7" s="154"/>
      <c r="U7" s="155" t="s">
        <v>324</v>
      </c>
      <c r="V7" s="155" t="s">
        <v>325</v>
      </c>
      <c r="W7" s="3"/>
      <c r="X7" s="3"/>
      <c r="Y7" s="3"/>
      <c r="Z7" s="3"/>
      <c r="AA7" s="3"/>
      <c r="AB7" s="3"/>
      <c r="AC7" s="3"/>
      <c r="AD7" s="3"/>
      <c r="AE7" s="3"/>
      <c r="AF7" s="3"/>
      <c r="AG7" s="3"/>
      <c r="AH7" s="3"/>
      <c r="AI7" s="3"/>
      <c r="AJ7" s="3"/>
      <c r="AK7" s="3"/>
      <c r="AL7" s="3"/>
      <c r="AM7" s="3"/>
    </row>
    <row r="8" spans="1:39" ht="52.5" customHeight="1">
      <c r="A8" s="136"/>
      <c r="B8" s="118"/>
      <c r="C8" s="106"/>
      <c r="D8" s="106"/>
      <c r="E8" s="109"/>
      <c r="F8" s="109"/>
      <c r="G8" s="109"/>
      <c r="H8" s="106"/>
      <c r="I8" s="16" t="s">
        <v>56</v>
      </c>
      <c r="J8" s="17" t="s">
        <v>8</v>
      </c>
      <c r="K8" s="16" t="s">
        <v>102</v>
      </c>
      <c r="L8" s="16" t="s">
        <v>103</v>
      </c>
      <c r="M8" s="16" t="s">
        <v>105</v>
      </c>
      <c r="N8" s="16" t="s">
        <v>106</v>
      </c>
      <c r="O8" s="62" t="s">
        <v>350</v>
      </c>
      <c r="P8" s="64" t="s">
        <v>351</v>
      </c>
      <c r="Q8" s="66" t="s">
        <v>352</v>
      </c>
      <c r="R8" s="106"/>
      <c r="S8" s="48" t="s">
        <v>322</v>
      </c>
      <c r="T8" s="48" t="s">
        <v>323</v>
      </c>
      <c r="U8" s="106"/>
      <c r="V8" s="106"/>
      <c r="W8" s="13"/>
      <c r="X8" s="13"/>
      <c r="Y8" s="13"/>
      <c r="Z8" s="13"/>
      <c r="AA8" s="13"/>
      <c r="AB8" s="13"/>
      <c r="AC8" s="13"/>
      <c r="AD8" s="13"/>
      <c r="AE8" s="13"/>
      <c r="AF8" s="13"/>
      <c r="AG8" s="13"/>
      <c r="AH8" s="13"/>
      <c r="AI8" s="13"/>
      <c r="AJ8" s="13"/>
      <c r="AK8" s="13"/>
      <c r="AL8" s="13"/>
      <c r="AM8" s="13"/>
    </row>
    <row r="9" spans="1:39" ht="30.75" customHeight="1">
      <c r="A9" s="130">
        <v>1</v>
      </c>
      <c r="B9" s="15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10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10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53"/>
      <c r="F9" s="53"/>
      <c r="G9" s="53"/>
      <c r="H9" s="67" t="str">
        <f>CONCATENATE(E9," ",F9," ",G9)</f>
        <v xml:space="preserve">  </v>
      </c>
      <c r="I9" s="49"/>
      <c r="J9" s="50" t="str">
        <f>IF(OR(I9="Preventivo",I9="Detectivo"),"Afecta probabilidad",
IF(I9="Correctivo","Afecta Impacto",""))</f>
        <v/>
      </c>
      <c r="K9" s="49"/>
      <c r="L9" s="65"/>
      <c r="M9" s="65"/>
      <c r="N9" s="65"/>
      <c r="O9" s="65"/>
      <c r="P9" s="65"/>
      <c r="Q9" s="65"/>
      <c r="R9" s="52"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9" t="str">
        <f>IF(OR(J9="",J9=0),"",
IF(J9="Afecta probabilidad",'2. Identificación del Riesgo'!$L$9,""))</f>
        <v/>
      </c>
      <c r="T9" s="59" t="str">
        <f>IF(OR(J9="",J9=0),"",
IF(J9="Afecta Impacto",'2. Identificación del Riesgo'!$O$9,""))</f>
        <v/>
      </c>
      <c r="U9" s="59">
        <f>IFERROR(IF(S9="",0,S9-(S9*R9)),0)</f>
        <v>0</v>
      </c>
      <c r="V9" s="59">
        <f>IFERROR(IF(T9="",0,T9-(T9*R9)),0)</f>
        <v>0</v>
      </c>
      <c r="W9" s="14"/>
      <c r="X9" s="14"/>
      <c r="Y9" s="14"/>
      <c r="Z9" s="14"/>
      <c r="AA9" s="14"/>
      <c r="AB9" s="14"/>
      <c r="AC9" s="14"/>
      <c r="AD9" s="14"/>
      <c r="AE9" s="14"/>
      <c r="AF9" s="14"/>
      <c r="AG9" s="14"/>
      <c r="AH9" s="14"/>
      <c r="AI9" s="14"/>
      <c r="AJ9" s="14"/>
      <c r="AK9" s="14"/>
      <c r="AL9" s="14"/>
      <c r="AM9" s="14"/>
    </row>
    <row r="10" spans="1:39" ht="30.75" customHeight="1">
      <c r="A10" s="130"/>
      <c r="B10" s="156"/>
      <c r="C10" s="103"/>
      <c r="D10" s="103"/>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c r="A11" s="130"/>
      <c r="B11" s="156"/>
      <c r="C11" s="103"/>
      <c r="D11" s="103"/>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c r="A12" s="130">
        <v>2</v>
      </c>
      <c r="B12" s="15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No aplica</v>
      </c>
      <c r="C12" s="10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No aplica</v>
      </c>
      <c r="D12" s="10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No aplica</v>
      </c>
      <c r="E12" s="53"/>
      <c r="F12" s="53"/>
      <c r="G12" s="53"/>
      <c r="H12" s="67" t="str">
        <f t="shared" si="0"/>
        <v xml:space="preserve">  </v>
      </c>
      <c r="I12" s="49"/>
      <c r="J12" s="50" t="str">
        <f t="shared" ref="J12:J14" si="3">IF(OR(I12="Preventivo",I12="Detectivo"),"Afecta probabilidad",
IF(I12="Correctivo","Afecta Impacto",""))</f>
        <v/>
      </c>
      <c r="K12" s="49"/>
      <c r="L12" s="65"/>
      <c r="M12" s="65"/>
      <c r="N12" s="65"/>
      <c r="O12" s="65"/>
      <c r="P12" s="65"/>
      <c r="Q12" s="65"/>
      <c r="R12" s="52" t="str">
        <f t="shared" si="2"/>
        <v/>
      </c>
      <c r="S12" s="59" t="str">
        <f>IF(OR(J12="",J12=0),"",
IF(J12="Afecta probabilidad",'2. Identificación del Riesgo'!$L$12,""))</f>
        <v/>
      </c>
      <c r="T12" s="59" t="str">
        <f>IF(OR(J12="",J12=0),"",
IF(J12="Afecta Impacto",'2. Identificación del Riesgo'!$O$12,""))</f>
        <v/>
      </c>
      <c r="U12" s="59">
        <f>IFERROR(IF(S12="",0,S12-(S12*R12)),0)</f>
        <v>0</v>
      </c>
      <c r="V12" s="59">
        <f>IFERROR(IF(T12="",0,T12-(T12*R12)),0)</f>
        <v>0</v>
      </c>
      <c r="W12" s="3"/>
      <c r="X12" s="3"/>
      <c r="Y12" s="3"/>
      <c r="Z12" s="3"/>
      <c r="AA12" s="3"/>
      <c r="AB12" s="3"/>
      <c r="AC12" s="3"/>
      <c r="AD12" s="3"/>
      <c r="AE12" s="3"/>
      <c r="AF12" s="3"/>
      <c r="AG12" s="3"/>
      <c r="AH12" s="3"/>
      <c r="AI12" s="3"/>
      <c r="AJ12" s="3"/>
      <c r="AK12" s="3"/>
      <c r="AL12" s="3"/>
      <c r="AM12" s="3"/>
    </row>
    <row r="13" spans="1:39" ht="30.75" customHeight="1">
      <c r="A13" s="130"/>
      <c r="B13" s="156"/>
      <c r="C13" s="103"/>
      <c r="D13" s="103"/>
      <c r="E13" s="53"/>
      <c r="F13" s="53"/>
      <c r="G13" s="53"/>
      <c r="H13" s="67" t="str">
        <f t="shared" si="0"/>
        <v xml:space="preserve">  </v>
      </c>
      <c r="I13" s="49"/>
      <c r="J13" s="50" t="str">
        <f t="shared" si="3"/>
        <v/>
      </c>
      <c r="K13" s="49"/>
      <c r="L13" s="65"/>
      <c r="M13" s="65"/>
      <c r="N13" s="65"/>
      <c r="O13" s="65"/>
      <c r="P13" s="65"/>
      <c r="Q13" s="65"/>
      <c r="R13" s="52" t="str">
        <f t="shared" si="2"/>
        <v/>
      </c>
      <c r="S13" s="59" t="str">
        <f>IF(OR(J13="",J13=0),"",
IF(J13="Afecta probabilidad",
IF(J12="Afecta probabilidad",S12-(S12*R12),'2. Identificación del Riesgo'!$L$12),""))</f>
        <v/>
      </c>
      <c r="T13" s="59" t="str">
        <f>IF(OR(J13="",J13=0),"",
IF(J13="Afecta Impacto",
IF(J12="Afecta Impacto",T12-(T12*R12),'2. Identificación del Riesgo'!$O$12),""))</f>
        <v/>
      </c>
      <c r="U13" s="59">
        <f t="shared" ref="U13:U14" si="4">IFERROR(IF(S13="",0,S13-(S13*R13)),0)</f>
        <v>0</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c r="A14" s="130"/>
      <c r="B14" s="156"/>
      <c r="C14" s="103"/>
      <c r="D14" s="103"/>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70.2" customHeight="1">
      <c r="A15" s="130">
        <v>3</v>
      </c>
      <c r="B15" s="15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No aplica</v>
      </c>
      <c r="C15" s="10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No aplica</v>
      </c>
      <c r="D15" s="10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No aplica</v>
      </c>
      <c r="E15" s="53"/>
      <c r="F15" s="53"/>
      <c r="G15" s="53"/>
      <c r="H15" s="67" t="str">
        <f>CONCATENATE(E15," ",F15," ",G15)</f>
        <v xml:space="preserve">  </v>
      </c>
      <c r="I15" s="49"/>
      <c r="J15" s="50" t="str">
        <f t="shared" ref="J15:J17" si="6">IF(OR(I15="Preventivo",I15="Detectivo"),"Afecta probabilidad",
IF(I15="Correctivo","Afecta Impacto",""))</f>
        <v/>
      </c>
      <c r="K15" s="49"/>
      <c r="L15" s="65"/>
      <c r="M15" s="65"/>
      <c r="N15" s="65"/>
      <c r="O15" s="65"/>
      <c r="P15" s="65"/>
      <c r="Q15" s="65"/>
      <c r="R15" s="52" t="str">
        <f t="shared" si="2"/>
        <v/>
      </c>
      <c r="S15" s="59" t="str">
        <f>IF(OR(J15="",J15=0),"",
IF(J15="Afecta probabilidad",'2. Identificación del Riesgo'!$L$15,""))</f>
        <v/>
      </c>
      <c r="T15" s="59" t="str">
        <f>IF(OR(J15="",J15=0),"",
IF(J15="Afecta Impacto",'2. Identificación del Riesgo'!$O$15,""))</f>
        <v/>
      </c>
      <c r="U15" s="59">
        <f>IFERROR(IF(S15="",0,S15-(S15*R15)),0)</f>
        <v>0</v>
      </c>
      <c r="V15" s="59">
        <f>IFERROR(IF(T15="",0,T15-(T15*R15)),0)</f>
        <v>0</v>
      </c>
      <c r="W15" s="3"/>
      <c r="X15" s="3"/>
      <c r="Y15" s="3"/>
      <c r="Z15" s="3"/>
      <c r="AA15" s="3"/>
      <c r="AB15" s="3"/>
      <c r="AC15" s="3"/>
      <c r="AD15" s="3"/>
      <c r="AE15" s="3"/>
      <c r="AF15" s="3"/>
      <c r="AG15" s="3"/>
      <c r="AH15" s="3"/>
      <c r="AI15" s="3"/>
      <c r="AJ15" s="3"/>
      <c r="AK15" s="3"/>
      <c r="AL15" s="3"/>
      <c r="AM15" s="3"/>
    </row>
    <row r="16" spans="1:39" ht="100.95" customHeight="1">
      <c r="A16" s="130"/>
      <c r="B16" s="156"/>
      <c r="C16" s="103"/>
      <c r="D16" s="103"/>
      <c r="E16" s="53"/>
      <c r="F16" s="53"/>
      <c r="G16" s="53"/>
      <c r="H16" s="67" t="str">
        <f>CONCATENATE(E16," ",F16," ",G16)</f>
        <v xml:space="preserve">  </v>
      </c>
      <c r="I16" s="49"/>
      <c r="J16" s="50" t="str">
        <f t="shared" si="6"/>
        <v/>
      </c>
      <c r="K16" s="49"/>
      <c r="L16" s="65"/>
      <c r="M16" s="65"/>
      <c r="N16" s="65"/>
      <c r="O16" s="69"/>
      <c r="P16" s="69"/>
      <c r="Q16" s="65"/>
      <c r="R16" s="52" t="str">
        <f t="shared" si="2"/>
        <v/>
      </c>
      <c r="S16" s="59" t="str">
        <f>IF(OR(J16="",J16=0),"",
IF(J16="Afecta probabilidad",
IF(J15="Afecta probabilidad",S15-(S15*R15),'2. Identificación del Riesgo'!$L$15),""))</f>
        <v/>
      </c>
      <c r="T16" s="59" t="str">
        <f>IF(OR(J16="",J16=0),"",
IF(J16="Afecta Impacto",
IF(J15="Afecta Impacto",T15-(T15*R15),'2. Identificación del Riesgo'!$O$15),""))</f>
        <v/>
      </c>
      <c r="U16" s="59">
        <f t="shared" ref="U16:U17" si="7">IFERROR(IF(S16="",0,S16-(S16*R16)),0)</f>
        <v>0</v>
      </c>
      <c r="V16" s="59">
        <f t="shared" ref="V16:V17" si="8">IFERROR(IF(T16="",0,T16-(T16*R16)),0)</f>
        <v>0</v>
      </c>
      <c r="W16" s="3"/>
      <c r="X16" s="3"/>
      <c r="Y16" s="3"/>
      <c r="Z16" s="3"/>
      <c r="AA16" s="3"/>
      <c r="AB16" s="3"/>
      <c r="AC16" s="3"/>
      <c r="AD16" s="3"/>
      <c r="AE16" s="3"/>
      <c r="AF16" s="3"/>
      <c r="AG16" s="3"/>
      <c r="AH16" s="3"/>
      <c r="AI16" s="3"/>
      <c r="AJ16" s="3"/>
      <c r="AK16" s="3"/>
      <c r="AL16" s="3"/>
      <c r="AM16" s="3"/>
    </row>
    <row r="17" spans="1:39" ht="88.5" customHeight="1">
      <c r="A17" s="130"/>
      <c r="B17" s="156"/>
      <c r="C17" s="103"/>
      <c r="D17" s="103"/>
      <c r="E17" s="53"/>
      <c r="F17" s="53"/>
      <c r="G17" s="53"/>
      <c r="H17" s="67" t="str">
        <f t="shared" si="0"/>
        <v xml:space="preserve">  </v>
      </c>
      <c r="I17" s="49"/>
      <c r="J17" s="50" t="str">
        <f t="shared" si="6"/>
        <v/>
      </c>
      <c r="K17" s="49"/>
      <c r="L17" s="65"/>
      <c r="M17" s="65"/>
      <c r="N17" s="65"/>
      <c r="O17" s="69"/>
      <c r="P17" s="69"/>
      <c r="Q17" s="69"/>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66" customHeight="1">
      <c r="A18" s="130">
        <v>4</v>
      </c>
      <c r="B18" s="15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Manejo de Emergencias y Desastres</v>
      </c>
      <c r="C18" s="10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reputaciona por el Incumplimiento de las actividades establecidas en el plan de acción</v>
      </c>
      <c r="D18" s="10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Estratégico</v>
      </c>
      <c r="E18" s="53" t="s">
        <v>418</v>
      </c>
      <c r="F18" s="53" t="s">
        <v>419</v>
      </c>
      <c r="G18" s="53" t="s">
        <v>420</v>
      </c>
      <c r="H18" s="67" t="str">
        <f t="shared" si="0"/>
        <v>Líderes de grupos funcionales realizan seguimiento a las actividades del plan de acción mensualmente con el fin de establecer el estado de avance de los compromisos establecidos</v>
      </c>
      <c r="I18" s="49" t="s">
        <v>58</v>
      </c>
      <c r="J18" s="50" t="str">
        <f t="shared" ref="J18:J20" si="9">IF(OR(I18="Preventivo",I18="Detectivo"),"Afecta probabilidad",
IF(I18="Correctivo","Afecta Impacto",""))</f>
        <v>Afecta probabilidad</v>
      </c>
      <c r="K18" s="49" t="s">
        <v>60</v>
      </c>
      <c r="L18" s="65" t="s">
        <v>62</v>
      </c>
      <c r="M18" s="65" t="s">
        <v>63</v>
      </c>
      <c r="N18" s="65" t="s">
        <v>64</v>
      </c>
      <c r="O18" s="65" t="s">
        <v>423</v>
      </c>
      <c r="P18" s="65" t="s">
        <v>422</v>
      </c>
      <c r="Q18" s="65" t="s">
        <v>421</v>
      </c>
      <c r="R18" s="52">
        <f t="shared" si="2"/>
        <v>0.4</v>
      </c>
      <c r="S18" s="59">
        <f>IF(OR(J18="",J18=0),"",
IF(J18="Afecta probabilidad",'2. Identificación del Riesgo'!$L$18,""))</f>
        <v>0.4</v>
      </c>
      <c r="T18" s="59" t="str">
        <f>IF(OR(J18="",J18=0),"",
IF(J18="Afecta Impacto",'2. Identificación del Riesgo'!$O$18,""))</f>
        <v/>
      </c>
      <c r="U18" s="59">
        <f>IFERROR(IF(S18="",0,S18-(S18*R18)),0)</f>
        <v>0.24</v>
      </c>
      <c r="V18" s="59">
        <f>IFERROR(IF(T18="",0,T18-(T18*R18)),0)</f>
        <v>0</v>
      </c>
      <c r="W18" s="3"/>
      <c r="X18" s="3"/>
      <c r="Y18" s="3"/>
      <c r="Z18" s="3"/>
      <c r="AA18" s="3"/>
      <c r="AB18" s="3"/>
      <c r="AC18" s="3"/>
      <c r="AD18" s="3"/>
      <c r="AE18" s="3"/>
      <c r="AF18" s="3"/>
      <c r="AG18" s="3"/>
      <c r="AH18" s="3"/>
      <c r="AI18" s="3"/>
      <c r="AJ18" s="3"/>
      <c r="AK18" s="3"/>
      <c r="AL18" s="3"/>
      <c r="AM18" s="3"/>
    </row>
    <row r="19" spans="1:39" ht="54" customHeight="1">
      <c r="A19" s="130"/>
      <c r="B19" s="156"/>
      <c r="C19" s="103"/>
      <c r="D19" s="103"/>
      <c r="E19" s="53" t="s">
        <v>425</v>
      </c>
      <c r="F19" s="53" t="s">
        <v>426</v>
      </c>
      <c r="G19" s="53" t="s">
        <v>467</v>
      </c>
      <c r="H19" s="67" t="str">
        <f t="shared" si="0"/>
        <v>Subdirector revisa el avance de las actividades del plan de acción cada dos meses con el fin de establecer el estado de avance de los compromisos establecidos</v>
      </c>
      <c r="I19" s="49" t="s">
        <v>58</v>
      </c>
      <c r="J19" s="50" t="str">
        <f t="shared" si="9"/>
        <v>Afecta probabilidad</v>
      </c>
      <c r="K19" s="49" t="s">
        <v>60</v>
      </c>
      <c r="L19" s="65" t="s">
        <v>62</v>
      </c>
      <c r="M19" s="65" t="s">
        <v>63</v>
      </c>
      <c r="N19" s="65" t="s">
        <v>64</v>
      </c>
      <c r="O19" s="69" t="s">
        <v>423</v>
      </c>
      <c r="P19" s="65" t="s">
        <v>427</v>
      </c>
      <c r="Q19" s="65" t="s">
        <v>428</v>
      </c>
      <c r="R19" s="52">
        <f t="shared" si="2"/>
        <v>0.4</v>
      </c>
      <c r="S19" s="59">
        <f>IF(OR(J19="",J19=0),"",
IF(J19="Afecta probabilidad",
IF(J18="Afecta probabilidad",S18-(S18*R18),'2. Identificación del Riesgo'!$L$18),""))</f>
        <v>0.24</v>
      </c>
      <c r="T19" s="59" t="str">
        <f>IF(OR(J19="",J19=0),"",
IF(J19="Afecta Impacto",
IF(J18="Afecta Impacto",T18-(T18*R18),'2. Identificación del Riesgo'!$O$18),""))</f>
        <v/>
      </c>
      <c r="U19" s="59">
        <f t="shared" ref="U19:U20" si="10">IFERROR(IF(S19="",0,S19-(S19*R19)),0)</f>
        <v>0.14399999999999999</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c r="A20" s="130"/>
      <c r="B20" s="156"/>
      <c r="C20" s="103"/>
      <c r="D20" s="103"/>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c r="A21" s="130">
        <v>5</v>
      </c>
      <c r="B21" s="15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No aplica</v>
      </c>
      <c r="C21" s="10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No aplica</v>
      </c>
      <c r="D21" s="10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No aplica</v>
      </c>
      <c r="E21" s="71"/>
      <c r="F21" s="53"/>
      <c r="G21" s="53"/>
      <c r="H21" s="67" t="str">
        <f>CONCATENATE(E22," ",F21," ",G21)</f>
        <v xml:space="preserve">  </v>
      </c>
      <c r="I21" s="49"/>
      <c r="J21" s="50" t="str">
        <f t="shared" ref="J21:J23" si="12">IF(OR(I21="Preventivo",I21="Detectivo"),"Afecta probabilidad",
IF(I21="Correctivo","Afecta Impacto",""))</f>
        <v/>
      </c>
      <c r="K21" s="49"/>
      <c r="L21" s="65"/>
      <c r="M21" s="65"/>
      <c r="N21" s="65"/>
      <c r="O21" s="65"/>
      <c r="P21" s="65"/>
      <c r="Q21" s="65"/>
      <c r="R21" s="52" t="str">
        <f t="shared" si="2"/>
        <v/>
      </c>
      <c r="S21" s="59" t="str">
        <f>IF(OR(J21="",J21=0),"",
IF(J21="Afecta probabilidad",'2. Identificación del Riesgo'!$L$21,""))</f>
        <v/>
      </c>
      <c r="T21" s="59" t="str">
        <f>IF(OR(J21="",J21=0),"",
IF(J21="Afecta Impacto",'2. Identificación del Riesgo'!$O$21,""))</f>
        <v/>
      </c>
      <c r="U21" s="59">
        <f>IFERROR(IF(S21="",0,S21-(S21*R21)),0)</f>
        <v>0</v>
      </c>
      <c r="V21" s="59">
        <f>IFERROR(IF(T21="",0,T21-(T21*R21)),0)</f>
        <v>0</v>
      </c>
      <c r="W21" s="3"/>
      <c r="X21" s="3"/>
      <c r="Y21" s="3"/>
      <c r="Z21" s="3"/>
      <c r="AA21" s="3"/>
      <c r="AB21" s="3"/>
      <c r="AC21" s="3"/>
      <c r="AD21" s="3"/>
      <c r="AE21" s="3"/>
      <c r="AF21" s="3"/>
      <c r="AG21" s="3"/>
      <c r="AH21" s="3"/>
      <c r="AI21" s="3"/>
      <c r="AJ21" s="3"/>
      <c r="AK21" s="3"/>
      <c r="AL21" s="3"/>
      <c r="AM21" s="3"/>
    </row>
    <row r="22" spans="1:39" ht="30.75" customHeight="1">
      <c r="A22" s="130"/>
      <c r="B22" s="156"/>
      <c r="C22" s="103"/>
      <c r="D22" s="103"/>
      <c r="E22" s="53"/>
      <c r="F22" s="53"/>
      <c r="G22" s="53"/>
      <c r="H22" s="67" t="e">
        <f>CONCATENATE(#REF!," ",F22," ",G22)</f>
        <v>#REF!</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c r="A23" s="130"/>
      <c r="B23" s="156"/>
      <c r="C23" s="103"/>
      <c r="D23" s="103"/>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c r="A24" s="130">
        <v>6</v>
      </c>
      <c r="B24" s="15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Manejo de Emergencias y Desastres</v>
      </c>
      <c r="C24" s="10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o presupuestal, por la alta rotación de personal de planta, debido a la falta de lineamientos y herramientas institucionalizados para una adecuada trasferencia de conocimiento.</v>
      </c>
      <c r="D24" s="10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Fuga de Capital Intelectual</v>
      </c>
      <c r="E24" s="53" t="s">
        <v>496</v>
      </c>
      <c r="F24" s="53" t="s">
        <v>497</v>
      </c>
      <c r="G24" s="53" t="s">
        <v>498</v>
      </c>
      <c r="H24" s="67" t="str">
        <f t="shared" si="0"/>
        <v>El Jefe Inmediato verifica el acta de entrega de puesto de trabajo con sus respectivos soportes, remitida por el funcionario al momento de una desvinculación o traslado laboral.</v>
      </c>
      <c r="I24" s="49" t="s">
        <v>59</v>
      </c>
      <c r="J24" s="50" t="str">
        <f t="shared" ref="J24:J26" si="15">IF(OR(I24="Preventivo",I24="Detectivo"),"Afecta probabilidad",
IF(I24="Correctivo","Afecta Impacto",""))</f>
        <v>Afecta probabilidad</v>
      </c>
      <c r="K24" s="49" t="s">
        <v>60</v>
      </c>
      <c r="L24" s="65" t="s">
        <v>61</v>
      </c>
      <c r="M24" s="65" t="s">
        <v>63</v>
      </c>
      <c r="N24" s="65" t="s">
        <v>64</v>
      </c>
      <c r="O24" s="65" t="s">
        <v>505</v>
      </c>
      <c r="P24" s="65" t="s">
        <v>506</v>
      </c>
      <c r="Q24" s="65" t="s">
        <v>507</v>
      </c>
      <c r="R24" s="52">
        <f t="shared" si="2"/>
        <v>0.3</v>
      </c>
      <c r="S24" s="59">
        <f>IF(OR(J24="",J24=0),"",
IF(J24="Afecta probabilidad",'2. Identificación del Riesgo'!$L$24,""))</f>
        <v>0.6</v>
      </c>
      <c r="T24" s="59" t="str">
        <f>IF(OR(J24="",J24=0),"",
IF(J24="Afecta Impacto",'2. Identificación del Riesgo'!$O$24,""))</f>
        <v/>
      </c>
      <c r="U24" s="59">
        <f>IFERROR(IF(S24="",0,S24-(S24*R24)),0)</f>
        <v>0.42</v>
      </c>
      <c r="V24" s="59">
        <f>IFERROR(IF(T24="",0,T24-(T24*R24)),0)</f>
        <v>0</v>
      </c>
      <c r="W24" s="3"/>
      <c r="X24" s="3"/>
      <c r="Y24" s="3"/>
      <c r="Z24" s="3"/>
      <c r="AA24" s="3"/>
      <c r="AB24" s="3"/>
      <c r="AC24" s="3"/>
      <c r="AD24" s="3"/>
      <c r="AE24" s="3"/>
      <c r="AF24" s="3"/>
      <c r="AG24" s="3"/>
      <c r="AH24" s="3"/>
      <c r="AI24" s="3"/>
      <c r="AJ24" s="3"/>
      <c r="AK24" s="3"/>
      <c r="AL24" s="3"/>
      <c r="AM24" s="3"/>
    </row>
    <row r="25" spans="1:39" ht="30.75" customHeight="1">
      <c r="A25" s="130"/>
      <c r="B25" s="156"/>
      <c r="C25" s="103"/>
      <c r="D25" s="103"/>
      <c r="E25" s="53" t="s">
        <v>499</v>
      </c>
      <c r="F25" s="53" t="s">
        <v>500</v>
      </c>
      <c r="G25" s="53" t="s">
        <v>501</v>
      </c>
      <c r="H25" s="67" t="str">
        <f t="shared" si="0"/>
        <v>El funcionario realiza el informe o charla en la que transfiere el conocimiento adquirido, producto de una capacitación brindada por el IDIGER mediante su Plan Institucional de Capacitación.</v>
      </c>
      <c r="I25" s="49" t="s">
        <v>59</v>
      </c>
      <c r="J25" s="50" t="str">
        <f t="shared" si="15"/>
        <v>Afecta probabilidad</v>
      </c>
      <c r="K25" s="49" t="s">
        <v>60</v>
      </c>
      <c r="L25" s="65" t="s">
        <v>61</v>
      </c>
      <c r="M25" s="65" t="s">
        <v>63</v>
      </c>
      <c r="N25" s="65" t="s">
        <v>64</v>
      </c>
      <c r="O25" s="65" t="s">
        <v>505</v>
      </c>
      <c r="P25" s="65" t="s">
        <v>508</v>
      </c>
      <c r="Q25" s="65" t="s">
        <v>509</v>
      </c>
      <c r="R25" s="52">
        <f t="shared" si="2"/>
        <v>0.3</v>
      </c>
      <c r="S25" s="59">
        <f>IF(OR(J25="",J25=0),"",
IF(J25="Afecta probabilidad",
IF(J24="Afecta probabilidad",S24-(S24*R24),'2. Identificación del Riesgo'!$L$24),""))</f>
        <v>0.42</v>
      </c>
      <c r="T25" s="59" t="str">
        <f>IF(OR(J25="",J25=0),"",
IF(J25="Afecta Impacto",
IF(J24="Afecta Impacto",T24-(T24*R24),'2. Identificación del Riesgo'!$O$24),""))</f>
        <v/>
      </c>
      <c r="U25" s="59">
        <f t="shared" ref="U25:U26" si="16">IFERROR(IF(S25="",0,S25-(S25*R25)),0)</f>
        <v>0.29399999999999998</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c r="A26" s="130"/>
      <c r="B26" s="156"/>
      <c r="C26" s="103"/>
      <c r="D26" s="103"/>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c r="A27" s="130">
        <v>7</v>
      </c>
      <c r="B27" s="15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Manejo de Emergencias y Desastres</v>
      </c>
      <c r="C27" s="10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10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Fuga de Capital Intelectual</v>
      </c>
      <c r="E27" s="53" t="s">
        <v>502</v>
      </c>
      <c r="F27" s="53" t="s">
        <v>503</v>
      </c>
      <c r="G27" s="53" t="s">
        <v>504</v>
      </c>
      <c r="H27" s="67" t="str">
        <f t="shared" si="0"/>
        <v>El Supervisor del contrato verifica el informe de actividades y soportes entregados por el Contratista de prestación de servicios, de manera mensual.</v>
      </c>
      <c r="I27" s="49" t="s">
        <v>59</v>
      </c>
      <c r="J27" s="50" t="str">
        <f t="shared" ref="J27:J29" si="18">IF(OR(I27="Preventivo",I27="Detectivo"),"Afecta probabilidad",
IF(I27="Correctivo","Afecta Impacto",""))</f>
        <v>Afecta probabilidad</v>
      </c>
      <c r="K27" s="49" t="s">
        <v>60</v>
      </c>
      <c r="L27" s="65" t="s">
        <v>61</v>
      </c>
      <c r="M27" s="65" t="s">
        <v>63</v>
      </c>
      <c r="N27" s="65" t="s">
        <v>64</v>
      </c>
      <c r="O27" s="65" t="s">
        <v>510</v>
      </c>
      <c r="P27" s="65" t="s">
        <v>511</v>
      </c>
      <c r="Q27" s="65" t="s">
        <v>512</v>
      </c>
      <c r="R27" s="52">
        <f t="shared" si="2"/>
        <v>0.3</v>
      </c>
      <c r="S27" s="59">
        <f>IF(OR(J27="",J27=0),"",
IF(J27="Afecta probabilidad",'2. Identificación del Riesgo'!$L$27,""))</f>
        <v>0.8</v>
      </c>
      <c r="T27" s="59" t="str">
        <f>IF(OR(J27="",J27=0),"",
IF(J27="Afecta Impacto",'2. Identificación del Riesgo'!$O$27,""))</f>
        <v/>
      </c>
      <c r="U27" s="59">
        <f>IFERROR(IF(S27="",0,S27-(S27*R27)),0)</f>
        <v>0.56000000000000005</v>
      </c>
      <c r="V27" s="59">
        <f>IFERROR(IF(T27="",0,T27-(T27*R27)),0)</f>
        <v>0</v>
      </c>
      <c r="W27" s="3"/>
      <c r="X27" s="3"/>
      <c r="Y27" s="3"/>
      <c r="Z27" s="3"/>
      <c r="AA27" s="3"/>
      <c r="AB27" s="3"/>
      <c r="AC27" s="3"/>
      <c r="AD27" s="3"/>
      <c r="AE27" s="3"/>
      <c r="AF27" s="3"/>
      <c r="AG27" s="3"/>
      <c r="AH27" s="3"/>
      <c r="AI27" s="3"/>
      <c r="AJ27" s="3"/>
      <c r="AK27" s="3"/>
      <c r="AL27" s="3"/>
      <c r="AM27" s="3"/>
    </row>
    <row r="28" spans="1:39" ht="30.75" customHeight="1">
      <c r="A28" s="130"/>
      <c r="B28" s="156"/>
      <c r="C28" s="103"/>
      <c r="D28" s="103"/>
      <c r="E28" s="53"/>
      <c r="F28" s="53"/>
      <c r="G28" s="53"/>
      <c r="H28" s="67" t="str">
        <f t="shared" si="0"/>
        <v xml:space="preserve">  </v>
      </c>
      <c r="I28" s="49"/>
      <c r="J28" s="50" t="str">
        <f t="shared" si="18"/>
        <v/>
      </c>
      <c r="K28" s="49"/>
      <c r="L28" s="65"/>
      <c r="M28" s="65"/>
      <c r="N28" s="65"/>
      <c r="O28" s="65"/>
      <c r="P28" s="65"/>
      <c r="Q28" s="65"/>
      <c r="R28" s="52" t="str">
        <f t="shared" si="2"/>
        <v/>
      </c>
      <c r="S28" s="59" t="str">
        <f>IF(OR(J28="",J28=0),"",
IF(J28="Afecta probabilidad",
IF(J27="Afecta probabilidad",S27-(S27*R27),'2. Identificación del Riesgo'!$L$27),""))</f>
        <v/>
      </c>
      <c r="T28" s="59" t="str">
        <f>IF(OR(J28="",J28=0),"",
IF(J28="Afecta Impacto",
IF(J27="Afecta Impacto",T27-(T27*R27),'2. Identificación del Riesgo'!$O$27),""))</f>
        <v/>
      </c>
      <c r="U28" s="59">
        <f t="shared" ref="U28:U29" si="19">IFERROR(IF(S28="",0,S28-(S28*R28)),0)</f>
        <v>0</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c r="A29" s="130"/>
      <c r="B29" s="156"/>
      <c r="C29" s="103"/>
      <c r="D29" s="103"/>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c r="A30" s="130">
        <v>8</v>
      </c>
      <c r="B30" s="15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Manejo de Emergencias y Desastres</v>
      </c>
      <c r="C30" s="10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10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Seguridad de la Información (Pérdida de Confidencialidad)</v>
      </c>
      <c r="E30" s="53" t="s">
        <v>533</v>
      </c>
      <c r="F30" s="53" t="s">
        <v>534</v>
      </c>
      <c r="G30" s="53" t="s">
        <v>535</v>
      </c>
      <c r="H30" s="67" t="str">
        <f t="shared" si="0"/>
        <v>El subdirector, Jefe o personal delegado Solicita a través de la mesa de servicio y cuando sea necesario. el acceso a las carpetas compartidas, para el personal que considere pertinente.</v>
      </c>
      <c r="I30" s="49" t="s">
        <v>58</v>
      </c>
      <c r="J30" s="50" t="str">
        <f t="shared" ref="J30:J32" si="21">IF(OR(I30="Preventivo",I30="Detectivo"),"Afecta probabilidad",
IF(I30="Correctivo","Afecta Impacto",""))</f>
        <v>Afecta probabilidad</v>
      </c>
      <c r="K30" s="49" t="s">
        <v>60</v>
      </c>
      <c r="L30" s="65" t="s">
        <v>62</v>
      </c>
      <c r="M30" s="65" t="s">
        <v>95</v>
      </c>
      <c r="N30" s="65" t="s">
        <v>64</v>
      </c>
      <c r="O30" s="65" t="s">
        <v>536</v>
      </c>
      <c r="P30" s="65" t="s">
        <v>537</v>
      </c>
      <c r="Q30" s="65" t="s">
        <v>538</v>
      </c>
      <c r="R30" s="52">
        <f t="shared" si="2"/>
        <v>0.4</v>
      </c>
      <c r="S30" s="59">
        <f>IF(OR(J30="",J30=0),"",
IF(J30="Afecta probabilidad",'2. Identificación del Riesgo'!$L$30,""))</f>
        <v>1</v>
      </c>
      <c r="T30" s="59" t="str">
        <f>IF(OR(J30="",J30=0),"",
IF(J30="Afecta Impacto",'2. Identificación del Riesgo'!$O$30,""))</f>
        <v/>
      </c>
      <c r="U30" s="59">
        <f>IFERROR(IF(S30="",0,S30-(S30*R30)),0)</f>
        <v>0.6</v>
      </c>
      <c r="V30" s="59">
        <f>IFERROR(IF(T30="",0,T30-(T30*R30)),0)</f>
        <v>0</v>
      </c>
      <c r="W30" s="3"/>
      <c r="X30" s="3"/>
      <c r="Y30" s="3"/>
      <c r="Z30" s="3"/>
      <c r="AA30" s="3"/>
      <c r="AB30" s="3"/>
      <c r="AC30" s="3"/>
      <c r="AD30" s="3"/>
      <c r="AE30" s="3"/>
      <c r="AF30" s="3"/>
      <c r="AG30" s="3"/>
      <c r="AH30" s="3"/>
      <c r="AI30" s="3"/>
      <c r="AJ30" s="3"/>
      <c r="AK30" s="3"/>
      <c r="AL30" s="3"/>
      <c r="AM30" s="3"/>
    </row>
    <row r="31" spans="1:39" ht="30.75" customHeight="1">
      <c r="A31" s="130"/>
      <c r="B31" s="156"/>
      <c r="C31" s="103"/>
      <c r="D31" s="103"/>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c r="A32" s="130"/>
      <c r="B32" s="156"/>
      <c r="C32" s="103"/>
      <c r="D32" s="103"/>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c r="A33" s="130">
        <v>9</v>
      </c>
      <c r="B33" s="156"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Manejo de Emergencias y Desastres</v>
      </c>
      <c r="C33" s="10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10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la Integridad)</v>
      </c>
      <c r="E33" s="53"/>
      <c r="F33" s="53"/>
      <c r="G33" s="53"/>
      <c r="H33" s="67" t="str">
        <f t="shared" si="0"/>
        <v xml:space="preserve">  </v>
      </c>
      <c r="I33" s="49" t="s">
        <v>349</v>
      </c>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c r="A34" s="130"/>
      <c r="B34" s="156"/>
      <c r="C34" s="103"/>
      <c r="D34" s="103"/>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c r="A35" s="130"/>
      <c r="B35" s="156"/>
      <c r="C35" s="103"/>
      <c r="D35" s="103"/>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c r="A36" s="130">
        <v>10</v>
      </c>
      <c r="B36" s="15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10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10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53"/>
      <c r="F36" s="53"/>
      <c r="G36" s="53"/>
      <c r="H36" s="67" t="str">
        <f t="shared" si="0"/>
        <v xml:space="preserve">  </v>
      </c>
      <c r="I36" s="49"/>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c r="A37" s="130"/>
      <c r="B37" s="156"/>
      <c r="C37" s="103"/>
      <c r="D37" s="103"/>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c r="A38" s="130"/>
      <c r="B38" s="156"/>
      <c r="C38" s="103"/>
      <c r="D38" s="103"/>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c r="A39" s="130">
        <v>11</v>
      </c>
      <c r="B39" s="156"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10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10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c r="A40" s="130"/>
      <c r="B40" s="156"/>
      <c r="C40" s="103"/>
      <c r="D40" s="103"/>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c r="A41" s="130"/>
      <c r="B41" s="156"/>
      <c r="C41" s="103"/>
      <c r="D41" s="103"/>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c r="A42" s="130">
        <v>12</v>
      </c>
      <c r="B42" s="15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0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0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c r="A43" s="130"/>
      <c r="B43" s="156"/>
      <c r="C43" s="103"/>
      <c r="D43" s="103"/>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c r="A44" s="130"/>
      <c r="B44" s="156"/>
      <c r="C44" s="103"/>
      <c r="D44" s="103"/>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c r="A45" s="130">
        <v>13</v>
      </c>
      <c r="B45" s="15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0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0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c r="A46" s="130"/>
      <c r="B46" s="156"/>
      <c r="C46" s="103"/>
      <c r="D46" s="103"/>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c r="A47" s="130"/>
      <c r="B47" s="156"/>
      <c r="C47" s="103"/>
      <c r="D47" s="103"/>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c r="A48" s="130">
        <v>14</v>
      </c>
      <c r="B48" s="156"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0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0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c r="A49" s="130"/>
      <c r="B49" s="156"/>
      <c r="C49" s="103"/>
      <c r="D49" s="103"/>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c r="A50" s="130"/>
      <c r="B50" s="156"/>
      <c r="C50" s="103"/>
      <c r="D50" s="103"/>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c r="A51" s="130">
        <v>15</v>
      </c>
      <c r="B51" s="15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0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0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c r="A52" s="130"/>
      <c r="B52" s="156"/>
      <c r="C52" s="103"/>
      <c r="D52" s="103"/>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c r="A53" s="130"/>
      <c r="B53" s="156"/>
      <c r="C53" s="103"/>
      <c r="D53" s="103"/>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c r="A54" s="130">
        <v>16</v>
      </c>
      <c r="B54" s="15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0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0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c r="A55" s="130"/>
      <c r="B55" s="156"/>
      <c r="C55" s="103"/>
      <c r="D55" s="103"/>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c r="A56" s="130"/>
      <c r="B56" s="156"/>
      <c r="C56" s="103"/>
      <c r="D56" s="103"/>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c r="A57" s="130">
        <v>17</v>
      </c>
      <c r="B57" s="15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0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0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c r="A58" s="130"/>
      <c r="B58" s="156"/>
      <c r="C58" s="103"/>
      <c r="D58" s="103"/>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c r="A59" s="130"/>
      <c r="B59" s="156"/>
      <c r="C59" s="103"/>
      <c r="D59" s="103"/>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c r="A60" s="130">
        <v>18</v>
      </c>
      <c r="B60" s="15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0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0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c r="A61" s="130"/>
      <c r="B61" s="156"/>
      <c r="C61" s="103"/>
      <c r="D61" s="103"/>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c r="A62" s="130"/>
      <c r="B62" s="156"/>
      <c r="C62" s="103"/>
      <c r="D62" s="103"/>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c r="A63" s="130">
        <v>19</v>
      </c>
      <c r="B63" s="156"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0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0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c r="A64" s="130"/>
      <c r="B64" s="156"/>
      <c r="C64" s="103"/>
      <c r="D64" s="103"/>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c r="A65" s="130"/>
      <c r="B65" s="156"/>
      <c r="C65" s="103"/>
      <c r="D65" s="103"/>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c r="A66" s="130">
        <v>20</v>
      </c>
      <c r="B66" s="156"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0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0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c r="A67" s="130"/>
      <c r="B67" s="156"/>
      <c r="C67" s="103"/>
      <c r="D67" s="103"/>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c r="A68" s="130"/>
      <c r="B68" s="156"/>
      <c r="C68" s="103"/>
      <c r="D68" s="103"/>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row r="70" spans="1:39"/>
  </sheetData>
  <sheetProtection algorithmName="SHA-512" hashValue="OBpt4r8re1uo4E9r9236q4N2jhf8YwFaZFE4j2T4v+3O28eTl0PuXOsvBBiGJPKoIZ9oTk4j8hPvTRvcQ3LpyQ==" saltValue="EfXbHTNIvUAc1Ddl0C1Db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251" priority="134">
      <formula>IF($D9="No aplica",1,0)</formula>
    </cfRule>
  </conditionalFormatting>
  <conditionalFormatting sqref="U9:U68">
    <cfRule type="cellIs" dxfId="250" priority="44" operator="equal">
      <formula>0</formula>
    </cfRule>
  </conditionalFormatting>
  <conditionalFormatting sqref="V9:V68">
    <cfRule type="cellIs" dxfId="249" priority="43" operator="equal">
      <formula>0</formula>
    </cfRule>
  </conditionalFormatting>
  <conditionalFormatting sqref="E15:V17">
    <cfRule type="expression" dxfId="248" priority="20">
      <formula>IF($D$15="No aplica",1,0)</formula>
    </cfRule>
  </conditionalFormatting>
  <conditionalFormatting sqref="E18:V20">
    <cfRule type="expression" dxfId="247" priority="19">
      <formula>IF($D$18="No aplica",1,0)</formula>
    </cfRule>
  </conditionalFormatting>
  <conditionalFormatting sqref="F21:V21 E22:V23">
    <cfRule type="expression" dxfId="246" priority="18">
      <formula>IF($D$21="No aplica",1,0)</formula>
    </cfRule>
  </conditionalFormatting>
  <conditionalFormatting sqref="E24:V26">
    <cfRule type="expression" dxfId="245" priority="17">
      <formula>IF($D$24="No aplica",1,0)</formula>
    </cfRule>
  </conditionalFormatting>
  <conditionalFormatting sqref="E27:V29">
    <cfRule type="expression" dxfId="244" priority="16">
      <formula>IF($D$27="No aplica",1,0)</formula>
    </cfRule>
  </conditionalFormatting>
  <conditionalFormatting sqref="E30:V32">
    <cfRule type="expression" dxfId="243" priority="15">
      <formula>IF($D$30="No aplica",1,0)</formula>
    </cfRule>
  </conditionalFormatting>
  <conditionalFormatting sqref="E33:V35">
    <cfRule type="expression" dxfId="242" priority="14">
      <formula>IF($D$33="No aplica",1,0)</formula>
    </cfRule>
  </conditionalFormatting>
  <conditionalFormatting sqref="E36:V38">
    <cfRule type="expression" dxfId="241" priority="13">
      <formula>IF($D$36="No aplica",1,0)</formula>
    </cfRule>
  </conditionalFormatting>
  <conditionalFormatting sqref="E39:V41">
    <cfRule type="expression" dxfId="240" priority="12">
      <formula>IF($D$39="No aplica",1,0)</formula>
    </cfRule>
  </conditionalFormatting>
  <conditionalFormatting sqref="E42:V44">
    <cfRule type="expression" dxfId="239" priority="11">
      <formula>IF($D$42="No aplica",1,0)</formula>
    </cfRule>
  </conditionalFormatting>
  <conditionalFormatting sqref="E45:V47">
    <cfRule type="expression" dxfId="238" priority="10">
      <formula>IF($D$45="No aplica",1,0)</formula>
    </cfRule>
  </conditionalFormatting>
  <conditionalFormatting sqref="E48:V50">
    <cfRule type="expression" dxfId="237" priority="9">
      <formula>IF($D$48="No aplica",1,0)</formula>
    </cfRule>
  </conditionalFormatting>
  <conditionalFormatting sqref="E51:V53">
    <cfRule type="expression" dxfId="236" priority="8">
      <formula>IF($D$51="No aplica",1,0)</formula>
    </cfRule>
  </conditionalFormatting>
  <conditionalFormatting sqref="E54:V56">
    <cfRule type="expression" dxfId="235" priority="7">
      <formula>IF($D$54="No aplica",1,0)</formula>
    </cfRule>
  </conditionalFormatting>
  <conditionalFormatting sqref="E57:V59">
    <cfRule type="expression" dxfId="234" priority="6">
      <formula>IF($D$57="No aplica",1,0)</formula>
    </cfRule>
  </conditionalFormatting>
  <conditionalFormatting sqref="E60:V62">
    <cfRule type="expression" dxfId="233" priority="5">
      <formula>IF($D$60="No aplica",1,0)</formula>
    </cfRule>
  </conditionalFormatting>
  <conditionalFormatting sqref="E63:V65">
    <cfRule type="expression" dxfId="232" priority="4">
      <formula>IF($D$63="No aplica",1,0)</formula>
    </cfRule>
  </conditionalFormatting>
  <conditionalFormatting sqref="E66:V68">
    <cfRule type="expression" dxfId="231" priority="3">
      <formula>IF($D$66="No aplica",1,0)</formula>
    </cfRule>
  </conditionalFormatting>
  <conditionalFormatting sqref="E12:V14">
    <cfRule type="expression" dxfId="230" priority="2">
      <formula>IF($D$12="No aplica",1,0)</formula>
    </cfRule>
  </conditionalFormatting>
  <conditionalFormatting sqref="E9:V11">
    <cfRule type="expression" dxfId="229" priority="1">
      <formula>IF($D$9="No aplica",1,0)</formula>
    </cfRule>
  </conditionalFormatting>
  <pageMargins left="0.7" right="0.7" top="0.75" bottom="0.75" header="0.3" footer="0.3"/>
  <pageSetup orientation="portrait" r:id="rId1"/>
  <drawing r:id="rId2"/>
  <legacyDrawing r:id="rId3"/>
  <extLst xmlns:xr="http://schemas.microsoft.com/office/spreadsheetml/2014/revision" xmlns:x14="http://schemas.microsoft.com/office/spreadsheetml/2009/9/main">
    <ext uri="{CCE6A557-97BC-4b89-ADB6-D9C93CAAB3DF}">
      <x14:dataValidations xmlns:xm="http://schemas.microsoft.com/office/excel/2006/main" count="5">
        <x14:dataValidation type="list" allowBlank="1" showInputMessage="1" showErrorMessage="1" xr:uid="{00000000-0002-0000-0400-000000000000}">
          <x14:formula1>
            <xm:f>Listas!$K$2:$K$4</xm:f>
          </x14:formula1>
          <xm:sqref>L9:L68</xm:sqref>
        </x14:dataValidation>
        <x14:dataValidation type="list" allowBlank="1" showInputMessage="1" showErrorMessage="1" xr:uid="{00000000-0002-0000-0400-000001000000}">
          <x14:formula1>
            <xm:f>Listas!$M$2:$M$4</xm:f>
          </x14:formula1>
          <xm:sqref>N9:N68</xm:sqref>
        </x14:dataValidation>
        <x14:dataValidation type="list" allowBlank="1" showInputMessage="1" showErrorMessage="1" xr:uid="{00000000-0002-0000-0400-000002000000}">
          <x14:formula1>
            <xm:f>Listas!$L$2:$L$4</xm:f>
          </x14:formula1>
          <xm:sqref>M9:M68</xm:sqref>
        </x14:dataValidation>
        <x14:dataValidation type="list" allowBlank="1" showInputMessage="1" showErrorMessage="1" xr:uid="{00000000-0002-0000-0400-000003000000}">
          <x14:formula1>
            <xm:f>Listas!$J$2:$J$4</xm:f>
          </x14:formula1>
          <xm:sqref>K9:K68</xm:sqref>
        </x14:dataValidation>
        <x14:dataValidation type="list" allowBlank="1" showInputMessage="1" showErrorMessage="1" xr:uid="{00000000-0002-0000-0400-000004000000}">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dimension ref="A1:AM70"/>
  <sheetViews>
    <sheetView topLeftCell="E1" zoomScale="40" zoomScaleNormal="40" workbookViewId="0">
      <pane ySplit="8" topLeftCell="A9" activePane="bottomLeft" state="frozen"/>
      <selection pane="bottomLeft" activeCell="E6" sqref="E6:W6"/>
    </sheetView>
  </sheetViews>
  <sheetFormatPr baseColWidth="10" defaultColWidth="0" defaultRowHeight="14.4" zeroHeight="1"/>
  <cols>
    <col min="1" max="1" width="4" style="8" bestFit="1" customWidth="1"/>
    <col min="2" max="2" width="18.44140625" style="8" customWidth="1"/>
    <col min="3" max="3" width="31.6640625" style="8" customWidth="1"/>
    <col min="4" max="4" width="18.44140625" style="8" customWidth="1"/>
    <col min="5" max="5" width="33.44140625" style="8" customWidth="1"/>
    <col min="6" max="6" width="14.5546875" style="8" customWidth="1"/>
    <col min="7" max="7" width="20.6640625" style="8" customWidth="1"/>
    <col min="8" max="8" width="29" style="8" customWidth="1"/>
    <col min="9" max="9" width="36.6640625" style="8" customWidth="1"/>
    <col min="10" max="10" width="23" style="8" customWidth="1"/>
    <col min="11" max="11" width="29.33203125" style="8" customWidth="1"/>
    <col min="12" max="12" width="26" style="8" customWidth="1"/>
    <col min="13" max="13" width="16.5546875" style="8" customWidth="1"/>
    <col min="14" max="14" width="17.33203125" style="8" customWidth="1"/>
    <col min="15" max="15" width="29.33203125" style="8" customWidth="1"/>
    <col min="16" max="16" width="23.44140625" style="8" customWidth="1"/>
    <col min="17" max="17" width="14.33203125" style="8" customWidth="1"/>
    <col min="18" max="19" width="12.33203125" style="8" customWidth="1"/>
    <col min="20" max="20" width="14.33203125" style="8" customWidth="1"/>
    <col min="21" max="21" width="22.6640625" style="8" customWidth="1"/>
    <col min="22" max="22" width="22.5546875" style="8" customWidth="1"/>
    <col min="23" max="23" width="20.33203125" style="8" customWidth="1"/>
    <col min="24" max="24" width="5" style="2" customWidth="1"/>
    <col min="25" max="39" width="11.44140625" style="2" hidden="1" customWidth="1"/>
    <col min="40" max="16384" width="11.44140625" style="4" hidden="1"/>
  </cols>
  <sheetData>
    <row r="1" spans="1:39" ht="16.5" hidden="1" customHeight="1">
      <c r="A1" s="88"/>
      <c r="B1" s="90"/>
      <c r="C1" s="141" t="s">
        <v>162</v>
      </c>
      <c r="D1" s="141"/>
      <c r="E1" s="141"/>
      <c r="F1" s="141"/>
      <c r="G1" s="141"/>
      <c r="H1" s="141"/>
      <c r="I1" s="141"/>
      <c r="J1" s="141"/>
      <c r="K1" s="141"/>
      <c r="L1" s="141"/>
      <c r="M1" s="141"/>
      <c r="N1" s="141"/>
      <c r="O1" s="141"/>
      <c r="P1" s="141"/>
      <c r="Q1" s="141"/>
      <c r="R1" s="141"/>
      <c r="S1" s="141"/>
      <c r="T1" s="141"/>
      <c r="U1" s="141"/>
      <c r="V1" s="149" t="s">
        <v>264</v>
      </c>
      <c r="W1" s="149"/>
      <c r="X1" s="3"/>
      <c r="Y1" s="3"/>
      <c r="Z1" s="3"/>
      <c r="AA1" s="3"/>
      <c r="AB1" s="3"/>
      <c r="AC1" s="3"/>
      <c r="AD1" s="3"/>
      <c r="AE1" s="3"/>
      <c r="AF1" s="3"/>
      <c r="AG1" s="3"/>
      <c r="AH1" s="3"/>
      <c r="AI1" s="3"/>
      <c r="AJ1" s="3"/>
      <c r="AK1" s="3"/>
      <c r="AL1" s="3"/>
      <c r="AM1" s="3"/>
    </row>
    <row r="2" spans="1:39" ht="16.5" hidden="1" customHeight="1">
      <c r="A2" s="91"/>
      <c r="B2" s="93"/>
      <c r="C2" s="141"/>
      <c r="D2" s="141"/>
      <c r="E2" s="141"/>
      <c r="F2" s="141"/>
      <c r="G2" s="141"/>
      <c r="H2" s="141"/>
      <c r="I2" s="141"/>
      <c r="J2" s="141"/>
      <c r="K2" s="141"/>
      <c r="L2" s="141"/>
      <c r="M2" s="141"/>
      <c r="N2" s="141"/>
      <c r="O2" s="141"/>
      <c r="P2" s="141"/>
      <c r="Q2" s="141"/>
      <c r="R2" s="141"/>
      <c r="S2" s="141"/>
      <c r="T2" s="141"/>
      <c r="U2" s="141"/>
      <c r="V2" s="149" t="s">
        <v>263</v>
      </c>
      <c r="W2" s="149"/>
      <c r="X2" s="3"/>
      <c r="Y2" s="3"/>
      <c r="Z2" s="3"/>
      <c r="AA2" s="3"/>
      <c r="AB2" s="3"/>
      <c r="AC2" s="3"/>
      <c r="AD2" s="3"/>
      <c r="AE2" s="3"/>
      <c r="AF2" s="3"/>
      <c r="AG2" s="3"/>
      <c r="AH2" s="3"/>
      <c r="AI2" s="3"/>
      <c r="AJ2" s="3"/>
      <c r="AK2" s="3"/>
      <c r="AL2" s="3"/>
      <c r="AM2" s="3"/>
    </row>
    <row r="3" spans="1:39" hidden="1">
      <c r="A3" s="91"/>
      <c r="B3" s="93"/>
      <c r="C3" s="141"/>
      <c r="D3" s="141"/>
      <c r="E3" s="141"/>
      <c r="F3" s="141"/>
      <c r="G3" s="141"/>
      <c r="H3" s="141"/>
      <c r="I3" s="141"/>
      <c r="J3" s="141"/>
      <c r="K3" s="141"/>
      <c r="L3" s="141"/>
      <c r="M3" s="141"/>
      <c r="N3" s="141"/>
      <c r="O3" s="141"/>
      <c r="P3" s="141"/>
      <c r="Q3" s="141"/>
      <c r="R3" s="141"/>
      <c r="S3" s="141"/>
      <c r="T3" s="141"/>
      <c r="U3" s="141"/>
      <c r="V3" s="149" t="s">
        <v>313</v>
      </c>
      <c r="W3" s="149"/>
      <c r="X3" s="3"/>
      <c r="Y3" s="3"/>
      <c r="Z3" s="3"/>
      <c r="AA3" s="3"/>
      <c r="AB3" s="3"/>
      <c r="AC3" s="3"/>
      <c r="AD3" s="3"/>
      <c r="AE3" s="3"/>
      <c r="AF3" s="3"/>
      <c r="AG3" s="3"/>
      <c r="AH3" s="3"/>
      <c r="AI3" s="3"/>
      <c r="AJ3" s="3"/>
      <c r="AK3" s="3"/>
      <c r="AL3" s="3"/>
      <c r="AM3" s="3"/>
    </row>
    <row r="4" spans="1:39" hidden="1">
      <c r="A4" s="94"/>
      <c r="B4" s="96"/>
      <c r="C4" s="141"/>
      <c r="D4" s="141"/>
      <c r="E4" s="141"/>
      <c r="F4" s="141"/>
      <c r="G4" s="141"/>
      <c r="H4" s="141"/>
      <c r="I4" s="141"/>
      <c r="J4" s="141"/>
      <c r="K4" s="141"/>
      <c r="L4" s="141"/>
      <c r="M4" s="141"/>
      <c r="N4" s="141"/>
      <c r="O4" s="141"/>
      <c r="P4" s="141"/>
      <c r="Q4" s="141"/>
      <c r="R4" s="141"/>
      <c r="S4" s="141"/>
      <c r="T4" s="141"/>
      <c r="U4" s="141"/>
      <c r="V4" s="149" t="s">
        <v>356</v>
      </c>
      <c r="W4" s="149"/>
      <c r="X4" s="3"/>
      <c r="Y4" s="3"/>
      <c r="Z4" s="3"/>
      <c r="AA4" s="3"/>
      <c r="AB4" s="3"/>
      <c r="AC4" s="3"/>
      <c r="AD4" s="3"/>
      <c r="AE4" s="3"/>
      <c r="AF4" s="3"/>
      <c r="AG4" s="3"/>
      <c r="AH4" s="3"/>
      <c r="AI4" s="3"/>
      <c r="AJ4" s="3"/>
      <c r="AK4" s="3"/>
      <c r="AL4" s="3"/>
      <c r="AM4" s="3"/>
    </row>
    <row r="5" spans="1:39" hidden="1">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c r="A6" s="150" t="s">
        <v>109</v>
      </c>
      <c r="B6" s="151"/>
      <c r="C6" s="151"/>
      <c r="D6" s="152"/>
      <c r="E6" s="117" t="s">
        <v>267</v>
      </c>
      <c r="F6" s="117"/>
      <c r="G6" s="117"/>
      <c r="H6" s="117"/>
      <c r="I6" s="117"/>
      <c r="J6" s="117"/>
      <c r="K6" s="117"/>
      <c r="L6" s="117"/>
      <c r="M6" s="117"/>
      <c r="N6" s="117"/>
      <c r="O6" s="117"/>
      <c r="P6" s="117"/>
      <c r="Q6" s="117"/>
      <c r="R6" s="117"/>
      <c r="S6" s="117"/>
      <c r="T6" s="117"/>
      <c r="U6" s="117"/>
      <c r="V6" s="117"/>
      <c r="W6" s="117"/>
      <c r="X6" s="3"/>
      <c r="Y6" s="3"/>
      <c r="Z6" s="3"/>
      <c r="AA6" s="3"/>
      <c r="AB6" s="3"/>
      <c r="AC6" s="3"/>
      <c r="AD6" s="3"/>
      <c r="AE6" s="3"/>
      <c r="AF6" s="3"/>
      <c r="AG6" s="3"/>
      <c r="AH6" s="3"/>
      <c r="AI6" s="3"/>
      <c r="AJ6" s="3"/>
      <c r="AK6" s="3"/>
      <c r="AL6" s="3"/>
      <c r="AM6" s="3"/>
    </row>
    <row r="7" spans="1:39" ht="18" customHeight="1">
      <c r="A7" s="136" t="s">
        <v>88</v>
      </c>
      <c r="B7" s="118" t="s">
        <v>39</v>
      </c>
      <c r="C7" s="106" t="s">
        <v>1</v>
      </c>
      <c r="D7" s="106" t="s">
        <v>86</v>
      </c>
      <c r="E7" s="109" t="s">
        <v>7</v>
      </c>
      <c r="F7" s="172" t="s">
        <v>171</v>
      </c>
      <c r="G7" s="172" t="s">
        <v>172</v>
      </c>
      <c r="H7" s="172" t="s">
        <v>173</v>
      </c>
      <c r="I7" s="172" t="s">
        <v>174</v>
      </c>
      <c r="J7" s="172" t="s">
        <v>175</v>
      </c>
      <c r="K7" s="172" t="s">
        <v>176</v>
      </c>
      <c r="L7" s="172" t="s">
        <v>220</v>
      </c>
      <c r="M7" s="106" t="s">
        <v>204</v>
      </c>
      <c r="N7" s="106" t="s">
        <v>203</v>
      </c>
      <c r="O7" s="106" t="s">
        <v>205</v>
      </c>
      <c r="P7" s="109" t="s">
        <v>206</v>
      </c>
      <c r="Q7" s="106" t="s">
        <v>212</v>
      </c>
      <c r="R7" s="106" t="s">
        <v>328</v>
      </c>
      <c r="S7" s="106" t="s">
        <v>327</v>
      </c>
      <c r="T7" s="106" t="s">
        <v>211</v>
      </c>
      <c r="U7" s="109" t="s">
        <v>218</v>
      </c>
      <c r="V7" s="106" t="s">
        <v>219</v>
      </c>
      <c r="W7" s="106" t="s">
        <v>9</v>
      </c>
      <c r="X7" s="3"/>
      <c r="Y7" s="3"/>
      <c r="Z7" s="3"/>
      <c r="AA7" s="3"/>
      <c r="AB7" s="3"/>
      <c r="AC7" s="3"/>
      <c r="AD7" s="3"/>
      <c r="AE7" s="3"/>
      <c r="AF7" s="3"/>
      <c r="AG7" s="3"/>
      <c r="AH7" s="3"/>
      <c r="AI7" s="3"/>
      <c r="AJ7" s="3"/>
      <c r="AK7" s="3"/>
      <c r="AL7" s="3"/>
      <c r="AM7" s="3"/>
    </row>
    <row r="8" spans="1:39" ht="59.25" customHeight="1">
      <c r="A8" s="136"/>
      <c r="B8" s="118"/>
      <c r="C8" s="106"/>
      <c r="D8" s="106"/>
      <c r="E8" s="109"/>
      <c r="F8" s="172"/>
      <c r="G8" s="172"/>
      <c r="H8" s="172"/>
      <c r="I8" s="172"/>
      <c r="J8" s="172"/>
      <c r="K8" s="172"/>
      <c r="L8" s="172"/>
      <c r="M8" s="106"/>
      <c r="N8" s="106"/>
      <c r="O8" s="106"/>
      <c r="P8" s="109"/>
      <c r="Q8" s="106"/>
      <c r="R8" s="106"/>
      <c r="S8" s="106"/>
      <c r="T8" s="106"/>
      <c r="U8" s="109"/>
      <c r="V8" s="106"/>
      <c r="W8" s="106"/>
      <c r="X8" s="13"/>
      <c r="Y8" s="13"/>
      <c r="Z8" s="13"/>
      <c r="AA8" s="13"/>
      <c r="AB8" s="13"/>
      <c r="AC8" s="13"/>
      <c r="AD8" s="13"/>
      <c r="AE8" s="13"/>
      <c r="AF8" s="13"/>
      <c r="AG8" s="13"/>
      <c r="AH8" s="13"/>
      <c r="AI8" s="13"/>
      <c r="AJ8" s="13"/>
      <c r="AK8" s="13"/>
      <c r="AL8" s="13"/>
      <c r="AM8" s="13"/>
    </row>
    <row r="9" spans="1:39" ht="45.75" customHeight="1">
      <c r="A9" s="130">
        <v>1</v>
      </c>
      <c r="B9" s="15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Manejo de Emergencias y Desastres</v>
      </c>
      <c r="C9" s="10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Reputacional por el Uso de los elementos del CDLyR  para actividades contrarias al objeto que fueron adquiridos</v>
      </c>
      <c r="D9" s="10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58" t="s">
        <v>404</v>
      </c>
      <c r="F9" s="57" t="s">
        <v>184</v>
      </c>
      <c r="G9" s="57" t="s">
        <v>186</v>
      </c>
      <c r="H9" s="57" t="s">
        <v>188</v>
      </c>
      <c r="I9" s="57" t="s">
        <v>190</v>
      </c>
      <c r="J9" s="57" t="s">
        <v>193</v>
      </c>
      <c r="K9" s="57" t="s">
        <v>195</v>
      </c>
      <c r="L9" s="57" t="s">
        <v>197</v>
      </c>
      <c r="M9" s="50" t="str">
        <f>IF(AND(N9&gt;=0,N9&lt;=85),"Débil",
IF(AND(N9&gt;=86,N9&lt;=95),"Moderado",
IF(AND(N9&gt;=96,N9&lt;=100),"Fuerte","")))</f>
        <v>Fuerte</v>
      </c>
      <c r="N9" s="50">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100</v>
      </c>
      <c r="O9" s="50" t="str">
        <f>IF(OR(N9="",N9="Finalice la valoración del control para emitir su calificación"),"",IF(N9&lt;96,"Debe establecer un plan de acción en la hoja No. 7, que permita tener un control bien diseñado.","No debe establecer un plan de acción para mejorar el diseño del control."))</f>
        <v>No debe establecer un plan de acción para mejorar el diseño del control.</v>
      </c>
      <c r="P9" s="49" t="s">
        <v>406</v>
      </c>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Fuerte</v>
      </c>
      <c r="R9" s="166">
        <f>IF(AND(N9="",N10="",N11=""),"",AVERAGE(N9:N11))</f>
        <v>100</v>
      </c>
      <c r="S9" s="166" t="str">
        <f>IF(R9="","",
IF(R9=100,"Fuerte",
IF(R9&lt;50,"Débil",
IF(OR(R9&gt;=50,R9&lt;100),"Moderado",""))))</f>
        <v>Fuerte</v>
      </c>
      <c r="T9" s="169" t="str">
        <f>IF(S9="","",IF(S9="Fuerte","NO","SI"))</f>
        <v>NO</v>
      </c>
      <c r="U9" s="132" t="s">
        <v>215</v>
      </c>
      <c r="V9" s="160">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2</v>
      </c>
      <c r="W9" s="163"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14"/>
      <c r="Y9" s="14"/>
      <c r="Z9" s="14"/>
      <c r="AA9" s="14"/>
      <c r="AB9" s="14"/>
      <c r="AC9" s="14"/>
      <c r="AD9" s="14"/>
      <c r="AE9" s="14"/>
      <c r="AF9" s="14"/>
      <c r="AG9" s="14"/>
      <c r="AH9" s="14"/>
      <c r="AI9" s="14"/>
      <c r="AJ9" s="14"/>
      <c r="AK9" s="14"/>
      <c r="AL9" s="14"/>
      <c r="AM9" s="14"/>
    </row>
    <row r="10" spans="1:39" ht="45.75" customHeight="1">
      <c r="A10" s="130"/>
      <c r="B10" s="156"/>
      <c r="C10" s="103"/>
      <c r="D10" s="103"/>
      <c r="E10" s="58" t="s">
        <v>405</v>
      </c>
      <c r="F10" s="57" t="s">
        <v>184</v>
      </c>
      <c r="G10" s="57" t="s">
        <v>186</v>
      </c>
      <c r="H10" s="57" t="s">
        <v>188</v>
      </c>
      <c r="I10" s="57" t="s">
        <v>190</v>
      </c>
      <c r="J10" s="57" t="s">
        <v>193</v>
      </c>
      <c r="K10" s="57" t="s">
        <v>195</v>
      </c>
      <c r="L10" s="57" t="s">
        <v>197</v>
      </c>
      <c r="M10" s="50" t="str">
        <f t="shared" ref="M10:M11" si="0">IF(AND(N10&gt;=0,N10&lt;=85),"Débil",
IF(AND(N10&gt;=86,N10&lt;=95),"Moderado",
IF(AND(N10&gt;=96,N10&lt;=100),"Fuerte","")))</f>
        <v>Fuerte</v>
      </c>
      <c r="N10" s="50">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100</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No debe establecer un plan de acción para mejorar el diseño del control.</v>
      </c>
      <c r="P10" s="49" t="s">
        <v>406</v>
      </c>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Fuerte</v>
      </c>
      <c r="R10" s="167"/>
      <c r="S10" s="167"/>
      <c r="T10" s="170"/>
      <c r="U10" s="133"/>
      <c r="V10" s="161"/>
      <c r="W10" s="164"/>
      <c r="X10" s="3"/>
      <c r="Y10" s="3"/>
      <c r="Z10" s="3"/>
      <c r="AA10" s="3"/>
      <c r="AB10" s="3"/>
      <c r="AC10" s="3"/>
      <c r="AD10" s="3"/>
      <c r="AE10" s="3"/>
      <c r="AF10" s="3"/>
      <c r="AG10" s="3"/>
      <c r="AH10" s="3"/>
      <c r="AI10" s="3"/>
      <c r="AJ10" s="3"/>
      <c r="AK10" s="3"/>
      <c r="AL10" s="3"/>
      <c r="AM10" s="3"/>
    </row>
    <row r="11" spans="1:39" ht="45.75" customHeight="1">
      <c r="A11" s="130"/>
      <c r="B11" s="156"/>
      <c r="C11" s="103"/>
      <c r="D11" s="103"/>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68"/>
      <c r="S11" s="168"/>
      <c r="T11" s="171"/>
      <c r="U11" s="134"/>
      <c r="V11" s="162"/>
      <c r="W11" s="165"/>
      <c r="X11" s="3"/>
      <c r="Y11" s="3"/>
      <c r="Z11" s="3"/>
      <c r="AA11" s="3"/>
      <c r="AB11" s="3"/>
      <c r="AC11" s="3"/>
      <c r="AD11" s="3"/>
      <c r="AE11" s="3"/>
      <c r="AF11" s="3"/>
      <c r="AG11" s="3"/>
      <c r="AH11" s="3"/>
      <c r="AI11" s="3"/>
      <c r="AJ11" s="3"/>
      <c r="AK11" s="3"/>
      <c r="AL11" s="3"/>
      <c r="AM11" s="3"/>
    </row>
    <row r="12" spans="1:39" ht="63.45" customHeight="1">
      <c r="A12" s="130">
        <v>2</v>
      </c>
      <c r="B12" s="15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Manejo de Emergencias y Desastres</v>
      </c>
      <c r="C12" s="10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Posibilidad de Afectación Económica (o presupuestal) y Reputacional por el Otorgamiento de la AHCP sin el cumplimiento de los requisitos para el favorecimiento de un tercero</v>
      </c>
      <c r="D12" s="10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E12" s="56" t="s">
        <v>441</v>
      </c>
      <c r="F12" s="57" t="s">
        <v>184</v>
      </c>
      <c r="G12" s="57" t="s">
        <v>186</v>
      </c>
      <c r="H12" s="57" t="s">
        <v>188</v>
      </c>
      <c r="I12" s="57" t="s">
        <v>190</v>
      </c>
      <c r="J12" s="57" t="s">
        <v>193</v>
      </c>
      <c r="K12" s="57" t="s">
        <v>195</v>
      </c>
      <c r="L12" s="57" t="s">
        <v>197</v>
      </c>
      <c r="M12" s="50" t="str">
        <f t="shared" ref="M12" si="3">IF(AND(N12&gt;=0,N12&lt;=85),"Débil",
IF(AND(N12&gt;=86,N12&lt;=95),"Moderado",
IF(AND(N12&gt;=96,N12&lt;=100),"Fuerte","")))</f>
        <v>Fuerte</v>
      </c>
      <c r="N12" s="50">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100</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No debe establecer un plan de acción para mejorar el diseño del control.</v>
      </c>
      <c r="P12" s="49" t="s">
        <v>406</v>
      </c>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Fuerte</v>
      </c>
      <c r="R12" s="166">
        <f>IF(AND(N12="",N13="",N14=""),"",AVERAGE(N12:N14))</f>
        <v>100</v>
      </c>
      <c r="S12" s="166" t="str">
        <f>IF(R12="","",
IF(R12=100,"Fuerte",
IF(R12&lt;50,"Débil",
IF(OR(R12&gt;=50,R12&lt;100),"Moderado",""))))</f>
        <v>Fuerte</v>
      </c>
      <c r="T12" s="169" t="str">
        <f>IF(S12="","",IF(S12="Fuerte","NO","SI"))</f>
        <v>NO</v>
      </c>
      <c r="U12" s="132" t="s">
        <v>216</v>
      </c>
      <c r="V12" s="160">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2</v>
      </c>
      <c r="W12" s="163"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Rara vez</v>
      </c>
      <c r="X12" s="3"/>
      <c r="Y12" s="3"/>
      <c r="Z12" s="3"/>
      <c r="AA12" s="3"/>
      <c r="AB12" s="3"/>
      <c r="AC12" s="3"/>
      <c r="AD12" s="3"/>
      <c r="AE12" s="3"/>
      <c r="AF12" s="3"/>
      <c r="AG12" s="3"/>
      <c r="AH12" s="3"/>
      <c r="AI12" s="3"/>
      <c r="AJ12" s="3"/>
      <c r="AK12" s="3"/>
      <c r="AL12" s="3"/>
      <c r="AM12" s="3"/>
    </row>
    <row r="13" spans="1:39" ht="65.7" customHeight="1">
      <c r="A13" s="130"/>
      <c r="B13" s="156"/>
      <c r="C13" s="103"/>
      <c r="D13" s="103"/>
      <c r="E13" s="56" t="s">
        <v>442</v>
      </c>
      <c r="F13" s="57" t="s">
        <v>184</v>
      </c>
      <c r="G13" s="57" t="s">
        <v>186</v>
      </c>
      <c r="H13" s="57" t="s">
        <v>188</v>
      </c>
      <c r="I13" s="57" t="s">
        <v>190</v>
      </c>
      <c r="J13" s="57" t="s">
        <v>193</v>
      </c>
      <c r="K13" s="57" t="s">
        <v>195</v>
      </c>
      <c r="L13" s="57" t="s">
        <v>197</v>
      </c>
      <c r="M13" s="50" t="str">
        <f t="shared" ref="M13" si="6">IF(AND(N13&gt;=0,N13&lt;=85),"Débil",
IF(AND(N13&gt;=86,N13&lt;=95),"Moderado",
IF(AND(N13&gt;=96,N13&lt;=100),"Fuerte","")))</f>
        <v>Fuerte</v>
      </c>
      <c r="N13" s="50">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100</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No debe establecer un plan de acción para mejorar el diseño del control.</v>
      </c>
      <c r="P13" s="49" t="s">
        <v>406</v>
      </c>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Fuerte</v>
      </c>
      <c r="R13" s="167"/>
      <c r="S13" s="167"/>
      <c r="T13" s="170"/>
      <c r="U13" s="133"/>
      <c r="V13" s="161"/>
      <c r="W13" s="164"/>
      <c r="X13" s="3"/>
      <c r="Y13" s="3"/>
      <c r="Z13" s="3"/>
      <c r="AA13" s="3"/>
      <c r="AB13" s="3"/>
      <c r="AC13" s="3"/>
      <c r="AD13" s="3"/>
      <c r="AE13" s="3"/>
      <c r="AF13" s="3"/>
      <c r="AG13" s="3"/>
      <c r="AH13" s="3"/>
      <c r="AI13" s="3"/>
      <c r="AJ13" s="3"/>
      <c r="AK13" s="3"/>
      <c r="AL13" s="3"/>
      <c r="AM13" s="3"/>
    </row>
    <row r="14" spans="1:39" ht="67.5" customHeight="1">
      <c r="A14" s="130"/>
      <c r="B14" s="156"/>
      <c r="C14" s="103"/>
      <c r="D14" s="103"/>
      <c r="E14" s="56" t="s">
        <v>443</v>
      </c>
      <c r="F14" s="57" t="s">
        <v>184</v>
      </c>
      <c r="G14" s="57" t="s">
        <v>186</v>
      </c>
      <c r="H14" s="57" t="s">
        <v>188</v>
      </c>
      <c r="I14" s="57" t="s">
        <v>190</v>
      </c>
      <c r="J14" s="57" t="s">
        <v>193</v>
      </c>
      <c r="K14" s="57" t="s">
        <v>195</v>
      </c>
      <c r="L14" s="57" t="s">
        <v>197</v>
      </c>
      <c r="M14" s="50" t="str">
        <f t="shared" ref="M14" si="9">IF(AND(N14&gt;=0,N14&lt;=85),"Débil",
IF(AND(N14&gt;=86,N14&lt;=95),"Moderado",
IF(AND(N14&gt;=96,N14&lt;=100),"Fuerte","")))</f>
        <v>Fuerte</v>
      </c>
      <c r="N14" s="50">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100</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No debe establecer un plan de acción para mejorar el diseño del control.</v>
      </c>
      <c r="P14" s="49" t="s">
        <v>406</v>
      </c>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Fuerte</v>
      </c>
      <c r="R14" s="168"/>
      <c r="S14" s="168"/>
      <c r="T14" s="171"/>
      <c r="U14" s="134"/>
      <c r="V14" s="162"/>
      <c r="W14" s="165"/>
      <c r="X14" s="3"/>
      <c r="Y14" s="3"/>
      <c r="Z14" s="3"/>
      <c r="AA14" s="3"/>
      <c r="AB14" s="3"/>
      <c r="AC14" s="3"/>
      <c r="AD14" s="3"/>
      <c r="AE14" s="3"/>
      <c r="AF14" s="3"/>
      <c r="AG14" s="3"/>
      <c r="AH14" s="3"/>
      <c r="AI14" s="3"/>
      <c r="AJ14" s="3"/>
      <c r="AK14" s="3"/>
      <c r="AL14" s="3"/>
      <c r="AM14" s="3"/>
    </row>
    <row r="15" spans="1:39" ht="45.75" customHeight="1">
      <c r="A15" s="130">
        <v>3</v>
      </c>
      <c r="B15" s="15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Manejo de Emergencias y Desastres</v>
      </c>
      <c r="C15" s="10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Posibilidad de afectación reputacional por Emisión de conceptos técnicos de evaluación de planes de aglomeraciones de público, parques de diverisiones, atracciones o dispositivos de entretenimeinto, sin el cumplimiento de requisitos para beneficio de un tercero</v>
      </c>
      <c r="D15" s="10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Trámites, OPAs y Consultas de Acceso a la Información Pública</v>
      </c>
      <c r="E15" s="56" t="s">
        <v>449</v>
      </c>
      <c r="F15" s="57" t="s">
        <v>184</v>
      </c>
      <c r="G15" s="57" t="s">
        <v>186</v>
      </c>
      <c r="H15" s="57" t="s">
        <v>188</v>
      </c>
      <c r="I15" s="57" t="s">
        <v>190</v>
      </c>
      <c r="J15" s="57" t="s">
        <v>193</v>
      </c>
      <c r="K15" s="57" t="s">
        <v>195</v>
      </c>
      <c r="L15" s="57" t="s">
        <v>197</v>
      </c>
      <c r="M15" s="50" t="str">
        <f t="shared" ref="M15" si="12">IF(AND(N15&gt;=0,N15&lt;=85),"Débil",
IF(AND(N15&gt;=86,N15&lt;=95),"Moderado",
IF(AND(N15&gt;=96,N15&lt;=100),"Fuerte","")))</f>
        <v>Fuerte</v>
      </c>
      <c r="N15" s="50">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100</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No debe establecer un plan de acción para mejorar el diseño del control.</v>
      </c>
      <c r="P15" s="70" t="s">
        <v>406</v>
      </c>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Fuerte</v>
      </c>
      <c r="R15" s="166">
        <f>IF(AND(N15="",N16="",N17=""),"",AVERAGE(N15:N17))</f>
        <v>100</v>
      </c>
      <c r="S15" s="166" t="str">
        <f>IF(R15="","",
IF(R15=100,"Fuerte",
IF(R15&lt;50,"Débil",
IF(OR(R15&gt;=50,R15&lt;100),"Moderado",""))))</f>
        <v>Fuerte</v>
      </c>
      <c r="T15" s="169" t="str">
        <f>IF(S15="","",IF(S15="Fuerte","NO","SI"))</f>
        <v>NO</v>
      </c>
      <c r="U15" s="132" t="s">
        <v>216</v>
      </c>
      <c r="V15" s="160">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2</v>
      </c>
      <c r="W15" s="163"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Rara vez</v>
      </c>
      <c r="X15" s="3"/>
      <c r="Y15" s="3"/>
      <c r="Z15" s="3"/>
      <c r="AA15" s="3"/>
      <c r="AB15" s="3"/>
      <c r="AC15" s="3"/>
      <c r="AD15" s="3"/>
      <c r="AE15" s="3"/>
      <c r="AF15" s="3"/>
      <c r="AG15" s="3"/>
      <c r="AH15" s="3"/>
      <c r="AI15" s="3"/>
      <c r="AJ15" s="3"/>
      <c r="AK15" s="3"/>
      <c r="AL15" s="3"/>
      <c r="AM15" s="3"/>
    </row>
    <row r="16" spans="1:39" ht="45.75" customHeight="1">
      <c r="A16" s="130"/>
      <c r="B16" s="156"/>
      <c r="C16" s="103"/>
      <c r="D16" s="103"/>
      <c r="E16" s="56" t="s">
        <v>448</v>
      </c>
      <c r="F16" s="57" t="s">
        <v>184</v>
      </c>
      <c r="G16" s="57" t="s">
        <v>186</v>
      </c>
      <c r="H16" s="57" t="s">
        <v>188</v>
      </c>
      <c r="I16" s="57" t="s">
        <v>190</v>
      </c>
      <c r="J16" s="57" t="s">
        <v>193</v>
      </c>
      <c r="K16" s="57" t="s">
        <v>195</v>
      </c>
      <c r="L16" s="57" t="s">
        <v>197</v>
      </c>
      <c r="M16" s="50" t="str">
        <f t="shared" ref="M16:M17" si="15">IF(AND(N16&gt;=0,N16&lt;=85),"Débil",
IF(AND(N16&gt;=86,N16&lt;=95),"Moderado",
IF(AND(N16&gt;=96,N16&lt;=100),"Fuerte","")))</f>
        <v>Fuerte</v>
      </c>
      <c r="N16" s="50">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100</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No debe establecer un plan de acción para mejorar el diseño del control.</v>
      </c>
      <c r="P16" s="70" t="s">
        <v>406</v>
      </c>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Fuerte</v>
      </c>
      <c r="R16" s="167"/>
      <c r="S16" s="167"/>
      <c r="T16" s="170"/>
      <c r="U16" s="133"/>
      <c r="V16" s="161"/>
      <c r="W16" s="164"/>
      <c r="X16" s="3"/>
      <c r="Y16" s="3"/>
      <c r="Z16" s="3"/>
      <c r="AA16" s="3"/>
      <c r="AB16" s="3"/>
      <c r="AC16" s="3"/>
      <c r="AD16" s="3"/>
      <c r="AE16" s="3"/>
      <c r="AF16" s="3"/>
      <c r="AG16" s="3"/>
      <c r="AH16" s="3"/>
      <c r="AI16" s="3"/>
      <c r="AJ16" s="3"/>
      <c r="AK16" s="3"/>
      <c r="AL16" s="3"/>
      <c r="AM16" s="3"/>
    </row>
    <row r="17" spans="1:39" ht="45.75" customHeight="1">
      <c r="A17" s="130"/>
      <c r="B17" s="156"/>
      <c r="C17" s="103"/>
      <c r="D17" s="103"/>
      <c r="E17" s="56" t="s">
        <v>450</v>
      </c>
      <c r="F17" s="57" t="s">
        <v>184</v>
      </c>
      <c r="G17" s="57" t="s">
        <v>186</v>
      </c>
      <c r="H17" s="57" t="s">
        <v>188</v>
      </c>
      <c r="I17" s="57" t="s">
        <v>190</v>
      </c>
      <c r="J17" s="57" t="s">
        <v>193</v>
      </c>
      <c r="K17" s="57" t="s">
        <v>195</v>
      </c>
      <c r="L17" s="57" t="s">
        <v>197</v>
      </c>
      <c r="M17" s="50" t="str">
        <f t="shared" si="15"/>
        <v>Fuerte</v>
      </c>
      <c r="N17" s="50">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100</v>
      </c>
      <c r="O17" s="50" t="str">
        <f t="shared" si="16"/>
        <v>No debe establecer un plan de acción para mejorar el diseño del control.</v>
      </c>
      <c r="P17" s="70" t="s">
        <v>406</v>
      </c>
      <c r="Q17" s="50" t="str">
        <f t="shared" si="17"/>
        <v>Fuerte</v>
      </c>
      <c r="R17" s="168"/>
      <c r="S17" s="168"/>
      <c r="T17" s="171"/>
      <c r="U17" s="134"/>
      <c r="V17" s="162"/>
      <c r="W17" s="165"/>
      <c r="X17" s="3"/>
      <c r="Y17" s="3"/>
      <c r="Z17" s="3"/>
      <c r="AA17" s="3"/>
      <c r="AB17" s="3"/>
      <c r="AC17" s="3"/>
      <c r="AD17" s="3"/>
      <c r="AE17" s="3"/>
      <c r="AF17" s="3"/>
      <c r="AG17" s="3"/>
      <c r="AH17" s="3"/>
      <c r="AI17" s="3"/>
      <c r="AJ17" s="3"/>
      <c r="AK17" s="3"/>
      <c r="AL17" s="3"/>
      <c r="AM17" s="3"/>
    </row>
    <row r="18" spans="1:39" ht="45.75" customHeight="1">
      <c r="A18" s="130">
        <v>4</v>
      </c>
      <c r="B18" s="15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66" t="str">
        <f t="shared" ref="R18" si="21">IF(AND(N18="",N19="",N20=""),"",AVERAGE(N18:N20))</f>
        <v/>
      </c>
      <c r="S18" s="166" t="str">
        <f t="shared" ref="S18" si="22">IF(R18="","",
IF(R18=100,"Fuerte",
IF(R18&lt;50,"Débil",
IF(OR(R18&gt;=50,R18&lt;100),"Moderado",""))))</f>
        <v/>
      </c>
      <c r="T18" s="169" t="str">
        <f t="shared" ref="T18" si="23">IF(S18="","",IF(S18="Fuerte","NO","SI"))</f>
        <v/>
      </c>
      <c r="U18" s="132"/>
      <c r="V18" s="160"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63"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c r="A19" s="130"/>
      <c r="B19" s="156"/>
      <c r="C19" s="103"/>
      <c r="D19" s="103"/>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67"/>
      <c r="S19" s="167"/>
      <c r="T19" s="170"/>
      <c r="U19" s="133"/>
      <c r="V19" s="161"/>
      <c r="W19" s="164"/>
      <c r="X19" s="3"/>
      <c r="Y19" s="3"/>
      <c r="Z19" s="3"/>
      <c r="AA19" s="3"/>
      <c r="AB19" s="3"/>
      <c r="AC19" s="3"/>
      <c r="AD19" s="3"/>
      <c r="AE19" s="3"/>
      <c r="AF19" s="3"/>
      <c r="AG19" s="3"/>
      <c r="AH19" s="3"/>
      <c r="AI19" s="3"/>
      <c r="AJ19" s="3"/>
      <c r="AK19" s="3"/>
      <c r="AL19" s="3"/>
      <c r="AM19" s="3"/>
    </row>
    <row r="20" spans="1:39" ht="45.75" customHeight="1">
      <c r="A20" s="130"/>
      <c r="B20" s="156"/>
      <c r="C20" s="103"/>
      <c r="D20" s="103"/>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68"/>
      <c r="S20" s="168"/>
      <c r="T20" s="171"/>
      <c r="U20" s="134"/>
      <c r="V20" s="162"/>
      <c r="W20" s="165"/>
      <c r="X20" s="3"/>
      <c r="Y20" s="3"/>
      <c r="Z20" s="3"/>
      <c r="AA20" s="3"/>
      <c r="AB20" s="3"/>
      <c r="AC20" s="3"/>
      <c r="AD20" s="3"/>
      <c r="AE20" s="3"/>
      <c r="AF20" s="3"/>
      <c r="AG20" s="3"/>
      <c r="AH20" s="3"/>
      <c r="AI20" s="3"/>
      <c r="AJ20" s="3"/>
      <c r="AK20" s="3"/>
      <c r="AL20" s="3"/>
      <c r="AM20" s="3"/>
    </row>
    <row r="21" spans="1:39" ht="45.75" customHeight="1">
      <c r="A21" s="130">
        <v>5</v>
      </c>
      <c r="B21" s="15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Manejo de Emergencias y Desastres</v>
      </c>
      <c r="C21" s="10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Posibilidad de afectación reputaciona por Emisión de certificados de emergencia, sin el cumplimiento de requisitos para beneficio de un tercero</v>
      </c>
      <c r="D21" s="10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Trámites, OPAs y Consultas de Acceso a la Información Pública</v>
      </c>
      <c r="E21" s="56" t="s">
        <v>457</v>
      </c>
      <c r="F21" s="57" t="s">
        <v>184</v>
      </c>
      <c r="G21" s="57" t="s">
        <v>186</v>
      </c>
      <c r="H21" s="57" t="s">
        <v>188</v>
      </c>
      <c r="I21" s="57" t="s">
        <v>190</v>
      </c>
      <c r="J21" s="57" t="s">
        <v>193</v>
      </c>
      <c r="K21" s="57" t="s">
        <v>195</v>
      </c>
      <c r="L21" s="57" t="s">
        <v>197</v>
      </c>
      <c r="M21" s="50" t="str">
        <f t="shared" ref="M21" si="28">IF(AND(N21&gt;=0,N21&lt;=85),"Débil",
IF(AND(N21&gt;=86,N21&lt;=95),"Moderado",
IF(AND(N21&gt;=96,N21&lt;=100),"Fuerte","")))</f>
        <v>Fuerte</v>
      </c>
      <c r="N21" s="50">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100</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No debe establecer un plan de acción para mejorar el diseño del control.</v>
      </c>
      <c r="P21" s="49" t="s">
        <v>406</v>
      </c>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Fuerte</v>
      </c>
      <c r="R21" s="166">
        <f t="shared" ref="R21" si="31">IF(AND(N21="",N22="",N23=""),"",AVERAGE(N21:N23))</f>
        <v>100</v>
      </c>
      <c r="S21" s="166" t="str">
        <f t="shared" ref="S21" si="32">IF(R21="","",
IF(R21=100,"Fuerte",
IF(R21&lt;50,"Débil",
IF(OR(R21&gt;=50,R21&lt;100),"Moderado",""))))</f>
        <v>Fuerte</v>
      </c>
      <c r="T21" s="169" t="str">
        <f t="shared" ref="T21" si="33">IF(S21="","",IF(S21="Fuerte","NO","SI"))</f>
        <v>NO</v>
      </c>
      <c r="U21" s="132" t="s">
        <v>216</v>
      </c>
      <c r="V21" s="160">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2</v>
      </c>
      <c r="W21" s="163"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Rara vez</v>
      </c>
      <c r="X21" s="3"/>
      <c r="Y21" s="3"/>
      <c r="Z21" s="3"/>
      <c r="AA21" s="3"/>
      <c r="AB21" s="3"/>
      <c r="AC21" s="3"/>
      <c r="AD21" s="3"/>
      <c r="AE21" s="3"/>
      <c r="AF21" s="3"/>
      <c r="AG21" s="3"/>
      <c r="AH21" s="3"/>
      <c r="AI21" s="3"/>
      <c r="AJ21" s="3"/>
      <c r="AK21" s="3"/>
      <c r="AL21" s="3"/>
      <c r="AM21" s="3"/>
    </row>
    <row r="22" spans="1:39" ht="45.75" customHeight="1">
      <c r="A22" s="130"/>
      <c r="B22" s="156"/>
      <c r="C22" s="103"/>
      <c r="D22" s="103"/>
      <c r="E22" s="56" t="s">
        <v>456</v>
      </c>
      <c r="F22" s="57" t="s">
        <v>184</v>
      </c>
      <c r="G22" s="57" t="s">
        <v>186</v>
      </c>
      <c r="H22" s="57" t="s">
        <v>188</v>
      </c>
      <c r="I22" s="57" t="s">
        <v>190</v>
      </c>
      <c r="J22" s="57" t="s">
        <v>193</v>
      </c>
      <c r="K22" s="57" t="s">
        <v>195</v>
      </c>
      <c r="L22" s="57" t="s">
        <v>197</v>
      </c>
      <c r="M22" s="50" t="str">
        <f t="shared" ref="M22:M23" si="35">IF(AND(N22&gt;=0,N22&lt;=85),"Débil",
IF(AND(N22&gt;=86,N22&lt;=95),"Moderado",
IF(AND(N22&gt;=96,N22&lt;=100),"Fuerte","")))</f>
        <v>Fuerte</v>
      </c>
      <c r="N22" s="50">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100</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No debe establecer un plan de acción para mejorar el diseño del control.</v>
      </c>
      <c r="P22" s="49" t="s">
        <v>406</v>
      </c>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Fuerte</v>
      </c>
      <c r="R22" s="167"/>
      <c r="S22" s="167"/>
      <c r="T22" s="170"/>
      <c r="U22" s="133"/>
      <c r="V22" s="161"/>
      <c r="W22" s="164"/>
      <c r="X22" s="3"/>
      <c r="Y22" s="3"/>
      <c r="Z22" s="3"/>
      <c r="AA22" s="3"/>
      <c r="AB22" s="3"/>
      <c r="AC22" s="3"/>
      <c r="AD22" s="3"/>
      <c r="AE22" s="3"/>
      <c r="AF22" s="3"/>
      <c r="AG22" s="3"/>
      <c r="AH22" s="3"/>
      <c r="AI22" s="3"/>
      <c r="AJ22" s="3"/>
      <c r="AK22" s="3"/>
      <c r="AL22" s="3"/>
      <c r="AM22" s="3"/>
    </row>
    <row r="23" spans="1:39" ht="45.75" customHeight="1">
      <c r="A23" s="130"/>
      <c r="B23" s="156"/>
      <c r="C23" s="103"/>
      <c r="D23" s="103"/>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68"/>
      <c r="S23" s="168"/>
      <c r="T23" s="171"/>
      <c r="U23" s="134"/>
      <c r="V23" s="162"/>
      <c r="W23" s="165"/>
      <c r="X23" s="3"/>
      <c r="Y23" s="3"/>
      <c r="Z23" s="3"/>
      <c r="AA23" s="3"/>
      <c r="AB23" s="3"/>
      <c r="AC23" s="3"/>
      <c r="AD23" s="3"/>
      <c r="AE23" s="3"/>
      <c r="AF23" s="3"/>
      <c r="AG23" s="3"/>
      <c r="AH23" s="3"/>
      <c r="AI23" s="3"/>
      <c r="AJ23" s="3"/>
      <c r="AK23" s="3"/>
      <c r="AL23" s="3"/>
      <c r="AM23" s="3"/>
    </row>
    <row r="24" spans="1:39" ht="45.75" customHeight="1">
      <c r="A24" s="130">
        <v>6</v>
      </c>
      <c r="B24" s="15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66" t="str">
        <f t="shared" ref="R24" si="41">IF(AND(N24="",N25="",N26=""),"",AVERAGE(N24:N26))</f>
        <v/>
      </c>
      <c r="S24" s="166" t="str">
        <f t="shared" ref="S24" si="42">IF(R24="","",
IF(R24=100,"Fuerte",
IF(R24&lt;50,"Débil",
IF(OR(R24&gt;=50,R24&lt;100),"Moderado",""))))</f>
        <v/>
      </c>
      <c r="T24" s="169" t="str">
        <f t="shared" ref="T24" si="43">IF(S24="","",IF(S24="Fuerte","NO","SI"))</f>
        <v/>
      </c>
      <c r="U24" s="132"/>
      <c r="V24" s="160"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63"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c r="A25" s="130"/>
      <c r="B25" s="156"/>
      <c r="C25" s="103"/>
      <c r="D25" s="103"/>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67"/>
      <c r="S25" s="167"/>
      <c r="T25" s="170"/>
      <c r="U25" s="133"/>
      <c r="V25" s="161"/>
      <c r="W25" s="164"/>
      <c r="X25" s="3"/>
      <c r="Y25" s="3"/>
      <c r="Z25" s="3"/>
      <c r="AA25" s="3"/>
      <c r="AB25" s="3"/>
      <c r="AC25" s="3"/>
      <c r="AD25" s="3"/>
      <c r="AE25" s="3"/>
      <c r="AF25" s="3"/>
      <c r="AG25" s="3"/>
      <c r="AH25" s="3"/>
      <c r="AI25" s="3"/>
      <c r="AJ25" s="3"/>
      <c r="AK25" s="3"/>
      <c r="AL25" s="3"/>
      <c r="AM25" s="3"/>
    </row>
    <row r="26" spans="1:39" ht="45.75" customHeight="1">
      <c r="A26" s="130"/>
      <c r="B26" s="156"/>
      <c r="C26" s="103"/>
      <c r="D26" s="103"/>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68"/>
      <c r="S26" s="168"/>
      <c r="T26" s="171"/>
      <c r="U26" s="134"/>
      <c r="V26" s="162"/>
      <c r="W26" s="165"/>
      <c r="X26" s="3"/>
      <c r="Y26" s="3"/>
      <c r="Z26" s="3"/>
      <c r="AA26" s="3"/>
      <c r="AB26" s="3"/>
      <c r="AC26" s="3"/>
      <c r="AD26" s="3"/>
      <c r="AE26" s="3"/>
      <c r="AF26" s="3"/>
      <c r="AG26" s="3"/>
      <c r="AH26" s="3"/>
      <c r="AI26" s="3"/>
      <c r="AJ26" s="3"/>
      <c r="AK26" s="3"/>
      <c r="AL26" s="3"/>
      <c r="AM26" s="3"/>
    </row>
    <row r="27" spans="1:39" ht="45.75" customHeight="1">
      <c r="A27" s="130">
        <v>7</v>
      </c>
      <c r="B27" s="15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0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0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66" t="str">
        <f t="shared" ref="R27" si="51">IF(AND(N27="",N28="",N29=""),"",AVERAGE(N27:N29))</f>
        <v/>
      </c>
      <c r="S27" s="166" t="str">
        <f t="shared" ref="S27" si="52">IF(R27="","",
IF(R27=100,"Fuerte",
IF(R27&lt;50,"Débil",
IF(OR(R27&gt;=50,R27&lt;100),"Moderado",""))))</f>
        <v/>
      </c>
      <c r="T27" s="169" t="str">
        <f t="shared" ref="T27" si="53">IF(S27="","",IF(S27="Fuerte","NO","SI"))</f>
        <v/>
      </c>
      <c r="U27" s="132"/>
      <c r="V27" s="160"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63"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c r="A28" s="130"/>
      <c r="B28" s="156"/>
      <c r="C28" s="103"/>
      <c r="D28" s="103"/>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67"/>
      <c r="S28" s="167"/>
      <c r="T28" s="170"/>
      <c r="U28" s="133"/>
      <c r="V28" s="161"/>
      <c r="W28" s="164"/>
      <c r="X28" s="3"/>
      <c r="Y28" s="3"/>
      <c r="Z28" s="3"/>
      <c r="AA28" s="3"/>
      <c r="AB28" s="3"/>
      <c r="AC28" s="3"/>
      <c r="AD28" s="3"/>
      <c r="AE28" s="3"/>
      <c r="AF28" s="3"/>
      <c r="AG28" s="3"/>
      <c r="AH28" s="3"/>
      <c r="AI28" s="3"/>
      <c r="AJ28" s="3"/>
      <c r="AK28" s="3"/>
      <c r="AL28" s="3"/>
      <c r="AM28" s="3"/>
    </row>
    <row r="29" spans="1:39" ht="45.75" customHeight="1">
      <c r="A29" s="130"/>
      <c r="B29" s="156"/>
      <c r="C29" s="103"/>
      <c r="D29" s="103"/>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68"/>
      <c r="S29" s="168"/>
      <c r="T29" s="171"/>
      <c r="U29" s="134"/>
      <c r="V29" s="162"/>
      <c r="W29" s="165"/>
      <c r="X29" s="3"/>
      <c r="Y29" s="3"/>
      <c r="Z29" s="3"/>
      <c r="AA29" s="3"/>
      <c r="AB29" s="3"/>
      <c r="AC29" s="3"/>
      <c r="AD29" s="3"/>
      <c r="AE29" s="3"/>
      <c r="AF29" s="3"/>
      <c r="AG29" s="3"/>
      <c r="AH29" s="3"/>
      <c r="AI29" s="3"/>
      <c r="AJ29" s="3"/>
      <c r="AK29" s="3"/>
      <c r="AL29" s="3"/>
      <c r="AM29" s="3"/>
    </row>
    <row r="30" spans="1:39" ht="45.75" customHeight="1">
      <c r="A30" s="130">
        <v>8</v>
      </c>
      <c r="B30" s="15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0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0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66" t="str">
        <f t="shared" ref="R30" si="61">IF(AND(N30="",N31="",N32=""),"",AVERAGE(N30:N32))</f>
        <v/>
      </c>
      <c r="S30" s="166" t="str">
        <f t="shared" ref="S30" si="62">IF(R30="","",
IF(R30=100,"Fuerte",
IF(R30&lt;50,"Débil",
IF(OR(R30&gt;=50,R30&lt;100),"Moderado",""))))</f>
        <v/>
      </c>
      <c r="T30" s="169" t="str">
        <f t="shared" ref="T30" si="63">IF(S30="","",IF(S30="Fuerte","NO","SI"))</f>
        <v/>
      </c>
      <c r="U30" s="132"/>
      <c r="V30" s="160"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63"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c r="A31" s="130"/>
      <c r="B31" s="156"/>
      <c r="C31" s="103"/>
      <c r="D31" s="103"/>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67"/>
      <c r="S31" s="167"/>
      <c r="T31" s="170"/>
      <c r="U31" s="133"/>
      <c r="V31" s="161"/>
      <c r="W31" s="164"/>
      <c r="X31" s="3"/>
      <c r="Y31" s="3"/>
      <c r="Z31" s="3"/>
      <c r="AA31" s="3"/>
      <c r="AB31" s="3"/>
      <c r="AC31" s="3"/>
      <c r="AD31" s="3"/>
      <c r="AE31" s="3"/>
      <c r="AF31" s="3"/>
      <c r="AG31" s="3"/>
      <c r="AH31" s="3"/>
      <c r="AI31" s="3"/>
      <c r="AJ31" s="3"/>
      <c r="AK31" s="3"/>
      <c r="AL31" s="3"/>
      <c r="AM31" s="3"/>
    </row>
    <row r="32" spans="1:39" ht="45.75" customHeight="1">
      <c r="A32" s="130"/>
      <c r="B32" s="156"/>
      <c r="C32" s="103"/>
      <c r="D32" s="103"/>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68"/>
      <c r="S32" s="168"/>
      <c r="T32" s="171"/>
      <c r="U32" s="134"/>
      <c r="V32" s="162"/>
      <c r="W32" s="165"/>
      <c r="X32" s="3"/>
      <c r="Y32" s="3"/>
      <c r="Z32" s="3"/>
      <c r="AA32" s="3"/>
      <c r="AB32" s="3"/>
      <c r="AC32" s="3"/>
      <c r="AD32" s="3"/>
      <c r="AE32" s="3"/>
      <c r="AF32" s="3"/>
      <c r="AG32" s="3"/>
      <c r="AH32" s="3"/>
      <c r="AI32" s="3"/>
      <c r="AJ32" s="3"/>
      <c r="AK32" s="3"/>
      <c r="AL32" s="3"/>
      <c r="AM32" s="3"/>
    </row>
    <row r="33" spans="1:39" ht="45.75" customHeight="1">
      <c r="A33" s="130">
        <v>9</v>
      </c>
      <c r="B33" s="15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0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0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66" t="str">
        <f t="shared" ref="R33" si="71">IF(AND(N33="",N34="",N35=""),"",AVERAGE(N33:N35))</f>
        <v/>
      </c>
      <c r="S33" s="166" t="str">
        <f t="shared" ref="S33" si="72">IF(R33="","",
IF(R33=100,"Fuerte",
IF(R33&lt;50,"Débil",
IF(OR(R33&gt;=50,R33&lt;100),"Moderado",""))))</f>
        <v/>
      </c>
      <c r="T33" s="169" t="str">
        <f t="shared" ref="T33" si="73">IF(S33="","",IF(S33="Fuerte","NO","SI"))</f>
        <v/>
      </c>
      <c r="U33" s="132"/>
      <c r="V33" s="160"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63"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130"/>
      <c r="B34" s="156"/>
      <c r="C34" s="103"/>
      <c r="D34" s="103"/>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67"/>
      <c r="S34" s="167"/>
      <c r="T34" s="170"/>
      <c r="U34" s="133"/>
      <c r="V34" s="161"/>
      <c r="W34" s="164"/>
      <c r="X34" s="3"/>
      <c r="Y34" s="3"/>
      <c r="Z34" s="3"/>
      <c r="AA34" s="3"/>
      <c r="AB34" s="3"/>
      <c r="AC34" s="3"/>
      <c r="AD34" s="3"/>
      <c r="AE34" s="3"/>
      <c r="AF34" s="3"/>
      <c r="AG34" s="3"/>
      <c r="AH34" s="3"/>
      <c r="AI34" s="3"/>
      <c r="AJ34" s="3"/>
      <c r="AK34" s="3"/>
      <c r="AL34" s="3"/>
      <c r="AM34" s="3"/>
    </row>
    <row r="35" spans="1:39" ht="45.75" customHeight="1">
      <c r="A35" s="130"/>
      <c r="B35" s="156"/>
      <c r="C35" s="103"/>
      <c r="D35" s="103"/>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68"/>
      <c r="S35" s="168"/>
      <c r="T35" s="171"/>
      <c r="U35" s="134"/>
      <c r="V35" s="162"/>
      <c r="W35" s="165"/>
      <c r="X35" s="3"/>
      <c r="Y35" s="3"/>
      <c r="Z35" s="3"/>
      <c r="AA35" s="3"/>
      <c r="AB35" s="3"/>
      <c r="AC35" s="3"/>
      <c r="AD35" s="3"/>
      <c r="AE35" s="3"/>
      <c r="AF35" s="3"/>
      <c r="AG35" s="3"/>
      <c r="AH35" s="3"/>
      <c r="AI35" s="3"/>
      <c r="AJ35" s="3"/>
      <c r="AK35" s="3"/>
      <c r="AL35" s="3"/>
      <c r="AM35" s="3"/>
    </row>
    <row r="36" spans="1:39" ht="45.75" customHeight="1">
      <c r="A36" s="130">
        <v>10</v>
      </c>
      <c r="B36" s="15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0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0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66" t="str">
        <f t="shared" ref="R36" si="81">IF(AND(N36="",N37="",N38=""),"",AVERAGE(N36:N38))</f>
        <v/>
      </c>
      <c r="S36" s="166" t="str">
        <f t="shared" ref="S36" si="82">IF(R36="","",
IF(R36=100,"Fuerte",
IF(R36&lt;50,"Débil",
IF(OR(R36&gt;=50,R36&lt;100),"Moderado",""))))</f>
        <v/>
      </c>
      <c r="T36" s="169" t="str">
        <f t="shared" ref="T36" si="83">IF(S36="","",IF(S36="Fuerte","NO","SI"))</f>
        <v/>
      </c>
      <c r="U36" s="132"/>
      <c r="V36" s="160"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63"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130"/>
      <c r="B37" s="156"/>
      <c r="C37" s="103"/>
      <c r="D37" s="103"/>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67"/>
      <c r="S37" s="167"/>
      <c r="T37" s="170"/>
      <c r="U37" s="133"/>
      <c r="V37" s="161"/>
      <c r="W37" s="164"/>
    </row>
    <row r="38" spans="1:39" ht="45.75" customHeight="1">
      <c r="A38" s="130"/>
      <c r="B38" s="156"/>
      <c r="C38" s="103"/>
      <c r="D38" s="103"/>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68"/>
      <c r="S38" s="168"/>
      <c r="T38" s="171"/>
      <c r="U38" s="134"/>
      <c r="V38" s="162"/>
      <c r="W38" s="165"/>
    </row>
    <row r="39" spans="1:39" ht="45.75" customHeight="1">
      <c r="A39" s="130">
        <v>11</v>
      </c>
      <c r="B39" s="15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0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0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66" t="str">
        <f t="shared" ref="R39" si="91">IF(AND(N39="",N40="",N41=""),"",AVERAGE(N39:N41))</f>
        <v/>
      </c>
      <c r="S39" s="166" t="str">
        <f t="shared" ref="S39" si="92">IF(R39="","",
IF(R39=100,"Fuerte",
IF(R39&lt;50,"Débil",
IF(OR(R39&gt;=50,R39&lt;100),"Moderado",""))))</f>
        <v/>
      </c>
      <c r="T39" s="169" t="str">
        <f t="shared" ref="T39" si="93">IF(S39="","",IF(S39="Fuerte","NO","SI"))</f>
        <v/>
      </c>
      <c r="U39" s="132"/>
      <c r="V39" s="160"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63"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130"/>
      <c r="B40" s="156"/>
      <c r="C40" s="103"/>
      <c r="D40" s="103"/>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67"/>
      <c r="S40" s="167"/>
      <c r="T40" s="170"/>
      <c r="U40" s="133"/>
      <c r="V40" s="161"/>
      <c r="W40" s="164"/>
    </row>
    <row r="41" spans="1:39" ht="45.75" customHeight="1">
      <c r="A41" s="130"/>
      <c r="B41" s="156"/>
      <c r="C41" s="103"/>
      <c r="D41" s="103"/>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68"/>
      <c r="S41" s="168"/>
      <c r="T41" s="171"/>
      <c r="U41" s="134"/>
      <c r="V41" s="162"/>
      <c r="W41" s="165"/>
    </row>
    <row r="42" spans="1:39" ht="45.75" customHeight="1">
      <c r="A42" s="130">
        <v>12</v>
      </c>
      <c r="B42" s="15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66" t="str">
        <f t="shared" ref="R42" si="101">IF(AND(N42="",N43="",N44=""),"",AVERAGE(N42:N44))</f>
        <v/>
      </c>
      <c r="S42" s="166" t="str">
        <f t="shared" ref="S42" si="102">IF(R42="","",
IF(R42=100,"Fuerte",
IF(R42&lt;50,"Débil",
IF(OR(R42&gt;=50,R42&lt;100),"Moderado",""))))</f>
        <v/>
      </c>
      <c r="T42" s="169" t="str">
        <f t="shared" ref="T42" si="103">IF(S42="","",IF(S42="Fuerte","NO","SI"))</f>
        <v/>
      </c>
      <c r="U42" s="132"/>
      <c r="V42" s="160"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63"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130"/>
      <c r="B43" s="156"/>
      <c r="C43" s="103"/>
      <c r="D43" s="103"/>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67"/>
      <c r="S43" s="167"/>
      <c r="T43" s="170"/>
      <c r="U43" s="133"/>
      <c r="V43" s="161"/>
      <c r="W43" s="164"/>
    </row>
    <row r="44" spans="1:39" ht="45.75" customHeight="1">
      <c r="A44" s="130"/>
      <c r="B44" s="156"/>
      <c r="C44" s="103"/>
      <c r="D44" s="103"/>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68"/>
      <c r="S44" s="168"/>
      <c r="T44" s="171"/>
      <c r="U44" s="134"/>
      <c r="V44" s="162"/>
      <c r="W44" s="165"/>
    </row>
    <row r="45" spans="1:39" ht="45.75" customHeight="1">
      <c r="A45" s="130">
        <v>13</v>
      </c>
      <c r="B45" s="15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66" t="str">
        <f t="shared" ref="R45" si="111">IF(AND(N45="",N46="",N47=""),"",AVERAGE(N45:N47))</f>
        <v/>
      </c>
      <c r="S45" s="166" t="str">
        <f t="shared" ref="S45" si="112">IF(R45="","",
IF(R45=100,"Fuerte",
IF(R45&lt;50,"Débil",
IF(OR(R45&gt;=50,R45&lt;100),"Moderado",""))))</f>
        <v/>
      </c>
      <c r="T45" s="169" t="str">
        <f t="shared" ref="T45" si="113">IF(S45="","",IF(S45="Fuerte","NO","SI"))</f>
        <v/>
      </c>
      <c r="U45" s="132"/>
      <c r="V45" s="160"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63"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130"/>
      <c r="B46" s="156"/>
      <c r="C46" s="103"/>
      <c r="D46" s="103"/>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67"/>
      <c r="S46" s="167"/>
      <c r="T46" s="170"/>
      <c r="U46" s="133"/>
      <c r="V46" s="161"/>
      <c r="W46" s="164"/>
    </row>
    <row r="47" spans="1:39" ht="45.75" customHeight="1">
      <c r="A47" s="130"/>
      <c r="B47" s="156"/>
      <c r="C47" s="103"/>
      <c r="D47" s="103"/>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68"/>
      <c r="S47" s="168"/>
      <c r="T47" s="171"/>
      <c r="U47" s="134"/>
      <c r="V47" s="162"/>
      <c r="W47" s="165"/>
    </row>
    <row r="48" spans="1:39" ht="45.75" customHeight="1">
      <c r="A48" s="130">
        <v>14</v>
      </c>
      <c r="B48" s="15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66" t="str">
        <f t="shared" ref="R48" si="121">IF(AND(N48="",N49="",N50=""),"",AVERAGE(N48:N50))</f>
        <v/>
      </c>
      <c r="S48" s="166" t="str">
        <f t="shared" ref="S48" si="122">IF(R48="","",
IF(R48=100,"Fuerte",
IF(R48&lt;50,"Débil",
IF(OR(R48&gt;=50,R48&lt;100),"Moderado",""))))</f>
        <v/>
      </c>
      <c r="T48" s="169" t="str">
        <f t="shared" ref="T48" si="123">IF(S48="","",IF(S48="Fuerte","NO","SI"))</f>
        <v/>
      </c>
      <c r="U48" s="132"/>
      <c r="V48" s="160"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63"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130"/>
      <c r="B49" s="156"/>
      <c r="C49" s="103"/>
      <c r="D49" s="103"/>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67"/>
      <c r="S49" s="167"/>
      <c r="T49" s="170"/>
      <c r="U49" s="133"/>
      <c r="V49" s="161"/>
      <c r="W49" s="164"/>
    </row>
    <row r="50" spans="1:39" ht="45.75" customHeight="1">
      <c r="A50" s="130"/>
      <c r="B50" s="156"/>
      <c r="C50" s="103"/>
      <c r="D50" s="103"/>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68"/>
      <c r="S50" s="168"/>
      <c r="T50" s="171"/>
      <c r="U50" s="134"/>
      <c r="V50" s="162"/>
      <c r="W50" s="165"/>
    </row>
    <row r="51" spans="1:39" ht="45.75" customHeight="1">
      <c r="A51" s="130">
        <v>15</v>
      </c>
      <c r="B51" s="15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66" t="str">
        <f t="shared" ref="R51" si="131">IF(AND(N51="",N52="",N53=""),"",AVERAGE(N51:N53))</f>
        <v/>
      </c>
      <c r="S51" s="166" t="str">
        <f t="shared" ref="S51" si="132">IF(R51="","",
IF(R51=100,"Fuerte",
IF(R51&lt;50,"Débil",
IF(OR(R51&gt;=50,R51&lt;100),"Moderado",""))))</f>
        <v/>
      </c>
      <c r="T51" s="169" t="str">
        <f t="shared" ref="T51" si="133">IF(S51="","",IF(S51="Fuerte","NO","SI"))</f>
        <v/>
      </c>
      <c r="U51" s="132"/>
      <c r="V51" s="160"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63"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130"/>
      <c r="B52" s="156"/>
      <c r="C52" s="103"/>
      <c r="D52" s="103"/>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67"/>
      <c r="S52" s="167"/>
      <c r="T52" s="170"/>
      <c r="U52" s="133"/>
      <c r="V52" s="161"/>
      <c r="W52" s="164"/>
    </row>
    <row r="53" spans="1:39" ht="45.75" customHeight="1">
      <c r="A53" s="130"/>
      <c r="B53" s="156"/>
      <c r="C53" s="103"/>
      <c r="D53" s="103"/>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68"/>
      <c r="S53" s="168"/>
      <c r="T53" s="171"/>
      <c r="U53" s="134"/>
      <c r="V53" s="162"/>
      <c r="W53" s="165"/>
    </row>
    <row r="54" spans="1:39" ht="45.75" customHeight="1">
      <c r="A54" s="130">
        <v>16</v>
      </c>
      <c r="B54" s="15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66" t="str">
        <f t="shared" ref="R54" si="141">IF(AND(N54="",N55="",N56=""),"",AVERAGE(N54:N56))</f>
        <v/>
      </c>
      <c r="S54" s="166" t="str">
        <f t="shared" ref="S54" si="142">IF(R54="","",
IF(R54=100,"Fuerte",
IF(R54&lt;50,"Débil",
IF(OR(R54&gt;=50,R54&lt;100),"Moderado",""))))</f>
        <v/>
      </c>
      <c r="T54" s="169" t="str">
        <f t="shared" ref="T54" si="143">IF(S54="","",IF(S54="Fuerte","NO","SI"))</f>
        <v/>
      </c>
      <c r="U54" s="132"/>
      <c r="V54" s="160"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63"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130"/>
      <c r="B55" s="156"/>
      <c r="C55" s="103"/>
      <c r="D55" s="103"/>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67"/>
      <c r="S55" s="167"/>
      <c r="T55" s="170"/>
      <c r="U55" s="133"/>
      <c r="V55" s="161"/>
      <c r="W55" s="164"/>
    </row>
    <row r="56" spans="1:39" ht="45.75" customHeight="1">
      <c r="A56" s="130"/>
      <c r="B56" s="156"/>
      <c r="C56" s="103"/>
      <c r="D56" s="103"/>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68"/>
      <c r="S56" s="168"/>
      <c r="T56" s="171"/>
      <c r="U56" s="134"/>
      <c r="V56" s="162"/>
      <c r="W56" s="165"/>
    </row>
    <row r="57" spans="1:39" ht="45.75" customHeight="1">
      <c r="A57" s="130">
        <v>17</v>
      </c>
      <c r="B57" s="15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66" t="str">
        <f t="shared" ref="R57" si="151">IF(AND(N57="",N58="",N59=""),"",AVERAGE(N57:N59))</f>
        <v/>
      </c>
      <c r="S57" s="166" t="str">
        <f t="shared" ref="S57" si="152">IF(R57="","",
IF(R57=100,"Fuerte",
IF(R57&lt;50,"Débil",
IF(OR(R57&gt;=50,R57&lt;100),"Moderado",""))))</f>
        <v/>
      </c>
      <c r="T57" s="169" t="str">
        <f t="shared" ref="T57" si="153">IF(S57="","",IF(S57="Fuerte","NO","SI"))</f>
        <v/>
      </c>
      <c r="U57" s="132"/>
      <c r="V57" s="160"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63"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130"/>
      <c r="B58" s="156"/>
      <c r="C58" s="103"/>
      <c r="D58" s="103"/>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67"/>
      <c r="S58" s="167"/>
      <c r="T58" s="170"/>
      <c r="U58" s="133"/>
      <c r="V58" s="161"/>
      <c r="W58" s="164"/>
    </row>
    <row r="59" spans="1:39" ht="45.75" customHeight="1">
      <c r="A59" s="130"/>
      <c r="B59" s="156"/>
      <c r="C59" s="103"/>
      <c r="D59" s="103"/>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68"/>
      <c r="S59" s="168"/>
      <c r="T59" s="171"/>
      <c r="U59" s="134"/>
      <c r="V59" s="162"/>
      <c r="W59" s="165"/>
    </row>
    <row r="60" spans="1:39" ht="45.75" customHeight="1">
      <c r="A60" s="130">
        <v>18</v>
      </c>
      <c r="B60" s="15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66" t="str">
        <f t="shared" ref="R60" si="161">IF(AND(N60="",N61="",N62=""),"",AVERAGE(N60:N62))</f>
        <v/>
      </c>
      <c r="S60" s="166" t="str">
        <f t="shared" ref="S60" si="162">IF(R60="","",
IF(R60=100,"Fuerte",
IF(R60&lt;50,"Débil",
IF(OR(R60&gt;=50,R60&lt;100),"Moderado",""))))</f>
        <v/>
      </c>
      <c r="T60" s="169" t="str">
        <f t="shared" ref="T60" si="163">IF(S60="","",IF(S60="Fuerte","NO","SI"))</f>
        <v/>
      </c>
      <c r="U60" s="132"/>
      <c r="V60" s="160"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63"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130"/>
      <c r="B61" s="156"/>
      <c r="C61" s="103"/>
      <c r="D61" s="103"/>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67"/>
      <c r="S61" s="167"/>
      <c r="T61" s="170"/>
      <c r="U61" s="133"/>
      <c r="V61" s="161"/>
      <c r="W61" s="164"/>
    </row>
    <row r="62" spans="1:39" ht="45.75" customHeight="1">
      <c r="A62" s="130"/>
      <c r="B62" s="156"/>
      <c r="C62" s="103"/>
      <c r="D62" s="103"/>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68"/>
      <c r="S62" s="168"/>
      <c r="T62" s="171"/>
      <c r="U62" s="134"/>
      <c r="V62" s="162"/>
      <c r="W62" s="165"/>
    </row>
    <row r="63" spans="1:39" ht="45.75" customHeight="1">
      <c r="A63" s="130">
        <v>19</v>
      </c>
      <c r="B63" s="15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66" t="str">
        <f t="shared" ref="R63" si="171">IF(AND(N63="",N64="",N65=""),"",AVERAGE(N63:N65))</f>
        <v/>
      </c>
      <c r="S63" s="166" t="str">
        <f t="shared" ref="S63" si="172">IF(R63="","",
IF(R63=100,"Fuerte",
IF(R63&lt;50,"Débil",
IF(OR(R63&gt;=50,R63&lt;100),"Moderado",""))))</f>
        <v/>
      </c>
      <c r="T63" s="169" t="str">
        <f t="shared" ref="T63" si="173">IF(S63="","",IF(S63="Fuerte","NO","SI"))</f>
        <v/>
      </c>
      <c r="U63" s="132"/>
      <c r="V63" s="160"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63"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130"/>
      <c r="B64" s="156"/>
      <c r="C64" s="103"/>
      <c r="D64" s="103"/>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67"/>
      <c r="S64" s="167"/>
      <c r="T64" s="170"/>
      <c r="U64" s="133"/>
      <c r="V64" s="161"/>
      <c r="W64" s="164"/>
    </row>
    <row r="65" spans="1:39" ht="45.75" customHeight="1">
      <c r="A65" s="130"/>
      <c r="B65" s="156"/>
      <c r="C65" s="103"/>
      <c r="D65" s="103"/>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68"/>
      <c r="S65" s="168"/>
      <c r="T65" s="171"/>
      <c r="U65" s="134"/>
      <c r="V65" s="162"/>
      <c r="W65" s="165"/>
    </row>
    <row r="66" spans="1:39" ht="45.75" customHeight="1">
      <c r="A66" s="130">
        <v>20</v>
      </c>
      <c r="B66" s="15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66" t="str">
        <f t="shared" ref="R66" si="181">IF(AND(N66="",N67="",N68=""),"",AVERAGE(N66:N68))</f>
        <v/>
      </c>
      <c r="S66" s="166" t="str">
        <f t="shared" ref="S66" si="182">IF(R66="","",
IF(R66=100,"Fuerte",
IF(R66&lt;50,"Débil",
IF(OR(R66&gt;=50,R66&lt;100),"Moderado",""))))</f>
        <v/>
      </c>
      <c r="T66" s="169" t="str">
        <f t="shared" ref="T66" si="183">IF(S66="","",IF(S66="Fuerte","NO","SI"))</f>
        <v/>
      </c>
      <c r="U66" s="132"/>
      <c r="V66" s="160"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63"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130"/>
      <c r="B67" s="156"/>
      <c r="C67" s="103"/>
      <c r="D67" s="103"/>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67"/>
      <c r="S67" s="167"/>
      <c r="T67" s="170"/>
      <c r="U67" s="133"/>
      <c r="V67" s="161"/>
      <c r="W67" s="164"/>
    </row>
    <row r="68" spans="1:39" ht="45.75" customHeight="1">
      <c r="A68" s="130"/>
      <c r="B68" s="156"/>
      <c r="C68" s="103"/>
      <c r="D68" s="103"/>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68"/>
      <c r="S68" s="168"/>
      <c r="T68" s="171"/>
      <c r="U68" s="134"/>
      <c r="V68" s="162"/>
      <c r="W68" s="165"/>
    </row>
    <row r="69" spans="1:39"/>
    <row r="70" spans="1:39"/>
  </sheetData>
  <sheetProtection algorithmName="SHA-512" hashValue="xstYGrwVpLZWtkm1K1ZMTgWGsk3ZTYS+9cME0QWpV+QhIsBL+nE5/8WisHOCBo+QRm2jQQeMIhMFVGNd0XVBew==" saltValue="3zWjksxfoWi6WaioJVG9Qg==" spinCount="100000" sheet="1" objects="1" scenarios="1" formatColumns="0" formatRows="0"/>
  <mergeCells count="231">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 ref="A63:A65"/>
    <mergeCell ref="B63:B65"/>
    <mergeCell ref="C63:C65"/>
    <mergeCell ref="D63:D65"/>
    <mergeCell ref="A66:A68"/>
    <mergeCell ref="B66:B68"/>
    <mergeCell ref="C66:C68"/>
    <mergeCell ref="D66:D68"/>
    <mergeCell ref="R66:R68"/>
    <mergeCell ref="A57:A59"/>
    <mergeCell ref="B57:B59"/>
    <mergeCell ref="C57:C59"/>
    <mergeCell ref="D57:D59"/>
    <mergeCell ref="A60:A62"/>
    <mergeCell ref="B60:B62"/>
    <mergeCell ref="C60:C62"/>
    <mergeCell ref="D60:D62"/>
    <mergeCell ref="R60:R62"/>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S24:S26"/>
    <mergeCell ref="A24:A26"/>
    <mergeCell ref="B24:B26"/>
    <mergeCell ref="C24:C26"/>
    <mergeCell ref="D24:D26"/>
    <mergeCell ref="R24:R26"/>
    <mergeCell ref="S21:S23"/>
    <mergeCell ref="A21:A23"/>
    <mergeCell ref="B21:B23"/>
    <mergeCell ref="C21:C23"/>
    <mergeCell ref="D21:D23"/>
    <mergeCell ref="R21:R23"/>
    <mergeCell ref="A30:A32"/>
    <mergeCell ref="B30:B32"/>
    <mergeCell ref="C30:C32"/>
    <mergeCell ref="D30:D32"/>
    <mergeCell ref="S27:S29"/>
    <mergeCell ref="A27:A29"/>
    <mergeCell ref="B27:B29"/>
    <mergeCell ref="C27:C29"/>
    <mergeCell ref="D27:D29"/>
    <mergeCell ref="R27:R29"/>
    <mergeCell ref="A33:A35"/>
    <mergeCell ref="B33:B35"/>
    <mergeCell ref="C33:C35"/>
    <mergeCell ref="D33:D35"/>
    <mergeCell ref="S36:S38"/>
    <mergeCell ref="A36:A38"/>
    <mergeCell ref="B36:B38"/>
    <mergeCell ref="C36:C38"/>
    <mergeCell ref="D36:D38"/>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48:A50"/>
    <mergeCell ref="B48:B50"/>
    <mergeCell ref="C48:C50"/>
    <mergeCell ref="D48:D50"/>
    <mergeCell ref="R48:R50"/>
    <mergeCell ref="T48:T50"/>
    <mergeCell ref="S51:S53"/>
    <mergeCell ref="A51:A53"/>
    <mergeCell ref="A45:A47"/>
    <mergeCell ref="B45:B47"/>
    <mergeCell ref="C45:C47"/>
    <mergeCell ref="D45:D47"/>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R7:R8"/>
    <mergeCell ref="S7:S8"/>
    <mergeCell ref="V12:V14"/>
    <mergeCell ref="W12:W14"/>
    <mergeCell ref="V9:V11"/>
    <mergeCell ref="W9:W11"/>
    <mergeCell ref="V15:V17"/>
    <mergeCell ref="W15:W17"/>
    <mergeCell ref="V18:V20"/>
    <mergeCell ref="S18:S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s>
  <conditionalFormatting sqref="W9">
    <cfRule type="expression" dxfId="228" priority="203">
      <formula>IF($W9="Casi seguro",1,0)</formula>
    </cfRule>
    <cfRule type="expression" dxfId="227" priority="204">
      <formula>IF($W9="Probable",1,0)</formula>
    </cfRule>
    <cfRule type="expression" dxfId="226" priority="205">
      <formula>IF($W9="Posible",1,0)</formula>
    </cfRule>
    <cfRule type="expression" dxfId="225" priority="206">
      <formula>IF($W9="Improbable",1,0)</formula>
    </cfRule>
    <cfRule type="expression" dxfId="224" priority="207">
      <formula>IF($W9="Rara vez",1,0)</formula>
    </cfRule>
  </conditionalFormatting>
  <conditionalFormatting sqref="B9:D68">
    <cfRule type="expression" dxfId="223" priority="167">
      <formula>IF($D9="No aplica",1,0)</formula>
    </cfRule>
  </conditionalFormatting>
  <conditionalFormatting sqref="W12">
    <cfRule type="expression" dxfId="222" priority="137">
      <formula>IF($W12="Casi seguro",1,0)</formula>
    </cfRule>
    <cfRule type="expression" dxfId="221" priority="138">
      <formula>IF($W12="Probable",1,0)</formula>
    </cfRule>
    <cfRule type="expression" dxfId="220" priority="139">
      <formula>IF($W12="Posible",1,0)</formula>
    </cfRule>
    <cfRule type="expression" dxfId="219" priority="140">
      <formula>IF($W12="Improbable",1,0)</formula>
    </cfRule>
    <cfRule type="expression" dxfId="218" priority="141">
      <formula>IF($W12="Rara vez",1,0)</formula>
    </cfRule>
  </conditionalFormatting>
  <conditionalFormatting sqref="E12:W14">
    <cfRule type="expression" dxfId="217" priority="136">
      <formula>IF($D$12="No aplica",1,0)</formula>
    </cfRule>
  </conditionalFormatting>
  <conditionalFormatting sqref="E9:W11">
    <cfRule type="expression" dxfId="216" priority="135">
      <formula>IF($D$9="No aplica",1,0)</formula>
    </cfRule>
  </conditionalFormatting>
  <conditionalFormatting sqref="W15">
    <cfRule type="expression" dxfId="215" priority="129">
      <formula>IF($W15="Casi seguro",1,0)</formula>
    </cfRule>
    <cfRule type="expression" dxfId="214" priority="130">
      <formula>IF($W15="Probable",1,0)</formula>
    </cfRule>
    <cfRule type="expression" dxfId="213" priority="131">
      <formula>IF($W15="Posible",1,0)</formula>
    </cfRule>
    <cfRule type="expression" dxfId="212" priority="132">
      <formula>IF($W15="Improbable",1,0)</formula>
    </cfRule>
    <cfRule type="expression" dxfId="211" priority="133">
      <formula>IF($W15="Rara vez",1,0)</formula>
    </cfRule>
  </conditionalFormatting>
  <conditionalFormatting sqref="M15:O17 Q15:W17">
    <cfRule type="expression" dxfId="210" priority="128">
      <formula>IF($D$15="No aplica",1,0)</formula>
    </cfRule>
  </conditionalFormatting>
  <conditionalFormatting sqref="W18">
    <cfRule type="expression" dxfId="209" priority="123">
      <formula>IF($W18="Casi seguro",1,0)</formula>
    </cfRule>
    <cfRule type="expression" dxfId="208" priority="124">
      <formula>IF($W18="Probable",1,0)</formula>
    </cfRule>
    <cfRule type="expression" dxfId="207" priority="125">
      <formula>IF($W18="Posible",1,0)</formula>
    </cfRule>
    <cfRule type="expression" dxfId="206" priority="126">
      <formula>IF($W18="Improbable",1,0)</formula>
    </cfRule>
    <cfRule type="expression" dxfId="205" priority="127">
      <formula>IF($W18="Rara vez",1,0)</formula>
    </cfRule>
  </conditionalFormatting>
  <conditionalFormatting sqref="E18:W20">
    <cfRule type="expression" dxfId="204" priority="122">
      <formula>IF($D$18="No aplica",1,0)</formula>
    </cfRule>
  </conditionalFormatting>
  <conditionalFormatting sqref="W21">
    <cfRule type="expression" dxfId="203" priority="111">
      <formula>IF($W21="Casi seguro",1,0)</formula>
    </cfRule>
    <cfRule type="expression" dxfId="202" priority="112">
      <formula>IF($W21="Probable",1,0)</formula>
    </cfRule>
    <cfRule type="expression" dxfId="201" priority="113">
      <formula>IF($W21="Posible",1,0)</formula>
    </cfRule>
    <cfRule type="expression" dxfId="200" priority="114">
      <formula>IF($W21="Improbable",1,0)</formula>
    </cfRule>
    <cfRule type="expression" dxfId="199" priority="115">
      <formula>IF($W21="Rara vez",1,0)</formula>
    </cfRule>
  </conditionalFormatting>
  <conditionalFormatting sqref="E23:W23 E21:E22 M21:W22">
    <cfRule type="expression" dxfId="198" priority="110">
      <formula>IF($D$21="No aplica",1,0)</formula>
    </cfRule>
  </conditionalFormatting>
  <conditionalFormatting sqref="W24">
    <cfRule type="expression" dxfId="197" priority="105">
      <formula>IF($W24="Casi seguro",1,0)</formula>
    </cfRule>
    <cfRule type="expression" dxfId="196" priority="106">
      <formula>IF($W24="Probable",1,0)</formula>
    </cfRule>
    <cfRule type="expression" dxfId="195" priority="107">
      <formula>IF($W24="Posible",1,0)</formula>
    </cfRule>
    <cfRule type="expression" dxfId="194" priority="108">
      <formula>IF($W24="Improbable",1,0)</formula>
    </cfRule>
    <cfRule type="expression" dxfId="193" priority="109">
      <formula>IF($W24="Rara vez",1,0)</formula>
    </cfRule>
  </conditionalFormatting>
  <conditionalFormatting sqref="E24:W26">
    <cfRule type="expression" dxfId="192" priority="104">
      <formula>IF($D$24="No aplica",1,0)</formula>
    </cfRule>
  </conditionalFormatting>
  <conditionalFormatting sqref="W27">
    <cfRule type="expression" dxfId="191" priority="99">
      <formula>IF($W27="Casi seguro",1,0)</formula>
    </cfRule>
    <cfRule type="expression" dxfId="190" priority="100">
      <formula>IF($W27="Probable",1,0)</formula>
    </cfRule>
    <cfRule type="expression" dxfId="189" priority="101">
      <formula>IF($W27="Posible",1,0)</formula>
    </cfRule>
    <cfRule type="expression" dxfId="188" priority="102">
      <formula>IF($W27="Improbable",1,0)</formula>
    </cfRule>
    <cfRule type="expression" dxfId="187" priority="103">
      <formula>IF($W27="Rara vez",1,0)</formula>
    </cfRule>
  </conditionalFormatting>
  <conditionalFormatting sqref="E27:W29">
    <cfRule type="expression" dxfId="186" priority="98">
      <formula>IF($D$27="No aplica",1,0)</formula>
    </cfRule>
  </conditionalFormatting>
  <conditionalFormatting sqref="W30">
    <cfRule type="expression" dxfId="185" priority="93">
      <formula>IF($W30="Casi seguro",1,0)</formula>
    </cfRule>
    <cfRule type="expression" dxfId="184" priority="94">
      <formula>IF($W30="Probable",1,0)</formula>
    </cfRule>
    <cfRule type="expression" dxfId="183" priority="95">
      <formula>IF($W30="Posible",1,0)</formula>
    </cfRule>
    <cfRule type="expression" dxfId="182" priority="96">
      <formula>IF($W30="Improbable",1,0)</formula>
    </cfRule>
    <cfRule type="expression" dxfId="181" priority="97">
      <formula>IF($W30="Rara vez",1,0)</formula>
    </cfRule>
  </conditionalFormatting>
  <conditionalFormatting sqref="E30:W32">
    <cfRule type="expression" dxfId="180" priority="92">
      <formula>IF($D$30="No aplica",1,0)</formula>
    </cfRule>
  </conditionalFormatting>
  <conditionalFormatting sqref="W33">
    <cfRule type="expression" dxfId="179" priority="87">
      <formula>IF($W33="Casi seguro",1,0)</formula>
    </cfRule>
    <cfRule type="expression" dxfId="178" priority="88">
      <formula>IF($W33="Probable",1,0)</formula>
    </cfRule>
    <cfRule type="expression" dxfId="177" priority="89">
      <formula>IF($W33="Posible",1,0)</formula>
    </cfRule>
    <cfRule type="expression" dxfId="176" priority="90">
      <formula>IF($W33="Improbable",1,0)</formula>
    </cfRule>
    <cfRule type="expression" dxfId="175" priority="91">
      <formula>IF($W33="Rara vez",1,0)</formula>
    </cfRule>
  </conditionalFormatting>
  <conditionalFormatting sqref="E33:W35">
    <cfRule type="expression" dxfId="174" priority="86">
      <formula>IF($D$33="No aplica",1,0)</formula>
    </cfRule>
  </conditionalFormatting>
  <conditionalFormatting sqref="W36">
    <cfRule type="expression" dxfId="173" priority="81">
      <formula>IF($W36="Casi seguro",1,0)</formula>
    </cfRule>
    <cfRule type="expression" dxfId="172" priority="82">
      <formula>IF($W36="Probable",1,0)</formula>
    </cfRule>
    <cfRule type="expression" dxfId="171" priority="83">
      <formula>IF($W36="Posible",1,0)</formula>
    </cfRule>
    <cfRule type="expression" dxfId="170" priority="84">
      <formula>IF($W36="Improbable",1,0)</formula>
    </cfRule>
    <cfRule type="expression" dxfId="169" priority="85">
      <formula>IF($W36="Rara vez",1,0)</formula>
    </cfRule>
  </conditionalFormatting>
  <conditionalFormatting sqref="E36:W38">
    <cfRule type="expression" dxfId="168" priority="80">
      <formula>IF($D$36="No aplica",1,0)</formula>
    </cfRule>
  </conditionalFormatting>
  <conditionalFormatting sqref="W39">
    <cfRule type="expression" dxfId="167" priority="75">
      <formula>IF($W39="Casi seguro",1,0)</formula>
    </cfRule>
    <cfRule type="expression" dxfId="166" priority="76">
      <formula>IF($W39="Probable",1,0)</formula>
    </cfRule>
    <cfRule type="expression" dxfId="165" priority="77">
      <formula>IF($W39="Posible",1,0)</formula>
    </cfRule>
    <cfRule type="expression" dxfId="164" priority="78">
      <formula>IF($W39="Improbable",1,0)</formula>
    </cfRule>
    <cfRule type="expression" dxfId="163" priority="79">
      <formula>IF($W39="Rara vez",1,0)</formula>
    </cfRule>
  </conditionalFormatting>
  <conditionalFormatting sqref="E39:W41">
    <cfRule type="expression" dxfId="162" priority="74">
      <formula>IF($D$39="No aplica",1,0)</formula>
    </cfRule>
  </conditionalFormatting>
  <conditionalFormatting sqref="W42">
    <cfRule type="expression" dxfId="161" priority="69">
      <formula>IF($W42="Casi seguro",1,0)</formula>
    </cfRule>
    <cfRule type="expression" dxfId="160" priority="70">
      <formula>IF($W42="Probable",1,0)</formula>
    </cfRule>
    <cfRule type="expression" dxfId="159" priority="71">
      <formula>IF($W42="Posible",1,0)</formula>
    </cfRule>
    <cfRule type="expression" dxfId="158" priority="72">
      <formula>IF($W42="Improbable",1,0)</formula>
    </cfRule>
    <cfRule type="expression" dxfId="157" priority="73">
      <formula>IF($W42="Rara vez",1,0)</formula>
    </cfRule>
  </conditionalFormatting>
  <conditionalFormatting sqref="E42:W44">
    <cfRule type="expression" dxfId="156" priority="68">
      <formula>IF($D$42="No aplica",1,0)</formula>
    </cfRule>
  </conditionalFormatting>
  <conditionalFormatting sqref="W45">
    <cfRule type="expression" dxfId="155" priority="63">
      <formula>IF($W45="Casi seguro",1,0)</formula>
    </cfRule>
    <cfRule type="expression" dxfId="154" priority="64">
      <formula>IF($W45="Probable",1,0)</formula>
    </cfRule>
    <cfRule type="expression" dxfId="153" priority="65">
      <formula>IF($W45="Posible",1,0)</formula>
    </cfRule>
    <cfRule type="expression" dxfId="152" priority="66">
      <formula>IF($W45="Improbable",1,0)</formula>
    </cfRule>
    <cfRule type="expression" dxfId="151" priority="67">
      <formula>IF($W45="Rara vez",1,0)</formula>
    </cfRule>
  </conditionalFormatting>
  <conditionalFormatting sqref="E45:W47">
    <cfRule type="expression" dxfId="150" priority="62">
      <formula>IF($D$45="No aplica",1,0)</formula>
    </cfRule>
  </conditionalFormatting>
  <conditionalFormatting sqref="W48">
    <cfRule type="expression" dxfId="149" priority="57">
      <formula>IF($W48="Casi seguro",1,0)</formula>
    </cfRule>
    <cfRule type="expression" dxfId="148" priority="58">
      <formula>IF($W48="Probable",1,0)</formula>
    </cfRule>
    <cfRule type="expression" dxfId="147" priority="59">
      <formula>IF($W48="Posible",1,0)</formula>
    </cfRule>
    <cfRule type="expression" dxfId="146" priority="60">
      <formula>IF($W48="Improbable",1,0)</formula>
    </cfRule>
    <cfRule type="expression" dxfId="145" priority="61">
      <formula>IF($W48="Rara vez",1,0)</formula>
    </cfRule>
  </conditionalFormatting>
  <conditionalFormatting sqref="E48:W50">
    <cfRule type="expression" dxfId="144" priority="56">
      <formula>IF($D$48="No aplica",1,0)</formula>
    </cfRule>
  </conditionalFormatting>
  <conditionalFormatting sqref="W51">
    <cfRule type="expression" dxfId="143" priority="51">
      <formula>IF($W51="Casi seguro",1,0)</formula>
    </cfRule>
    <cfRule type="expression" dxfId="142" priority="52">
      <formula>IF($W51="Probable",1,0)</formula>
    </cfRule>
    <cfRule type="expression" dxfId="141" priority="53">
      <formula>IF($W51="Posible",1,0)</formula>
    </cfRule>
    <cfRule type="expression" dxfId="140" priority="54">
      <formula>IF($W51="Improbable",1,0)</formula>
    </cfRule>
    <cfRule type="expression" dxfId="139" priority="55">
      <formula>IF($W51="Rara vez",1,0)</formula>
    </cfRule>
  </conditionalFormatting>
  <conditionalFormatting sqref="E51:W53">
    <cfRule type="expression" dxfId="138" priority="50">
      <formula>IF($D$51="No aplica",1,0)</formula>
    </cfRule>
  </conditionalFormatting>
  <conditionalFormatting sqref="W54">
    <cfRule type="expression" dxfId="137" priority="45">
      <formula>IF($W54="Casi seguro",1,0)</formula>
    </cfRule>
    <cfRule type="expression" dxfId="136" priority="46">
      <formula>IF($W54="Probable",1,0)</formula>
    </cfRule>
    <cfRule type="expression" dxfId="135" priority="47">
      <formula>IF($W54="Posible",1,0)</formula>
    </cfRule>
    <cfRule type="expression" dxfId="134" priority="48">
      <formula>IF($W54="Improbable",1,0)</formula>
    </cfRule>
    <cfRule type="expression" dxfId="133" priority="49">
      <formula>IF($W54="Rara vez",1,0)</formula>
    </cfRule>
  </conditionalFormatting>
  <conditionalFormatting sqref="E54:W56">
    <cfRule type="expression" dxfId="132" priority="44">
      <formula>IF($D$54="No aplica",1,0)</formula>
    </cfRule>
  </conditionalFormatting>
  <conditionalFormatting sqref="W57">
    <cfRule type="expression" dxfId="131" priority="39">
      <formula>IF($W57="Casi seguro",1,0)</formula>
    </cfRule>
    <cfRule type="expression" dxfId="130" priority="40">
      <formula>IF($W57="Probable",1,0)</formula>
    </cfRule>
    <cfRule type="expression" dxfId="129" priority="41">
      <formula>IF($W57="Posible",1,0)</formula>
    </cfRule>
    <cfRule type="expression" dxfId="128" priority="42">
      <formula>IF($W57="Improbable",1,0)</formula>
    </cfRule>
    <cfRule type="expression" dxfId="127" priority="43">
      <formula>IF($W57="Rara vez",1,0)</formula>
    </cfRule>
  </conditionalFormatting>
  <conditionalFormatting sqref="E57:W59">
    <cfRule type="expression" dxfId="126" priority="38">
      <formula>IF($D$57="No aplica",1,0)</formula>
    </cfRule>
  </conditionalFormatting>
  <conditionalFormatting sqref="W60">
    <cfRule type="expression" dxfId="125" priority="33">
      <formula>IF($W60="Casi seguro",1,0)</formula>
    </cfRule>
    <cfRule type="expression" dxfId="124" priority="34">
      <formula>IF($W60="Probable",1,0)</formula>
    </cfRule>
    <cfRule type="expression" dxfId="123" priority="35">
      <formula>IF($W60="Posible",1,0)</formula>
    </cfRule>
    <cfRule type="expression" dxfId="122" priority="36">
      <formula>IF($W60="Improbable",1,0)</formula>
    </cfRule>
    <cfRule type="expression" dxfId="121" priority="37">
      <formula>IF($W60="Rara vez",1,0)</formula>
    </cfRule>
  </conditionalFormatting>
  <conditionalFormatting sqref="E60:W62">
    <cfRule type="expression" dxfId="120" priority="32">
      <formula>IF($D$60="No aplica",1,0)</formula>
    </cfRule>
  </conditionalFormatting>
  <conditionalFormatting sqref="W63">
    <cfRule type="expression" dxfId="119" priority="27">
      <formula>IF($W63="Casi seguro",1,0)</formula>
    </cfRule>
    <cfRule type="expression" dxfId="118" priority="28">
      <formula>IF($W63="Probable",1,0)</formula>
    </cfRule>
    <cfRule type="expression" dxfId="117" priority="29">
      <formula>IF($W63="Posible",1,0)</formula>
    </cfRule>
    <cfRule type="expression" dxfId="116" priority="30">
      <formula>IF($W63="Improbable",1,0)</formula>
    </cfRule>
    <cfRule type="expression" dxfId="115" priority="31">
      <formula>IF($W63="Rara vez",1,0)</formula>
    </cfRule>
  </conditionalFormatting>
  <conditionalFormatting sqref="E63:W65">
    <cfRule type="expression" dxfId="114" priority="26">
      <formula>IF($D$63="No aplica",1,0)</formula>
    </cfRule>
  </conditionalFormatting>
  <conditionalFormatting sqref="W66">
    <cfRule type="expression" dxfId="113" priority="21">
      <formula>IF($W66="Casi seguro",1,0)</formula>
    </cfRule>
    <cfRule type="expression" dxfId="112" priority="22">
      <formula>IF($W66="Probable",1,0)</formula>
    </cfRule>
    <cfRule type="expression" dxfId="111" priority="23">
      <formula>IF($W66="Posible",1,0)</formula>
    </cfRule>
    <cfRule type="expression" dxfId="110" priority="24">
      <formula>IF($W66="Improbable",1,0)</formula>
    </cfRule>
    <cfRule type="expression" dxfId="109" priority="25">
      <formula>IF($W66="Rara vez",1,0)</formula>
    </cfRule>
  </conditionalFormatting>
  <conditionalFormatting sqref="E66:W68">
    <cfRule type="expression" dxfId="108" priority="20">
      <formula>IF($D$66="No aplica",1,0)</formula>
    </cfRule>
  </conditionalFormatting>
  <conditionalFormatting sqref="E15">
    <cfRule type="expression" dxfId="107" priority="11">
      <formula>IF($D$12="No aplica",1,0)</formula>
    </cfRule>
  </conditionalFormatting>
  <conditionalFormatting sqref="E16">
    <cfRule type="expression" dxfId="106" priority="10">
      <formula>IF($D$12="No aplica",1,0)</formula>
    </cfRule>
  </conditionalFormatting>
  <conditionalFormatting sqref="E17">
    <cfRule type="expression" dxfId="105" priority="9">
      <formula>IF($D$12="No aplica",1,0)</formula>
    </cfRule>
  </conditionalFormatting>
  <conditionalFormatting sqref="F15:L15">
    <cfRule type="expression" dxfId="104" priority="8">
      <formula>IF($D$12="No aplica",1,0)</formula>
    </cfRule>
  </conditionalFormatting>
  <conditionalFormatting sqref="F16:L16">
    <cfRule type="expression" dxfId="103" priority="7">
      <formula>IF($D$12="No aplica",1,0)</formula>
    </cfRule>
  </conditionalFormatting>
  <conditionalFormatting sqref="F17:L17">
    <cfRule type="expression" dxfId="102" priority="6">
      <formula>IF($D$12="No aplica",1,0)</formula>
    </cfRule>
  </conditionalFormatting>
  <conditionalFormatting sqref="P15">
    <cfRule type="expression" dxfId="101" priority="5">
      <formula>IF($D$12="No aplica",1,0)</formula>
    </cfRule>
  </conditionalFormatting>
  <conditionalFormatting sqref="P16">
    <cfRule type="expression" dxfId="100" priority="4">
      <formula>IF($D$12="No aplica",1,0)</formula>
    </cfRule>
  </conditionalFormatting>
  <conditionalFormatting sqref="P17">
    <cfRule type="expression" dxfId="99" priority="3">
      <formula>IF($D$12="No aplica",1,0)</formula>
    </cfRule>
  </conditionalFormatting>
  <conditionalFormatting sqref="F21:L21">
    <cfRule type="expression" dxfId="98" priority="2">
      <formula>IF($D$12="No aplica",1,0)</formula>
    </cfRule>
  </conditionalFormatting>
  <conditionalFormatting sqref="F22:L22">
    <cfRule type="expression" dxfId="97" priority="1">
      <formula>IF($D$12="No aplica",1,0)</formula>
    </cfRule>
  </conditionalFormatting>
  <pageMargins left="0.7" right="0.7" top="0.75" bottom="0.75" header="0.3" footer="0.3"/>
  <pageSetup orientation="portrait" r:id="rId1"/>
  <drawing r:id="rId2"/>
  <legacyDrawing r:id="rId3"/>
  <extLst xmlns:xr="http://schemas.microsoft.com/office/spreadsheetml/2014/revision" xmlns:x14="http://schemas.microsoft.com/office/spreadsheetml/2009/9/main">
    <ext uri="{CCE6A557-97BC-4b89-ADB6-D9C93CAAB3DF}">
      <x14:dataValidations xmlns:xm="http://schemas.microsoft.com/office/excel/2006/main" count="9">
        <x14:dataValidation type="list" allowBlank="1" showInputMessage="1" showErrorMessage="1" xr:uid="{00000000-0002-0000-0500-000000000000}">
          <x14:formula1>
            <xm:f>IF($E9="",Listas!$R$3,Listas!$S$2:$S$3)</xm:f>
          </x14:formula1>
          <xm:sqref>F9:F68</xm:sqref>
        </x14:dataValidation>
        <x14:dataValidation type="list" allowBlank="1" showInputMessage="1" showErrorMessage="1" xr:uid="{00000000-0002-0000-0500-000001000000}">
          <x14:formula1>
            <xm:f>IF($E9="",Listas!$R$3,Listas!$T$2:$T$3)</xm:f>
          </x14:formula1>
          <xm:sqref>G9:G68</xm:sqref>
        </x14:dataValidation>
        <x14:dataValidation type="list" allowBlank="1" showInputMessage="1" showErrorMessage="1" xr:uid="{00000000-0002-0000-0500-000002000000}">
          <x14:formula1>
            <xm:f>IF($E9="",Listas!$R$3,Listas!$U$2:$U$3)</xm:f>
          </x14:formula1>
          <xm:sqref>H9:H68</xm:sqref>
        </x14:dataValidation>
        <x14:dataValidation type="list" allowBlank="1" showInputMessage="1" showErrorMessage="1" xr:uid="{00000000-0002-0000-0500-000003000000}">
          <x14:formula1>
            <xm:f>IF($E9="",Listas!$R$3,Listas!$V$2:$V$4)</xm:f>
          </x14:formula1>
          <xm:sqref>I9:I68</xm:sqref>
        </x14:dataValidation>
        <x14:dataValidation type="list" allowBlank="1" showInputMessage="1" showErrorMessage="1" xr:uid="{00000000-0002-0000-0500-000004000000}">
          <x14:formula1>
            <xm:f>IF($E9="",Listas!$R$3,Listas!$W$2:$W$3)</xm:f>
          </x14:formula1>
          <xm:sqref>J9:J68</xm:sqref>
        </x14:dataValidation>
        <x14:dataValidation type="list" allowBlank="1" showInputMessage="1" showErrorMessage="1" xr:uid="{00000000-0002-0000-0500-000005000000}">
          <x14:formula1>
            <xm:f>IF($E9="",Listas!$R$3,Listas!$X$2:$X$3)</xm:f>
          </x14:formula1>
          <xm:sqref>K9:K68</xm:sqref>
        </x14:dataValidation>
        <x14:dataValidation type="list" allowBlank="1" showInputMessage="1" showErrorMessage="1" xr:uid="{00000000-0002-0000-0500-000006000000}">
          <x14:formula1>
            <xm:f>IF($E9="",Listas!$R$3,Listas!$Y$2:$Y$4)</xm:f>
          </x14:formula1>
          <xm:sqref>L9:L68</xm:sqref>
        </x14:dataValidation>
        <x14:dataValidation type="list" allowBlank="1" showInputMessage="1" showErrorMessage="1" xr:uid="{00000000-0002-0000-0500-000007000000}">
          <x14:formula1>
            <xm:f>Listas!$AB$2:$AB$4</xm:f>
          </x14:formula1>
          <xm:sqref>P9:P68</xm:sqref>
        </x14:dataValidation>
        <x14:dataValidation type="list" allowBlank="1" showInputMessage="1" showErrorMessage="1" xr:uid="{00000000-0002-0000-0500-000008000000}">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sheetPr codeName="Hoja1"/>
  <dimension ref="A1:BO69"/>
  <sheetViews>
    <sheetView zoomScale="50" zoomScaleNormal="50" workbookViewId="0">
      <pane ySplit="8" topLeftCell="A17" activePane="bottomLeft" state="frozen"/>
      <selection pane="bottomLeft" activeCell="A33" sqref="A33:A35"/>
    </sheetView>
  </sheetViews>
  <sheetFormatPr baseColWidth="10" defaultColWidth="0" defaultRowHeight="14.4" zeroHeight="1"/>
  <cols>
    <col min="1" max="1" width="4" style="8" bestFit="1" customWidth="1"/>
    <col min="2" max="3" width="16.5546875" style="8" customWidth="1"/>
    <col min="4" max="4" width="17.6640625" style="8" customWidth="1"/>
    <col min="5" max="5" width="13.33203125" style="8" customWidth="1"/>
    <col min="6" max="6" width="16.33203125" style="8" customWidth="1"/>
    <col min="7" max="7" width="30.6640625" style="8" customWidth="1"/>
    <col min="8" max="8" width="20.33203125" style="8" customWidth="1"/>
    <col min="9" max="9" width="22.33203125" style="9" customWidth="1"/>
    <col min="10" max="10" width="30.33203125" style="2" customWidth="1"/>
    <col min="11" max="11" width="13" style="2" customWidth="1"/>
    <col min="12" max="12" width="7.33203125" style="2" bestFit="1" customWidth="1"/>
    <col min="13" max="13" width="40.6640625" style="2" customWidth="1"/>
    <col min="14" max="14" width="13.5546875" style="2" customWidth="1"/>
    <col min="15" max="15" width="6.33203125" style="2" bestFit="1" customWidth="1"/>
    <col min="16" max="16" width="16" style="2" customWidth="1"/>
    <col min="17" max="17" width="26.6640625" style="2" customWidth="1"/>
    <col min="18" max="18" width="12.6640625" style="2" customWidth="1"/>
    <col min="19" max="19" width="16" style="2" customWidth="1"/>
    <col min="20" max="20" width="21.33203125" style="2" customWidth="1"/>
    <col min="21" max="21" width="16.33203125" style="2" customWidth="1"/>
    <col min="22" max="22" width="21" style="2" customWidth="1"/>
    <col min="23" max="23" width="17.33203125" style="2" customWidth="1"/>
    <col min="24" max="25" width="29.44140625" style="2" customWidth="1"/>
    <col min="26" max="26" width="35.5546875" style="2" customWidth="1"/>
    <col min="27" max="27" width="12.6640625" style="2" customWidth="1"/>
    <col min="28" max="28" width="13" style="2" customWidth="1"/>
    <col min="29" max="29" width="10.44140625" style="2" customWidth="1"/>
    <col min="30" max="30" width="12.6640625" style="2" customWidth="1"/>
    <col min="31" max="31" width="9.33203125" style="2" customWidth="1"/>
    <col min="32" max="32" width="15.33203125" style="2" customWidth="1"/>
    <col min="33" max="33" width="13.44140625" style="2" customWidth="1"/>
    <col min="34" max="34" width="31.6640625" style="2" customWidth="1"/>
    <col min="35" max="35" width="50" style="2" customWidth="1"/>
    <col min="36" max="36" width="27.6640625" style="2" customWidth="1"/>
    <col min="37" max="37" width="19.33203125" style="2" customWidth="1"/>
    <col min="38" max="38" width="24.44140625" style="2" customWidth="1"/>
    <col min="39" max="39" width="8.33203125" style="2" customWidth="1"/>
    <col min="40" max="67" width="11.44140625" style="2" hidden="1" customWidth="1"/>
    <col min="68" max="16384" width="11.44140625" style="4" hidden="1"/>
  </cols>
  <sheetData>
    <row r="1" spans="1:67" ht="16.5" customHeight="1">
      <c r="A1" s="174" t="s">
        <v>116</v>
      </c>
      <c r="B1" s="175"/>
      <c r="C1" s="176"/>
      <c r="D1" s="141" t="s">
        <v>162</v>
      </c>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9" t="s">
        <v>264</v>
      </c>
      <c r="AL1" s="149"/>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c r="A2" s="177"/>
      <c r="B2" s="178"/>
      <c r="C2" s="179"/>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9" t="s">
        <v>263</v>
      </c>
      <c r="AL2" s="149"/>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c r="A3" s="177"/>
      <c r="B3" s="178"/>
      <c r="C3" s="179"/>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9" t="s">
        <v>312</v>
      </c>
      <c r="AL3" s="149"/>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c r="A4" s="180"/>
      <c r="B4" s="181"/>
      <c r="C4" s="182"/>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9" t="s">
        <v>356</v>
      </c>
      <c r="AL4" s="149"/>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c r="A6" s="117" t="s">
        <v>109</v>
      </c>
      <c r="B6" s="117"/>
      <c r="C6" s="117"/>
      <c r="D6" s="117"/>
      <c r="E6" s="117"/>
      <c r="F6" s="117"/>
      <c r="G6" s="117"/>
      <c r="H6" s="117"/>
      <c r="I6" s="117"/>
      <c r="J6" s="117"/>
      <c r="K6" s="117" t="s">
        <v>108</v>
      </c>
      <c r="L6" s="117"/>
      <c r="M6" s="117"/>
      <c r="N6" s="117"/>
      <c r="O6" s="117"/>
      <c r="P6" s="117"/>
      <c r="Q6" s="150" t="s">
        <v>107</v>
      </c>
      <c r="R6" s="151"/>
      <c r="S6" s="151"/>
      <c r="T6" s="151"/>
      <c r="U6" s="151"/>
      <c r="V6" s="151"/>
      <c r="W6" s="151"/>
      <c r="X6" s="151"/>
      <c r="Y6" s="151"/>
      <c r="Z6" s="151"/>
      <c r="AA6" s="152"/>
      <c r="AB6" s="150" t="s">
        <v>113</v>
      </c>
      <c r="AC6" s="151"/>
      <c r="AD6" s="151"/>
      <c r="AE6" s="151"/>
      <c r="AF6" s="151"/>
      <c r="AG6" s="151"/>
      <c r="AH6" s="152"/>
      <c r="AI6" s="193" t="s">
        <v>0</v>
      </c>
      <c r="AJ6" s="194"/>
      <c r="AK6" s="194"/>
      <c r="AL6" s="194"/>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c r="A7" s="136" t="s">
        <v>88</v>
      </c>
      <c r="B7" s="118" t="s">
        <v>39</v>
      </c>
      <c r="C7" s="106" t="s">
        <v>319</v>
      </c>
      <c r="D7" s="106" t="s">
        <v>77</v>
      </c>
      <c r="E7" s="106" t="s">
        <v>78</v>
      </c>
      <c r="F7" s="106" t="s">
        <v>79</v>
      </c>
      <c r="G7" s="118" t="s">
        <v>1</v>
      </c>
      <c r="H7" s="106" t="s">
        <v>86</v>
      </c>
      <c r="I7" s="106" t="s">
        <v>2</v>
      </c>
      <c r="J7" s="195" t="s">
        <v>163</v>
      </c>
      <c r="K7" s="106" t="s">
        <v>3</v>
      </c>
      <c r="L7" s="118" t="s">
        <v>4</v>
      </c>
      <c r="M7" s="106" t="s">
        <v>142</v>
      </c>
      <c r="N7" s="106" t="s">
        <v>5</v>
      </c>
      <c r="O7" s="118" t="s">
        <v>4</v>
      </c>
      <c r="P7" s="106" t="s">
        <v>6</v>
      </c>
      <c r="Q7" s="106" t="s">
        <v>7</v>
      </c>
      <c r="R7" s="153" t="s">
        <v>104</v>
      </c>
      <c r="S7" s="154"/>
      <c r="T7" s="173"/>
      <c r="U7" s="153" t="s">
        <v>353</v>
      </c>
      <c r="V7" s="154"/>
      <c r="W7" s="154"/>
      <c r="X7" s="154"/>
      <c r="Y7" s="154"/>
      <c r="Z7" s="173"/>
      <c r="AA7" s="106" t="s">
        <v>326</v>
      </c>
      <c r="AB7" s="106" t="s">
        <v>9</v>
      </c>
      <c r="AC7" s="106" t="s">
        <v>4</v>
      </c>
      <c r="AD7" s="106" t="s">
        <v>110</v>
      </c>
      <c r="AE7" s="106" t="s">
        <v>4</v>
      </c>
      <c r="AF7" s="106" t="s">
        <v>111</v>
      </c>
      <c r="AG7" s="109" t="s">
        <v>114</v>
      </c>
      <c r="AH7" s="106" t="s">
        <v>160</v>
      </c>
      <c r="AI7" s="109" t="s">
        <v>223</v>
      </c>
      <c r="AJ7" s="109" t="s">
        <v>115</v>
      </c>
      <c r="AK7" s="106" t="s">
        <v>10</v>
      </c>
      <c r="AL7" s="109"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c r="A8" s="136"/>
      <c r="B8" s="118"/>
      <c r="C8" s="106"/>
      <c r="D8" s="106"/>
      <c r="E8" s="106"/>
      <c r="F8" s="106"/>
      <c r="G8" s="118"/>
      <c r="H8" s="106"/>
      <c r="I8" s="106"/>
      <c r="J8" s="155"/>
      <c r="K8" s="106"/>
      <c r="L8" s="118"/>
      <c r="M8" s="106"/>
      <c r="N8" s="118"/>
      <c r="O8" s="118"/>
      <c r="P8" s="106"/>
      <c r="Q8" s="106"/>
      <c r="R8" s="48" t="s">
        <v>56</v>
      </c>
      <c r="S8" s="48" t="s">
        <v>8</v>
      </c>
      <c r="T8" s="48" t="s">
        <v>102</v>
      </c>
      <c r="U8" s="48" t="s">
        <v>103</v>
      </c>
      <c r="V8" s="48" t="s">
        <v>105</v>
      </c>
      <c r="W8" s="48" t="s">
        <v>106</v>
      </c>
      <c r="X8" s="48" t="s">
        <v>350</v>
      </c>
      <c r="Y8" s="63" t="s">
        <v>351</v>
      </c>
      <c r="Z8" s="63" t="s">
        <v>352</v>
      </c>
      <c r="AA8" s="106"/>
      <c r="AB8" s="106"/>
      <c r="AC8" s="106"/>
      <c r="AD8" s="106"/>
      <c r="AE8" s="106"/>
      <c r="AF8" s="106"/>
      <c r="AG8" s="109"/>
      <c r="AH8" s="106"/>
      <c r="AI8" s="109"/>
      <c r="AJ8" s="109"/>
      <c r="AK8" s="106"/>
      <c r="AL8" s="192"/>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31.5" customHeight="1">
      <c r="A9" s="130">
        <v>1</v>
      </c>
      <c r="B9" s="131" t="str">
        <f>'2. Identificación del Riesgo'!B9:B11</f>
        <v>Manejo de Emergencias y Desastres</v>
      </c>
      <c r="C9" s="131" t="str">
        <f>IF('2. Identificación del Riesgo'!C9:C11="","",'2. Identificación del Riesgo'!C9:C11)</f>
        <v>Aprovisionamiento, servicios de logística y entrega de ayudas no pecuniarias del centro distrital logístico y de reserva</v>
      </c>
      <c r="D9" s="131" t="str">
        <f>IF('2. Identificación del Riesgo'!D9:D11="","",'2. Identificación del Riesgo'!D9:D11)</f>
        <v>Afectación Reputacional</v>
      </c>
      <c r="E9" s="131" t="str">
        <f>IF('2. Identificación del Riesgo'!E9:E11="","",'2. Identificación del Riesgo'!E9:E11)</f>
        <v>Debilidades en el control de la salida de los elementos</v>
      </c>
      <c r="F9" s="131" t="str">
        <f>IF('2. Identificación del Riesgo'!F9:F11="","",'2. Identificación del Riesgo'!F9:F11)</f>
        <v>Deficiencias en la información al momento de solicitar elementos</v>
      </c>
      <c r="G9" s="131" t="str">
        <f>IF('2. Identificación del Riesgo'!G9:G11="","",'2. Identificación del Riesgo'!G9:G11)</f>
        <v>Posibilidad de Afectación Reputacional por el Uso de los elementos del CDLyR  para actividades contrarias al objeto que fueron adquiridos</v>
      </c>
      <c r="H9" s="131" t="str">
        <f>IF('2. Identificación del Riesgo'!H9:H11="","",'2. Identificación del Riesgo'!H9:H11)</f>
        <v>Corrupción</v>
      </c>
      <c r="I9" s="131" t="str">
        <f>IF('2. Identificación del Riesgo'!I9:I11="","",'2. Identificación del Riesgo'!I9:I11)</f>
        <v>Ejecución y Administración de procesos</v>
      </c>
      <c r="J9" s="131" t="str">
        <f>IF('2. Identificación del Riesgo'!J9:J11="","",'2. Identificación del Riesgo'!J9:J11)</f>
        <v>Rara vez: No se ha presentado en los últimos cinco años.</v>
      </c>
      <c r="K9" s="127" t="str">
        <f>'2. Identificación del Riesgo'!K9:K11</f>
        <v>Rara vez</v>
      </c>
      <c r="L9" s="128">
        <f>'2. Identificación del Riesgo'!L9:L11</f>
        <v>0.2</v>
      </c>
      <c r="M9" s="131"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127" t="str">
        <f>'2. Identificación del Riesgo'!N9:N11</f>
        <v>Moderado</v>
      </c>
      <c r="O9" s="128">
        <f>'2. Identificación del Riesgo'!O9:O11</f>
        <v>0.6</v>
      </c>
      <c r="P9" s="125" t="str">
        <f>'2. Identificación del Riesgo'!P9:P11</f>
        <v>Moderado</v>
      </c>
      <c r="Q9" s="51" t="str">
        <f>IF($H$9="","",
IF(OR($H$9="Corrupción",$H$9="Lavado de Activos",$H$9="Financiación del Terrorismo",$H$9="Trámites, OPAs y Consultas de Acceso a la Información Pública"),'6.Valoración Control Corrupción'!$E9,'5. Valoración de Controles'!$E9))</f>
        <v>Verificación de las solicitudes de prestamo o entrega de elementos del CDLyR</v>
      </c>
      <c r="R9" s="50" t="str">
        <f>IF($H$9="","",
IF(OR($H$9="Corrupción",$H$9="Lavado de Activos",$H$9="Financiación del Terrorismo",$H$9="Trámites, OPAs y Consultas de Acceso a la Información Pública"),"No Aplica",'5. Valoración de Controles'!$I9))</f>
        <v>No Aplica</v>
      </c>
      <c r="S9" s="50" t="str">
        <f>IF($H$9="","",
IF(OR($H$9="Corrupción",$H$9="Lavado de Activos",$H$9="Financiación del Terrorismo",$H$9="Trámites, OPAs y Consultas de Acceso a la Información Pública"),"No Aplica",'5. Valoración de Controles'!$J9))</f>
        <v>No Aplica</v>
      </c>
      <c r="T9" s="50" t="str">
        <f>IF($H$9="","",
IF(OR($H$9="Corrupción",$H$9="Lavado de Activos",$H$9="Financiación del Terrorismo",$H$9="Trámites, OPAs y Consultas de Acceso a la Información Pública"),"No Aplica",'5. Valoración de Controles'!$K9))</f>
        <v>No Aplica</v>
      </c>
      <c r="U9" s="50" t="str">
        <f>IF($H$9="","",
IF(OR($H$9="Corrupción",$H$9="Lavado de Activos",$H$9="Financiación del Terrorismo",$H$9="Trámites, OPAs y Consultas de Acceso a la Información Pública"),"No Aplica",'5. Valoración de Controles'!$L9))</f>
        <v>No Aplica</v>
      </c>
      <c r="V9" s="50" t="str">
        <f>IF($H$9="","",
IF(OR($H$9="Corrupción",$H$9="Lavado de Activos",$H$9="Financiación del Terrorismo",$H$9="Trámites, OPAs y Consultas de Acceso a la Información Pública"),"No Aplica",'5. Valoración de Controles'!$M9))</f>
        <v>No Aplica</v>
      </c>
      <c r="W9" s="50" t="str">
        <f>IF($H$9="","",
IF(OR($H$9="Corrupción",$H$9="Lavado de Activos",$H$9="Financiación del Terrorismo",$H$9="Trámites, OPAs y Consultas de Acceso a la Información Pública"),"No Aplica",'5. Valoración de Controles'!$N9))</f>
        <v>No Aplica</v>
      </c>
      <c r="X9" s="68" t="str">
        <f>IF($H$9="","",
IF(OR($H$9="Corrupción",$H$9="Lavado de Activos",$H$9="Financiación del Terrorismo",$H$9="Trámites, OPAs y Consultas de Acceso a la Información Pública"),"No Aplica",'5. Valoración de Controles'!$O9))</f>
        <v>No Aplica</v>
      </c>
      <c r="Y9" s="68" t="str">
        <f>IF($H$9="","",
IF(OR($H$9="Corrupción",$H$9="Lavado de Activos",$H$9="Financiación del Terrorismo",$H$9="Trámites, OPAs y Consultas de Acceso a la Información Pública"),"No Aplica",'5. Valoración de Controles'!$P9))</f>
        <v>No Aplica</v>
      </c>
      <c r="Z9" s="68" t="str">
        <f>IF($H$9="","",
IF(OR($H$9="Corrupción",$H$9="Lavado de Activos",$H$9="Financiación del Terrorismo",$H$9="Trámites, OPAs y Consultas de Acceso a la Información Pública"),"No Aplica",'5. Valoración de Controles'!$Q9))</f>
        <v>No Aplica</v>
      </c>
      <c r="AA9" s="52" t="str">
        <f>IF($H$9="","",
IF(OR($H$9="Corrupción",$H$9="Lavado de Activos",$H$9="Financiación del Terrorismo",$H$9="Trámites, OPAs y Consultas de Acceso a la Información Pública"),"No aplica",'5. Valoración de Controles'!$R9))</f>
        <v>No aplica</v>
      </c>
      <c r="AB9" s="127"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186"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127"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186"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125"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129" t="s">
        <v>221</v>
      </c>
      <c r="AH9" s="156"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88" t="s">
        <v>468</v>
      </c>
      <c r="AJ9" s="190" t="s">
        <v>469</v>
      </c>
      <c r="AK9" s="183" t="str">
        <f>IF(AI9="","","∑ Peso porcentual de cada acción definida")</f>
        <v>∑ Peso porcentual de cada acción definida</v>
      </c>
      <c r="AL9" s="126" t="s">
        <v>407</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c r="A10" s="130"/>
      <c r="B10" s="131"/>
      <c r="C10" s="131"/>
      <c r="D10" s="131"/>
      <c r="E10" s="131"/>
      <c r="F10" s="131"/>
      <c r="G10" s="131"/>
      <c r="H10" s="131"/>
      <c r="I10" s="131"/>
      <c r="J10" s="131"/>
      <c r="K10" s="127"/>
      <c r="L10" s="128"/>
      <c r="M10" s="131"/>
      <c r="N10" s="127"/>
      <c r="O10" s="128"/>
      <c r="P10" s="125"/>
      <c r="Q10" s="51" t="str">
        <f>IF($H$9="","",
IF(OR($H$9="Corrupción",$H$9="Lavado de Activos",$H$9="Financiación del Terrorismo",$H$9="Trámites, OPAs y Consultas de Acceso a la Información Pública"),'6.Valoración Control Corrupción'!$E10,'5. Valoración de Controles'!$E10))</f>
        <v>Revisión del inventario de los elementos del CDLyR</v>
      </c>
      <c r="R10" s="50" t="str">
        <f>IF($H$9="","",
IF(OR($H$9="Corrupción",$H$9="Lavado de Activos",$H$9="Financiación del Terrorismo",$H$9="Trámites, OPAs y Consultas de Acceso a la Información Pública"),"No Aplica",'5. Valoración de Controles'!$I10))</f>
        <v>No Aplica</v>
      </c>
      <c r="S10" s="50" t="str">
        <f>IF($H$9="","",
IF(OR($H$9="Corrupción",$H$9="Lavado de Activos",$H$9="Financiación del Terrorismo",$H$9="Trámites, OPAs y Consultas de Acceso a la Información Pública"),"No Aplica",'5. Valoración de Controles'!$J10))</f>
        <v>No Aplica</v>
      </c>
      <c r="T10" s="50" t="str">
        <f>IF($H$9="","",
IF(OR($H$9="Corrupción",$H$9="Lavado de Activos",$H$9="Financiación del Terrorismo",$H$9="Trámites, OPAs y Consultas de Acceso a la Información Pública"),"No Aplica",'5. Valoración de Controles'!$K10))</f>
        <v>No Aplica</v>
      </c>
      <c r="U10" s="50" t="str">
        <f>IF($H$9="","",
IF(OR($H$9="Corrupción",$H$9="Lavado de Activos",$H$9="Financiación del Terrorismo",$H$9="Trámites, OPAs y Consultas de Acceso a la Información Pública"),"No Aplica",'5. Valoración de Controles'!$L10))</f>
        <v>No Aplica</v>
      </c>
      <c r="V10" s="50" t="str">
        <f>IF($H$9="","",
IF(OR($H$9="Corrupción",$H$9="Lavado de Activos",$H$9="Financiación del Terrorismo",$H$9="Trámites, OPAs y Consultas de Acceso a la Información Pública"),"No Aplica",'5. Valoración de Controles'!$M10))</f>
        <v>No Aplica</v>
      </c>
      <c r="W10" s="50" t="str">
        <f>IF($H$9="","",
IF(OR($H$9="Corrupción",$H$9="Lavado de Activos",$H$9="Financiación del Terrorismo",$H$9="Trámites, OPAs y Consultas de Acceso a la Información Pública"),"No Aplica",'5. Valoración de Controles'!$N10))</f>
        <v>No Aplica</v>
      </c>
      <c r="X10" s="68" t="str">
        <f>IF($H$9="","",
IF(OR($H$9="Corrupción",$H$9="Lavado de Activos",$H$9="Financiación del Terrorismo",$H$9="Trámites, OPAs y Consultas de Acceso a la Información Pública"),"No Aplica",'5. Valoración de Controles'!$O10))</f>
        <v>No Aplica</v>
      </c>
      <c r="Y10" s="68" t="str">
        <f>IF($H$9="","",
IF(OR($H$9="Corrupción",$H$9="Lavado de Activos",$H$9="Financiación del Terrorismo",$H$9="Trámites, OPAs y Consultas de Acceso a la Información Pública"),"No Aplica",'5. Valoración de Controles'!$P10))</f>
        <v>No Aplica</v>
      </c>
      <c r="Z10" s="68" t="str">
        <f>IF($H$9="","",
IF(OR($H$9="Corrupción",$H$9="Lavado de Activos",$H$9="Financiación del Terrorismo",$H$9="Trámites, OPAs y Consultas de Acceso a la Información Pública"),"No Aplica",'5. Valoración de Controles'!$Q10))</f>
        <v>No Aplica</v>
      </c>
      <c r="AA10" s="52" t="str">
        <f>IF($H$9="","",
IF(OR($H$9="Corrupción",$H$9="Lavado de Activos",$H$9="Financiación del Terrorismo",$H$9="Trámites, OPAs y Consultas de Acceso a la Información Pública"),"No aplica",'5. Valoración de Controles'!$R10))</f>
        <v>No aplica</v>
      </c>
      <c r="AB10" s="127"/>
      <c r="AC10" s="187"/>
      <c r="AD10" s="127"/>
      <c r="AE10" s="187"/>
      <c r="AF10" s="125"/>
      <c r="AG10" s="129"/>
      <c r="AH10" s="185"/>
      <c r="AI10" s="189"/>
      <c r="AJ10" s="191"/>
      <c r="AK10" s="184"/>
      <c r="AL10" s="191"/>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c r="A11" s="130"/>
      <c r="B11" s="131"/>
      <c r="C11" s="131"/>
      <c r="D11" s="131"/>
      <c r="E11" s="131"/>
      <c r="F11" s="131"/>
      <c r="G11" s="131"/>
      <c r="H11" s="131"/>
      <c r="I11" s="131"/>
      <c r="J11" s="131"/>
      <c r="K11" s="127"/>
      <c r="L11" s="128"/>
      <c r="M11" s="131"/>
      <c r="N11" s="127"/>
      <c r="O11" s="128"/>
      <c r="P11" s="125"/>
      <c r="Q11" s="51">
        <f>IF($H$9="","",
IF(OR($H$9="Corrupción",$H$9="Lavado de Activos",$H$9="Financiación del Terrorismo",$H$9="Trámites, OPAs y Consultas de Acceso a la Información Pública"),'6.Valoración Control Corrupción'!$E11,'5. Valoración de Controles'!$E11))</f>
        <v>0</v>
      </c>
      <c r="R11" s="50" t="str">
        <f>IF($H$9="","",
IF(OR($H$9="Corrupción",$H$9="Lavado de Activos",$H$9="Financiación del Terrorismo",$H$9="Trámites, OPAs y Consultas de Acceso a la Información Pública"),"No Aplica",'5. Valoración de Controles'!$I11))</f>
        <v>No Aplica</v>
      </c>
      <c r="S11" s="50" t="str">
        <f>IF($H$9="","",
IF(OR($H$9="Corrupción",$H$9="Lavado de Activos",$H$9="Financiación del Terrorismo",$H$9="Trámites, OPAs y Consultas de Acceso a la Información Pública"),"No Aplica",'5. Valoración de Controles'!$J11))</f>
        <v>No Aplica</v>
      </c>
      <c r="T11" s="50" t="str">
        <f>IF($H$9="","",
IF(OR($H$9="Corrupción",$H$9="Lavado de Activos",$H$9="Financiación del Terrorismo",$H$9="Trámites, OPAs y Consultas de Acceso a la Información Pública"),"No Aplica",'5. Valoración de Controles'!$K11))</f>
        <v>No Aplica</v>
      </c>
      <c r="U11" s="50" t="str">
        <f>IF($H$9="","",
IF(OR($H$9="Corrupción",$H$9="Lavado de Activos",$H$9="Financiación del Terrorismo",$H$9="Trámites, OPAs y Consultas de Acceso a la Información Pública"),"No Aplica",'5. Valoración de Controles'!$L11))</f>
        <v>No Aplica</v>
      </c>
      <c r="V11" s="50" t="str">
        <f>IF($H$9="","",
IF(OR($H$9="Corrupción",$H$9="Lavado de Activos",$H$9="Financiación del Terrorismo",$H$9="Trámites, OPAs y Consultas de Acceso a la Información Pública"),"No Aplica",'5. Valoración de Controles'!$M11))</f>
        <v>No Aplica</v>
      </c>
      <c r="W11" s="50" t="str">
        <f>IF($H$9="","",
IF(OR($H$9="Corrupción",$H$9="Lavado de Activos",$H$9="Financiación del Terrorismo",$H$9="Trámites, OPAs y Consultas de Acceso a la Información Pública"),"No Aplica",'5. Valoración de Controles'!$N11))</f>
        <v>No Aplica</v>
      </c>
      <c r="X11" s="68" t="str">
        <f>IF($H$9="","",
IF(OR($H$9="Corrupción",$H$9="Lavado de Activos",$H$9="Financiación del Terrorismo",$H$9="Trámites, OPAs y Consultas de Acceso a la Información Pública"),"No Aplica",'5. Valoración de Controles'!$O11))</f>
        <v>No Aplica</v>
      </c>
      <c r="Y11" s="68" t="str">
        <f>IF($H$9="","",
IF(OR($H$9="Corrupción",$H$9="Lavado de Activos",$H$9="Financiación del Terrorismo",$H$9="Trámites, OPAs y Consultas de Acceso a la Información Pública"),"No Aplica",'5. Valoración de Controles'!$P11))</f>
        <v>No Aplica</v>
      </c>
      <c r="Z11" s="68" t="str">
        <f>IF($H$9="","",
IF(OR($H$9="Corrupción",$H$9="Lavado de Activos",$H$9="Financiación del Terrorismo",$H$9="Trámites, OPAs y Consultas de Acceso a la Información Pública"),"No Aplica",'5. Valoración de Controles'!$Q11))</f>
        <v>No Aplica</v>
      </c>
      <c r="AA11" s="52" t="str">
        <f>IF($H$9="","",
IF(OR($H$9="Corrupción",$H$9="Lavado de Activos",$H$9="Financiación del Terrorismo",$H$9="Trámites, OPAs y Consultas de Acceso a la Información Pública"),"No aplica",'5. Valoración de Controles'!$R11))</f>
        <v>No aplica</v>
      </c>
      <c r="AB11" s="127"/>
      <c r="AC11" s="187"/>
      <c r="AD11" s="127"/>
      <c r="AE11" s="187"/>
      <c r="AF11" s="125"/>
      <c r="AG11" s="129"/>
      <c r="AH11" s="185"/>
      <c r="AI11" s="189"/>
      <c r="AJ11" s="191"/>
      <c r="AK11" s="184"/>
      <c r="AL11" s="191"/>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c r="A12" s="130">
        <v>2</v>
      </c>
      <c r="B12" s="131" t="str">
        <f>'2. Identificación del Riesgo'!B12:B14</f>
        <v>Manejo de Emergencias y Desastres</v>
      </c>
      <c r="C12" s="131" t="str">
        <f>IF('2. Identificación del Riesgo'!C12:C14="","",'2. Identificación del Riesgo'!C12:C14)</f>
        <v>Reconocimiento de AHCP para la relocalización transitoria de familias afectadas por emergencia o por riesgo inminente</v>
      </c>
      <c r="D12" s="131" t="str">
        <f>IF('2. Identificación del Riesgo'!D12:D14="","",'2. Identificación del Riesgo'!D12:D14)</f>
        <v>Afectación Económica (o presupuestal) y Reputacional</v>
      </c>
      <c r="E12" s="131" t="str">
        <f>IF('2. Identificación del Riesgo'!E12:E14="","",'2. Identificación del Riesgo'!E12:E14)</f>
        <v>Debilidades en la verificación de los documentos para el trámite de la AHCP</v>
      </c>
      <c r="F12" s="131" t="str">
        <f>IF('2. Identificación del Riesgo'!F12:F14="","",'2. Identificación del Riesgo'!F12:F14)</f>
        <v>Debilidades en la caracterización de la población afectada o identificada con riesgo inminente</v>
      </c>
      <c r="G12" s="131" t="str">
        <f>IF('2. Identificación del Riesgo'!G12:G14="","",'2. Identificación del Riesgo'!G12:G14)</f>
        <v>Posibilidad de Afectación Económica (o presupuestal) y Reputacional por el Otorgamiento de la AHCP sin el cumplimiento de los requisitos para el favorecimiento de un tercero</v>
      </c>
      <c r="H12" s="131" t="str">
        <f>IF('2. Identificación del Riesgo'!H12:H14="","",'2. Identificación del Riesgo'!H12:H14)</f>
        <v>Corrupción</v>
      </c>
      <c r="I12" s="131" t="str">
        <f>IF('2. Identificación del Riesgo'!I12:I14="","",'2. Identificación del Riesgo'!I12:I14)</f>
        <v>Ejecución y Administración de procesos</v>
      </c>
      <c r="J12" s="131" t="str">
        <f>IF('2. Identificación del Riesgo'!J12:J14="","",'2. Identificación del Riesgo'!J12:J14)</f>
        <v>Rara vez: No se ha presentado en los últimos cinco años.</v>
      </c>
      <c r="K12" s="127" t="str">
        <f>'2. Identificación del Riesgo'!K12:K14</f>
        <v>Rara vez</v>
      </c>
      <c r="L12" s="128">
        <f>'2. Identificación del Riesgo'!L12:L14</f>
        <v>0.2</v>
      </c>
      <c r="M12" s="131"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No Aplica</v>
      </c>
      <c r="N12" s="127" t="str">
        <f>'2. Identificación del Riesgo'!N12:N14</f>
        <v>Moderado</v>
      </c>
      <c r="O12" s="128">
        <f>'2. Identificación del Riesgo'!O12:O14</f>
        <v>0.6</v>
      </c>
      <c r="P12" s="125" t="str">
        <f>'2. Identificación del Riesgo'!P12:P14</f>
        <v>Moderado</v>
      </c>
      <c r="Q12" s="60" t="str">
        <f>IF($H$12="","",
IF(OR($H$12="Corrupción",$H$12="Lavado de Activos",$H$12="Financiación del Terrorismo",$H$12="Trámites, OPAs y Consultas de Acceso a la Información Pública"),'6.Valoración Control Corrupción'!$E12,'5. Valoración de Controles'!$E12))</f>
        <v>El (la) profesional asignado para el trámite de la AHCP, verifica que la familia este incluidad en el censo de afectación o en los formatos de identificación familias afectadas y que la misma responda a un evento SIRE</v>
      </c>
      <c r="R12" s="50" t="str">
        <f>IF($H$12="","",
IF(OR($H$12="Corrupción",$H$12="Lavado de Activos",$H$12="Financiación del Terrorismo",$H$12="Trámites, OPAs y Consultas de Acceso a la Información Pública"),"No Aplica",'5. Valoración de Controles'!$I12))</f>
        <v>No Aplica</v>
      </c>
      <c r="S12" s="50" t="str">
        <f>IF($H$12="","",
IF(OR($H$12="Corrupción",$H$12="Lavado de Activos",$H$12="Financiación del Terrorismo",$H$12="Trámites, OPAs y Consultas de Acceso a la Información Pública"),"No Aplica",'5. Valoración de Controles'!$J12))</f>
        <v>No Aplica</v>
      </c>
      <c r="T12" s="50" t="str">
        <f>IF($H$12="","",
IF(OR($H$12="Corrupción",$H$12="Lavado de Activos",$H$12="Financiación del Terrorismo",$H$12="Trámites, OPAs y Consultas de Acceso a la Información Pública"),"No Aplica",'5. Valoración de Controles'!$K12))</f>
        <v>No Aplica</v>
      </c>
      <c r="U12" s="50" t="str">
        <f>IF($H$12="","",
IF(OR($H$12="Corrupción",$H$12="Lavado de Activos",$H$12="Financiación del Terrorismo",$H$12="Trámites, OPAs y Consultas de Acceso a la Información Pública"),"No Aplica",'5. Valoración de Controles'!$L12))</f>
        <v>No Aplica</v>
      </c>
      <c r="V12" s="50" t="str">
        <f>IF($H$12="","",
IF(OR($H$12="Corrupción",$H$12="Lavado de Activos",$H$12="Financiación del Terrorismo",$H$12="Trámites, OPAs y Consultas de Acceso a la Información Pública"),"No Aplica",'5. Valoración de Controles'!$M$12))</f>
        <v>No Aplica</v>
      </c>
      <c r="W12" s="50" t="str">
        <f>IF($H$12="","",
IF(OR($H$12="Corrupción",$H$12="Lavado de Activos",$H$12="Financiación del Terrorismo",$H$12="Trámites, OPAs y Consultas de Acceso a la Información Pública"),"No Aplica",'5. Valoración de Controles'!$N12))</f>
        <v>No Aplica</v>
      </c>
      <c r="X12" s="68" t="str">
        <f>IF($H$12="","",
IF(OR($H$12="Corrupción",$H$12="Lavado de Activos",$H$12="Financiación del Terrorismo",$H$12="Trámites, OPAs y Consultas de Acceso a la Información Pública"),"No Aplica",'5. Valoración de Controles'!$O12))</f>
        <v>No Aplica</v>
      </c>
      <c r="Y12" s="68" t="str">
        <f>IF($H$12="","",
IF(OR($H$12="Corrupción",$H$12="Lavado de Activos",$H$12="Financiación del Terrorismo",$H$12="Trámites, OPAs y Consultas de Acceso a la Información Pública"),"No Aplica",'5. Valoración de Controles'!$P12))</f>
        <v>No Aplica</v>
      </c>
      <c r="Z12" s="68" t="str">
        <f>IF($H$12="","",
IF(OR($H$12="Corrupción",$H$12="Lavado de Activos",$H$12="Financiación del Terrorismo",$H$12="Trámites, OPAs y Consultas de Acceso a la Información Pública"),"No Aplica",'5. Valoración de Controles'!$Q12))</f>
        <v>No Aplica</v>
      </c>
      <c r="AA12" s="52" t="str">
        <f>IF($H$12="","",
IF(OR($H$12="Corrupción",$H$12="Lavado de Activos",$H$12="Financiación del Terrorismo",$H$12="Trámites, OPAs y Consultas de Acceso a la Información Pública"),"No aplica",'5. Valoración de Controles'!$R12))</f>
        <v>No aplica</v>
      </c>
      <c r="AB12" s="127"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Rara vez</v>
      </c>
      <c r="AC12" s="186"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No aplica</v>
      </c>
      <c r="AD12" s="127"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186"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No aplica</v>
      </c>
      <c r="AF12" s="125"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129" t="s">
        <v>221</v>
      </c>
      <c r="AH12" s="156"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88" t="s">
        <v>444</v>
      </c>
      <c r="AJ12" s="190" t="s">
        <v>469</v>
      </c>
      <c r="AK12" s="183" t="str">
        <f t="shared" ref="AK12" si="2">IF(AI12="","","∑ Peso porcentual de cada acción definida")</f>
        <v>∑ Peso porcentual de cada acción definida</v>
      </c>
      <c r="AL12" s="126" t="s">
        <v>445</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c r="A13" s="130"/>
      <c r="B13" s="131"/>
      <c r="C13" s="131"/>
      <c r="D13" s="131"/>
      <c r="E13" s="131"/>
      <c r="F13" s="131"/>
      <c r="G13" s="131"/>
      <c r="H13" s="131"/>
      <c r="I13" s="131"/>
      <c r="J13" s="131"/>
      <c r="K13" s="127"/>
      <c r="L13" s="128"/>
      <c r="M13" s="131"/>
      <c r="N13" s="127"/>
      <c r="O13" s="128"/>
      <c r="P13" s="125"/>
      <c r="Q13" s="60" t="str">
        <f>IF($H$12="","",
IF(OR($H$12="Corrupción",$H$12="Lavado de Activos",$H$12="Financiación del Terrorismo",$H$12="Trámites, OPAs y Consultas de Acceso a la Información Pública"),'6.Valoración Control Corrupción'!$E13,'5. Valoración de Controles'!$E13))</f>
        <v>El (la) profesional líder del grupo de gestión humanitaria, revisa la consistencia de la información registrada en los formatos GMR-FT-30 y GMR-FT-34 con el fin de continuar con el trámite</v>
      </c>
      <c r="R13" s="50" t="str">
        <f>IF($H$12="","",
IF(OR($H$12="Corrupción",$H$12="Lavado de Activos",$H$12="Financiación del Terrorismo",$H$12="Trámites, OPAs y Consultas de Acceso a la Información Pública"),"No Aplica",'5. Valoración de Controles'!$I13))</f>
        <v>No Aplica</v>
      </c>
      <c r="S13" s="50" t="str">
        <f>IF($H$12="","",
IF(OR($H$12="Corrupción",$H$12="Lavado de Activos",$H$12="Financiación del Terrorismo",$H$12="Trámites, OPAs y Consultas de Acceso a la Información Pública"),"No Aplica",'5. Valoración de Controles'!$J13))</f>
        <v>No Aplica</v>
      </c>
      <c r="T13" s="50" t="str">
        <f>IF($H$12="","",
IF(OR($H$12="Corrupción",$H$12="Lavado de Activos",$H$12="Financiación del Terrorismo",$H$12="Trámites, OPAs y Consultas de Acceso a la Información Pública"),"No Aplica",'5. Valoración de Controles'!$K13))</f>
        <v>No Aplica</v>
      </c>
      <c r="U13" s="50" t="str">
        <f>IF($H$12="","",
IF(OR($H$12="Corrupción",$H$12="Lavado de Activos",$H$12="Financiación del Terrorismo",$H$12="Trámites, OPAs y Consultas de Acceso a la Información Pública"),"No Aplica",'5. Valoración de Controles'!$L13))</f>
        <v>No Aplica</v>
      </c>
      <c r="V13" s="50" t="str">
        <f>IF($H$12="","",
IF(OR($H$12="Corrupción",$H$12="Lavado de Activos",$H$12="Financiación del Terrorismo",$H$12="Trámites, OPAs y Consultas de Acceso a la Información Pública"),"No Aplica",'5. Valoración de Controles'!$M$12))</f>
        <v>No Aplica</v>
      </c>
      <c r="W13" s="50" t="str">
        <f>IF($H$12="","",
IF(OR($H$12="Corrupción",$H$12="Lavado de Activos",$H$12="Financiación del Terrorismo",$H$12="Trámites, OPAs y Consultas de Acceso a la Información Pública"),"No Aplica",'5. Valoración de Controles'!$N13))</f>
        <v>No Aplica</v>
      </c>
      <c r="X13" s="68" t="str">
        <f>IF($H$12="","",
IF(OR($H$12="Corrupción",$H$12="Lavado de Activos",$H$12="Financiación del Terrorismo",$H$12="Trámites, OPAs y Consultas de Acceso a la Información Pública"),"No Aplica",'5. Valoración de Controles'!$O13))</f>
        <v>No Aplica</v>
      </c>
      <c r="Y13" s="68" t="str">
        <f>IF($H$12="","",
IF(OR($H$12="Corrupción",$H$12="Lavado de Activos",$H$12="Financiación del Terrorismo",$H$12="Trámites, OPAs y Consultas de Acceso a la Información Pública"),"No Aplica",'5. Valoración de Controles'!$P13))</f>
        <v>No Aplica</v>
      </c>
      <c r="Z13" s="68" t="str">
        <f>IF($H$12="","",
IF(OR($H$12="Corrupción",$H$12="Lavado de Activos",$H$12="Financiación del Terrorismo",$H$12="Trámites, OPAs y Consultas de Acceso a la Información Pública"),"No Aplica",'5. Valoración de Controles'!$Q13))</f>
        <v>No Aplica</v>
      </c>
      <c r="AA13" s="52" t="str">
        <f>IF($H$12="","",
IF(OR($H$12="Corrupción",$H$12="Lavado de Activos",$H$12="Financiación del Terrorismo",$H$12="Trámites, OPAs y Consultas de Acceso a la Información Pública"),"No aplica",'5. Valoración de Controles'!$R13))</f>
        <v>No aplica</v>
      </c>
      <c r="AB13" s="127"/>
      <c r="AC13" s="187"/>
      <c r="AD13" s="127"/>
      <c r="AE13" s="187"/>
      <c r="AF13" s="125"/>
      <c r="AG13" s="129"/>
      <c r="AH13" s="185"/>
      <c r="AI13" s="189"/>
      <c r="AJ13" s="191"/>
      <c r="AK13" s="184"/>
      <c r="AL13" s="191"/>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c r="A14" s="130"/>
      <c r="B14" s="131"/>
      <c r="C14" s="131"/>
      <c r="D14" s="131"/>
      <c r="E14" s="131"/>
      <c r="F14" s="131"/>
      <c r="G14" s="131"/>
      <c r="H14" s="131"/>
      <c r="I14" s="131"/>
      <c r="J14" s="131"/>
      <c r="K14" s="127"/>
      <c r="L14" s="128"/>
      <c r="M14" s="131"/>
      <c r="N14" s="127"/>
      <c r="O14" s="128"/>
      <c r="P14" s="125"/>
      <c r="Q14" s="60" t="str">
        <f>IF($H$12="","",
IF(OR($H$12="Corrupción",$H$12="Lavado de Activos",$H$12="Financiación del Terrorismo",$H$12="Trámites, OPAs y Consultas de Acceso a la Información Pública"),'6.Valoración Control Corrupción'!$E14,'5. Valoración de Controles'!$E14))</f>
        <v>El (la) Subdirector, verifica la consistencia de la información registrada en los formatos GMR-FT-30 y GMR-FT-34 con el fin de continuar con el trámite</v>
      </c>
      <c r="R14" s="50" t="str">
        <f>IF($H$12="","",
IF(OR($H$12="Corrupción",$H$12="Lavado de Activos",$H$12="Financiación del Terrorismo",$H$12="Trámites, OPAs y Consultas de Acceso a la Información Pública"),"No Aplica",'5. Valoración de Controles'!$I14))</f>
        <v>No Aplica</v>
      </c>
      <c r="S14" s="50" t="str">
        <f>IF($H$12="","",
IF(OR($H$12="Corrupción",$H$12="Lavado de Activos",$H$12="Financiación del Terrorismo",$H$12="Trámites, OPAs y Consultas de Acceso a la Información Pública"),"No Aplica",'5. Valoración de Controles'!$J14))</f>
        <v>No Aplica</v>
      </c>
      <c r="T14" s="50" t="str">
        <f>IF($H$12="","",
IF(OR($H$12="Corrupción",$H$12="Lavado de Activos",$H$12="Financiación del Terrorismo",$H$12="Trámites, OPAs y Consultas de Acceso a la Información Pública"),"No Aplica",'5. Valoración de Controles'!$K14))</f>
        <v>No Aplica</v>
      </c>
      <c r="U14" s="50" t="str">
        <f>IF($H$12="","",
IF(OR($H$12="Corrupción",$H$12="Lavado de Activos",$H$12="Financiación del Terrorismo",$H$12="Trámites, OPAs y Consultas de Acceso a la Información Pública"),"No Aplica",'5. Valoración de Controles'!$L14))</f>
        <v>No Aplica</v>
      </c>
      <c r="V14" s="50" t="str">
        <f>IF($H$12="","",
IF(OR($H$12="Corrupción",$H$12="Lavado de Activos",$H$12="Financiación del Terrorismo",$H$12="Trámites, OPAs y Consultas de Acceso a la Información Pública"),"No Aplica",'5. Valoración de Controles'!$M$12))</f>
        <v>No Aplica</v>
      </c>
      <c r="W14" s="50" t="str">
        <f>IF($H$12="","",
IF(OR($H$12="Corrupción",$H$12="Lavado de Activos",$H$12="Financiación del Terrorismo",$H$12="Trámites, OPAs y Consultas de Acceso a la Información Pública"),"No Aplica",'5. Valoración de Controles'!$N14))</f>
        <v>No Aplica</v>
      </c>
      <c r="X14" s="68" t="str">
        <f>IF($H$12="","",
IF(OR($H$12="Corrupción",$H$12="Lavado de Activos",$H$12="Financiación del Terrorismo",$H$12="Trámites, OPAs y Consultas de Acceso a la Información Pública"),"No Aplica",'5. Valoración de Controles'!$O14))</f>
        <v>No Aplica</v>
      </c>
      <c r="Y14" s="68" t="str">
        <f>IF($H$12="","",
IF(OR($H$12="Corrupción",$H$12="Lavado de Activos",$H$12="Financiación del Terrorismo",$H$12="Trámites, OPAs y Consultas de Acceso a la Información Pública"),"No Aplica",'5. Valoración de Controles'!$P14))</f>
        <v>No Aplica</v>
      </c>
      <c r="Z14" s="68" t="str">
        <f>IF($H$12="","",
IF(OR($H$12="Corrupción",$H$12="Lavado de Activos",$H$12="Financiación del Terrorismo",$H$12="Trámites, OPAs y Consultas de Acceso a la Información Pública"),"No Aplica",'5. Valoración de Controles'!$Q14))</f>
        <v>No Aplica</v>
      </c>
      <c r="AA14" s="52" t="str">
        <f>IF($H$12="","",
IF(OR($H$12="Corrupción",$H$12="Lavado de Activos",$H$12="Financiación del Terrorismo",$H$12="Trámites, OPAs y Consultas de Acceso a la Información Pública"),"No aplica",'5. Valoración de Controles'!$R14))</f>
        <v>No aplica</v>
      </c>
      <c r="AB14" s="127"/>
      <c r="AC14" s="187"/>
      <c r="AD14" s="127"/>
      <c r="AE14" s="187"/>
      <c r="AF14" s="125"/>
      <c r="AG14" s="129"/>
      <c r="AH14" s="185"/>
      <c r="AI14" s="189"/>
      <c r="AJ14" s="191"/>
      <c r="AK14" s="184"/>
      <c r="AL14" s="191"/>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58.95" customHeight="1">
      <c r="A15" s="130">
        <v>3</v>
      </c>
      <c r="B15" s="131" t="str">
        <f>'2. Identificación del Riesgo'!B15:B17</f>
        <v>Manejo de Emergencias y Desastres</v>
      </c>
      <c r="C15" s="131" t="str">
        <f>IF('2. Identificación del Riesgo'!C15:C17="","",'2. Identificación del Riesgo'!C15:C17)</f>
        <v>Emisión de concepto técnico de planes de emergencias y contingencias para actividades de aglomeraciones de público, parques de diverisiones, atracciones o dispositivos de entretenimeinto</v>
      </c>
      <c r="D15" s="131" t="str">
        <f>IF('2. Identificación del Riesgo'!D15:D17="","",'2. Identificación del Riesgo'!D15:D17)</f>
        <v>Afectación Reputacional</v>
      </c>
      <c r="E15" s="131" t="str">
        <f>IF('2. Identificación del Riesgo'!E15:E17="","",'2. Identificación del Riesgo'!E15:E17)</f>
        <v>Falta de seguimiento en la emisión de sión de conceptos de verificación de PEC</v>
      </c>
      <c r="F15" s="131" t="str">
        <f>IF('2. Identificación del Riesgo'!F15:F17="","",'2. Identificación del Riesgo'!F15:F17)</f>
        <v xml:space="preserve">Debilidad en la elaboración  de los conceptos de verificación de los PEC </v>
      </c>
      <c r="G15" s="131" t="str">
        <f>IF('2. Identificación del Riesgo'!G15:G17="","",'2. Identificación del Riesgo'!G15:G17)</f>
        <v>Posibilidad de afectación reputacional por Emisión de conceptos técnicos de evaluación de planes de aglomeraciones de público, parques de diverisiones, atracciones o dispositivos de entretenimeinto, sin el cumplimiento de requisitos para beneficio de un tercero</v>
      </c>
      <c r="H15" s="131" t="str">
        <f>IF('2. Identificación del Riesgo'!H15:H17="","",'2. Identificación del Riesgo'!H15:H17)</f>
        <v>Trámites, OPAs y Consultas de Acceso a la Información Pública</v>
      </c>
      <c r="I15" s="131" t="str">
        <f>IF('2. Identificación del Riesgo'!I15:I17="","",'2. Identificación del Riesgo'!I15:I17)</f>
        <v>Ejecución y Administración de procesos</v>
      </c>
      <c r="J15" s="131" t="str">
        <f>IF('2. Identificación del Riesgo'!J15:J17="","",'2. Identificación del Riesgo'!J15:J17)</f>
        <v>Rara vez: No se ha presentado en los últimos cinco años.</v>
      </c>
      <c r="K15" s="127" t="str">
        <f>'2. Identificación del Riesgo'!K15:K17</f>
        <v>Rara vez</v>
      </c>
      <c r="L15" s="128">
        <f>'2. Identificación del Riesgo'!L15:L17</f>
        <v>0.2</v>
      </c>
      <c r="M15" s="131"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No Aplica</v>
      </c>
      <c r="N15" s="127" t="str">
        <f>'2. Identificación del Riesgo'!N15:N17</f>
        <v>Moderado</v>
      </c>
      <c r="O15" s="128">
        <f>'2. Identificación del Riesgo'!O15:O17</f>
        <v>0.6</v>
      </c>
      <c r="P15" s="125" t="str">
        <f>'2. Identificación del Riesgo'!P15:P17</f>
        <v>Moderado</v>
      </c>
      <c r="Q15" s="51" t="str">
        <f>IF($H$15="","",
IF(OR($H$15="Corrupción",$H$15="Lavado de Activos",$H$15="Financiación del Terrorismo",$H$15="Trámites, OPAs y Consultas de Acceso a la Información Pública"),'6.Valoración Control Corrupción'!$E15,'5. Valoración de Controles'!$E15))</f>
        <v>El profesional asignado revisa el cumplimiento de los requisitos para cada uno de los PEC con el fin de establecer el cumpliento y la emisión del concepto técnico de cumplimiento o no cumplimiento</v>
      </c>
      <c r="R15" s="50" t="str">
        <f>IF($H$15="","",
IF(OR($H$15="Corrupción",$H$15="Lavado de Activos",$H$15="Financiación del Terrorismo",$H$15="Trámites, OPAs y Consultas de Acceso a la Información Pública"),"No Aplica",'5. Valoración de Controles'!$I15))</f>
        <v>No Aplica</v>
      </c>
      <c r="S15" s="50" t="str">
        <f>IF($H$15="","",
IF(OR($H$15="Corrupción",$H$15="Lavado de Activos",$H$15="Financiación del Terrorismo",$H$15="Trámites, OPAs y Consultas de Acceso a la Información Pública"),"No Aplica",'5. Valoración de Controles'!$J15))</f>
        <v>No Aplica</v>
      </c>
      <c r="T15" s="50" t="str">
        <f>IF($H$15="","",
IF(OR($H$15="Corrupción",$H$15="Lavado de Activos",$H$15="Financiación del Terrorismo",$H$15="Trámites, OPAs y Consultas de Acceso a la Información Pública"),"No Aplica",'5. Valoración de Controles'!$K15))</f>
        <v>No Aplica</v>
      </c>
      <c r="U15" s="50" t="str">
        <f>IF($H$15="","",
IF(OR($H$15="Corrupción",$H$15="Lavado de Activos",$H$15="Financiación del Terrorismo",$H$15="Trámites, OPAs y Consultas de Acceso a la Información Pública"),"No Aplica",'5. Valoración de Controles'!$L15))</f>
        <v>No Aplica</v>
      </c>
      <c r="V15" s="50" t="str">
        <f>IF($H$15="","",
IF(OR($H$15="Corrupción",$H$15="Lavado de Activos",$H$15="Financiación del Terrorismo",$H$15="Trámites, OPAs y Consultas de Acceso a la Información Pública"),"No Aplica",'5. Valoración de Controles'!$M15))</f>
        <v>No Aplica</v>
      </c>
      <c r="W15" s="50" t="str">
        <f>IF($H$15="","",
IF(OR($H$15="Corrupción",$H$15="Lavado de Activos",$H$15="Financiación del Terrorismo",$H$15="Trámites, OPAs y Consultas de Acceso a la Información Pública"),"No Aplica",'5. Valoración de Controles'!$N15))</f>
        <v>No Aplica</v>
      </c>
      <c r="X15" s="68" t="str">
        <f>IF($H$15="","",
IF(OR($H$15="Corrupción",$H$15="Lavado de Activos",$H$15="Financiación del Terrorismo",$H$15="Trámites, OPAs y Consultas de Acceso a la Información Pública"),"No Aplica",'5. Valoración de Controles'!$O15))</f>
        <v>No Aplica</v>
      </c>
      <c r="Y15" s="68" t="str">
        <f>IF($H$15="","",
IF(OR($H$15="Corrupción",$H$15="Lavado de Activos",$H$15="Financiación del Terrorismo",$H$15="Trámites, OPAs y Consultas de Acceso a la Información Pública"),"No Aplica",'5. Valoración de Controles'!$P15))</f>
        <v>No Aplica</v>
      </c>
      <c r="Z15" s="68" t="str">
        <f>IF($H$15="","",
IF(OR($H$15="Corrupción",$H$15="Lavado de Activos",$H$15="Financiación del Terrorismo",$H$15="Trámites, OPAs y Consultas de Acceso a la Información Pública"),"No Aplica",'5. Valoración de Controles'!$Q15))</f>
        <v>No Aplica</v>
      </c>
      <c r="AA15" s="52" t="str">
        <f>IF($H$15="","",
IF(OR($H$15="Corrupción",$H$15="Lavado de Activos",$H$15="Financiación del Terrorismo",$H$15="Trámites, OPAs y Consultas de Acceso a la Información Pública"),"No aplica",'5. Valoración de Controles'!$R15))</f>
        <v>No aplica</v>
      </c>
      <c r="AB15" s="127"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Rara vez</v>
      </c>
      <c r="AC15" s="186"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No aplica</v>
      </c>
      <c r="AD15" s="127"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Moderado</v>
      </c>
      <c r="AE15" s="186"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No aplica</v>
      </c>
      <c r="AF15" s="125"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Moderado</v>
      </c>
      <c r="AG15" s="129" t="s">
        <v>221</v>
      </c>
      <c r="AH15" s="156"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88" t="s">
        <v>451</v>
      </c>
      <c r="AJ15" s="190" t="s">
        <v>469</v>
      </c>
      <c r="AK15" s="183" t="str">
        <f t="shared" ref="AK15" si="5">IF(AI15="","","∑ Peso porcentual de cada acción definida")</f>
        <v>∑ Peso porcentual de cada acción definida</v>
      </c>
      <c r="AL15" s="126" t="s">
        <v>452</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43.5" customHeight="1">
      <c r="A16" s="130"/>
      <c r="B16" s="131"/>
      <c r="C16" s="131"/>
      <c r="D16" s="131"/>
      <c r="E16" s="131"/>
      <c r="F16" s="131"/>
      <c r="G16" s="131"/>
      <c r="H16" s="131"/>
      <c r="I16" s="131"/>
      <c r="J16" s="131"/>
      <c r="K16" s="127"/>
      <c r="L16" s="128"/>
      <c r="M16" s="131"/>
      <c r="N16" s="127"/>
      <c r="O16" s="128"/>
      <c r="P16" s="125"/>
      <c r="Q16" s="51" t="str">
        <f>IF($H$15="","",
IF(OR($H$15="Corrupción",$H$15="Lavado de Activos",$H$15="Financiación del Terrorismo",$H$15="Trámites, OPAs y Consultas de Acceso a la Información Pública"),'6.Valoración Control Corrupción'!$E16,'5. Valoración de Controles'!$E16))</f>
        <v>El profesional líder del grupo de gestión de riesgos por aglomeraciones de público y STVaprueba la emisión del concepto técnico para cada uno de los PECcon el fin de establecer que se encuentre coherente con la evaluación realizada y el PEC cargado o radicado en el IDIGER</v>
      </c>
      <c r="R16" s="50" t="str">
        <f>IF($H$15="","",
IF(OR($H$15="Corrupción",$H$15="Lavado de Activos",$H$15="Financiación del Terrorismo",$H$15="Trámites, OPAs y Consultas de Acceso a la Información Pública"),"No Aplica",'5. Valoración de Controles'!$I16))</f>
        <v>No Aplica</v>
      </c>
      <c r="S16" s="50" t="str">
        <f>IF($H$15="","",
IF(OR($H$15="Corrupción",$H$15="Lavado de Activos",$H$15="Financiación del Terrorismo",$H$15="Trámites, OPAs y Consultas de Acceso a la Información Pública"),"No Aplica",'5. Valoración de Controles'!$J16))</f>
        <v>No Aplica</v>
      </c>
      <c r="T16" s="50" t="str">
        <f>IF($H$15="","",
IF(OR($H$15="Corrupción",$H$15="Lavado de Activos",$H$15="Financiación del Terrorismo",$H$15="Trámites, OPAs y Consultas de Acceso a la Información Pública"),"No Aplica",'5. Valoración de Controles'!$K16))</f>
        <v>No Aplica</v>
      </c>
      <c r="U16" s="50" t="str">
        <f>IF($H$15="","",
IF(OR($H$15="Corrupción",$H$15="Lavado de Activos",$H$15="Financiación del Terrorismo",$H$15="Trámites, OPAs y Consultas de Acceso a la Información Pública"),"No Aplica",'5. Valoración de Controles'!$L16))</f>
        <v>No Aplica</v>
      </c>
      <c r="V16" s="50" t="str">
        <f>IF($H$15="","",
IF(OR($H$15="Corrupción",$H$15="Lavado de Activos",$H$15="Financiación del Terrorismo",$H$15="Trámites, OPAs y Consultas de Acceso a la Información Pública"),"No Aplica",'5. Valoración de Controles'!$M16))</f>
        <v>No Aplica</v>
      </c>
      <c r="W16" s="50" t="str">
        <f>IF($H$15="","",
IF(OR($H$15="Corrupción",$H$15="Lavado de Activos",$H$15="Financiación del Terrorismo",$H$15="Trámites, OPAs y Consultas de Acceso a la Información Pública"),"No Aplica",'5. Valoración de Controles'!$N16))</f>
        <v>No Aplica</v>
      </c>
      <c r="X16" s="68" t="str">
        <f>IF($H$15="","",
IF(OR($H$15="Corrupción",$H$15="Lavado de Activos",$H$15="Financiación del Terrorismo",$H$15="Trámites, OPAs y Consultas de Acceso a la Información Pública"),"No Aplica",'5. Valoración de Controles'!$O16))</f>
        <v>No Aplica</v>
      </c>
      <c r="Y16" s="68" t="str">
        <f>IF($H$15="","",
IF(OR($H$15="Corrupción",$H$15="Lavado de Activos",$H$15="Financiación del Terrorismo",$H$15="Trámites, OPAs y Consultas de Acceso a la Información Pública"),"No Aplica",'5. Valoración de Controles'!$P16))</f>
        <v>No Aplica</v>
      </c>
      <c r="Z16" s="68" t="str">
        <f>IF($H$15="","",
IF(OR($H$15="Corrupción",$H$15="Lavado de Activos",$H$15="Financiación del Terrorismo",$H$15="Trámites, OPAs y Consultas de Acceso a la Información Pública"),"No Aplica",'5. Valoración de Controles'!$Q16))</f>
        <v>No Aplica</v>
      </c>
      <c r="AA16" s="52" t="str">
        <f>IF($H$15="","",
IF(OR($H$15="Corrupción",$H$15="Lavado de Activos",$H$15="Financiación del Terrorismo",$H$15="Trámites, OPAs y Consultas de Acceso a la Información Pública"),"No aplica",'5. Valoración de Controles'!$R16))</f>
        <v>No aplica</v>
      </c>
      <c r="AB16" s="127"/>
      <c r="AC16" s="187"/>
      <c r="AD16" s="127"/>
      <c r="AE16" s="187"/>
      <c r="AF16" s="125"/>
      <c r="AG16" s="129"/>
      <c r="AH16" s="185"/>
      <c r="AI16" s="189"/>
      <c r="AJ16" s="191"/>
      <c r="AK16" s="184"/>
      <c r="AL16" s="191"/>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65.7" customHeight="1">
      <c r="A17" s="130"/>
      <c r="B17" s="131"/>
      <c r="C17" s="131"/>
      <c r="D17" s="131"/>
      <c r="E17" s="131"/>
      <c r="F17" s="131"/>
      <c r="G17" s="131"/>
      <c r="H17" s="131"/>
      <c r="I17" s="131"/>
      <c r="J17" s="131"/>
      <c r="K17" s="127"/>
      <c r="L17" s="128"/>
      <c r="M17" s="131"/>
      <c r="N17" s="127"/>
      <c r="O17" s="128"/>
      <c r="P17" s="125"/>
      <c r="Q17" s="51" t="str">
        <f>IF($H$15="","",
IF(OR($H$15="Corrupción",$H$15="Lavado de Activos",$H$15="Financiación del Terrorismo",$H$15="Trámites, OPAs y Consultas de Acceso a la Información Pública"),'6.Valoración Control Corrupción'!$E17,'5. Valoración de Controles'!$E17))</f>
        <v>El Subdirector para el manejo de emrgencias y desastresaprueba la emisión del concepto técnico para cada uno de los PECcon el fin de establecer que se encuentre coherente con la evaluación realizada y el PEC cargado o radicado en el IDIGER</v>
      </c>
      <c r="R17" s="50" t="str">
        <f>IF($H$15="","",
IF(OR($H$15="Corrupción",$H$15="Lavado de Activos",$H$15="Financiación del Terrorismo",$H$15="Trámites, OPAs y Consultas de Acceso a la Información Pública"),"No Aplica",'5. Valoración de Controles'!$I17))</f>
        <v>No Aplica</v>
      </c>
      <c r="S17" s="50" t="str">
        <f>IF($H$15="","",
IF(OR($H$15="Corrupción",$H$15="Lavado de Activos",$H$15="Financiación del Terrorismo",$H$15="Trámites, OPAs y Consultas de Acceso a la Información Pública"),"No Aplica",'5. Valoración de Controles'!$J17))</f>
        <v>No Aplica</v>
      </c>
      <c r="T17" s="50" t="str">
        <f>IF($H$15="","",
IF(OR($H$15="Corrupción",$H$15="Lavado de Activos",$H$15="Financiación del Terrorismo",$H$15="Trámites, OPAs y Consultas de Acceso a la Información Pública"),"No Aplica",'5. Valoración de Controles'!$K17))</f>
        <v>No Aplica</v>
      </c>
      <c r="U17" s="50" t="str">
        <f>IF($H$15="","",
IF(OR($H$15="Corrupción",$H$15="Lavado de Activos",$H$15="Financiación del Terrorismo",$H$15="Trámites, OPAs y Consultas de Acceso a la Información Pública"),"No Aplica",'5. Valoración de Controles'!$L17))</f>
        <v>No Aplica</v>
      </c>
      <c r="V17" s="50" t="str">
        <f>IF($H$15="","",
IF(OR($H$15="Corrupción",$H$15="Lavado de Activos",$H$15="Financiación del Terrorismo",$H$15="Trámites, OPAs y Consultas de Acceso a la Información Pública"),"No Aplica",'5. Valoración de Controles'!$M17))</f>
        <v>No Aplica</v>
      </c>
      <c r="W17" s="50" t="str">
        <f>IF($H$15="","",
IF(OR($H$15="Corrupción",$H$15="Lavado de Activos",$H$15="Financiación del Terrorismo",$H$15="Trámites, OPAs y Consultas de Acceso a la Información Pública"),"No Aplica",'5. Valoración de Controles'!$N17))</f>
        <v>No Aplica</v>
      </c>
      <c r="X17" s="68" t="str">
        <f>IF($H$15="","",
IF(OR($H$15="Corrupción",$H$15="Lavado de Activos",$H$15="Financiación del Terrorismo",$H$15="Trámites, OPAs y Consultas de Acceso a la Información Pública"),"No Aplica",'5. Valoración de Controles'!$O17))</f>
        <v>No Aplica</v>
      </c>
      <c r="Y17" s="68" t="str">
        <f>IF($H$15="","",
IF(OR($H$15="Corrupción",$H$15="Lavado de Activos",$H$15="Financiación del Terrorismo",$H$15="Trámites, OPAs y Consultas de Acceso a la Información Pública"),"No Aplica",'5. Valoración de Controles'!$P17))</f>
        <v>No Aplica</v>
      </c>
      <c r="Z17" s="68" t="str">
        <f>IF($H$15="","",
IF(OR($H$15="Corrupción",$H$15="Lavado de Activos",$H$15="Financiación del Terrorismo",$H$15="Trámites, OPAs y Consultas de Acceso a la Información Pública"),"No Aplica",'5. Valoración de Controles'!$Q17))</f>
        <v>No Aplica</v>
      </c>
      <c r="AA17" s="52" t="str">
        <f>IF($H$15="","",
IF(OR($H$15="Corrupción",$H$15="Lavado de Activos",$H$15="Financiación del Terrorismo",$H$15="Trámites, OPAs y Consultas de Acceso a la Información Pública"),"No aplica",'5. Valoración de Controles'!$R17))</f>
        <v>No aplica</v>
      </c>
      <c r="AB17" s="127"/>
      <c r="AC17" s="187"/>
      <c r="AD17" s="127"/>
      <c r="AE17" s="187"/>
      <c r="AF17" s="125"/>
      <c r="AG17" s="129"/>
      <c r="AH17" s="185"/>
      <c r="AI17" s="189"/>
      <c r="AJ17" s="191"/>
      <c r="AK17" s="184"/>
      <c r="AL17" s="191"/>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c r="A18" s="130">
        <v>4</v>
      </c>
      <c r="B18" s="131" t="str">
        <f>'2. Identificación del Riesgo'!B18:B20</f>
        <v>Manejo de Emergencias y Desastres</v>
      </c>
      <c r="C18" s="131" t="str">
        <f>IF('2. Identificación del Riesgo'!C18:C20="","",'2. Identificación del Riesgo'!C18:C20)</f>
        <v>Compromisos de plan de acción</v>
      </c>
      <c r="D18" s="131" t="str">
        <f>IF('2. Identificación del Riesgo'!D18:D20="","",'2. Identificación del Riesgo'!D18:D20)</f>
        <v>Afectación Reputacional</v>
      </c>
      <c r="E18" s="131" t="str">
        <f>IF('2. Identificación del Riesgo'!E18:E20="","",'2. Identificación del Riesgo'!E18:E20)</f>
        <v>Recursos limitados para el cumplimiento de los compromisos</v>
      </c>
      <c r="F18" s="131" t="str">
        <f>IF('2. Identificación del Riesgo'!F18:F20="","",'2. Identificación del Riesgo'!F18:F20)</f>
        <v>Debilidad en el seguimiento de los compromisos</v>
      </c>
      <c r="G18" s="131" t="str">
        <f>IF('2. Identificación del Riesgo'!G18:G20="","",'2. Identificación del Riesgo'!G18:G20)</f>
        <v>Posibilidad de afectación reputaciona por el Incumplimiento de las actividades establecidas en el plan de acción</v>
      </c>
      <c r="H18" s="131" t="str">
        <f>IF('2. Identificación del Riesgo'!H18:H20="","",'2. Identificación del Riesgo'!H18:H20)</f>
        <v>Estratégico</v>
      </c>
      <c r="I18" s="131" t="str">
        <f>IF('2. Identificación del Riesgo'!I18:I20="","",'2. Identificación del Riesgo'!I18:I20)</f>
        <v>Ejecución y Administración de procesos</v>
      </c>
      <c r="J18" s="131" t="str">
        <f>IF('2. Identificación del Riesgo'!J18:J20="","",'2. Identificación del Riesgo'!J18:J20)</f>
        <v>Baja: La actividad que conlleva el riesgo se ejecuta de 3 a 24 veces por año</v>
      </c>
      <c r="K18" s="127" t="str">
        <f>'2. Identificación del Riesgo'!K18:K20</f>
        <v>Baja</v>
      </c>
      <c r="L18" s="128">
        <f>'2. Identificación del Riesgo'!L18:L20</f>
        <v>0.4</v>
      </c>
      <c r="M18" s="131"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alguna área de la organización</v>
      </c>
      <c r="N18" s="127" t="str">
        <f>'2. Identificación del Riesgo'!N18:N20</f>
        <v>Leve</v>
      </c>
      <c r="O18" s="128">
        <f>'2. Identificación del Riesgo'!O18:O20</f>
        <v>0.2</v>
      </c>
      <c r="P18" s="125" t="str">
        <f>'2. Identificación del Riesgo'!P18:P20</f>
        <v>Bajo</v>
      </c>
      <c r="Q18" s="51" t="str">
        <f>IF($H$18="","",
IF(OR($H$18="Corrupción",$H$18="Lavado de Activos",$H$18="Financiación del Terrorismo",$H$18="Trámites, OPAs y Consultas de Acceso a la Información Pública"),'6.Valoración Control Corrupción'!$E18,'5. Valoración de Controles'!$E18))</f>
        <v>Líderes de grupos funcionales</v>
      </c>
      <c r="R18" s="50" t="str">
        <f>IF($H$18="","",
IF(OR($H$18="Corrupción",$H$18="Lavado de Activos",$H$18="Financiación del Terrorismo",$H$18="Trámites, OPAs y Consultas de Acceso a la Información Pública"),"No Aplica",'5. Valoración de Controles'!$I18))</f>
        <v>Preventivo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Sin Documentar</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Carpeta compartida</v>
      </c>
      <c r="Y18" s="68" t="str">
        <f>IF($H$18="","",
IF(OR($H$18="Corrupción",$H$18="Lavado de Activos",$H$18="Financiación del Terrorismo",$H$18="Trámites, OPAs y Consultas de Acceso a la Información Pública"),"No Aplica",'5. Valoración de Controles'!$P18))</f>
        <v>Informe mensual de gestión</v>
      </c>
      <c r="Z18" s="68" t="str">
        <f>IF($H$18="","",
IF(OR($H$18="Corrupción",$H$18="Lavado de Activos",$H$18="Financiación del Terrorismo",$H$18="Trámites, OPAs y Consultas de Acceso a la Información Pública"),"No Aplica",'5. Valoración de Controles'!$Q18))</f>
        <v xml:space="preserve">En los casos, que se evidiencien incumpliientos o retrasos en el cumplimiento de las actividades, adelantar la gestión para su priorización y en los casos que corresponda justificar el no cumplimiento </v>
      </c>
      <c r="AA18" s="52">
        <f>IF($H$18="","",
IF(OR($H$18="Corrupción",$H$18="Lavado de Activos",$H$18="Financiación del Terrorismo",$H$18="Trámites, OPAs y Consultas de Acceso a la Información Pública"),"No aplica",'5. Valoración de Controles'!$R18))</f>
        <v>0.4</v>
      </c>
      <c r="AB18" s="127"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8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0.14399999999999999</v>
      </c>
      <c r="AD18" s="127"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Leve</v>
      </c>
      <c r="AE18" s="18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0.2</v>
      </c>
      <c r="AF18" s="125"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Bajo</v>
      </c>
      <c r="AG18" s="129" t="s">
        <v>67</v>
      </c>
      <c r="AH18" s="156"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188"/>
      <c r="AJ18" s="190"/>
      <c r="AK18" s="183" t="str">
        <f t="shared" ref="AK18" si="8">IF(AI18="","","∑ Peso porcentual de cada acción definida")</f>
        <v/>
      </c>
      <c r="AL18" s="126"/>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c r="A19" s="130"/>
      <c r="B19" s="131"/>
      <c r="C19" s="131"/>
      <c r="D19" s="131"/>
      <c r="E19" s="131"/>
      <c r="F19" s="131"/>
      <c r="G19" s="131"/>
      <c r="H19" s="131"/>
      <c r="I19" s="131"/>
      <c r="J19" s="131"/>
      <c r="K19" s="127"/>
      <c r="L19" s="128"/>
      <c r="M19" s="131"/>
      <c r="N19" s="127"/>
      <c r="O19" s="128"/>
      <c r="P19" s="125"/>
      <c r="Q19" s="51" t="str">
        <f>IF($H$18="","",
IF(OR($H$18="Corrupción",$H$18="Lavado de Activos",$H$18="Financiación del Terrorismo",$H$18="Trámites, OPAs y Consultas de Acceso a la Información Pública"),'6.Valoración Control Corrupción'!$E19,'5. Valoración de Controles'!$E19))</f>
        <v>Subdirector</v>
      </c>
      <c r="R19" s="50" t="str">
        <f>IF($H$18="","",
IF(OR($H$18="Corrupción",$H$18="Lavado de Activos",$H$18="Financiación del Terrorismo",$H$18="Trámites, OPAs y Consultas de Acceso a la Información Pública"),"No Aplica",'5. Valoración de Controles'!$I19))</f>
        <v>Preventivo</v>
      </c>
      <c r="S19" s="50" t="str">
        <f>IF($H$18="","",
IF(OR($H$18="Corrupción",$H$18="Lavado de Activos",$H$18="Financiación del Terrorismo",$H$18="Trámites, OPAs y Consultas de Acceso a la Información Pública"),"No Aplica",'5. Valoración de Controles'!$J19))</f>
        <v>Afecta probabilidad</v>
      </c>
      <c r="T19" s="50" t="str">
        <f>IF($H$18="","",
IF(OR($H$18="Corrupción",$H$18="Lavado de Activos",$H$18="Financiación del Terrorismo",$H$18="Trámites, OPAs y Consultas de Acceso a la Información Pública"),"No Aplica",'5. Valoración de Controles'!$K19))</f>
        <v>Manual</v>
      </c>
      <c r="U19" s="50" t="str">
        <f>IF($H$18="","",
IF(OR($H$18="Corrupción",$H$18="Lavado de Activos",$H$18="Financiación del Terrorismo",$H$18="Trámites, OPAs y Consultas de Acceso a la Información Pública"),"No Aplica",'5. Valoración de Controles'!$L19))</f>
        <v>Sin Documentar</v>
      </c>
      <c r="V19" s="50" t="str">
        <f>IF($H$18="","",
IF(OR($H$18="Corrupción",$H$18="Lavado de Activos",$H$18="Financiación del Terrorismo",$H$18="Trámites, OPAs y Consultas de Acceso a la Información Pública"),"No Aplica",'5. Valoración de Controles'!$M19))</f>
        <v>Continua</v>
      </c>
      <c r="W19" s="50" t="str">
        <f>IF($H$18="","",
IF(OR($H$18="Corrupción",$H$18="Lavado de Activos",$H$18="Financiación del Terrorismo",$H$18="Trámites, OPAs y Consultas de Acceso a la Información Pública"),"No Aplica",'5. Valoración de Controles'!$N19))</f>
        <v>Con registro</v>
      </c>
      <c r="X19" s="68" t="str">
        <f>IF($H$18="","",
IF(OR($H$18="Corrupción",$H$18="Lavado de Activos",$H$18="Financiación del Terrorismo",$H$18="Trámites, OPAs y Consultas de Acceso a la Información Pública"),"No Aplica",'5. Valoración de Controles'!$O19))</f>
        <v>Carpeta compartida</v>
      </c>
      <c r="Y19" s="68" t="str">
        <f>IF($H$18="","",
IF(OR($H$18="Corrupción",$H$18="Lavado de Activos",$H$18="Financiación del Terrorismo",$H$18="Trámites, OPAs y Consultas de Acceso a la Información Pública"),"No Aplica",'5. Valoración de Controles'!$P19))</f>
        <v>Reuniones de seguimiento</v>
      </c>
      <c r="Z19" s="68" t="str">
        <f>IF($H$18="","",
IF(OR($H$18="Corrupción",$H$18="Lavado de Activos",$H$18="Financiación del Terrorismo",$H$18="Trámites, OPAs y Consultas de Acceso a la Información Pública"),"No Aplica",'5. Valoración de Controles'!$Q19))</f>
        <v>En los casos, que se evidiencien incumpliientos o retrasos en el cumplimiento de las actividades, adelantar la gestión para su priorización</v>
      </c>
      <c r="AA19" s="52">
        <f>IF($H$18="","",
IF(OR($H$18="Corrupción",$H$18="Lavado de Activos",$H$18="Financiación del Terrorismo",$H$18="Trámites, OPAs y Consultas de Acceso a la Información Pública"),"No aplica",'5. Valoración de Controles'!$R19))</f>
        <v>0.4</v>
      </c>
      <c r="AB19" s="127"/>
      <c r="AC19" s="187"/>
      <c r="AD19" s="127"/>
      <c r="AE19" s="187"/>
      <c r="AF19" s="125"/>
      <c r="AG19" s="129"/>
      <c r="AH19" s="185"/>
      <c r="AI19" s="189"/>
      <c r="AJ19" s="191"/>
      <c r="AK19" s="184"/>
      <c r="AL19" s="191"/>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c r="A20" s="130"/>
      <c r="B20" s="131"/>
      <c r="C20" s="131"/>
      <c r="D20" s="131"/>
      <c r="E20" s="131"/>
      <c r="F20" s="131"/>
      <c r="G20" s="131"/>
      <c r="H20" s="131"/>
      <c r="I20" s="131"/>
      <c r="J20" s="131"/>
      <c r="K20" s="127"/>
      <c r="L20" s="128"/>
      <c r="M20" s="131"/>
      <c r="N20" s="127"/>
      <c r="O20" s="128"/>
      <c r="P20" s="125"/>
      <c r="Q20" s="51">
        <f>IF($H$18="","",
IF(OR($H$18="Corrupción",$H$18="Lavado de Activos",$H$18="Financiación del Terrorismo",$H$18="Trámites, OPAs y Consultas de Acceso a la Información Pública"),'6.Valoración Control Corrupción'!$E20,'5. Valoración de Controles'!$E20))</f>
        <v>0</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27"/>
      <c r="AC20" s="187"/>
      <c r="AD20" s="127"/>
      <c r="AE20" s="187"/>
      <c r="AF20" s="125"/>
      <c r="AG20" s="129"/>
      <c r="AH20" s="185"/>
      <c r="AI20" s="189"/>
      <c r="AJ20" s="191"/>
      <c r="AK20" s="184"/>
      <c r="AL20" s="191"/>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c r="A21" s="130">
        <v>5</v>
      </c>
      <c r="B21" s="131" t="str">
        <f>'2. Identificación del Riesgo'!B21:B23</f>
        <v>Manejo de Emergencias y Desastres</v>
      </c>
      <c r="C21" s="131" t="str">
        <f>IF('2. Identificación del Riesgo'!C21:C23="","",'2. Identificación del Riesgo'!C21:C23)</f>
        <v>Coordinación servicios de respuesta, emergencias y desastres</v>
      </c>
      <c r="D21" s="131" t="str">
        <f>IF('2. Identificación del Riesgo'!D21:D23="","",'2. Identificación del Riesgo'!D21:D23)</f>
        <v>Afectación Reputacional</v>
      </c>
      <c r="E21" s="131" t="str">
        <f>IF('2. Identificación del Riesgo'!E21:E23="","",'2. Identificación del Riesgo'!E21:E23)</f>
        <v>Consolidación de información por parte del SDGR_CC sin el cumplimiento de requisitos</v>
      </c>
      <c r="F21" s="131" t="str">
        <f>IF('2. Identificación del Riesgo'!F21:F23="","",'2. Identificación del Riesgo'!F21:F23)</f>
        <v>Debilidad en el registro de población afectada por emergencias</v>
      </c>
      <c r="G21" s="131" t="str">
        <f>IF('2. Identificación del Riesgo'!G21:G23="","",'2. Identificación del Riesgo'!G21:G23)</f>
        <v>Posibilidad de afectación reputaciona por Emisión de certificados de emergencia, sin el cumplimiento de requisitos para beneficio de un tercero</v>
      </c>
      <c r="H21" s="131" t="str">
        <f>IF('2. Identificación del Riesgo'!H21:H23="","",'2. Identificación del Riesgo'!H21:H23)</f>
        <v>Trámites, OPAs y Consultas de Acceso a la Información Pública</v>
      </c>
      <c r="I21" s="131" t="str">
        <f>IF('2. Identificación del Riesgo'!I21:I23="","",'2. Identificación del Riesgo'!I21:I23)</f>
        <v>Ejecución y Administración de procesos</v>
      </c>
      <c r="J21" s="131" t="str">
        <f>IF('2. Identificación del Riesgo'!J21:J23="","",'2. Identificación del Riesgo'!J21:J23)</f>
        <v>Rara vez: No se ha presentado en los últimos cinco años.</v>
      </c>
      <c r="K21" s="127" t="str">
        <f>'2. Identificación del Riesgo'!K21:K23</f>
        <v>Rara vez</v>
      </c>
      <c r="L21" s="128">
        <f>'2. Identificación del Riesgo'!L21:L23</f>
        <v>0.2</v>
      </c>
      <c r="M21" s="131"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No Aplica</v>
      </c>
      <c r="N21" s="127" t="str">
        <f>'2. Identificación del Riesgo'!N21:N23</f>
        <v>Moderado</v>
      </c>
      <c r="O21" s="128">
        <f>'2. Identificación del Riesgo'!O21:O23</f>
        <v>0.6</v>
      </c>
      <c r="P21" s="125" t="str">
        <f>'2. Identificación del Riesgo'!P21:P23</f>
        <v>Moderado</v>
      </c>
      <c r="Q21" s="51" t="str">
        <f>IF($H$21="","",
IF(OR($H$21="Corrupción",$H$21="Lavado de Activos",$H$21="Financiación del Terrorismo",$H$21="Trámites, OPAs y Consultas de Acceso a la Información Pública"),'6.Valoración Control Corrupción'!$E21,'5. Valoración de Controles'!$E22))</f>
        <v>El técnico administrativo revisa que la persona  que solicita la información se encuentra registrada en la información remitidqa por la SDIS y en los registros de población cargaddos en el caso SIRE correspondiente</v>
      </c>
      <c r="R21" s="50" t="str">
        <f>IF($H$21="","",
IF(OR($H$21="Corrupción",$H$21="Lavado de Activos",$H$21="Financiación del Terrorismo",$H$21="Trámites, OPAs y Consultas de Acceso a la Información Pública"),"No Aplica",'5. Valoración de Controles'!$I21))</f>
        <v>No Aplica</v>
      </c>
      <c r="S21" s="50" t="str">
        <f>IF($H$21="","",
IF(OR($H$21="Corrupción",$H$21="Lavado de Activos",$H$21="Financiación del Terrorismo",$H$21="Trámites, OPAs y Consultas de Acceso a la Información Pública"),"No Aplica",'5. Valoración de Controles'!$J21))</f>
        <v>No Aplica</v>
      </c>
      <c r="T21" s="50" t="str">
        <f>IF($H$21="","",
IF(OR($H$21="Corrupción",$H$21="Lavado de Activos",$H$21="Financiación del Terrorismo",$H$21="Trámites, OPAs y Consultas de Acceso a la Información Pública"),"No Aplica",'5. Valoración de Controles'!$K21))</f>
        <v>No Aplica</v>
      </c>
      <c r="U21" s="50" t="str">
        <f>IF($H$21="","",
IF(OR($H$21="Corrupción",$H$21="Lavado de Activos",$H$21="Financiación del Terrorismo",$H$21="Trámites, OPAs y Consultas de Acceso a la Información Pública"),"No Aplica",'5. Valoración de Controles'!$L21))</f>
        <v>No Aplica</v>
      </c>
      <c r="V21" s="50" t="str">
        <f>IF($H$21="","",
IF(OR($H$21="Corrupción",$H$21="Lavado de Activos",$H$21="Financiación del Terrorismo",$H$21="Trámites, OPAs y Consultas de Acceso a la Información Pública"),"No Aplica",'5. Valoración de Controles'!$M21))</f>
        <v>No Aplica</v>
      </c>
      <c r="W21" s="50" t="str">
        <f>IF($H$21="","",
IF(OR($H$21="Corrupción",$H$21="Lavado de Activos",$H$21="Financiación del Terrorismo",$H$21="Trámites, OPAs y Consultas de Acceso a la Información Pública"),"No Aplica",'5. Valoración de Controles'!$N21))</f>
        <v>No Aplica</v>
      </c>
      <c r="X21" s="68" t="str">
        <f>IF($H$21="","",
IF(OR($H$21="Corrupción",$H$21="Lavado de Activos",$H$21="Financiación del Terrorismo",$H$21="Trámites, OPAs y Consultas de Acceso a la Información Pública"),"No Aplica",'5. Valoración de Controles'!$O21))</f>
        <v>No Aplica</v>
      </c>
      <c r="Y21" s="68" t="str">
        <f>IF($H$21="","",
IF(OR($H$21="Corrupción",$H$21="Lavado de Activos",$H$21="Financiación del Terrorismo",$H$21="Trámites, OPAs y Consultas de Acceso a la Información Pública"),"No Aplica",'5. Valoración de Controles'!$P21))</f>
        <v>No Aplica</v>
      </c>
      <c r="Z21" s="68" t="str">
        <f>IF($H$21="","",
IF(OR($H$21="Corrupción",$H$21="Lavado de Activos",$H$21="Financiación del Terrorismo",$H$21="Trámites, OPAs y Consultas de Acceso a la Información Pública"),"No Aplica",'5. Valoración de Controles'!$Q21))</f>
        <v>No Aplica</v>
      </c>
      <c r="AA21" s="52" t="str">
        <f>IF($H$21="","",
IF(OR($H$21="Corrupción",$H$21="Lavado de Activos",$H$21="Financiación del Terrorismo",$H$21="Trámites, OPAs y Consultas de Acceso a la Información Pública"),"No aplica",'5. Valoración de Controles'!$R21))</f>
        <v>No aplica</v>
      </c>
      <c r="AB21" s="127"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Rara vez</v>
      </c>
      <c r="AC21" s="186"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No aplica</v>
      </c>
      <c r="AD21" s="127"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Moderado</v>
      </c>
      <c r="AE21" s="186"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No aplica</v>
      </c>
      <c r="AF21" s="125"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129" t="s">
        <v>221</v>
      </c>
      <c r="AH21" s="156"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188" t="s">
        <v>458</v>
      </c>
      <c r="AJ21" s="190" t="s">
        <v>469</v>
      </c>
      <c r="AK21" s="183" t="str">
        <f t="shared" ref="AK21" si="11">IF(AI21="","","∑ Peso porcentual de cada acción definida")</f>
        <v>∑ Peso porcentual de cada acción definida</v>
      </c>
      <c r="AL21" s="126" t="s">
        <v>459</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c r="A22" s="130"/>
      <c r="B22" s="131"/>
      <c r="C22" s="131"/>
      <c r="D22" s="131"/>
      <c r="E22" s="131"/>
      <c r="F22" s="131"/>
      <c r="G22" s="131"/>
      <c r="H22" s="131"/>
      <c r="I22" s="131"/>
      <c r="J22" s="131"/>
      <c r="K22" s="127"/>
      <c r="L22" s="128"/>
      <c r="M22" s="131"/>
      <c r="N22" s="127"/>
      <c r="O22" s="128"/>
      <c r="P22" s="125"/>
      <c r="Q22" s="51" t="str">
        <f>IF($H$21="","",
IF(OR($H$21="Corrupción",$H$21="Lavado de Activos",$H$21="Financiación del Terrorismo",$H$21="Trámites, OPAs y Consultas de Acceso a la Información Pública"),'6.Valoración Control Corrupción'!$E22,'5. Valoración de Controles'!#REF!))</f>
        <v>El profesional de servicios de respuesta  verifica que la persona  que solicita la información se encuentra registrada en la información remitidqa por la SDIS y en los registros de población cargaddos en el caso SIRE correspondiente</v>
      </c>
      <c r="R22" s="50" t="str">
        <f>IF($H$21="","",
IF(OR($H$21="Corrupción",$H$21="Lavado de Activos",$H$21="Financiación del Terrorismo",$H$21="Trámites, OPAs y Consultas de Acceso a la Información Pública"),"No Aplica",'5. Valoración de Controles'!$I22))</f>
        <v>No Aplica</v>
      </c>
      <c r="S22" s="50" t="str">
        <f>IF($H$21="","",
IF(OR($H$21="Corrupción",$H$21="Lavado de Activos",$H$21="Financiación del Terrorismo",$H$21="Trámites, OPAs y Consultas de Acceso a la Información Pública"),"No Aplica",'5. Valoración de Controles'!$J22))</f>
        <v>No Aplica</v>
      </c>
      <c r="T22" s="50" t="str">
        <f>IF($H$21="","",
IF(OR($H$21="Corrupción",$H$21="Lavado de Activos",$H$21="Financiación del Terrorismo",$H$21="Trámites, OPAs y Consultas de Acceso a la Información Pública"),"No Aplica",'5. Valoración de Controles'!$K22))</f>
        <v>No Aplica</v>
      </c>
      <c r="U22" s="50" t="str">
        <f>IF($H$21="","",
IF(OR($H$21="Corrupción",$H$21="Lavado de Activos",$H$21="Financiación del Terrorismo",$H$21="Trámites, OPAs y Consultas de Acceso a la Información Pública"),"No Aplica",'5. Valoración de Controles'!$L22))</f>
        <v>No Aplica</v>
      </c>
      <c r="V22" s="50" t="str">
        <f>IF($H$21="","",
IF(OR($H$21="Corrupción",$H$21="Lavado de Activos",$H$21="Financiación del Terrorismo",$H$21="Trámites, OPAs y Consultas de Acceso a la Información Pública"),"No Aplica",'5. Valoración de Controles'!$M22))</f>
        <v>No Aplica</v>
      </c>
      <c r="W22" s="50" t="str">
        <f>IF($H$21="","",
IF(OR($H$21="Corrupción",$H$21="Lavado de Activos",$H$21="Financiación del Terrorismo",$H$21="Trámites, OPAs y Consultas de Acceso a la Información Pública"),"No Aplica",'5. Valoración de Controles'!$N22))</f>
        <v>No Aplica</v>
      </c>
      <c r="X22" s="68" t="str">
        <f>IF($H$21="","",
IF(OR($H$21="Corrupción",$H$21="Lavado de Activos",$H$21="Financiación del Terrorismo",$H$21="Trámites, OPAs y Consultas de Acceso a la Información Pública"),"No Aplica",'5. Valoración de Controles'!$O22))</f>
        <v>No Aplica</v>
      </c>
      <c r="Y22" s="68" t="str">
        <f>IF($H$21="","",
IF(OR($H$21="Corrupción",$H$21="Lavado de Activos",$H$21="Financiación del Terrorismo",$H$21="Trámites, OPAs y Consultas de Acceso a la Información Pública"),"No Aplica",'5. Valoración de Controles'!$P22))</f>
        <v>No Aplica</v>
      </c>
      <c r="Z22" s="68" t="str">
        <f>IF($H$21="","",
IF(OR($H$21="Corrupción",$H$21="Lavado de Activos",$H$21="Financiación del Terrorismo",$H$21="Trámites, OPAs y Consultas de Acceso a la Información Pública"),"No Aplica",'5. Valoración de Controles'!$Q22))</f>
        <v>No Aplica</v>
      </c>
      <c r="AA22" s="52" t="str">
        <f>IF($H$21="","",
IF(OR($H$21="Corrupción",$H$21="Lavado de Activos",$H$21="Financiación del Terrorismo",$H$21="Trámites, OPAs y Consultas de Acceso a la Información Pública"),"No aplica",'5. Valoración de Controles'!$R22))</f>
        <v>No aplica</v>
      </c>
      <c r="AB22" s="127"/>
      <c r="AC22" s="187"/>
      <c r="AD22" s="127"/>
      <c r="AE22" s="187"/>
      <c r="AF22" s="125"/>
      <c r="AG22" s="129"/>
      <c r="AH22" s="185"/>
      <c r="AI22" s="189"/>
      <c r="AJ22" s="191"/>
      <c r="AK22" s="184"/>
      <c r="AL22" s="191"/>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c r="A23" s="130"/>
      <c r="B23" s="131"/>
      <c r="C23" s="131"/>
      <c r="D23" s="131"/>
      <c r="E23" s="131"/>
      <c r="F23" s="131"/>
      <c r="G23" s="131"/>
      <c r="H23" s="131"/>
      <c r="I23" s="131"/>
      <c r="J23" s="131"/>
      <c r="K23" s="127"/>
      <c r="L23" s="128"/>
      <c r="M23" s="131"/>
      <c r="N23" s="127"/>
      <c r="O23" s="128"/>
      <c r="P23" s="125"/>
      <c r="Q23" s="51">
        <f>IF($H$21="","",
IF(OR($H$21="Corrupción",$H$21="Lavado de Activos",$H$21="Financiación del Terrorismo",$H$21="Trámites, OPAs y Consultas de Acceso a la Información Pública"),'6.Valoración Control Corrupción'!$E23,'5. Valoración de Controles'!$E23))</f>
        <v>0</v>
      </c>
      <c r="R23" s="50" t="str">
        <f>IF($H$21="","",
IF(OR($H$21="Corrupción",$H$21="Lavado de Activos",$H$21="Financiación del Terrorismo",$H$21="Trámites, OPAs y Consultas de Acceso a la Información Pública"),"No Aplica",'5. Valoración de Controles'!$I23))</f>
        <v>No Aplica</v>
      </c>
      <c r="S23" s="50" t="str">
        <f>IF($H$21="","",
IF(OR($H$21="Corrupción",$H$21="Lavado de Activos",$H$21="Financiación del Terrorismo",$H$21="Trámites, OPAs y Consultas de Acceso a la Información Pública"),"No Aplica",'5. Valoración de Controles'!$J23))</f>
        <v>No Aplica</v>
      </c>
      <c r="T23" s="50" t="str">
        <f>IF($H$21="","",
IF(OR($H$21="Corrupción",$H$21="Lavado de Activos",$H$21="Financiación del Terrorismo",$H$21="Trámites, OPAs y Consultas de Acceso a la Información Pública"),"No Aplica",'5. Valoración de Controles'!$K23))</f>
        <v>No Aplica</v>
      </c>
      <c r="U23" s="50" t="str">
        <f>IF($H$21="","",
IF(OR($H$21="Corrupción",$H$21="Lavado de Activos",$H$21="Financiación del Terrorismo",$H$21="Trámites, OPAs y Consultas de Acceso a la Información Pública"),"No Aplica",'5. Valoración de Controles'!$L23))</f>
        <v>No Aplica</v>
      </c>
      <c r="V23" s="50" t="str">
        <f>IF($H$21="","",
IF(OR($H$21="Corrupción",$H$21="Lavado de Activos",$H$21="Financiación del Terrorismo",$H$21="Trámites, OPAs y Consultas de Acceso a la Información Pública"),"No Aplica",'5. Valoración de Controles'!$M23))</f>
        <v>No Aplica</v>
      </c>
      <c r="W23" s="50" t="str">
        <f>IF($H$21="","",
IF(OR($H$21="Corrupción",$H$21="Lavado de Activos",$H$21="Financiación del Terrorismo",$H$21="Trámites, OPAs y Consultas de Acceso a la Información Pública"),"No Aplica",'5. Valoración de Controles'!$N23))</f>
        <v>No Aplica</v>
      </c>
      <c r="X23" s="68" t="str">
        <f>IF($H$21="","",
IF(OR($H$21="Corrupción",$H$21="Lavado de Activos",$H$21="Financiación del Terrorismo",$H$21="Trámites, OPAs y Consultas de Acceso a la Información Pública"),"No Aplica",'5. Valoración de Controles'!$O23))</f>
        <v>No Aplica</v>
      </c>
      <c r="Y23" s="68" t="str">
        <f>IF($H$21="","",
IF(OR($H$21="Corrupción",$H$21="Lavado de Activos",$H$21="Financiación del Terrorismo",$H$21="Trámites, OPAs y Consultas de Acceso a la Información Pública"),"No Aplica",'5. Valoración de Controles'!$P23))</f>
        <v>No Aplica</v>
      </c>
      <c r="Z23" s="68" t="str">
        <f>IF($H$21="","",
IF(OR($H$21="Corrupción",$H$21="Lavado de Activos",$H$21="Financiación del Terrorismo",$H$21="Trámites, OPAs y Consultas de Acceso a la Información Pública"),"No Aplica",'5. Valoración de Controles'!$Q23))</f>
        <v>No Aplica</v>
      </c>
      <c r="AA23" s="52" t="str">
        <f>IF($H$21="","",
IF(OR($H$21="Corrupción",$H$21="Lavado de Activos",$H$21="Financiación del Terrorismo",$H$21="Trámites, OPAs y Consultas de Acceso a la Información Pública"),"No aplica",'5. Valoración de Controles'!$R23))</f>
        <v>No aplica</v>
      </c>
      <c r="AB23" s="127"/>
      <c r="AC23" s="187"/>
      <c r="AD23" s="127"/>
      <c r="AE23" s="187"/>
      <c r="AF23" s="125"/>
      <c r="AG23" s="129"/>
      <c r="AH23" s="185"/>
      <c r="AI23" s="189"/>
      <c r="AJ23" s="191"/>
      <c r="AK23" s="184"/>
      <c r="AL23" s="191"/>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c r="A24" s="130">
        <v>6</v>
      </c>
      <c r="B24" s="131" t="str">
        <f>'2. Identificación del Riesgo'!B24:B26</f>
        <v>Manejo de Emergencias y Desastres</v>
      </c>
      <c r="C24" s="131" t="str">
        <f>IF('2. Identificación del Riesgo'!C24:C26="","",'2. Identificación del Riesgo'!C24:C26)</f>
        <v>Actividades de desvinculación y traslado (funcionarios).</v>
      </c>
      <c r="D24" s="131" t="str">
        <f>IF('2. Identificación del Riesgo'!D24:D26="","",'2. Identificación del Riesgo'!D24:D26)</f>
        <v>Afectación Económica (o presupuestal) y Reputacional</v>
      </c>
      <c r="E24" s="131" t="str">
        <f>IF('2. Identificación del Riesgo'!E24:E26="","",'2. Identificación del Riesgo'!E24:E26)</f>
        <v>por la alta rotación de personal de planta (carrera administrativa y provisional)</v>
      </c>
      <c r="F24" s="131" t="str">
        <f>IF('2. Identificación del Riesgo'!F24:F26="","",'2. Identificación del Riesgo'!F24:F26)</f>
        <v>Debido a la falta de lineamientos y herramientas institucionalizados para una adecuada transferencia de conocimiento.</v>
      </c>
      <c r="G24" s="131" t="str">
        <f>IF('2. Identificación del Riesgo'!G24:G26="","",'2. Identificación del Riesgo'!G24:G26)</f>
        <v>Posibilidad de afectación economica o presupuestal, por la alta rotación de personal de planta, debido a la falta de lineamientos y herramientas institucionalizados para una adecuada trasferencia de conocimiento.</v>
      </c>
      <c r="H24" s="131" t="str">
        <f>IF('2. Identificación del Riesgo'!H24:H26="","",'2. Identificación del Riesgo'!H24:H26)</f>
        <v>Fuga de Capital Intelectual</v>
      </c>
      <c r="I24" s="131" t="str">
        <f>IF('2. Identificación del Riesgo'!I24:I26="","",'2. Identificación del Riesgo'!I24:I26)</f>
        <v>Usuarios, productos y practicas, organizacionales</v>
      </c>
      <c r="J24" s="131" t="str">
        <f>IF('2. Identificación del Riesgo'!J24:J26="","",'2. Identificación del Riesgo'!J24:J26)</f>
        <v>Media: La actividad que conlleva el riesgo se ejecuta de 24 a 500 veces por año</v>
      </c>
      <c r="K24" s="127" t="str">
        <f>'2. Identificación del Riesgo'!K24:K26</f>
        <v>Media</v>
      </c>
      <c r="L24" s="128">
        <f>'2. Identificación del Riesgo'!L24:L26</f>
        <v>0.6</v>
      </c>
      <c r="M24" s="13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27" t="str">
        <f>'2. Identificación del Riesgo'!N24:N26</f>
        <v>Mayor</v>
      </c>
      <c r="O24" s="128">
        <f>'2. Identificación del Riesgo'!O24:O26</f>
        <v>0.8</v>
      </c>
      <c r="P24" s="125" t="str">
        <f>'2. Identificación del Riesgo'!P24:P26</f>
        <v>Alto</v>
      </c>
      <c r="Q24" s="51" t="str">
        <f>IF($H$24="","",
IF(OR($H$24="Corrupción",$H$24="Lavado de Activos",$H$24="Financiación del Terrorismo",$H$24="Trámites, OPAs y Consultas de Acceso a la Información Pública"),'6.Valoración Control Corrupción'!$E24,'5. Valoración de Controles'!$E24))</f>
        <v>El Jefe Inmediato</v>
      </c>
      <c r="R24" s="50" t="str">
        <f>IF($H$24="","",
IF(OR($H$24="Corrupción",$H$24="Lavado de Activos",$H$24="Financiación del Terrorismo",$H$24="Trámites, OPAs y Consultas de Acceso a la Información Pública"),"No Aplica",'5. Valoración de Controles'!$I24))</f>
        <v>Detectivo</v>
      </c>
      <c r="S24" s="50" t="str">
        <f>IF($H$24="","",
IF(OR($H$24="Corrupción",$H$24="Lavado de Activos",$H$24="Financiación del Terrorismo",$H$24="Trámites, OPAs y Consultas de Acceso a la Información Pública"),"No Aplica",'5. Valoración de Controles'!$J24))</f>
        <v>Afecta probabilidad</v>
      </c>
      <c r="T24" s="50" t="str">
        <f>IF($H$24="","",
IF(OR($H$24="Corrupción",$H$24="Lavado de Activos",$H$24="Financiación del Terrorismo",$H$24="Trámites, OPAs y Consultas de Acceso a la Información Pública"),"No Aplica",'5. Valoración de Controles'!$K24))</f>
        <v>Manual</v>
      </c>
      <c r="U24" s="50" t="str">
        <f>IF($H$24="","",
IF(OR($H$24="Corrupción",$H$24="Lavado de Activos",$H$24="Financiación del Terrorismo",$H$24="Trámites, OPAs y Consultas de Acceso a la Información Pública"),"No Aplica",'5. Valoración de Controles'!$L24))</f>
        <v>Documentado</v>
      </c>
      <c r="V24" s="50" t="str">
        <f>IF($H$24="","",
IF(OR($H$24="Corrupción",$H$24="Lavado de Activos",$H$24="Financiación del Terrorismo",$H$24="Trámites, OPAs y Consultas de Acceso a la Información Pública"),"No Aplica",'5. Valoración de Controles'!$M24))</f>
        <v>Continua</v>
      </c>
      <c r="W24" s="50" t="str">
        <f>IF($H$24="","",
IF(OR($H$24="Corrupción",$H$24="Lavado de Activos",$H$24="Financiación del Terrorismo",$H$24="Trámites, OPAs y Consultas de Acceso a la Información Pública"),"No Aplica",'5. Valoración de Controles'!$N24))</f>
        <v>Con registro</v>
      </c>
      <c r="X24" s="68" t="str">
        <f>IF($H$24="","",
IF(OR($H$24="Corrupción",$H$24="Lavado de Activos",$H$24="Financiación del Terrorismo",$H$24="Trámites, OPAs y Consultas de Acceso a la Información Pública"),"No Aplica",'5. Valoración de Controles'!$O24))</f>
        <v>Historias Laborales</v>
      </c>
      <c r="Y24" s="68" t="str">
        <f>IF($H$24="","",
IF(OR($H$24="Corrupción",$H$24="Lavado de Activos",$H$24="Financiación del Terrorismo",$H$24="Trámites, OPAs y Consultas de Acceso a la Información Pública"),"No Aplica",'5. Valoración de Controles'!$P24))</f>
        <v>Acta de entrega firmada por el funcionario que recibe el puesto de trabajo, quien garantiza al jefe inmediato la entrega idonea del mismo.</v>
      </c>
      <c r="Z24" s="68" t="str">
        <f>IF($H$24="","",
IF(OR($H$24="Corrupción",$H$24="Lavado de Activos",$H$24="Financiación del Terrorismo",$H$24="Trámites, OPAs y Consultas de Acceso a la Información Pública"),"No Aplica",'5. Valoración de Controles'!$Q24))</f>
        <v xml:space="preserve">Si el funcionario que recibe el puesto de trabajo no esta conforme con la entrega, el jefe inmediato solicita fortalecer dicha entrega y se condiciona el pago de nomina. </v>
      </c>
      <c r="AA24" s="52">
        <f>IF($H$24="","",
IF(OR($H$24="Corrupción",$H$24="Lavado de Activos",$H$24="Financiación del Terrorismo",$H$24="Trámites, OPAs y Consultas de Acceso a la Información Pública"),"No aplica",'5. Valoración de Controles'!$R24))</f>
        <v>0.3</v>
      </c>
      <c r="AB24" s="127"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18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0.29399999999999998</v>
      </c>
      <c r="AD24" s="127"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8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25"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29" t="s">
        <v>69</v>
      </c>
      <c r="AH24" s="156"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88" t="s">
        <v>513</v>
      </c>
      <c r="AJ24" s="190" t="s">
        <v>514</v>
      </c>
      <c r="AK24" s="183" t="str">
        <f t="shared" ref="AK24" si="14">IF(AI24="","","∑ Peso porcentual de cada acción definida")</f>
        <v>∑ Peso porcentual de cada acción definida</v>
      </c>
      <c r="AL24" s="126" t="s">
        <v>515</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c r="A25" s="130"/>
      <c r="B25" s="131"/>
      <c r="C25" s="131"/>
      <c r="D25" s="131"/>
      <c r="E25" s="131"/>
      <c r="F25" s="131"/>
      <c r="G25" s="131"/>
      <c r="H25" s="131"/>
      <c r="I25" s="131"/>
      <c r="J25" s="131"/>
      <c r="K25" s="127"/>
      <c r="L25" s="128"/>
      <c r="M25" s="131"/>
      <c r="N25" s="127"/>
      <c r="O25" s="128"/>
      <c r="P25" s="125"/>
      <c r="Q25" s="51" t="str">
        <f>IF($H$24="","",
IF(OR($H$24="Corrupción",$H$24="Lavado de Activos",$H$24="Financiación del Terrorismo",$H$24="Trámites, OPAs y Consultas de Acceso a la Información Pública"),'6.Valoración Control Corrupción'!$E25,'5. Valoración de Controles'!$E25))</f>
        <v>El funcionario</v>
      </c>
      <c r="R25" s="50" t="str">
        <f>IF($H$24="","",
IF(OR($H$24="Corrupción",$H$24="Lavado de Activos",$H$24="Financiación del Terrorismo",$H$24="Trámites, OPAs y Consultas de Acceso a la Información Pública"),"No Aplica",'5. Valoración de Controles'!$I25))</f>
        <v>Detectivo</v>
      </c>
      <c r="S25" s="50" t="str">
        <f>IF($H$24="","",
IF(OR($H$24="Corrupción",$H$24="Lavado de Activos",$H$24="Financiación del Terrorismo",$H$24="Trámites, OPAs y Consultas de Acceso a la Información Pública"),"No Aplica",'5. Valoración de Controles'!$J25))</f>
        <v>Afecta probabilidad</v>
      </c>
      <c r="T25" s="50" t="str">
        <f>IF($H$24="","",
IF(OR($H$24="Corrupción",$H$24="Lavado de Activos",$H$24="Financiación del Terrorismo",$H$24="Trámites, OPAs y Consultas de Acceso a la Información Pública"),"No Aplica",'5. Valoración de Controles'!$K25))</f>
        <v>Manual</v>
      </c>
      <c r="U25" s="50" t="str">
        <f>IF($H$24="","",
IF(OR($H$24="Corrupción",$H$24="Lavado de Activos",$H$24="Financiación del Terrorismo",$H$24="Trámites, OPAs y Consultas de Acceso a la Información Pública"),"No Aplica",'5. Valoración de Controles'!$L25))</f>
        <v>Documentado</v>
      </c>
      <c r="V25" s="50" t="str">
        <f>IF($H$24="","",
IF(OR($H$24="Corrupción",$H$24="Lavado de Activos",$H$24="Financiación del Terrorismo",$H$24="Trámites, OPAs y Consultas de Acceso a la Información Pública"),"No Aplica",'5. Valoración de Controles'!$M25))</f>
        <v>Continua</v>
      </c>
      <c r="W25" s="50" t="str">
        <f>IF($H$24="","",
IF(OR($H$24="Corrupción",$H$24="Lavado de Activos",$H$24="Financiación del Terrorismo",$H$24="Trámites, OPAs y Consultas de Acceso a la Información Pública"),"No Aplica",'5. Valoración de Controles'!$N25))</f>
        <v>Con registro</v>
      </c>
      <c r="X25" s="68" t="str">
        <f>IF($H$24="","",
IF(OR($H$24="Corrupción",$H$24="Lavado de Activos",$H$24="Financiación del Terrorismo",$H$24="Trámites, OPAs y Consultas de Acceso a la Información Pública"),"No Aplica",'5. Valoración de Controles'!$O25))</f>
        <v>Historias Laborales</v>
      </c>
      <c r="Y25" s="68" t="str">
        <f>IF($H$24="","",
IF(OR($H$24="Corrupción",$H$24="Lavado de Activos",$H$24="Financiación del Terrorismo",$H$24="Trámites, OPAs y Consultas de Acceso a la Información Pública"),"No Aplica",'5. Valoración de Controles'!$P25))</f>
        <v>Capacitación presencial o virtual para transferir el conocimiento a los funcionarios de la Entidad, o Elaboración de informe de los conocimientos adquiridos en la capacitación recibida.</v>
      </c>
      <c r="Z25" s="68" t="str">
        <f>IF($H$24="","",
IF(OR($H$24="Corrupción",$H$24="Lavado de Activos",$H$24="Financiación del Terrorismo",$H$24="Trámites, OPAs y Consultas de Acceso a la Información Pública"),"No Aplica",'5. Valoración de Controles'!$Q25))</f>
        <v>El control no permite identificar desviaciones o diferencias.</v>
      </c>
      <c r="AA25" s="52">
        <f>IF($H$24="","",
IF(OR($H$24="Corrupción",$H$24="Lavado de Activos",$H$24="Financiación del Terrorismo",$H$24="Trámites, OPAs y Consultas de Acceso a la Información Pública"),"No aplica",'5. Valoración de Controles'!$R25))</f>
        <v>0.3</v>
      </c>
      <c r="AB25" s="127"/>
      <c r="AC25" s="187"/>
      <c r="AD25" s="127"/>
      <c r="AE25" s="187"/>
      <c r="AF25" s="125"/>
      <c r="AG25" s="129"/>
      <c r="AH25" s="185"/>
      <c r="AI25" s="189"/>
      <c r="AJ25" s="191"/>
      <c r="AK25" s="184"/>
      <c r="AL25" s="191"/>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c r="A26" s="130"/>
      <c r="B26" s="131"/>
      <c r="C26" s="131"/>
      <c r="D26" s="131"/>
      <c r="E26" s="131"/>
      <c r="F26" s="131"/>
      <c r="G26" s="131"/>
      <c r="H26" s="131"/>
      <c r="I26" s="131"/>
      <c r="J26" s="131"/>
      <c r="K26" s="127"/>
      <c r="L26" s="128"/>
      <c r="M26" s="131"/>
      <c r="N26" s="127"/>
      <c r="O26" s="128"/>
      <c r="P26" s="125"/>
      <c r="Q26" s="51">
        <f>IF($H$24="","",
IF(OR($H$24="Corrupción",$H$24="Lavado de Activos",$H$24="Financiación del Terrorismo",$H$24="Trámites, OPAs y Consultas de Acceso a la Información Pública"),'6.Valoración Control Corrupción'!$E26,'5. Valoración de Controles'!$E26))</f>
        <v>0</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27"/>
      <c r="AC26" s="187"/>
      <c r="AD26" s="127"/>
      <c r="AE26" s="187"/>
      <c r="AF26" s="125"/>
      <c r="AG26" s="129"/>
      <c r="AH26" s="185"/>
      <c r="AI26" s="189"/>
      <c r="AJ26" s="191"/>
      <c r="AK26" s="184"/>
      <c r="AL26" s="191"/>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c r="A27" s="130">
        <v>7</v>
      </c>
      <c r="B27" s="131" t="str">
        <f>'2. Identificación del Riesgo'!B27:B29</f>
        <v>Manejo de Emergencias y Desastres</v>
      </c>
      <c r="C27" s="131" t="str">
        <f>IF('2. Identificación del Riesgo'!C27:C29="","",'2. Identificación del Riesgo'!C27:C29)</f>
        <v>Entrega de informes de actividades y/o terminación o cesión de contratos de prestación de servicios (contratistas).</v>
      </c>
      <c r="D27" s="131" t="str">
        <f>IF('2. Identificación del Riesgo'!D27:D29="","",'2. Identificación del Riesgo'!D27:D29)</f>
        <v>Afectación Económica (o presupuestal) y Reputacional</v>
      </c>
      <c r="E27" s="131" t="str">
        <f>IF('2. Identificación del Riesgo'!E27:E29="","",'2. Identificación del Riesgo'!E27:E29)</f>
        <v>por debilidades en la revisión de los productos entregados por los contratistas de prestación de servicios</v>
      </c>
      <c r="F27" s="131" t="str">
        <f>IF('2. Identificación del Riesgo'!F27:F29="","",'2. Identificación del Riesgo'!F27:F29)</f>
        <v>Debido a la falta de lineamientos y herramientas institucionalizados para una adecuada transferencia de conocimiento.</v>
      </c>
      <c r="G27" s="131" t="str">
        <f>IF('2. Identificación del Riesgo'!G27:G29="","",'2.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7" s="131" t="str">
        <f>IF('2. Identificación del Riesgo'!H27:H29="","",'2. Identificación del Riesgo'!H27:H29)</f>
        <v>Fuga de Capital Intelectual</v>
      </c>
      <c r="I27" s="131" t="str">
        <f>IF('2. Identificación del Riesgo'!I27:I29="","",'2. Identificación del Riesgo'!I27:I29)</f>
        <v>Usuarios, productos y practicas, organizacionales</v>
      </c>
      <c r="J27" s="131" t="str">
        <f>IF('2. Identificación del Riesgo'!J27:J29="","",'2. Identificación del Riesgo'!J27:J29)</f>
        <v>Alta: La actividad que conlleva el riesgo se ejecuta mínimo 500 veces al año y máximo 5000 veces por año</v>
      </c>
      <c r="K27" s="127" t="str">
        <f>'2. Identificación del Riesgo'!K27:K29</f>
        <v>Alta</v>
      </c>
      <c r="L27" s="128">
        <f>'2. Identificación del Riesgo'!L27:L29</f>
        <v>0.8</v>
      </c>
      <c r="M27" s="13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la entidad internamente, de conocimiento general, nivel interno, de junta directiva y accionistas y/o de proveedores</v>
      </c>
      <c r="N27" s="127" t="str">
        <f>'2. Identificación del Riesgo'!N27:N29</f>
        <v>Menor</v>
      </c>
      <c r="O27" s="128">
        <f>'2. Identificación del Riesgo'!O27:O29</f>
        <v>0.4</v>
      </c>
      <c r="P27" s="125" t="str">
        <f>'2. Identificación del Riesgo'!P27:P29</f>
        <v>Moderado</v>
      </c>
      <c r="Q27" s="51" t="str">
        <f>IF($H$27="","",
IF(OR($H$27="Corrupción",$H$27="Lavado de Activos",$H$27="Financiación del Terrorismo",$H$27="Trámites, OPAs y Consultas de Acceso a la Información Pública"),'6.Valoración Control Corrupción'!$E27,'5. Valoración de Controles'!$E27))</f>
        <v>El Supervisor del contrato</v>
      </c>
      <c r="R27" s="50" t="str">
        <f>IF($H$27="","",
IF(OR($H$27="Corrupción",$H$27="Lavado de Activos",$H$27="Financiación del Terrorismo",$H$27="Trámites, OPAs y Consultas de Acceso a la Información Pública"),"No Aplica",'5. Valoración de Controles'!$I27))</f>
        <v>Detectivo</v>
      </c>
      <c r="S27" s="50" t="str">
        <f>IF($H$27="","",
IF(OR($H$27="Corrupción",$H$27="Lavado de Activos",$H$27="Financiación del Terrorismo",$H$27="Trámites, OPAs y Consultas de Acceso a la Información Pública"),"No Aplica",'5. Valoración de Controles'!$J27))</f>
        <v>Afecta probabilidad</v>
      </c>
      <c r="T27" s="50" t="str">
        <f>IF($H$27="","",
IF(OR($H$27="Corrupción",$H$27="Lavado de Activos",$H$27="Financiación del Terrorismo",$H$27="Trámites, OPAs y Consultas de Acceso a la Información Pública"),"No Aplica",'5. Valoración de Controles'!$K27))</f>
        <v>Manual</v>
      </c>
      <c r="U27" s="50" t="str">
        <f>IF($H$27="","",
IF(OR($H$27="Corrupción",$H$27="Lavado de Activos",$H$27="Financiación del Terrorismo",$H$27="Trámites, OPAs y Consultas de Acceso a la Información Pública"),"No Aplica",'5. Valoración de Controles'!$L27))</f>
        <v>Documentado</v>
      </c>
      <c r="V27" s="50" t="str">
        <f>IF($H$27="","",
IF(OR($H$27="Corrupción",$H$27="Lavado de Activos",$H$27="Financiación del Terrorismo",$H$27="Trámites, OPAs y Consultas de Acceso a la Información Pública"),"No Aplica",'5. Valoración de Controles'!$M27))</f>
        <v>Continua</v>
      </c>
      <c r="W27" s="50" t="str">
        <f>IF($H$27="","",
IF(OR($H$27="Corrupción",$H$27="Lavado de Activos",$H$27="Financiación del Terrorismo",$H$27="Trámites, OPAs y Consultas de Acceso a la Información Pública"),"No Aplica",'5. Valoración de Controles'!$N27))</f>
        <v>Con registro</v>
      </c>
      <c r="X27" s="68" t="str">
        <f>IF($H$27="","",
IF(OR($H$27="Corrupción",$H$27="Lavado de Activos",$H$27="Financiación del Terrorismo",$H$27="Trámites, OPAs y Consultas de Acceso a la Información Pública"),"No Aplica",'5. Valoración de Controles'!$O27))</f>
        <v>Carpeta fisica de cada contrato de prestación de servicios. A nivel digital en el NAS administrado por la Dirección TIC.</v>
      </c>
      <c r="Y27" s="68" t="str">
        <f>IF($H$27="","",
IF(OR($H$27="Corrupción",$H$27="Lavado de Activos",$H$27="Financiación del Terrorismo",$H$27="Trámites, OPAs y Consultas de Acceso a la Información Pública"),"No Aplica",'5. Valoración de Controles'!$P27))</f>
        <v>Informe de actividades mensuales de los contratistas de prestación de servicios.</v>
      </c>
      <c r="Z27" s="68" t="str">
        <f>IF($H$27="","",
IF(OR($H$27="Corrupción",$H$27="Lavado de Activos",$H$27="Financiación del Terrorismo",$H$27="Trámites, OPAs y Consultas de Acceso a la Información Pública"),"No Aplica",'5. Valoración de Controles'!$Q27))</f>
        <v>En caso de que el supervisor identifique diferencias en las evidencias con respecto a las actividades reportadas, devuelve el informe para que el contratista realice los ajustes pertinentes.</v>
      </c>
      <c r="AA27" s="52">
        <f>IF($H$27="","",
IF(OR($H$27="Corrupción",$H$27="Lavado de Activos",$H$27="Financiación del Terrorismo",$H$27="Trámites, OPAs y Consultas de Acceso a la Información Pública"),"No aplica",'5. Valoración de Controles'!$R27))</f>
        <v>0.3</v>
      </c>
      <c r="AB27" s="127"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Baja</v>
      </c>
      <c r="AC27" s="18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0.56000000000000005</v>
      </c>
      <c r="AD27" s="127"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Menor</v>
      </c>
      <c r="AE27" s="18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0.4</v>
      </c>
      <c r="AF27" s="125"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Moderado</v>
      </c>
      <c r="AG27" s="129" t="s">
        <v>67</v>
      </c>
      <c r="AH27" s="156"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No amerita plan de acción. Asuma las consecuencias de la materialización del riesgo</v>
      </c>
      <c r="AI27" s="188"/>
      <c r="AJ27" s="190"/>
      <c r="AK27" s="183" t="str">
        <f t="shared" ref="AK27" si="17">IF(AI27="","","∑ Peso porcentual de cada acción definida")</f>
        <v/>
      </c>
      <c r="AL27" s="126"/>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c r="A28" s="130"/>
      <c r="B28" s="131"/>
      <c r="C28" s="131"/>
      <c r="D28" s="131"/>
      <c r="E28" s="131"/>
      <c r="F28" s="131"/>
      <c r="G28" s="131"/>
      <c r="H28" s="131"/>
      <c r="I28" s="131"/>
      <c r="J28" s="131"/>
      <c r="K28" s="127"/>
      <c r="L28" s="128"/>
      <c r="M28" s="131"/>
      <c r="N28" s="127"/>
      <c r="O28" s="128"/>
      <c r="P28" s="125"/>
      <c r="Q28" s="51">
        <f>IF($H$27="","",
IF(OR($H$27="Corrupción",$H$27="Lavado de Activos",$H$27="Financiación del Terrorismo",$H$27="Trámites, OPAs y Consultas de Acceso a la Información Pública"),'6.Valoración Control Corrupción'!$E28,'5. Valoración de Controles'!$E28))</f>
        <v>0</v>
      </c>
      <c r="R28" s="50">
        <f>IF($H$27="","",
IF(OR($H$27="Corrupción",$H$27="Lavado de Activos",$H$27="Financiación del Terrorismo",$H$27="Trámites, OPAs y Consultas de Acceso a la Información Pública"),"No Aplica",'5. Valoración de Controles'!$I28))</f>
        <v>0</v>
      </c>
      <c r="S28" s="50" t="str">
        <f>IF($H$27="","",
IF(OR($H$27="Corrupción",$H$27="Lavado de Activos",$H$27="Financiación del Terrorismo",$H$27="Trámites, OPAs y Consultas de Acceso a la Información Pública"),"No Aplica",'5. Valoración de Controles'!$J28))</f>
        <v/>
      </c>
      <c r="T28" s="50">
        <f>IF($H$27="","",
IF(OR($H$27="Corrupción",$H$27="Lavado de Activos",$H$27="Financiación del Terrorismo",$H$27="Trámites, OPAs y Consultas de Acceso a la Información Pública"),"No Aplica",'5. Valoración de Controles'!$K28))</f>
        <v>0</v>
      </c>
      <c r="U28" s="50">
        <f>IF($H$27="","",
IF(OR($H$27="Corrupción",$H$27="Lavado de Activos",$H$27="Financiación del Terrorismo",$H$27="Trámites, OPAs y Consultas de Acceso a la Información Pública"),"No Aplica",'5. Valoración de Controles'!$L28))</f>
        <v>0</v>
      </c>
      <c r="V28" s="50">
        <f>IF($H$27="","",
IF(OR($H$27="Corrupción",$H$27="Lavado de Activos",$H$27="Financiación del Terrorismo",$H$27="Trámites, OPAs y Consultas de Acceso a la Información Pública"),"No Aplica",'5. Valoración de Controles'!$M28))</f>
        <v>0</v>
      </c>
      <c r="W28" s="50">
        <f>IF($H$27="","",
IF(OR($H$27="Corrupción",$H$27="Lavado de Activos",$H$27="Financiación del Terrorismo",$H$27="Trámites, OPAs y Consultas de Acceso a la Información Pública"),"No Aplica",'5. Valoración de Controles'!$N28))</f>
        <v>0</v>
      </c>
      <c r="X28" s="68">
        <f>IF($H$27="","",
IF(OR($H$27="Corrupción",$H$27="Lavado de Activos",$H$27="Financiación del Terrorismo",$H$27="Trámites, OPAs y Consultas de Acceso a la Información Pública"),"No Aplica",'5. Valoración de Controles'!$O28))</f>
        <v>0</v>
      </c>
      <c r="Y28" s="68">
        <f>IF($H$27="","",
IF(OR($H$27="Corrupción",$H$27="Lavado de Activos",$H$27="Financiación del Terrorismo",$H$27="Trámites, OPAs y Consultas de Acceso a la Información Pública"),"No Aplica",'5. Valoración de Controles'!$P28))</f>
        <v>0</v>
      </c>
      <c r="Z28" s="68">
        <f>IF($H$27="","",
IF(OR($H$27="Corrupción",$H$27="Lavado de Activos",$H$27="Financiación del Terrorismo",$H$27="Trámites, OPAs y Consultas de Acceso a la Información Pública"),"No Aplica",'5. Valoración de Controles'!$Q28))</f>
        <v>0</v>
      </c>
      <c r="AA28" s="52" t="str">
        <f>IF($H$27="","",
IF(OR($H$27="Corrupción",$H$27="Lavado de Activos",$H$27="Financiación del Terrorismo",$H$27="Trámites, OPAs y Consultas de Acceso a la Información Pública"),"No aplica",'5. Valoración de Controles'!$R28))</f>
        <v/>
      </c>
      <c r="AB28" s="127"/>
      <c r="AC28" s="187"/>
      <c r="AD28" s="127"/>
      <c r="AE28" s="187"/>
      <c r="AF28" s="125"/>
      <c r="AG28" s="129"/>
      <c r="AH28" s="185"/>
      <c r="AI28" s="189"/>
      <c r="AJ28" s="191"/>
      <c r="AK28" s="184"/>
      <c r="AL28" s="191"/>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c r="A29" s="130"/>
      <c r="B29" s="131"/>
      <c r="C29" s="131"/>
      <c r="D29" s="131"/>
      <c r="E29" s="131"/>
      <c r="F29" s="131"/>
      <c r="G29" s="131"/>
      <c r="H29" s="131"/>
      <c r="I29" s="131"/>
      <c r="J29" s="131"/>
      <c r="K29" s="127"/>
      <c r="L29" s="128"/>
      <c r="M29" s="131"/>
      <c r="N29" s="127"/>
      <c r="O29" s="128"/>
      <c r="P29" s="125"/>
      <c r="Q29" s="51">
        <f>IF($H$27="","",
IF(OR($H$27="Corrupción",$H$27="Lavado de Activos",$H$27="Financiación del Terrorismo",$H$27="Trámites, OPAs y Consultas de Acceso a la Información Pública"),'6.Valoración Control Corrupción'!$E29,'5. Valoración de Controles'!$E29))</f>
        <v>0</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27"/>
      <c r="AC29" s="187"/>
      <c r="AD29" s="127"/>
      <c r="AE29" s="187"/>
      <c r="AF29" s="125"/>
      <c r="AG29" s="129"/>
      <c r="AH29" s="185"/>
      <c r="AI29" s="189"/>
      <c r="AJ29" s="191"/>
      <c r="AK29" s="184"/>
      <c r="AL29" s="191"/>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c r="A30" s="130">
        <v>8</v>
      </c>
      <c r="B30" s="131" t="str">
        <f>'2. Identificación del Riesgo'!B30:B32</f>
        <v>Manejo de Emergencias y Desastres</v>
      </c>
      <c r="C30" s="131" t="str">
        <f>IF('2. Identificación del Riesgo'!C30:C32="","",'2. Identificación del Riesgo'!C30:C32)</f>
        <v>Administración de carpetas compartidas y gestión de usuarios</v>
      </c>
      <c r="D30" s="131" t="str">
        <f>IF('2. Identificación del Riesgo'!D30:D32="","",'2. Identificación del Riesgo'!D30:D32)</f>
        <v>Afectación Económica o Presupuestal</v>
      </c>
      <c r="E30" s="131" t="str">
        <f>IF('2. Identificación del Riesgo'!E30:E32="","",'2. Identificación del Riesgo'!E30:E32)</f>
        <v>Accesos no autorizados</v>
      </c>
      <c r="F30" s="131" t="str">
        <f>IF('2. Identificación del Riesgo'!F30:F32="","",'2. Identificación del Riesgo'!F30:F32)</f>
        <v>Debilidad en la solicitud oportuna para la actualizacion de los permisos de la carpetas compartidas.</v>
      </c>
      <c r="G30" s="131" t="str">
        <f>IF('2. Identificación del Riesgo'!G30:G32="","",'2.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0" s="131" t="str">
        <f>IF('2. Identificación del Riesgo'!H30:H32="","",'2. Identificación del Riesgo'!H30:H32)</f>
        <v>Seguridad de la Información (Pérdida de Confidencialidad)</v>
      </c>
      <c r="I30" s="131" t="str">
        <f>IF('2. Identificación del Riesgo'!I30:I32="","",'2. Identificación del Riesgo'!I30:I32)</f>
        <v>Usuarios, productos y practicas, organizacionales</v>
      </c>
      <c r="J30" s="131" t="str">
        <f>IF('2. Identificación del Riesgo'!J30:J32="","",'2. Identificación del Riesgo'!J30:J32)</f>
        <v>Muy Alta: La actividad que conlleva el riesgo se ejecuta más de 5000 veces por año</v>
      </c>
      <c r="K30" s="127" t="str">
        <f>'2. Identificación del Riesgo'!K30:K32</f>
        <v>Muy Alta</v>
      </c>
      <c r="L30" s="128">
        <f>'2. Identificación del Riesgo'!L30:L32</f>
        <v>1</v>
      </c>
      <c r="M30" s="13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127" t="str">
        <f>'2. Identificación del Riesgo'!N30:N32</f>
        <v>Mayor</v>
      </c>
      <c r="O30" s="128">
        <f>'2. Identificación del Riesgo'!O30:O32</f>
        <v>0.8</v>
      </c>
      <c r="P30" s="125" t="str">
        <f>'2. Identificación del Riesgo'!P30:P32</f>
        <v>Alto</v>
      </c>
      <c r="Q30" s="51" t="str">
        <f>IF($H$30="","",
IF(OR($H$30="Corrupción",$H$30="Lavado de Activos",$H$30="Financiación del Terrorismo",$H$30="Trámites, OPAs y Consultas de Acceso a la Información Pública"),'6.Valoración Control Corrupción'!$E30,'5. Valoración de Controles'!$E30))</f>
        <v>El subdirector, Jefe o personal delegado</v>
      </c>
      <c r="R30" s="50" t="str">
        <f>IF($H$30="","",
IF(OR($H$30="Corrupción",$H$30="Lavado de Activos",$H$30="Financiación del Terrorismo",$H$30="Trámites, OPAs y Consultas de Acceso a la Información Pública"),"No Aplica",'5. Valoración de Controles'!$I30))</f>
        <v>Preventivo</v>
      </c>
      <c r="S30" s="50" t="str">
        <f>IF($H$30="","",
IF(OR($H$30="Corrupción",$H$30="Lavado de Activos",$H$30="Financiación del Terrorismo",$H$30="Trámites, OPAs y Consultas de Acceso a la Información Pública"),"No Aplica",'5. Valoración de Controles'!$J30))</f>
        <v>Afecta probabilidad</v>
      </c>
      <c r="T30" s="50" t="str">
        <f>IF($H$30="","",
IF(OR($H$30="Corrupción",$H$30="Lavado de Activos",$H$30="Financiación del Terrorismo",$H$30="Trámites, OPAs y Consultas de Acceso a la Información Pública"),"No Aplica",'5. Valoración de Controles'!$K30))</f>
        <v>Manual</v>
      </c>
      <c r="U30" s="50" t="str">
        <f>IF($H$30="","",
IF(OR($H$30="Corrupción",$H$30="Lavado de Activos",$H$30="Financiación del Terrorismo",$H$30="Trámites, OPAs y Consultas de Acceso a la Información Pública"),"No Aplica",'5. Valoración de Controles'!$L30))</f>
        <v>Sin Documentar</v>
      </c>
      <c r="V30" s="50" t="str">
        <f>IF($H$30="","",
IF(OR($H$30="Corrupción",$H$30="Lavado de Activos",$H$30="Financiación del Terrorismo",$H$30="Trámites, OPAs y Consultas de Acceso a la Información Pública"),"No Aplica",'5. Valoración de Controles'!$M30))</f>
        <v>Aleatoria</v>
      </c>
      <c r="W30" s="50" t="str">
        <f>IF($H$30="","",
IF(OR($H$30="Corrupción",$H$30="Lavado de Activos",$H$30="Financiación del Terrorismo",$H$30="Trámites, OPAs y Consultas de Acceso a la Información Pública"),"No Aplica",'5. Valoración de Controles'!$N30))</f>
        <v>Con registro</v>
      </c>
      <c r="X30" s="68" t="str">
        <f>IF($H$30="","",
IF(OR($H$30="Corrupción",$H$30="Lavado de Activos",$H$30="Financiación del Terrorismo",$H$30="Trámites, OPAs y Consultas de Acceso a la Información Pública"),"No Aplica",'5. Valoración de Controles'!$O30))</f>
        <v>Aplicativo o herramienta de mesa de servicio</v>
      </c>
      <c r="Y30" s="68" t="str">
        <f>IF($H$30="","",
IF(OR($H$30="Corrupción",$H$30="Lavado de Activos",$H$30="Financiación del Terrorismo",$H$30="Trámites, OPAs y Consultas de Acceso a la Información Pública"),"No Aplica",'5. Valoración de Controles'!$P30))</f>
        <v>Propiedades de la carpeta donde se visualicen los usuarios con los permisos o reporte solicitado a la Oficina TICS.</v>
      </c>
      <c r="Z30" s="68" t="str">
        <f>IF($H$30="","",
IF(OR($H$30="Corrupción",$H$30="Lavado de Activos",$H$30="Financiación del Terrorismo",$H$30="Trámites, OPAs y Consultas de Acceso a la Información Pública"),"No Aplica",'5. Valoración de Controles'!$Q30))</f>
        <v>Se corrigen y se resuelven inmediatamente si se detecta alguna inconsistencia.</v>
      </c>
      <c r="AA30" s="52">
        <f>IF($H$30="","",
IF(OR($H$30="Corrupción",$H$30="Lavado de Activos",$H$30="Financiación del Terrorismo",$H$30="Trámites, OPAs y Consultas de Acceso a la Información Pública"),"No aplica",'5. Valoración de Controles'!$R30))</f>
        <v>0.4</v>
      </c>
      <c r="AB30" s="127"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Media</v>
      </c>
      <c r="AC30" s="18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0.6</v>
      </c>
      <c r="AD30" s="127"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Mayor</v>
      </c>
      <c r="AE30" s="18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0.8</v>
      </c>
      <c r="AF30" s="125"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Alto</v>
      </c>
      <c r="AG30" s="129" t="s">
        <v>69</v>
      </c>
      <c r="AH30" s="156"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Debe establecer el plan de acción a implementar para mitigar el nivel del riesgo</v>
      </c>
      <c r="AI30" s="188" t="s">
        <v>539</v>
      </c>
      <c r="AJ30" s="190" t="s">
        <v>514</v>
      </c>
      <c r="AK30" s="183" t="str">
        <f t="shared" ref="AK30" si="20">IF(AI30="","","∑ Peso porcentual de cada acción definida")</f>
        <v>∑ Peso porcentual de cada acción definida</v>
      </c>
      <c r="AL30" s="126" t="s">
        <v>515</v>
      </c>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c r="A31" s="130"/>
      <c r="B31" s="131"/>
      <c r="C31" s="131"/>
      <c r="D31" s="131"/>
      <c r="E31" s="131"/>
      <c r="F31" s="131"/>
      <c r="G31" s="131"/>
      <c r="H31" s="131"/>
      <c r="I31" s="131"/>
      <c r="J31" s="131"/>
      <c r="K31" s="127"/>
      <c r="L31" s="128"/>
      <c r="M31" s="131"/>
      <c r="N31" s="127"/>
      <c r="O31" s="128"/>
      <c r="P31" s="125"/>
      <c r="Q31" s="51">
        <f>IF($H$30="","",
IF(OR($H$30="Corrupción",$H$30="Lavado de Activos",$H$30="Financiación del Terrorismo",$H$30="Trámites, OPAs y Consultas de Acceso a la Información Pública"),'6.Valoración Control Corrupción'!$E31,'5. Valoración de Controles'!$E31))</f>
        <v>0</v>
      </c>
      <c r="R31" s="50">
        <f>IF($H$30="","",
IF(OR($H$30="Corrupción",$H$30="Lavado de Activos",$H$30="Financiación del Terrorismo",$H$30="Trámites, OPAs y Consultas de Acceso a la Información Pública"),"No Aplica",'5. Valoración de Controles'!$I31))</f>
        <v>0</v>
      </c>
      <c r="S31" s="50" t="str">
        <f>IF($H$30="","",
IF(OR($H$30="Corrupción",$H$30="Lavado de Activos",$H$30="Financiación del Terrorismo",$H$30="Trámites, OPAs y Consultas de Acceso a la Información Pública"),"No Aplica",'5. Valoración de Controles'!$J31))</f>
        <v/>
      </c>
      <c r="T31" s="50">
        <f>IF($H$30="","",
IF(OR($H$30="Corrupción",$H$30="Lavado de Activos",$H$30="Financiación del Terrorismo",$H$30="Trámites, OPAs y Consultas de Acceso a la Información Pública"),"No Aplica",'5. Valoración de Controles'!$K31))</f>
        <v>0</v>
      </c>
      <c r="U31" s="50">
        <f>IF($H$30="","",
IF(OR($H$30="Corrupción",$H$30="Lavado de Activos",$H$30="Financiación del Terrorismo",$H$30="Trámites, OPAs y Consultas de Acceso a la Información Pública"),"No Aplica",'5. Valoración de Controles'!$L31))</f>
        <v>0</v>
      </c>
      <c r="V31" s="50">
        <f>IF($H$30="","",
IF(OR($H$30="Corrupción",$H$30="Lavado de Activos",$H$30="Financiación del Terrorismo",$H$30="Trámites, OPAs y Consultas de Acceso a la Información Pública"),"No Aplica",'5. Valoración de Controles'!$M31))</f>
        <v>0</v>
      </c>
      <c r="W31" s="50">
        <f>IF($H$30="","",
IF(OR($H$30="Corrupción",$H$30="Lavado de Activos",$H$30="Financiación del Terrorismo",$H$30="Trámites, OPAs y Consultas de Acceso a la Información Pública"),"No Aplica",'5. Valoración de Controles'!$N31))</f>
        <v>0</v>
      </c>
      <c r="X31" s="68">
        <f>IF($H$30="","",
IF(OR($H$30="Corrupción",$H$30="Lavado de Activos",$H$30="Financiación del Terrorismo",$H$30="Trámites, OPAs y Consultas de Acceso a la Información Pública"),"No Aplica",'5. Valoración de Controles'!$O31))</f>
        <v>0</v>
      </c>
      <c r="Y31" s="68">
        <f>IF($H$30="","",
IF(OR($H$30="Corrupción",$H$30="Lavado de Activos",$H$30="Financiación del Terrorismo",$H$30="Trámites, OPAs y Consultas de Acceso a la Información Pública"),"No Aplica",'5. Valoración de Controles'!$P31))</f>
        <v>0</v>
      </c>
      <c r="Z31" s="68">
        <f>IF($H$30="","",
IF(OR($H$30="Corrupción",$H$30="Lavado de Activos",$H$30="Financiación del Terrorismo",$H$30="Trámites, OPAs y Consultas de Acceso a la Información Pública"),"No Aplica",'5. Valoración de Controles'!$Q31))</f>
        <v>0</v>
      </c>
      <c r="AA31" s="52" t="str">
        <f>IF($H$30="","",
IF(OR($H$30="Corrupción",$H$30="Lavado de Activos",$H$30="Financiación del Terrorismo",$H$30="Trámites, OPAs y Consultas de Acceso a la Información Pública"),"No aplica",'5. Valoración de Controles'!$R31))</f>
        <v/>
      </c>
      <c r="AB31" s="127"/>
      <c r="AC31" s="187"/>
      <c r="AD31" s="127"/>
      <c r="AE31" s="187"/>
      <c r="AF31" s="125"/>
      <c r="AG31" s="129"/>
      <c r="AH31" s="185"/>
      <c r="AI31" s="189"/>
      <c r="AJ31" s="191"/>
      <c r="AK31" s="184"/>
      <c r="AL31" s="191"/>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c r="A32" s="130"/>
      <c r="B32" s="131"/>
      <c r="C32" s="131"/>
      <c r="D32" s="131"/>
      <c r="E32" s="131"/>
      <c r="F32" s="131"/>
      <c r="G32" s="131"/>
      <c r="H32" s="131"/>
      <c r="I32" s="131"/>
      <c r="J32" s="131"/>
      <c r="K32" s="127"/>
      <c r="L32" s="128"/>
      <c r="M32" s="131"/>
      <c r="N32" s="127"/>
      <c r="O32" s="128"/>
      <c r="P32" s="125"/>
      <c r="Q32" s="51">
        <f>IF($H$30="","",
IF(OR($H$30="Corrupción",$H$30="Lavado de Activos",$H$30="Financiación del Terrorismo",$H$30="Trámites, OPAs y Consultas de Acceso a la Información Pública"),'6.Valoración Control Corrupción'!$E32,'5. Valoración de Controles'!$E32))</f>
        <v>0</v>
      </c>
      <c r="R32" s="50">
        <f>IF($H$30="","",
IF(OR($H$30="Corrupción",$H$30="Lavado de Activos",$H$30="Financiación del Terrorismo",$H$30="Trámites, OPAs y Consultas de Acceso a la Información Pública"),"No Aplica",'5. Valoración de Controles'!$I32))</f>
        <v>0</v>
      </c>
      <c r="S32" s="50" t="str">
        <f>IF($H$30="","",
IF(OR($H$30="Corrupción",$H$30="Lavado de Activos",$H$30="Financiación del Terrorismo",$H$30="Trámites, OPAs y Consultas de Acceso a la Información Pública"),"No Aplica",'5. Valoración de Controles'!$J32))</f>
        <v/>
      </c>
      <c r="T32" s="50">
        <f>IF($H$30="","",
IF(OR($H$30="Corrupción",$H$30="Lavado de Activos",$H$30="Financiación del Terrorismo",$H$30="Trámites, OPAs y Consultas de Acceso a la Información Pública"),"No Aplica",'5. Valoración de Controles'!$K32))</f>
        <v>0</v>
      </c>
      <c r="U32" s="50">
        <f>IF($H$30="","",
IF(OR($H$30="Corrupción",$H$30="Lavado de Activos",$H$30="Financiación del Terrorismo",$H$30="Trámites, OPAs y Consultas de Acceso a la Información Pública"),"No Aplica",'5. Valoración de Controles'!$L32))</f>
        <v>0</v>
      </c>
      <c r="V32" s="50">
        <f>IF($H$30="","",
IF(OR($H$30="Corrupción",$H$30="Lavado de Activos",$H$30="Financiación del Terrorismo",$H$30="Trámites, OPAs y Consultas de Acceso a la Información Pública"),"No Aplica",'5. Valoración de Controles'!$M32))</f>
        <v>0</v>
      </c>
      <c r="W32" s="50">
        <f>IF($H$30="","",
IF(OR($H$30="Corrupción",$H$30="Lavado de Activos",$H$30="Financiación del Terrorismo",$H$30="Trámites, OPAs y Consultas de Acceso a la Información Pública"),"No Aplica",'5. Valoración de Controles'!$N32))</f>
        <v>0</v>
      </c>
      <c r="X32" s="68">
        <f>IF($H$30="","",
IF(OR($H$30="Corrupción",$H$30="Lavado de Activos",$H$30="Financiación del Terrorismo",$H$30="Trámites, OPAs y Consultas de Acceso a la Información Pública"),"No Aplica",'5. Valoración de Controles'!$O32))</f>
        <v>0</v>
      </c>
      <c r="Y32" s="68">
        <f>IF($H$30="","",
IF(OR($H$30="Corrupción",$H$30="Lavado de Activos",$H$30="Financiación del Terrorismo",$H$30="Trámites, OPAs y Consultas de Acceso a la Información Pública"),"No Aplica",'5. Valoración de Controles'!$P32))</f>
        <v>0</v>
      </c>
      <c r="Z32" s="68">
        <f>IF($H$30="","",
IF(OR($H$30="Corrupción",$H$30="Lavado de Activos",$H$30="Financiación del Terrorismo",$H$30="Trámites, OPAs y Consultas de Acceso a la Información Pública"),"No Aplica",'5. Valoración de Controles'!$Q32))</f>
        <v>0</v>
      </c>
      <c r="AA32" s="52" t="str">
        <f>IF($H$30="","",
IF(OR($H$30="Corrupción",$H$30="Lavado de Activos",$H$30="Financiación del Terrorismo",$H$30="Trámites, OPAs y Consultas de Acceso a la Información Pública"),"No aplica",'5. Valoración de Controles'!$R32))</f>
        <v/>
      </c>
      <c r="AB32" s="127"/>
      <c r="AC32" s="187"/>
      <c r="AD32" s="127"/>
      <c r="AE32" s="187"/>
      <c r="AF32" s="125"/>
      <c r="AG32" s="129"/>
      <c r="AH32" s="185"/>
      <c r="AI32" s="189"/>
      <c r="AJ32" s="191"/>
      <c r="AK32" s="184"/>
      <c r="AL32" s="191"/>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c r="A33" s="130">
        <v>9</v>
      </c>
      <c r="B33" s="131" t="str">
        <f>'2. Identificación del Riesgo'!B33:B35</f>
        <v>Manejo de Emergencias y Desastres</v>
      </c>
      <c r="C33" s="131" t="str">
        <f>IF('2. Identificación del Riesgo'!C33:C35="","",'2. Identificación del Riesgo'!C33:C35)</f>
        <v>Trabajo en Casa y Teletrabajo</v>
      </c>
      <c r="D33" s="131" t="str">
        <f>IF('2. Identificación del Riesgo'!D33:D35="","",'2. Identificación del Riesgo'!D33:D35)</f>
        <v>Afectación Económica (o presupuestal) y Reputacional</v>
      </c>
      <c r="E33" s="131" t="str">
        <f>IF('2. Identificación del Riesgo'!E33:E35="","",'2. Identificación del Riesgo'!E33:E35)</f>
        <v>Instalación de software malicioso en los equipos de computo personales, cuando se realiza trabajo en casa o teletrabajo.</v>
      </c>
      <c r="F33" s="131" t="str">
        <f>IF('2. Identificación del Riesgo'!F33:F35="","",'2. Identificación del Riesgo'!F33:F35)</f>
        <v>Desconocimiento por parte de los procesos, de los riesgos de ciber seguridad.</v>
      </c>
      <c r="G33" s="131" t="str">
        <f>IF('2. Identificación del Riesgo'!G33:G35="","",'2.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3" s="131" t="str">
        <f>IF('2. Identificación del Riesgo'!H33:H35="","",'2. Identificación del Riesgo'!H33:H35)</f>
        <v>Seguridad de la Información (Pérdida de la Integridad)</v>
      </c>
      <c r="I33" s="131" t="str">
        <f>IF('2. Identificación del Riesgo'!I33:I35="","",'2. Identificación del Riesgo'!I33:I35)</f>
        <v>Usuarios, productos y practicas, organizacionales</v>
      </c>
      <c r="J33" s="131" t="str">
        <f>IF('2. Identificación del Riesgo'!J33:J35="","",'2. Identificación del Riesgo'!J33:J35)</f>
        <v>Muy Alta: La actividad que conlleva el riesgo se ejecuta más de 5000 veces por año</v>
      </c>
      <c r="K33" s="127" t="str">
        <f>'2. Identificación del Riesgo'!K33:K35</f>
        <v>Muy Alta</v>
      </c>
      <c r="L33" s="128">
        <f>'2. Identificación del Riesgo'!L33:L35</f>
        <v>1</v>
      </c>
      <c r="M33" s="13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127" t="str">
        <f>'2. Identificación del Riesgo'!N33:N35</f>
        <v>Mayor</v>
      </c>
      <c r="O33" s="128">
        <f>'2. Identificación del Riesgo'!O33:O35</f>
        <v>0.8</v>
      </c>
      <c r="P33" s="125" t="str">
        <f>'2. Identificación del Riesgo'!P33:P35</f>
        <v>Alto</v>
      </c>
      <c r="Q33" s="51">
        <f>IF($H$33="","",
IF(OR($H$33="Corrupción",$H$33="Lavado de Activos",$H$33="Financiación del Terrorismo",$H$33="Trámites, OPAs y Consultas de Acceso a la Información Pública"),'6.Valoración Control Corrupción'!$E33,'5. Valoración de Controles'!$E33))</f>
        <v>0</v>
      </c>
      <c r="R33" s="50" t="str">
        <f>IF($H$33="","",
IF(OR($H$33="Corrupción",$H$33="Lavado de Activos",$H$33="Financiación del Terrorismo",$H$33="Trámites, OPAs y Consultas de Acceso a la Información Pública"),"No Aplica",'5. Valoración de Controles'!$I33))</f>
        <v>Sin Control</v>
      </c>
      <c r="S33" s="50" t="str">
        <f>IF($H$33="","",
IF(OR($H$33="Corrupción",$H$33="Lavado de Activos",$H$33="Financiación del Terrorismo",$H$33="Trámites, OPAs y Consultas de Acceso a la Información Pública"),"No Aplica",'5. Valoración de Controles'!$J33))</f>
        <v/>
      </c>
      <c r="T33" s="50">
        <f>IF($H$33="","",
IF(OR($H$33="Corrupción",$H$33="Lavado de Activos",$H$33="Financiación del Terrorismo",$H$33="Trámites, OPAs y Consultas de Acceso a la Información Pública"),"No Aplica",'5. Valoración de Controles'!$K33))</f>
        <v>0</v>
      </c>
      <c r="U33" s="50">
        <f>IF($H$33="","",
IF(OR($H$33="Corrupción",$H$33="Lavado de Activos",$H$33="Financiación del Terrorismo",$H$33="Trámites, OPAs y Consultas de Acceso a la Información Pública"),"No Aplica",'5. Valoración de Controles'!$L33))</f>
        <v>0</v>
      </c>
      <c r="V33" s="50">
        <f>IF($H$33="","",
IF(OR($H$33="Corrupción",$H$33="Lavado de Activos",$H$33="Financiación del Terrorismo",$H$33="Trámites, OPAs y Consultas de Acceso a la Información Pública"),"No Aplica",'5. Valoración de Controles'!$M33))</f>
        <v>0</v>
      </c>
      <c r="W33" s="50">
        <f>IF($H$33="","",
IF(OR($H$33="Corrupción",$H$33="Lavado de Activos",$H$33="Financiación del Terrorismo",$H$33="Trámites, OPAs y Consultas de Acceso a la Información Pública"),"No Aplica",'5. Valoración de Controles'!$N33))</f>
        <v>0</v>
      </c>
      <c r="X33" s="68">
        <f>IF($H$33="","",
IF(OR($H$33="Corrupción",$H$33="Lavado de Activos",$H$33="Financiación del Terrorismo",$H$33="Trámites, OPAs y Consultas de Acceso a la Información Pública"),"No Aplica",'5. Valoración de Controles'!$O33))</f>
        <v>0</v>
      </c>
      <c r="Y33" s="68">
        <f>IF($H$33="","",
IF(OR($H$33="Corrupción",$H$33="Lavado de Activos",$H$33="Financiación del Terrorismo",$H$33="Trámites, OPAs y Consultas de Acceso a la Información Pública"),"No Aplica",'5. Valoración de Controles'!$P33))</f>
        <v>0</v>
      </c>
      <c r="Z33" s="68">
        <f>IF($H$33="","",
IF(OR($H$33="Corrupción",$H$33="Lavado de Activos",$H$33="Financiación del Terrorismo",$H$33="Trámites, OPAs y Consultas de Acceso a la Información Pública"),"No Aplica",'5. Valoración de Controles'!$Q33))</f>
        <v>0</v>
      </c>
      <c r="AA33" s="52" t="str">
        <f>IF($H$33="","",
IF(OR($H$33="Corrupción",$H$33="Lavado de Activos",$H$33="Financiación del Terrorismo",$H$33="Trámites, OPAs y Consultas de Acceso a la Información Pública"),"No aplica",'5. Valoración de Controles'!$R33))</f>
        <v/>
      </c>
      <c r="AB33" s="127"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Muy Alta</v>
      </c>
      <c r="AC33" s="18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1</v>
      </c>
      <c r="AD33" s="127"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18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125"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129" t="s">
        <v>69</v>
      </c>
      <c r="AH33" s="156"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188" t="s">
        <v>540</v>
      </c>
      <c r="AJ33" s="190" t="s">
        <v>541</v>
      </c>
      <c r="AK33" s="183" t="str">
        <f t="shared" ref="AK33" si="23">IF(AI33="","","∑ Peso porcentual de cada acción definida")</f>
        <v>∑ Peso porcentual de cada acción definida</v>
      </c>
      <c r="AL33" s="126" t="s">
        <v>515</v>
      </c>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c r="A34" s="130"/>
      <c r="B34" s="131"/>
      <c r="C34" s="131"/>
      <c r="D34" s="131"/>
      <c r="E34" s="131"/>
      <c r="F34" s="131"/>
      <c r="G34" s="131"/>
      <c r="H34" s="131"/>
      <c r="I34" s="131"/>
      <c r="J34" s="131"/>
      <c r="K34" s="127"/>
      <c r="L34" s="128"/>
      <c r="M34" s="131"/>
      <c r="N34" s="127"/>
      <c r="O34" s="128"/>
      <c r="P34" s="125"/>
      <c r="Q34" s="51">
        <f>IF($H$33="","",
IF(OR($H$33="Corrupción",$H$33="Lavado de Activos",$H$33="Financiación del Terrorismo",$H$33="Trámites, OPAs y Consultas de Acceso a la Información Pública"),'6.Valoración Control Corrupción'!$E34,'5. Valoración de Controles'!$E34))</f>
        <v>0</v>
      </c>
      <c r="R34" s="50">
        <f>IF($H$33="","",
IF(OR($H$33="Corrupción",$H$33="Lavado de Activos",$H$33="Financiación del Terrorismo",$H$33="Trámites, OPAs y Consultas de Acceso a la Información Pública"),"No Aplica",'5. Valoración de Controles'!$I34))</f>
        <v>0</v>
      </c>
      <c r="S34" s="50" t="str">
        <f>IF($H$33="","",
IF(OR($H$33="Corrupción",$H$33="Lavado de Activos",$H$33="Financiación del Terrorismo",$H$33="Trámites, OPAs y Consultas de Acceso a la Información Pública"),"No Aplica",'5. Valoración de Controles'!$J34))</f>
        <v/>
      </c>
      <c r="T34" s="50">
        <f>IF($H$33="","",
IF(OR($H$33="Corrupción",$H$33="Lavado de Activos",$H$33="Financiación del Terrorismo",$H$33="Trámites, OPAs y Consultas de Acceso a la Información Pública"),"No Aplica",'5. Valoración de Controles'!$K34))</f>
        <v>0</v>
      </c>
      <c r="U34" s="50">
        <f>IF($H$33="","",
IF(OR($H$33="Corrupción",$H$33="Lavado de Activos",$H$33="Financiación del Terrorismo",$H$33="Trámites, OPAs y Consultas de Acceso a la Información Pública"),"No Aplica",'5. Valoración de Controles'!$L34))</f>
        <v>0</v>
      </c>
      <c r="V34" s="50">
        <f>IF($H$33="","",
IF(OR($H$33="Corrupción",$H$33="Lavado de Activos",$H$33="Financiación del Terrorismo",$H$33="Trámites, OPAs y Consultas de Acceso a la Información Pública"),"No Aplica",'5. Valoración de Controles'!$M34))</f>
        <v>0</v>
      </c>
      <c r="W34" s="50">
        <f>IF($H$33="","",
IF(OR($H$33="Corrupción",$H$33="Lavado de Activos",$H$33="Financiación del Terrorismo",$H$33="Trámites, OPAs y Consultas de Acceso a la Información Pública"),"No Aplica",'5. Valoración de Controles'!$N34))</f>
        <v>0</v>
      </c>
      <c r="X34" s="68">
        <f>IF($H$33="","",
IF(OR($H$33="Corrupción",$H$33="Lavado de Activos",$H$33="Financiación del Terrorismo",$H$33="Trámites, OPAs y Consultas de Acceso a la Información Pública"),"No Aplica",'5. Valoración de Controles'!$O34))</f>
        <v>0</v>
      </c>
      <c r="Y34" s="68">
        <f>IF($H$33="","",
IF(OR($H$33="Corrupción",$H$33="Lavado de Activos",$H$33="Financiación del Terrorismo",$H$33="Trámites, OPAs y Consultas de Acceso a la Información Pública"),"No Aplica",'5. Valoración de Controles'!$P34))</f>
        <v>0</v>
      </c>
      <c r="Z34" s="68">
        <f>IF($H$33="","",
IF(OR($H$33="Corrupción",$H$33="Lavado de Activos",$H$33="Financiación del Terrorismo",$H$33="Trámites, OPAs y Consultas de Acceso a la Información Pública"),"No Aplica",'5. Valoración de Controles'!$Q34))</f>
        <v>0</v>
      </c>
      <c r="AA34" s="52" t="str">
        <f>IF($H$33="","",
IF(OR($H$33="Corrupción",$H$33="Lavado de Activos",$H$33="Financiación del Terrorismo",$H$33="Trámites, OPAs y Consultas de Acceso a la Información Pública"),"No aplica",'5. Valoración de Controles'!$R34))</f>
        <v/>
      </c>
      <c r="AB34" s="127"/>
      <c r="AC34" s="187"/>
      <c r="AD34" s="127"/>
      <c r="AE34" s="187"/>
      <c r="AF34" s="125"/>
      <c r="AG34" s="129"/>
      <c r="AH34" s="185"/>
      <c r="AI34" s="189"/>
      <c r="AJ34" s="191"/>
      <c r="AK34" s="184"/>
      <c r="AL34" s="191"/>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c r="A35" s="130"/>
      <c r="B35" s="131"/>
      <c r="C35" s="131"/>
      <c r="D35" s="131"/>
      <c r="E35" s="131"/>
      <c r="F35" s="131"/>
      <c r="G35" s="131"/>
      <c r="H35" s="131"/>
      <c r="I35" s="131"/>
      <c r="J35" s="131"/>
      <c r="K35" s="127"/>
      <c r="L35" s="128"/>
      <c r="M35" s="131"/>
      <c r="N35" s="127"/>
      <c r="O35" s="128"/>
      <c r="P35" s="125"/>
      <c r="Q35" s="51">
        <f>IF($H$33="","",
IF(OR($H$33="Corrupción",$H$33="Lavado de Activos",$H$33="Financiación del Terrorismo",$H$33="Trámites, OPAs y Consultas de Acceso a la Información Pública"),'6.Valoración Control Corrupción'!$E35,'5. Valoración de Controles'!$E35))</f>
        <v>0</v>
      </c>
      <c r="R35" s="50">
        <f>IF($H$33="","",
IF(OR($H$33="Corrupción",$H$33="Lavado de Activos",$H$33="Financiación del Terrorismo",$H$33="Trámites, OPAs y Consultas de Acceso a la Información Pública"),"No Aplica",'5. Valoración de Controles'!$I35))</f>
        <v>0</v>
      </c>
      <c r="S35" s="50" t="str">
        <f>IF($H$33="","",
IF(OR($H$33="Corrupción",$H$33="Lavado de Activos",$H$33="Financiación del Terrorismo",$H$33="Trámites, OPAs y Consultas de Acceso a la Información Pública"),"No Aplica",'5. Valoración de Controles'!$J35))</f>
        <v/>
      </c>
      <c r="T35" s="50">
        <f>IF($H$33="","",
IF(OR($H$33="Corrupción",$H$33="Lavado de Activos",$H$33="Financiación del Terrorismo",$H$33="Trámites, OPAs y Consultas de Acceso a la Información Pública"),"No Aplica",'5. Valoración de Controles'!$K35))</f>
        <v>0</v>
      </c>
      <c r="U35" s="50">
        <f>IF($H$33="","",
IF(OR($H$33="Corrupción",$H$33="Lavado de Activos",$H$33="Financiación del Terrorismo",$H$33="Trámites, OPAs y Consultas de Acceso a la Información Pública"),"No Aplica",'5. Valoración de Controles'!$L35))</f>
        <v>0</v>
      </c>
      <c r="V35" s="50">
        <f>IF($H$33="","",
IF(OR($H$33="Corrupción",$H$33="Lavado de Activos",$H$33="Financiación del Terrorismo",$H$33="Trámites, OPAs y Consultas de Acceso a la Información Pública"),"No Aplica",'5. Valoración de Controles'!$M35))</f>
        <v>0</v>
      </c>
      <c r="W35" s="50">
        <f>IF($H$33="","",
IF(OR($H$33="Corrupción",$H$33="Lavado de Activos",$H$33="Financiación del Terrorismo",$H$33="Trámites, OPAs y Consultas de Acceso a la Información Pública"),"No Aplica",'5. Valoración de Controles'!$N35))</f>
        <v>0</v>
      </c>
      <c r="X35" s="68">
        <f>IF($H$33="","",
IF(OR($H$33="Corrupción",$H$33="Lavado de Activos",$H$33="Financiación del Terrorismo",$H$33="Trámites, OPAs y Consultas de Acceso a la Información Pública"),"No Aplica",'5. Valoración de Controles'!$O35))</f>
        <v>0</v>
      </c>
      <c r="Y35" s="68">
        <f>IF($H$33="","",
IF(OR($H$33="Corrupción",$H$33="Lavado de Activos",$H$33="Financiación del Terrorismo",$H$33="Trámites, OPAs y Consultas de Acceso a la Información Pública"),"No Aplica",'5. Valoración de Controles'!$P35))</f>
        <v>0</v>
      </c>
      <c r="Z35" s="68">
        <f>IF($H$33="","",
IF(OR($H$33="Corrupción",$H$33="Lavado de Activos",$H$33="Financiación del Terrorismo",$H$33="Trámites, OPAs y Consultas de Acceso a la Información Pública"),"No Aplica",'5. Valoración de Controles'!$Q35))</f>
        <v>0</v>
      </c>
      <c r="AA35" s="52" t="str">
        <f>IF($H$33="","",
IF(OR($H$33="Corrupción",$H$33="Lavado de Activos",$H$33="Financiación del Terrorismo",$H$33="Trámites, OPAs y Consultas de Acceso a la Información Pública"),"No aplica",'5. Valoración de Controles'!$R35))</f>
        <v/>
      </c>
      <c r="AB35" s="127"/>
      <c r="AC35" s="187"/>
      <c r="AD35" s="127"/>
      <c r="AE35" s="187"/>
      <c r="AF35" s="125"/>
      <c r="AG35" s="129"/>
      <c r="AH35" s="185"/>
      <c r="AI35" s="189"/>
      <c r="AJ35" s="191"/>
      <c r="AK35" s="184"/>
      <c r="AL35" s="191"/>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c r="A36" s="130">
        <v>10</v>
      </c>
      <c r="B36" s="131" t="str">
        <f>'2. Identificación del Riesgo'!B36:B38</f>
        <v/>
      </c>
      <c r="C36" s="131" t="str">
        <f>IF('2. Identificación del Riesgo'!C36:C38="","",'2. Identificación del Riesgo'!C36:C38)</f>
        <v/>
      </c>
      <c r="D36" s="131" t="str">
        <f>IF('2. Identificación del Riesgo'!D36:D38="","",'2. Identificación del Riesgo'!D36:D38)</f>
        <v/>
      </c>
      <c r="E36" s="131" t="str">
        <f>IF('2. Identificación del Riesgo'!E36:E38="","",'2. Identificación del Riesgo'!E36:E38)</f>
        <v/>
      </c>
      <c r="F36" s="131" t="str">
        <f>IF('2. Identificación del Riesgo'!F36:F38="","",'2. Identificación del Riesgo'!F36:F38)</f>
        <v/>
      </c>
      <c r="G36" s="131" t="str">
        <f>IF('2. Identificación del Riesgo'!G36:G38="","",'2. Identificación del Riesgo'!G36:G38)</f>
        <v/>
      </c>
      <c r="H36" s="131" t="str">
        <f>IF('2. Identificación del Riesgo'!H36:H38="","",'2. Identificación del Riesgo'!H36:H38)</f>
        <v/>
      </c>
      <c r="I36" s="131" t="str">
        <f>IF('2. Identificación del Riesgo'!I36:I38="","",'2. Identificación del Riesgo'!I36:I38)</f>
        <v/>
      </c>
      <c r="J36" s="131" t="str">
        <f>IF('2. Identificación del Riesgo'!J36:J38="","",'2. Identificación del Riesgo'!J36:J38)</f>
        <v/>
      </c>
      <c r="K36" s="127" t="str">
        <f>'2. Identificación del Riesgo'!K36:K38</f>
        <v/>
      </c>
      <c r="L36" s="128" t="str">
        <f>'2. Identificación del Riesgo'!L36:L38</f>
        <v/>
      </c>
      <c r="M36" s="13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27" t="str">
        <f>'2. Identificación del Riesgo'!N36:N38</f>
        <v/>
      </c>
      <c r="O36" s="128" t="str">
        <f>'2. Identificación del Riesgo'!O36:O38</f>
        <v/>
      </c>
      <c r="P36" s="125" t="str">
        <f>'2. Identificación del Riesgo'!P36:P38</f>
        <v/>
      </c>
      <c r="Q36" s="51" t="str">
        <f>IF($H$36="","",
IF(OR($H$36="Corrupción",$H$36="Lavado de Activos",$H$36="Financiación del Terrorismo",$H$36="Trámites, OPAs y Consultas de Acceso a la Información Pública"),'6.Valoración Control Corrupción'!$E36,'5. Valoración de Controles'!$E36))</f>
        <v/>
      </c>
      <c r="R36" s="50" t="str">
        <f>IF($H$36="","",
IF(OR($H$36="Corrupción",$H$36="Lavado de Activos",$H$36="Financiación del Terrorismo",$H$36="Trámites, OPAs y Consultas de Acceso a la Información Pública"),"No Aplica",'5. Valoración de Controles'!$I36))</f>
        <v/>
      </c>
      <c r="S36" s="50" t="str">
        <f>IF($H$36="","",
IF(OR($H$36="Corrupción",$H$36="Lavado de Activos",$H$36="Financiación del Terrorismo",$H$36="Trámites, OPAs y Consultas de Acceso a la Información Pública"),"No Aplica",'5. Valoración de Controles'!$J36))</f>
        <v/>
      </c>
      <c r="T36" s="50" t="str">
        <f>IF($H$36="","",
IF(OR($H$36="Corrupción",$H$36="Lavado de Activos",$H$36="Financiación del Terrorismo",$H$36="Trámites, OPAs y Consultas de Acceso a la Información Pública"),"No Aplica",'5. Valoración de Controles'!$K36))</f>
        <v/>
      </c>
      <c r="U36" s="50" t="str">
        <f>IF($H$36="","",
IF(OR($H$36="Corrupción",$H$36="Lavado de Activos",$H$36="Financiación del Terrorismo",$H$36="Trámites, OPAs y Consultas de Acceso a la Información Pública"),"No Aplica",'5. Valoración de Controles'!$L36))</f>
        <v/>
      </c>
      <c r="V36" s="50" t="str">
        <f>IF($H$36="","",
IF(OR($H$36="Corrupción",$H$36="Lavado de Activos",$H$36="Financiación del Terrorismo",$H$36="Trámites, OPAs y Consultas de Acceso a la Información Pública"),"No Aplica",'5. Valoración de Controles'!$M36))</f>
        <v/>
      </c>
      <c r="W36" s="50" t="str">
        <f>IF($H$36="","",
IF(OR($H$36="Corrupción",$H$36="Lavado de Activos",$H$36="Financiación del Terrorismo",$H$36="Trámites, OPAs y Consultas de Acceso a la Información Pública"),"No Aplica",'5. Valoración de Controles'!$N36))</f>
        <v/>
      </c>
      <c r="X36" s="68" t="str">
        <f>IF($H$36="","",
IF(OR($H$36="Corrupción",$H$36="Lavado de Activos",$H$36="Financiación del Terrorismo",$H$36="Trámites, OPAs y Consultas de Acceso a la Información Pública"),"No Aplica",'5. Valoración de Controles'!$O36))</f>
        <v/>
      </c>
      <c r="Y36" s="68" t="str">
        <f>IF($H$36="","",
IF(OR($H$36="Corrupción",$H$36="Lavado de Activos",$H$36="Financiación del Terrorismo",$H$36="Trámites, OPAs y Consultas de Acceso a la Información Pública"),"No Aplica",'5. Valoración de Controles'!$P36))</f>
        <v/>
      </c>
      <c r="Z36" s="68" t="str">
        <f>IF($H$36="","",
IF(OR($H$36="Corrupción",$H$36="Lavado de Activos",$H$36="Financiación del Terrorismo",$H$36="Trámites, OPAs y Consultas de Acceso a la Información Pública"),"No Aplica",'5. Valoración de Controles'!$Q36))</f>
        <v/>
      </c>
      <c r="AA36" s="52" t="str">
        <f>IF($H$36="","",
IF(OR($H$36="Corrupción",$H$36="Lavado de Activos",$H$36="Financiación del Terrorismo",$H$36="Trámites, OPAs y Consultas de Acceso a la Información Pública"),"No aplica",'5. Valoración de Controles'!$R36))</f>
        <v/>
      </c>
      <c r="AB36" s="127"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86"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27"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86"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25"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29"/>
      <c r="AH36" s="156"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88"/>
      <c r="AJ36" s="190"/>
      <c r="AK36" s="183" t="str">
        <f t="shared" ref="AK36" si="26">IF(AI36="","","∑ Peso porcentual de cada acción definida")</f>
        <v/>
      </c>
      <c r="AL36" s="126"/>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c r="A37" s="130"/>
      <c r="B37" s="131"/>
      <c r="C37" s="131"/>
      <c r="D37" s="131"/>
      <c r="E37" s="131"/>
      <c r="F37" s="131"/>
      <c r="G37" s="131"/>
      <c r="H37" s="131"/>
      <c r="I37" s="131"/>
      <c r="J37" s="131"/>
      <c r="K37" s="127"/>
      <c r="L37" s="128"/>
      <c r="M37" s="131"/>
      <c r="N37" s="127"/>
      <c r="O37" s="128"/>
      <c r="P37" s="125"/>
      <c r="Q37" s="51" t="str">
        <f>IF($H$36="","",
IF(OR($H$36="Corrupción",$H$36="Lavado de Activos",$H$36="Financiación del Terrorismo",$H$36="Trámites, OPAs y Consultas de Acceso a la Información Pública"),'6.Valoración Control Corrupción'!$E37,'5. Valoración de Controles'!$E37))</f>
        <v/>
      </c>
      <c r="R37" s="50" t="str">
        <f>IF($H$36="","",
IF(OR($H$36="Corrupción",$H$36="Lavado de Activos",$H$36="Financiación del Terrorismo",$H$36="Trámites, OPAs y Consultas de Acceso a la Información Pública"),"No Aplica",'5. Valoración de Controles'!$I37))</f>
        <v/>
      </c>
      <c r="S37" s="50" t="str">
        <f>IF($H$36="","",
IF(OR($H$36="Corrupción",$H$36="Lavado de Activos",$H$36="Financiación del Terrorismo",$H$36="Trámites, OPAs y Consultas de Acceso a la Información Pública"),"No Aplica",'5. Valoración de Controles'!$J37))</f>
        <v/>
      </c>
      <c r="T37" s="50" t="str">
        <f>IF($H$36="","",
IF(OR($H$36="Corrupción",$H$36="Lavado de Activos",$H$36="Financiación del Terrorismo",$H$36="Trámites, OPAs y Consultas de Acceso a la Información Pública"),"No Aplica",'5. Valoración de Controles'!$K37))</f>
        <v/>
      </c>
      <c r="U37" s="50" t="str">
        <f>IF($H$36="","",
IF(OR($H$36="Corrupción",$H$36="Lavado de Activos",$H$36="Financiación del Terrorismo",$H$36="Trámites, OPAs y Consultas de Acceso a la Información Pública"),"No Aplica",'5. Valoración de Controles'!$L37))</f>
        <v/>
      </c>
      <c r="V37" s="50" t="str">
        <f>IF($H$36="","",
IF(OR($H$36="Corrupción",$H$36="Lavado de Activos",$H$36="Financiación del Terrorismo",$H$36="Trámites, OPAs y Consultas de Acceso a la Información Pública"),"No Aplica",'5. Valoración de Controles'!$M37))</f>
        <v/>
      </c>
      <c r="W37" s="50" t="str">
        <f>IF($H$36="","",
IF(OR($H$36="Corrupción",$H$36="Lavado de Activos",$H$36="Financiación del Terrorismo",$H$36="Trámites, OPAs y Consultas de Acceso a la Información Pública"),"No Aplica",'5. Valoración de Controles'!$N37))</f>
        <v/>
      </c>
      <c r="X37" s="68" t="str">
        <f>IF($H$36="","",
IF(OR($H$36="Corrupción",$H$36="Lavado de Activos",$H$36="Financiación del Terrorismo",$H$36="Trámites, OPAs y Consultas de Acceso a la Información Pública"),"No Aplica",'5. Valoración de Controles'!$O37))</f>
        <v/>
      </c>
      <c r="Y37" s="68" t="str">
        <f>IF($H$36="","",
IF(OR($H$36="Corrupción",$H$36="Lavado de Activos",$H$36="Financiación del Terrorismo",$H$36="Trámites, OPAs y Consultas de Acceso a la Información Pública"),"No Aplica",'5. Valoración de Controles'!$P37))</f>
        <v/>
      </c>
      <c r="Z37" s="68" t="str">
        <f>IF($H$36="","",
IF(OR($H$36="Corrupción",$H$36="Lavado de Activos",$H$36="Financiación del Terrorismo",$H$36="Trámites, OPAs y Consultas de Acceso a la Información Pública"),"No Aplica",'5. Valoración de Controles'!$Q37))</f>
        <v/>
      </c>
      <c r="AA37" s="52" t="str">
        <f>IF($H$36="","",
IF(OR($H$36="Corrupción",$H$36="Lavado de Activos",$H$36="Financiación del Terrorismo",$H$36="Trámites, OPAs y Consultas de Acceso a la Información Pública"),"No aplica",'5. Valoración de Controles'!$R37))</f>
        <v/>
      </c>
      <c r="AB37" s="127"/>
      <c r="AC37" s="187"/>
      <c r="AD37" s="127"/>
      <c r="AE37" s="187"/>
      <c r="AF37" s="125"/>
      <c r="AG37" s="129"/>
      <c r="AH37" s="185"/>
      <c r="AI37" s="189"/>
      <c r="AJ37" s="191"/>
      <c r="AK37" s="184"/>
      <c r="AL37" s="191"/>
    </row>
    <row r="38" spans="1:67" ht="31.5" customHeight="1">
      <c r="A38" s="130"/>
      <c r="B38" s="131"/>
      <c r="C38" s="131"/>
      <c r="D38" s="131"/>
      <c r="E38" s="131"/>
      <c r="F38" s="131"/>
      <c r="G38" s="131"/>
      <c r="H38" s="131"/>
      <c r="I38" s="131"/>
      <c r="J38" s="131"/>
      <c r="K38" s="127"/>
      <c r="L38" s="128"/>
      <c r="M38" s="131"/>
      <c r="N38" s="127"/>
      <c r="O38" s="128"/>
      <c r="P38" s="125"/>
      <c r="Q38" s="51" t="str">
        <f>IF($H$36="","",
IF(OR($H$36="Corrupción",$H$36="Lavado de Activos",$H$36="Financiación del Terrorismo",$H$36="Trámites, OPAs y Consultas de Acceso a la Información Pública"),'6.Valoración Control Corrupción'!$E38,'5. Valoración de Controles'!$E38))</f>
        <v/>
      </c>
      <c r="R38" s="50" t="str">
        <f>IF($H$36="","",
IF(OR($H$36="Corrupción",$H$36="Lavado de Activos",$H$36="Financiación del Terrorismo",$H$36="Trámites, OPAs y Consultas de Acceso a la Información Pública"),"No Aplica",'5. Valoración de Controles'!$I38))</f>
        <v/>
      </c>
      <c r="S38" s="50" t="str">
        <f>IF($H$36="","",
IF(OR($H$36="Corrupción",$H$36="Lavado de Activos",$H$36="Financiación del Terrorismo",$H$36="Trámites, OPAs y Consultas de Acceso a la Información Pública"),"No Aplica",'5. Valoración de Controles'!$J38))</f>
        <v/>
      </c>
      <c r="T38" s="50" t="str">
        <f>IF($H$36="","",
IF(OR($H$36="Corrupción",$H$36="Lavado de Activos",$H$36="Financiación del Terrorismo",$H$36="Trámites, OPAs y Consultas de Acceso a la Información Pública"),"No Aplica",'5. Valoración de Controles'!$K38))</f>
        <v/>
      </c>
      <c r="U38" s="50" t="str">
        <f>IF($H$36="","",
IF(OR($H$36="Corrupción",$H$36="Lavado de Activos",$H$36="Financiación del Terrorismo",$H$36="Trámites, OPAs y Consultas de Acceso a la Información Pública"),"No Aplica",'5. Valoración de Controles'!$L38))</f>
        <v/>
      </c>
      <c r="V38" s="50" t="str">
        <f>IF($H$36="","",
IF(OR($H$36="Corrupción",$H$36="Lavado de Activos",$H$36="Financiación del Terrorismo",$H$36="Trámites, OPAs y Consultas de Acceso a la Información Pública"),"No Aplica",'5. Valoración de Controles'!$M38))</f>
        <v/>
      </c>
      <c r="W38" s="50" t="str">
        <f>IF($H$36="","",
IF(OR($H$36="Corrupción",$H$36="Lavado de Activos",$H$36="Financiación del Terrorismo",$H$36="Trámites, OPAs y Consultas de Acceso a la Información Pública"),"No Aplica",'5. Valoración de Controles'!$N38))</f>
        <v/>
      </c>
      <c r="X38" s="68" t="str">
        <f>IF($H$36="","",
IF(OR($H$36="Corrupción",$H$36="Lavado de Activos",$H$36="Financiación del Terrorismo",$H$36="Trámites, OPAs y Consultas de Acceso a la Información Pública"),"No Aplica",'5. Valoración de Controles'!$O38))</f>
        <v/>
      </c>
      <c r="Y38" s="68" t="str">
        <f>IF($H$36="","",
IF(OR($H$36="Corrupción",$H$36="Lavado de Activos",$H$36="Financiación del Terrorismo",$H$36="Trámites, OPAs y Consultas de Acceso a la Información Pública"),"No Aplica",'5. Valoración de Controles'!$P38))</f>
        <v/>
      </c>
      <c r="Z38" s="68" t="str">
        <f>IF($H$36="","",
IF(OR($H$36="Corrupción",$H$36="Lavado de Activos",$H$36="Financiación del Terrorismo",$H$36="Trámites, OPAs y Consultas de Acceso a la Información Pública"),"No Aplica",'5. Valoración de Controles'!$Q38))</f>
        <v/>
      </c>
      <c r="AA38" s="52" t="str">
        <f>IF($H$36="","",
IF(OR($H$36="Corrupción",$H$36="Lavado de Activos",$H$36="Financiación del Terrorismo",$H$36="Trámites, OPAs y Consultas de Acceso a la Información Pública"),"No aplica",'5. Valoración de Controles'!$R38))</f>
        <v/>
      </c>
      <c r="AB38" s="127"/>
      <c r="AC38" s="187"/>
      <c r="AD38" s="127"/>
      <c r="AE38" s="187"/>
      <c r="AF38" s="125"/>
      <c r="AG38" s="129"/>
      <c r="AH38" s="185"/>
      <c r="AI38" s="189"/>
      <c r="AJ38" s="191"/>
      <c r="AK38" s="184"/>
      <c r="AL38" s="191"/>
    </row>
    <row r="39" spans="1:67" ht="31.5" customHeight="1">
      <c r="A39" s="130">
        <v>11</v>
      </c>
      <c r="B39" s="131" t="str">
        <f>'2. Identificación del Riesgo'!B39:B41</f>
        <v/>
      </c>
      <c r="C39" s="131" t="str">
        <f>IF('2. Identificación del Riesgo'!C39:C41="","",'2. Identificación del Riesgo'!C39:C41)</f>
        <v/>
      </c>
      <c r="D39" s="131" t="str">
        <f>IF('2. Identificación del Riesgo'!D39:D41="","",'2. Identificación del Riesgo'!D39:D41)</f>
        <v/>
      </c>
      <c r="E39" s="131" t="str">
        <f>IF('2. Identificación del Riesgo'!E39:E41="","",'2. Identificación del Riesgo'!E39:E41)</f>
        <v/>
      </c>
      <c r="F39" s="131" t="str">
        <f>IF('2. Identificación del Riesgo'!F39:F41="","",'2. Identificación del Riesgo'!F39:F41)</f>
        <v/>
      </c>
      <c r="G39" s="131" t="str">
        <f>IF('2. Identificación del Riesgo'!G39:G41="","",'2. Identificación del Riesgo'!G39:G41)</f>
        <v/>
      </c>
      <c r="H39" s="131" t="str">
        <f>IF('2. Identificación del Riesgo'!H39:H41="","",'2. Identificación del Riesgo'!H39:H41)</f>
        <v/>
      </c>
      <c r="I39" s="131" t="str">
        <f>IF('2. Identificación del Riesgo'!I39:I41="","",'2. Identificación del Riesgo'!I39:I41)</f>
        <v/>
      </c>
      <c r="J39" s="131" t="str">
        <f>IF('2. Identificación del Riesgo'!J39:J41="","",'2. Identificación del Riesgo'!J39:J41)</f>
        <v/>
      </c>
      <c r="K39" s="127" t="str">
        <f>'2. Identificación del Riesgo'!K39:K41</f>
        <v/>
      </c>
      <c r="L39" s="128" t="str">
        <f>'2. Identificación del Riesgo'!L39:L41</f>
        <v/>
      </c>
      <c r="M39" s="13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27" t="str">
        <f>'2. Identificación del Riesgo'!N39:N41</f>
        <v/>
      </c>
      <c r="O39" s="128" t="str">
        <f>'2. Identificación del Riesgo'!O39:O41</f>
        <v/>
      </c>
      <c r="P39" s="125" t="str">
        <f>'2. Identificación del Riesgo'!P39:P41</f>
        <v/>
      </c>
      <c r="Q39" s="51" t="str">
        <f>IF($H$39="","",
IF(OR($H$39="Corrupción",$H$39="Lavado de Activos",$H$39="Financiación del Terrorismo",$H$39="Trámites, OPAs y Consultas de Acceso a la Información Pública"),'6.Valoración Control Corrupción'!$E39,'5. Valoración de Controles'!$E39))</f>
        <v/>
      </c>
      <c r="R39" s="50" t="str">
        <f>IF($H$39="","",
IF(OR($H$39="Corrupción",$H$39="Lavado de Activos",$H$39="Financiación del Terrorismo",$H$39="Trámites, OPAs y Consultas de Acceso a la Información Pública"),"No Aplica",'5. Valoración de Controles'!$I39))</f>
        <v/>
      </c>
      <c r="S39" s="50" t="str">
        <f>IF($H$39="","",
IF(OR($H$39="Corrupción",$H$39="Lavado de Activos",$H$39="Financiación del Terrorismo",$H$39="Trámites, OPAs y Consultas de Acceso a la Información Pública"),"No Aplica",'5. Valoración de Controles'!$J39))</f>
        <v/>
      </c>
      <c r="T39" s="50" t="str">
        <f>IF($H$39="","",
IF(OR($H$39="Corrupción",$H$39="Lavado de Activos",$H$39="Financiación del Terrorismo",$H$39="Trámites, OPAs y Consultas de Acceso a la Información Pública"),"No Aplica",'5. Valoración de Controles'!$K39))</f>
        <v/>
      </c>
      <c r="U39" s="50" t="str">
        <f>IF($H$39="","",
IF(OR($H$39="Corrupción",$H$39="Lavado de Activos",$H$39="Financiación del Terrorismo",$H$39="Trámites, OPAs y Consultas de Acceso a la Información Pública"),"No Aplica",'5. Valoración de Controles'!$L39))</f>
        <v/>
      </c>
      <c r="V39" s="50" t="str">
        <f>IF($H$39="","",
IF(OR($H$39="Corrupción",$H$39="Lavado de Activos",$H$39="Financiación del Terrorismo",$H$39="Trámites, OPAs y Consultas de Acceso a la Información Pública"),"No Aplica",'5. Valoración de Controles'!$M39))</f>
        <v/>
      </c>
      <c r="W39" s="50" t="str">
        <f>IF($H$39="","",
IF(OR($H$39="Corrupción",$H$39="Lavado de Activos",$H$39="Financiación del Terrorismo",$H$39="Trámites, OPAs y Consultas de Acceso a la Información Pública"),"No Aplica",'5. Valoración de Controles'!$N39))</f>
        <v/>
      </c>
      <c r="X39" s="68" t="str">
        <f>IF($H$39="","",
IF(OR($H$39="Corrupción",$H$39="Lavado de Activos",$H$39="Financiación del Terrorismo",$H$39="Trámites, OPAs y Consultas de Acceso a la Información Pública"),"No Aplica",'5. Valoración de Controles'!$O39))</f>
        <v/>
      </c>
      <c r="Y39" s="68" t="str">
        <f>IF($H$39="","",
IF(OR($H$39="Corrupción",$H$39="Lavado de Activos",$H$39="Financiación del Terrorismo",$H$39="Trámites, OPAs y Consultas de Acceso a la Información Pública"),"No Aplica",'5. Valoración de Controles'!$P39))</f>
        <v/>
      </c>
      <c r="Z39" s="68" t="str">
        <f>IF($H$39="","",
IF(OR($H$39="Corrupción",$H$39="Lavado de Activos",$H$39="Financiación del Terrorismo",$H$39="Trámites, OPAs y Consultas de Acceso a la Información Pública"),"No Aplica",'5. Valoración de Controles'!$Q39))</f>
        <v/>
      </c>
      <c r="AA39" s="52" t="str">
        <f>IF($H$39="","",
IF(OR($H$39="Corrupción",$H$39="Lavado de Activos",$H$39="Financiación del Terrorismo",$H$39="Trámites, OPAs y Consultas de Acceso a la Información Pública"),"No aplica",'5. Valoración de Controles'!$R39))</f>
        <v/>
      </c>
      <c r="AB39" s="127"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8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27"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8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25"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29"/>
      <c r="AH39" s="156"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88"/>
      <c r="AJ39" s="190"/>
      <c r="AK39" s="183" t="str">
        <f t="shared" ref="AK39" si="29">IF(AI39="","","∑ Peso porcentual de cada acción definida")</f>
        <v/>
      </c>
      <c r="AL39" s="126"/>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c r="A40" s="130"/>
      <c r="B40" s="131"/>
      <c r="C40" s="131"/>
      <c r="D40" s="131"/>
      <c r="E40" s="131"/>
      <c r="F40" s="131"/>
      <c r="G40" s="131"/>
      <c r="H40" s="131"/>
      <c r="I40" s="131"/>
      <c r="J40" s="131"/>
      <c r="K40" s="127"/>
      <c r="L40" s="128"/>
      <c r="M40" s="131"/>
      <c r="N40" s="127"/>
      <c r="O40" s="128"/>
      <c r="P40" s="125"/>
      <c r="Q40" s="51" t="str">
        <f>IF($H$39="","",
IF(OR($H$39="Corrupción",$H$39="Lavado de Activos",$H$39="Financiación del Terrorismo",$H$39="Trámites, OPAs y Consultas de Acceso a la Información Pública"),'6.Valoración Control Corrupción'!$E40,'5. Valoración de Controles'!$E40))</f>
        <v/>
      </c>
      <c r="R40" s="50" t="str">
        <f>IF($H$39="","",
IF(OR($H$39="Corrupción",$H$39="Lavado de Activos",$H$39="Financiación del Terrorismo",$H$39="Trámites, OPAs y Consultas de Acceso a la Información Pública"),"No Aplica",'5. Valoración de Controles'!$I40))</f>
        <v/>
      </c>
      <c r="S40" s="50" t="str">
        <f>IF($H$39="","",
IF(OR($H$39="Corrupción",$H$39="Lavado de Activos",$H$39="Financiación del Terrorismo",$H$39="Trámites, OPAs y Consultas de Acceso a la Información Pública"),"No Aplica",'5. Valoración de Controles'!$J40))</f>
        <v/>
      </c>
      <c r="T40" s="50" t="str">
        <f>IF($H$39="","",
IF(OR($H$39="Corrupción",$H$39="Lavado de Activos",$H$39="Financiación del Terrorismo",$H$39="Trámites, OPAs y Consultas de Acceso a la Información Pública"),"No Aplica",'5. Valoración de Controles'!$K40))</f>
        <v/>
      </c>
      <c r="U40" s="50" t="str">
        <f>IF($H$39="","",
IF(OR($H$39="Corrupción",$H$39="Lavado de Activos",$H$39="Financiación del Terrorismo",$H$39="Trámites, OPAs y Consultas de Acceso a la Información Pública"),"No Aplica",'5. Valoración de Controles'!$L40))</f>
        <v/>
      </c>
      <c r="V40" s="50" t="str">
        <f>IF($H$39="","",
IF(OR($H$39="Corrupción",$H$39="Lavado de Activos",$H$39="Financiación del Terrorismo",$H$39="Trámites, OPAs y Consultas de Acceso a la Información Pública"),"No Aplica",'5. Valoración de Controles'!$M40))</f>
        <v/>
      </c>
      <c r="W40" s="50" t="str">
        <f>IF($H$39="","",
IF(OR($H$39="Corrupción",$H$39="Lavado de Activos",$H$39="Financiación del Terrorismo",$H$39="Trámites, OPAs y Consultas de Acceso a la Información Pública"),"No Aplica",'5. Valoración de Controles'!$N40))</f>
        <v/>
      </c>
      <c r="X40" s="68" t="str">
        <f>IF($H$39="","",
IF(OR($H$39="Corrupción",$H$39="Lavado de Activos",$H$39="Financiación del Terrorismo",$H$39="Trámites, OPAs y Consultas de Acceso a la Información Pública"),"No Aplica",'5. Valoración de Controles'!$O40))</f>
        <v/>
      </c>
      <c r="Y40" s="68" t="str">
        <f>IF($H$39="","",
IF(OR($H$39="Corrupción",$H$39="Lavado de Activos",$H$39="Financiación del Terrorismo",$H$39="Trámites, OPAs y Consultas de Acceso a la Información Pública"),"No Aplica",'5. Valoración de Controles'!$P40))</f>
        <v/>
      </c>
      <c r="Z40" s="68" t="str">
        <f>IF($H$39="","",
IF(OR($H$39="Corrupción",$H$39="Lavado de Activos",$H$39="Financiación del Terrorismo",$H$39="Trámites, OPAs y Consultas de Acceso a la Información Pública"),"No Aplica",'5. Valoración de Controles'!$Q40))</f>
        <v/>
      </c>
      <c r="AA40" s="52" t="str">
        <f>IF($H$39="","",
IF(OR($H$39="Corrupción",$H$39="Lavado de Activos",$H$39="Financiación del Terrorismo",$H$39="Trámites, OPAs y Consultas de Acceso a la Información Pública"),"No aplica",'5. Valoración de Controles'!$R40))</f>
        <v/>
      </c>
      <c r="AB40" s="127"/>
      <c r="AC40" s="187"/>
      <c r="AD40" s="127"/>
      <c r="AE40" s="187"/>
      <c r="AF40" s="125"/>
      <c r="AG40" s="129"/>
      <c r="AH40" s="185"/>
      <c r="AI40" s="189"/>
      <c r="AJ40" s="191"/>
      <c r="AK40" s="184"/>
      <c r="AL40" s="191"/>
    </row>
    <row r="41" spans="1:67" ht="31.5" customHeight="1">
      <c r="A41" s="130"/>
      <c r="B41" s="131"/>
      <c r="C41" s="131"/>
      <c r="D41" s="131"/>
      <c r="E41" s="131"/>
      <c r="F41" s="131"/>
      <c r="G41" s="131"/>
      <c r="H41" s="131"/>
      <c r="I41" s="131"/>
      <c r="J41" s="131"/>
      <c r="K41" s="127"/>
      <c r="L41" s="128"/>
      <c r="M41" s="131"/>
      <c r="N41" s="127"/>
      <c r="O41" s="128"/>
      <c r="P41" s="125"/>
      <c r="Q41" s="51" t="str">
        <f>IF($H$39="","",
IF(OR($H$39="Corrupción",$H$39="Lavado de Activos",$H$39="Financiación del Terrorismo",$H$39="Trámites, OPAs y Consultas de Acceso a la Información Pública"),'6.Valoración Control Corrupción'!$E41,'5. Valoración de Controles'!$E41))</f>
        <v/>
      </c>
      <c r="R41" s="50" t="str">
        <f>IF($H$39="","",
IF(OR($H$39="Corrupción",$H$39="Lavado de Activos",$H$39="Financiación del Terrorismo",$H$39="Trámites, OPAs y Consultas de Acceso a la Información Pública"),"No Aplica",'5. Valoración de Controles'!$I41))</f>
        <v/>
      </c>
      <c r="S41" s="50" t="str">
        <f>IF($H$39="","",
IF(OR($H$39="Corrupción",$H$39="Lavado de Activos",$H$39="Financiación del Terrorismo",$H$39="Trámites, OPAs y Consultas de Acceso a la Información Pública"),"No Aplica",'5. Valoración de Controles'!$J41))</f>
        <v/>
      </c>
      <c r="T41" s="50" t="str">
        <f>IF($H$39="","",
IF(OR($H$39="Corrupción",$H$39="Lavado de Activos",$H$39="Financiación del Terrorismo",$H$39="Trámites, OPAs y Consultas de Acceso a la Información Pública"),"No Aplica",'5. Valoración de Controles'!$K41))</f>
        <v/>
      </c>
      <c r="U41" s="50" t="str">
        <f>IF($H$39="","",
IF(OR($H$39="Corrupción",$H$39="Lavado de Activos",$H$39="Financiación del Terrorismo",$H$39="Trámites, OPAs y Consultas de Acceso a la Información Pública"),"No Aplica",'5. Valoración de Controles'!$L41))</f>
        <v/>
      </c>
      <c r="V41" s="50" t="str">
        <f>IF($H$39="","",
IF(OR($H$39="Corrupción",$H$39="Lavado de Activos",$H$39="Financiación del Terrorismo",$H$39="Trámites, OPAs y Consultas de Acceso a la Información Pública"),"No Aplica",'5. Valoración de Controles'!$M41))</f>
        <v/>
      </c>
      <c r="W41" s="50" t="str">
        <f>IF($H$39="","",
IF(OR($H$39="Corrupción",$H$39="Lavado de Activos",$H$39="Financiación del Terrorismo",$H$39="Trámites, OPAs y Consultas de Acceso a la Información Pública"),"No Aplica",'5. Valoración de Controles'!$N41))</f>
        <v/>
      </c>
      <c r="X41" s="68" t="str">
        <f>IF($H$39="","",
IF(OR($H$39="Corrupción",$H$39="Lavado de Activos",$H$39="Financiación del Terrorismo",$H$39="Trámites, OPAs y Consultas de Acceso a la Información Pública"),"No Aplica",'5. Valoración de Controles'!$O41))</f>
        <v/>
      </c>
      <c r="Y41" s="68" t="str">
        <f>IF($H$39="","",
IF(OR($H$39="Corrupción",$H$39="Lavado de Activos",$H$39="Financiación del Terrorismo",$H$39="Trámites, OPAs y Consultas de Acceso a la Información Pública"),"No Aplica",'5. Valoración de Controles'!$P41))</f>
        <v/>
      </c>
      <c r="Z41" s="68" t="str">
        <f>IF($H$39="","",
IF(OR($H$39="Corrupción",$H$39="Lavado de Activos",$H$39="Financiación del Terrorismo",$H$39="Trámites, OPAs y Consultas de Acceso a la Información Pública"),"No Aplica",'5. Valoración de Controles'!$Q41))</f>
        <v/>
      </c>
      <c r="AA41" s="52" t="str">
        <f>IF($H$39="","",
IF(OR($H$39="Corrupción",$H$39="Lavado de Activos",$H$39="Financiación del Terrorismo",$H$39="Trámites, OPAs y Consultas de Acceso a la Información Pública"),"No aplica",'5. Valoración de Controles'!$R41))</f>
        <v/>
      </c>
      <c r="AB41" s="127"/>
      <c r="AC41" s="187"/>
      <c r="AD41" s="127"/>
      <c r="AE41" s="187"/>
      <c r="AF41" s="125"/>
      <c r="AG41" s="129"/>
      <c r="AH41" s="185"/>
      <c r="AI41" s="189"/>
      <c r="AJ41" s="191"/>
      <c r="AK41" s="184"/>
      <c r="AL41" s="191"/>
    </row>
    <row r="42" spans="1:67" ht="31.5" customHeight="1">
      <c r="A42" s="130">
        <v>12</v>
      </c>
      <c r="B42" s="131" t="str">
        <f>'2. Identificación del Riesgo'!B42:B44</f>
        <v/>
      </c>
      <c r="C42" s="131" t="str">
        <f>IF('2. Identificación del Riesgo'!C42:C44="","",'2. Identificación del Riesgo'!C42:C44)</f>
        <v/>
      </c>
      <c r="D42" s="131" t="str">
        <f>IF('2. Identificación del Riesgo'!D42:D44="","",'2. Identificación del Riesgo'!D42:D44)</f>
        <v/>
      </c>
      <c r="E42" s="131" t="str">
        <f>IF('2. Identificación del Riesgo'!E42:E44="","",'2. Identificación del Riesgo'!E42:E44)</f>
        <v/>
      </c>
      <c r="F42" s="131" t="str">
        <f>IF('2. Identificación del Riesgo'!F42:F44="","",'2. Identificación del Riesgo'!F42:F44)</f>
        <v/>
      </c>
      <c r="G42" s="131" t="str">
        <f>IF('2. Identificación del Riesgo'!G42:G44="","",'2. Identificación del Riesgo'!G42:G44)</f>
        <v/>
      </c>
      <c r="H42" s="131" t="str">
        <f>IF('2. Identificación del Riesgo'!H42:H44="","",'2. Identificación del Riesgo'!H42:H44)</f>
        <v/>
      </c>
      <c r="I42" s="131" t="str">
        <f>IF('2. Identificación del Riesgo'!I42:I44="","",'2. Identificación del Riesgo'!I42:I44)</f>
        <v/>
      </c>
      <c r="J42" s="131" t="str">
        <f>IF('2. Identificación del Riesgo'!J42:J44="","",'2. Identificación del Riesgo'!J42:J44)</f>
        <v/>
      </c>
      <c r="K42" s="127" t="str">
        <f>'2. Identificación del Riesgo'!K42:K44</f>
        <v/>
      </c>
      <c r="L42" s="128" t="str">
        <f>'2. Identificación del Riesgo'!L42:L44</f>
        <v/>
      </c>
      <c r="M42" s="13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27" t="str">
        <f>'2. Identificación del Riesgo'!N42:N44</f>
        <v/>
      </c>
      <c r="O42" s="128" t="str">
        <f>'2. Identificación del Riesgo'!O42:O44</f>
        <v/>
      </c>
      <c r="P42" s="125" t="str">
        <f>'2. Identificación del Riesgo'!P42:P44</f>
        <v/>
      </c>
      <c r="Q42" s="51" t="str">
        <f>IF($H$42="","",
IF(OR($H$42="Corrupción",$H$42="Lavado de Activos",$H$42="Financiación del Terrorismo",$H$42="Trámites, OPAs y Consultas de Acceso a la Información Pública"),'6.Valoración Control Corrupción'!$E42,'5. Valoración de Controles'!$E42))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27"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8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27"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8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25"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29"/>
      <c r="AH42" s="156"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88"/>
      <c r="AJ42" s="190"/>
      <c r="AK42" s="183" t="str">
        <f t="shared" ref="AK42" si="32">IF(AI42="","","∑ Peso porcentual de cada acción definida")</f>
        <v/>
      </c>
      <c r="AL42" s="126"/>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c r="A43" s="130"/>
      <c r="B43" s="131"/>
      <c r="C43" s="131"/>
      <c r="D43" s="131"/>
      <c r="E43" s="131"/>
      <c r="F43" s="131"/>
      <c r="G43" s="131"/>
      <c r="H43" s="131"/>
      <c r="I43" s="131"/>
      <c r="J43" s="131"/>
      <c r="K43" s="127"/>
      <c r="L43" s="128"/>
      <c r="M43" s="131"/>
      <c r="N43" s="127"/>
      <c r="O43" s="128"/>
      <c r="P43" s="125"/>
      <c r="Q43" s="51" t="str">
        <f>IF($H$42="","",
IF(OR($H$42="Corrupción",$H$42="Lavado de Activos",$H$42="Financiación del Terrorismo",$H$42="Trámites, OPAs y Consultas de Acceso a la Información Pública"),'6.Valoración Control Corrupción'!$E43,'5. Valoración de Controles'!$E43))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27"/>
      <c r="AC43" s="187"/>
      <c r="AD43" s="127"/>
      <c r="AE43" s="187"/>
      <c r="AF43" s="125"/>
      <c r="AG43" s="129"/>
      <c r="AH43" s="185"/>
      <c r="AI43" s="189"/>
      <c r="AJ43" s="191"/>
      <c r="AK43" s="184"/>
      <c r="AL43" s="191"/>
    </row>
    <row r="44" spans="1:67" ht="31.5" customHeight="1">
      <c r="A44" s="130"/>
      <c r="B44" s="131"/>
      <c r="C44" s="131"/>
      <c r="D44" s="131"/>
      <c r="E44" s="131"/>
      <c r="F44" s="131"/>
      <c r="G44" s="131"/>
      <c r="H44" s="131"/>
      <c r="I44" s="131"/>
      <c r="J44" s="131"/>
      <c r="K44" s="127"/>
      <c r="L44" s="128"/>
      <c r="M44" s="131"/>
      <c r="N44" s="127"/>
      <c r="O44" s="128"/>
      <c r="P44" s="125"/>
      <c r="Q44" s="51" t="str">
        <f>IF($H$42="","",
IF(OR($H$42="Corrupción",$H$42="Lavado de Activos",$H$42="Financiación del Terrorismo",$H$42="Trámites, OPAs y Consultas de Acceso a la Información Pública"),'6.Valoración Control Corrupción'!$E44,'5. Valoración de Controles'!$E44))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27"/>
      <c r="AC44" s="187"/>
      <c r="AD44" s="127"/>
      <c r="AE44" s="187"/>
      <c r="AF44" s="125"/>
      <c r="AG44" s="129"/>
      <c r="AH44" s="185"/>
      <c r="AI44" s="189"/>
      <c r="AJ44" s="191"/>
      <c r="AK44" s="184"/>
      <c r="AL44" s="191"/>
    </row>
    <row r="45" spans="1:67" ht="31.5" customHeight="1">
      <c r="A45" s="130">
        <v>13</v>
      </c>
      <c r="B45" s="131" t="str">
        <f>'2. Identificación del Riesgo'!B45:B47</f>
        <v/>
      </c>
      <c r="C45" s="131" t="str">
        <f>IF('2. Identificación del Riesgo'!C45:C47="","",'2. Identificación del Riesgo'!C45:C47)</f>
        <v/>
      </c>
      <c r="D45" s="131" t="str">
        <f>IF('2. Identificación del Riesgo'!D45:D47="","",'2. Identificación del Riesgo'!D45:D47)</f>
        <v/>
      </c>
      <c r="E45" s="131" t="str">
        <f>IF('2. Identificación del Riesgo'!E45:E47="","",'2. Identificación del Riesgo'!E45:E47)</f>
        <v/>
      </c>
      <c r="F45" s="131" t="str">
        <f>IF('2. Identificación del Riesgo'!F45:F47="","",'2. Identificación del Riesgo'!F45:F47)</f>
        <v/>
      </c>
      <c r="G45" s="131" t="str">
        <f>IF('2. Identificación del Riesgo'!G45:G47="","",'2. Identificación del Riesgo'!G45:G47)</f>
        <v/>
      </c>
      <c r="H45" s="131" t="str">
        <f>IF('2. Identificación del Riesgo'!H45:H47="","",'2. Identificación del Riesgo'!H45:H47)</f>
        <v/>
      </c>
      <c r="I45" s="131" t="str">
        <f>IF('2. Identificación del Riesgo'!I45:I47="","",'2. Identificación del Riesgo'!I45:I47)</f>
        <v/>
      </c>
      <c r="J45" s="131" t="str">
        <f>IF('2. Identificación del Riesgo'!J45:J47="","",'2. Identificación del Riesgo'!J45:J47)</f>
        <v/>
      </c>
      <c r="K45" s="127" t="str">
        <f>'2. Identificación del Riesgo'!K45:K47</f>
        <v/>
      </c>
      <c r="L45" s="128" t="str">
        <f>'2. Identificación del Riesgo'!L45:L47</f>
        <v/>
      </c>
      <c r="M45" s="13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27" t="str">
        <f>'2. Identificación del Riesgo'!N45:N47</f>
        <v/>
      </c>
      <c r="O45" s="128" t="str">
        <f>'2. Identificación del Riesgo'!O45:O47</f>
        <v/>
      </c>
      <c r="P45" s="125" t="str">
        <f>'2. Identificación del Riesgo'!P45:P47</f>
        <v/>
      </c>
      <c r="Q45" s="51" t="str">
        <f>IF($H$45="","",
IF(OR($H$45="Corrupción",$H$45="Lavado de Activos",$H$45="Financiación del Terrorismo",$H$45="Trámites, OPAs y Consultas de Acceso a la Información Pública"),'6.Valoración Control Corrupción'!$E45,'5. Valoración de Controles'!$E45))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27"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8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27"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8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25"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29"/>
      <c r="AH45" s="156"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88"/>
      <c r="AJ45" s="190"/>
      <c r="AK45" s="183" t="str">
        <f t="shared" ref="AK45" si="35">IF(AI45="","","∑ Peso porcentual de cada acción definida")</f>
        <v/>
      </c>
      <c r="AL45" s="126"/>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c r="A46" s="130"/>
      <c r="B46" s="131"/>
      <c r="C46" s="131"/>
      <c r="D46" s="131"/>
      <c r="E46" s="131"/>
      <c r="F46" s="131"/>
      <c r="G46" s="131"/>
      <c r="H46" s="131"/>
      <c r="I46" s="131"/>
      <c r="J46" s="131"/>
      <c r="K46" s="127"/>
      <c r="L46" s="128"/>
      <c r="M46" s="131"/>
      <c r="N46" s="127"/>
      <c r="O46" s="128"/>
      <c r="P46" s="125"/>
      <c r="Q46" s="51" t="str">
        <f>IF($H$45="","",
IF(OR($H$45="Corrupción",$H$45="Lavado de Activos",$H$45="Financiación del Terrorismo",$H$45="Trámites, OPAs y Consultas de Acceso a la Información Pública"),'6.Valoración Control Corrupción'!$E46,'5. Valoración de Controles'!$E46))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27"/>
      <c r="AC46" s="187"/>
      <c r="AD46" s="127"/>
      <c r="AE46" s="187"/>
      <c r="AF46" s="125"/>
      <c r="AG46" s="129"/>
      <c r="AH46" s="185"/>
      <c r="AI46" s="189"/>
      <c r="AJ46" s="191"/>
      <c r="AK46" s="184"/>
      <c r="AL46" s="191"/>
    </row>
    <row r="47" spans="1:67" ht="31.5" customHeight="1">
      <c r="A47" s="130"/>
      <c r="B47" s="131"/>
      <c r="C47" s="131"/>
      <c r="D47" s="131"/>
      <c r="E47" s="131"/>
      <c r="F47" s="131"/>
      <c r="G47" s="131"/>
      <c r="H47" s="131"/>
      <c r="I47" s="131"/>
      <c r="J47" s="131"/>
      <c r="K47" s="127"/>
      <c r="L47" s="128"/>
      <c r="M47" s="131"/>
      <c r="N47" s="127"/>
      <c r="O47" s="128"/>
      <c r="P47" s="125"/>
      <c r="Q47" s="51" t="str">
        <f>IF($H$45="","",
IF(OR($H$45="Corrupción",$H$45="Lavado de Activos",$H$45="Financiación del Terrorismo",$H$45="Trámites, OPAs y Consultas de Acceso a la Información Pública"),'6.Valoración Control Corrupción'!$E47,'5. Valoración de Controles'!$E47))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27"/>
      <c r="AC47" s="187"/>
      <c r="AD47" s="127"/>
      <c r="AE47" s="187"/>
      <c r="AF47" s="125"/>
      <c r="AG47" s="129"/>
      <c r="AH47" s="185"/>
      <c r="AI47" s="189"/>
      <c r="AJ47" s="191"/>
      <c r="AK47" s="184"/>
      <c r="AL47" s="191"/>
    </row>
    <row r="48" spans="1:67" ht="31.5" customHeight="1">
      <c r="A48" s="130">
        <v>14</v>
      </c>
      <c r="B48" s="131" t="str">
        <f>'2. Identificación del Riesgo'!B48:B50</f>
        <v/>
      </c>
      <c r="C48" s="131" t="str">
        <f>IF('2. Identificación del Riesgo'!C48:C50="","",'2. Identificación del Riesgo'!C48:C50)</f>
        <v/>
      </c>
      <c r="D48" s="131" t="str">
        <f>IF('2. Identificación del Riesgo'!D48:D50="","",'2. Identificación del Riesgo'!D48:D50)</f>
        <v/>
      </c>
      <c r="E48" s="131" t="str">
        <f>IF('2. Identificación del Riesgo'!E48:E50="","",'2. Identificación del Riesgo'!E48:E50)</f>
        <v/>
      </c>
      <c r="F48" s="131" t="str">
        <f>IF('2. Identificación del Riesgo'!F48:F50="","",'2. Identificación del Riesgo'!F48:F50)</f>
        <v/>
      </c>
      <c r="G48" s="131" t="str">
        <f>IF('2. Identificación del Riesgo'!G48:G50="","",'2. Identificación del Riesgo'!G48:G50)</f>
        <v/>
      </c>
      <c r="H48" s="131" t="str">
        <f>IF('2. Identificación del Riesgo'!H48:H50="","",'2. Identificación del Riesgo'!H48:H50)</f>
        <v/>
      </c>
      <c r="I48" s="131" t="str">
        <f>IF('2. Identificación del Riesgo'!I48:I50="","",'2. Identificación del Riesgo'!I48:I50)</f>
        <v/>
      </c>
      <c r="J48" s="131" t="str">
        <f>IF('2. Identificación del Riesgo'!J48:J50="","",'2. Identificación del Riesgo'!J48:J50)</f>
        <v/>
      </c>
      <c r="K48" s="127" t="str">
        <f>'2. Identificación del Riesgo'!K48:K50</f>
        <v/>
      </c>
      <c r="L48" s="128" t="str">
        <f>'2. Identificación del Riesgo'!L48:L50</f>
        <v/>
      </c>
      <c r="M48" s="13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27" t="str">
        <f>'2. Identificación del Riesgo'!N48:N50</f>
        <v/>
      </c>
      <c r="O48" s="128" t="str">
        <f>'2. Identificación del Riesgo'!O48:O50</f>
        <v/>
      </c>
      <c r="P48" s="125" t="str">
        <f>'2. Identificación del Riesgo'!P48:P50</f>
        <v/>
      </c>
      <c r="Q48" s="51" t="str">
        <f>IF($H$48="","",
IF(OR($H$48="Corrupción",$H$48="Lavado de Activos",$H$48="Financiación del Terrorismo",$H$48="Trámites, OPAs y Consultas de Acceso a la Información Pública"),'6.Valoración Control Corrupción'!$E48,'5. Valoración de Controles'!$E48))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27"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8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27"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8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25"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29"/>
      <c r="AH48" s="156"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88"/>
      <c r="AJ48" s="190"/>
      <c r="AK48" s="183" t="str">
        <f t="shared" ref="AK48" si="38">IF(AI48="","","∑ Peso porcentual de cada acción definida")</f>
        <v/>
      </c>
      <c r="AL48" s="126"/>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c r="A49" s="130"/>
      <c r="B49" s="131"/>
      <c r="C49" s="131"/>
      <c r="D49" s="131"/>
      <c r="E49" s="131"/>
      <c r="F49" s="131"/>
      <c r="G49" s="131"/>
      <c r="H49" s="131"/>
      <c r="I49" s="131"/>
      <c r="J49" s="131"/>
      <c r="K49" s="127"/>
      <c r="L49" s="128"/>
      <c r="M49" s="131"/>
      <c r="N49" s="127"/>
      <c r="O49" s="128"/>
      <c r="P49" s="125"/>
      <c r="Q49" s="51" t="str">
        <f>IF($H$48="","",
IF(OR($H$48="Corrupción",$H$48="Lavado de Activos",$H$48="Financiación del Terrorismo",$H$48="Trámites, OPAs y Consultas de Acceso a la Información Pública"),'6.Valoración Control Corrupción'!$E49,'5. Valoración de Controles'!$E49))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27"/>
      <c r="AC49" s="187"/>
      <c r="AD49" s="127"/>
      <c r="AE49" s="187"/>
      <c r="AF49" s="125"/>
      <c r="AG49" s="129"/>
      <c r="AH49" s="185"/>
      <c r="AI49" s="189"/>
      <c r="AJ49" s="191"/>
      <c r="AK49" s="184"/>
      <c r="AL49" s="191"/>
    </row>
    <row r="50" spans="1:67" ht="31.5" customHeight="1">
      <c r="A50" s="130"/>
      <c r="B50" s="131"/>
      <c r="C50" s="131"/>
      <c r="D50" s="131"/>
      <c r="E50" s="131"/>
      <c r="F50" s="131"/>
      <c r="G50" s="131"/>
      <c r="H50" s="131"/>
      <c r="I50" s="131"/>
      <c r="J50" s="131"/>
      <c r="K50" s="127"/>
      <c r="L50" s="128"/>
      <c r="M50" s="131"/>
      <c r="N50" s="127"/>
      <c r="O50" s="128"/>
      <c r="P50" s="125"/>
      <c r="Q50" s="51" t="str">
        <f>IF($H$48="","",
IF(OR($H$48="Corrupción",$H$48="Lavado de Activos",$H$48="Financiación del Terrorismo",$H$48="Trámites, OPAs y Consultas de Acceso a la Información Pública"),'6.Valoración Control Corrupción'!$E50,'5. Valoración de Controles'!$E50))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27"/>
      <c r="AC50" s="187"/>
      <c r="AD50" s="127"/>
      <c r="AE50" s="187"/>
      <c r="AF50" s="125"/>
      <c r="AG50" s="129"/>
      <c r="AH50" s="185"/>
      <c r="AI50" s="189"/>
      <c r="AJ50" s="191"/>
      <c r="AK50" s="184"/>
      <c r="AL50" s="191"/>
    </row>
    <row r="51" spans="1:67" ht="31.5" customHeight="1">
      <c r="A51" s="130">
        <v>15</v>
      </c>
      <c r="B51" s="131" t="str">
        <f>'2. Identificación del Riesgo'!B51:B53</f>
        <v/>
      </c>
      <c r="C51" s="131" t="str">
        <f>IF('2. Identificación del Riesgo'!C51:C53="","",'2. Identificación del Riesgo'!C51:C53)</f>
        <v/>
      </c>
      <c r="D51" s="131" t="str">
        <f>IF('2. Identificación del Riesgo'!D51:D53="","",'2. Identificación del Riesgo'!D51:D53)</f>
        <v/>
      </c>
      <c r="E51" s="131" t="str">
        <f>IF('2. Identificación del Riesgo'!E51:E53="","",'2. Identificación del Riesgo'!E51:E53)</f>
        <v/>
      </c>
      <c r="F51" s="131" t="str">
        <f>IF('2. Identificación del Riesgo'!F51:F53="","",'2. Identificación del Riesgo'!F51:F53)</f>
        <v/>
      </c>
      <c r="G51" s="131" t="str">
        <f>IF('2. Identificación del Riesgo'!G51:G53="","",'2. Identificación del Riesgo'!G51:G53)</f>
        <v/>
      </c>
      <c r="H51" s="131" t="str">
        <f>IF('2. Identificación del Riesgo'!H51:H53="","",'2. Identificación del Riesgo'!H51:H53)</f>
        <v/>
      </c>
      <c r="I51" s="131" t="str">
        <f>IF('2. Identificación del Riesgo'!I51:I53="","",'2. Identificación del Riesgo'!I51:I53)</f>
        <v/>
      </c>
      <c r="J51" s="131" t="str">
        <f>IF('2. Identificación del Riesgo'!J51:J53="","",'2. Identificación del Riesgo'!J51:J53)</f>
        <v/>
      </c>
      <c r="K51" s="127" t="str">
        <f>'2. Identificación del Riesgo'!K51:K53</f>
        <v/>
      </c>
      <c r="L51" s="128" t="str">
        <f>'2. Identificación del Riesgo'!L51:L53</f>
        <v/>
      </c>
      <c r="M51" s="13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27" t="str">
        <f>'2. Identificación del Riesgo'!N51:N53</f>
        <v/>
      </c>
      <c r="O51" s="128" t="str">
        <f>'2. Identificación del Riesgo'!O51:O53</f>
        <v/>
      </c>
      <c r="P51" s="125" t="str">
        <f>'2. Identificación del Riesgo'!P51:P53</f>
        <v/>
      </c>
      <c r="Q51" s="51" t="str">
        <f>IF($H$51="","",
IF(OR($H$51="Corrupción",$H$51="Lavado de Activos",$H$51="Financiación del Terrorismo",$H$51="Trámites, OPAs y Consultas de Acceso a la Información Pública"),'6.Valoración Control Corrupción'!$E51,'5. Valoración de Controles'!$E51))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27"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8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27"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8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25"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29"/>
      <c r="AH51" s="156"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88"/>
      <c r="AJ51" s="190"/>
      <c r="AK51" s="183" t="str">
        <f t="shared" ref="AK51" si="41">IF(AI51="","","∑ Peso porcentual de cada acción definida")</f>
        <v/>
      </c>
      <c r="AL51" s="126"/>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c r="A52" s="130"/>
      <c r="B52" s="131"/>
      <c r="C52" s="131"/>
      <c r="D52" s="131"/>
      <c r="E52" s="131"/>
      <c r="F52" s="131"/>
      <c r="G52" s="131"/>
      <c r="H52" s="131"/>
      <c r="I52" s="131"/>
      <c r="J52" s="131"/>
      <c r="K52" s="127"/>
      <c r="L52" s="128"/>
      <c r="M52" s="131"/>
      <c r="N52" s="127"/>
      <c r="O52" s="128"/>
      <c r="P52" s="125"/>
      <c r="Q52" s="51" t="str">
        <f>IF($H$51="","",
IF(OR($H$51="Corrupción",$H$51="Lavado de Activos",$H$51="Financiación del Terrorismo",$H$51="Trámites, OPAs y Consultas de Acceso a la Información Pública"),'6.Valoración Control Corrupción'!$E52,'5. Valoración de Controles'!$E52))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27"/>
      <c r="AC52" s="187"/>
      <c r="AD52" s="127"/>
      <c r="AE52" s="187"/>
      <c r="AF52" s="125"/>
      <c r="AG52" s="129"/>
      <c r="AH52" s="185"/>
      <c r="AI52" s="189"/>
      <c r="AJ52" s="191"/>
      <c r="AK52" s="184"/>
      <c r="AL52" s="191"/>
    </row>
    <row r="53" spans="1:67" ht="31.5" customHeight="1">
      <c r="A53" s="130"/>
      <c r="B53" s="131"/>
      <c r="C53" s="131"/>
      <c r="D53" s="131"/>
      <c r="E53" s="131"/>
      <c r="F53" s="131"/>
      <c r="G53" s="131"/>
      <c r="H53" s="131"/>
      <c r="I53" s="131"/>
      <c r="J53" s="131"/>
      <c r="K53" s="127"/>
      <c r="L53" s="128"/>
      <c r="M53" s="131"/>
      <c r="N53" s="127"/>
      <c r="O53" s="128"/>
      <c r="P53" s="125"/>
      <c r="Q53" s="51" t="str">
        <f>IF($H$51="","",
IF(OR($H$51="Corrupción",$H$51="Lavado de Activos",$H$51="Financiación del Terrorismo",$H$51="Trámites, OPAs y Consultas de Acceso a la Información Pública"),'6.Valoración Control Corrupción'!$E53,'5. Valoración de Controles'!$E53))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27"/>
      <c r="AC53" s="187"/>
      <c r="AD53" s="127"/>
      <c r="AE53" s="187"/>
      <c r="AF53" s="125"/>
      <c r="AG53" s="129"/>
      <c r="AH53" s="185"/>
      <c r="AI53" s="189"/>
      <c r="AJ53" s="191"/>
      <c r="AK53" s="184"/>
      <c r="AL53" s="191"/>
    </row>
    <row r="54" spans="1:67" ht="31.5" customHeight="1">
      <c r="A54" s="130">
        <v>16</v>
      </c>
      <c r="B54" s="131" t="str">
        <f>'2. Identificación del Riesgo'!B54:B56</f>
        <v/>
      </c>
      <c r="C54" s="131" t="str">
        <f>IF('2. Identificación del Riesgo'!C54:C56="","",'2. Identificación del Riesgo'!C54:C56)</f>
        <v/>
      </c>
      <c r="D54" s="131" t="str">
        <f>IF('2. Identificación del Riesgo'!D54:D56="","",'2. Identificación del Riesgo'!D54:D56)</f>
        <v/>
      </c>
      <c r="E54" s="131" t="str">
        <f>IF('2. Identificación del Riesgo'!E54:E56="","",'2. Identificación del Riesgo'!E54:E56)</f>
        <v/>
      </c>
      <c r="F54" s="131" t="str">
        <f>IF('2. Identificación del Riesgo'!F54:F56="","",'2. Identificación del Riesgo'!F54:F56)</f>
        <v/>
      </c>
      <c r="G54" s="131" t="str">
        <f>IF('2. Identificación del Riesgo'!G54:G56="","",'2. Identificación del Riesgo'!G54:G56)</f>
        <v/>
      </c>
      <c r="H54" s="131" t="str">
        <f>IF('2. Identificación del Riesgo'!H54:H56="","",'2. Identificación del Riesgo'!H54:H56)</f>
        <v/>
      </c>
      <c r="I54" s="131" t="str">
        <f>IF('2. Identificación del Riesgo'!I54:I56="","",'2. Identificación del Riesgo'!I54:I56)</f>
        <v/>
      </c>
      <c r="J54" s="131" t="str">
        <f>IF('2. Identificación del Riesgo'!J54:J56="","",'2. Identificación del Riesgo'!J54:J56)</f>
        <v/>
      </c>
      <c r="K54" s="127" t="str">
        <f>'2. Identificación del Riesgo'!K54:K56</f>
        <v/>
      </c>
      <c r="L54" s="128" t="str">
        <f>'2. Identificación del Riesgo'!L54:L56</f>
        <v/>
      </c>
      <c r="M54" s="13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27" t="str">
        <f>'2. Identificación del Riesgo'!N54:N56</f>
        <v/>
      </c>
      <c r="O54" s="128" t="str">
        <f>'2. Identificación del Riesgo'!O54:O56</f>
        <v/>
      </c>
      <c r="P54" s="125" t="str">
        <f>'2. Identificación del Riesgo'!P54:P56</f>
        <v/>
      </c>
      <c r="Q54" s="51" t="str">
        <f>IF($H$54="","",
IF(OR($H$54="Corrupción",$H$54="Lavado de Activos",$H$54="Financiación del Terrorismo",$H$54="Trámites, OPAs y Consultas de Acceso a la Información Pública"),'6.Valoración Control Corrupción'!$E54,'5. Valoración de Controles'!$E54))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27"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8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27"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8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25"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29"/>
      <c r="AH54" s="156"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88"/>
      <c r="AJ54" s="190"/>
      <c r="AK54" s="183" t="str">
        <f t="shared" ref="AK54" si="44">IF(AI54="","","∑ Peso porcentual de cada acción definida")</f>
        <v/>
      </c>
      <c r="AL54" s="126"/>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c r="A55" s="130"/>
      <c r="B55" s="131"/>
      <c r="C55" s="131"/>
      <c r="D55" s="131"/>
      <c r="E55" s="131"/>
      <c r="F55" s="131"/>
      <c r="G55" s="131"/>
      <c r="H55" s="131"/>
      <c r="I55" s="131"/>
      <c r="J55" s="131"/>
      <c r="K55" s="127"/>
      <c r="L55" s="128"/>
      <c r="M55" s="131"/>
      <c r="N55" s="127"/>
      <c r="O55" s="128"/>
      <c r="P55" s="125"/>
      <c r="Q55" s="51" t="str">
        <f>IF($H$54="","",
IF(OR($H$54="Corrupción",$H$54="Lavado de Activos",$H$54="Financiación del Terrorismo",$H$54="Trámites, OPAs y Consultas de Acceso a la Información Pública"),'6.Valoración Control Corrupción'!$E55,'5. Valoración de Controles'!$E55))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27"/>
      <c r="AC55" s="187"/>
      <c r="AD55" s="127"/>
      <c r="AE55" s="187"/>
      <c r="AF55" s="125"/>
      <c r="AG55" s="129"/>
      <c r="AH55" s="185"/>
      <c r="AI55" s="189"/>
      <c r="AJ55" s="191"/>
      <c r="AK55" s="184"/>
      <c r="AL55" s="191"/>
    </row>
    <row r="56" spans="1:67" ht="31.5" customHeight="1">
      <c r="A56" s="130"/>
      <c r="B56" s="131"/>
      <c r="C56" s="131"/>
      <c r="D56" s="131"/>
      <c r="E56" s="131"/>
      <c r="F56" s="131"/>
      <c r="G56" s="131"/>
      <c r="H56" s="131"/>
      <c r="I56" s="131"/>
      <c r="J56" s="131"/>
      <c r="K56" s="127"/>
      <c r="L56" s="128"/>
      <c r="M56" s="131"/>
      <c r="N56" s="127"/>
      <c r="O56" s="128"/>
      <c r="P56" s="125"/>
      <c r="Q56" s="51" t="str">
        <f>IF($H$54="","",
IF(OR($H$54="Corrupción",$H$54="Lavado de Activos",$H$54="Financiación del Terrorismo",$H$54="Trámites, OPAs y Consultas de Acceso a la Información Pública"),'6.Valoración Control Corrupción'!$E56,'5. Valoración de Controles'!$E56))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27"/>
      <c r="AC56" s="187"/>
      <c r="AD56" s="127"/>
      <c r="AE56" s="187"/>
      <c r="AF56" s="125"/>
      <c r="AG56" s="129"/>
      <c r="AH56" s="185"/>
      <c r="AI56" s="189"/>
      <c r="AJ56" s="191"/>
      <c r="AK56" s="184"/>
      <c r="AL56" s="191"/>
    </row>
    <row r="57" spans="1:67" ht="31.5" customHeight="1">
      <c r="A57" s="130">
        <v>17</v>
      </c>
      <c r="B57" s="131" t="str">
        <f>'2. Identificación del Riesgo'!B57:B59</f>
        <v/>
      </c>
      <c r="C57" s="131" t="str">
        <f>IF('2. Identificación del Riesgo'!C57:C59="","",'2. Identificación del Riesgo'!C57:C59)</f>
        <v/>
      </c>
      <c r="D57" s="131" t="str">
        <f>IF('2. Identificación del Riesgo'!D57:D59="","",'2. Identificación del Riesgo'!D57:D59)</f>
        <v/>
      </c>
      <c r="E57" s="131" t="str">
        <f>IF('2. Identificación del Riesgo'!E57:E59="","",'2. Identificación del Riesgo'!E57:E59)</f>
        <v/>
      </c>
      <c r="F57" s="131" t="str">
        <f>IF('2. Identificación del Riesgo'!F57:F59="","",'2. Identificación del Riesgo'!F57:F59)</f>
        <v/>
      </c>
      <c r="G57" s="131" t="str">
        <f>IF('2. Identificación del Riesgo'!G57:G59="","",'2. Identificación del Riesgo'!G57:G59)</f>
        <v/>
      </c>
      <c r="H57" s="131" t="str">
        <f>IF('2. Identificación del Riesgo'!H57:H59="","",'2. Identificación del Riesgo'!H57:H59)</f>
        <v/>
      </c>
      <c r="I57" s="131" t="str">
        <f>IF('2. Identificación del Riesgo'!I57:I59="","",'2. Identificación del Riesgo'!I57:I59)</f>
        <v/>
      </c>
      <c r="J57" s="131" t="str">
        <f>IF('2. Identificación del Riesgo'!J57:J59="","",'2. Identificación del Riesgo'!J57:J59)</f>
        <v/>
      </c>
      <c r="K57" s="127" t="str">
        <f>'2. Identificación del Riesgo'!K57:K59</f>
        <v/>
      </c>
      <c r="L57" s="128" t="str">
        <f>'2. Identificación del Riesgo'!L57:L59</f>
        <v/>
      </c>
      <c r="M57" s="13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27" t="str">
        <f>'2. Identificación del Riesgo'!N57:N59</f>
        <v/>
      </c>
      <c r="O57" s="128" t="str">
        <f>'2. Identificación del Riesgo'!O57:O59</f>
        <v/>
      </c>
      <c r="P57" s="125" t="str">
        <f>'2. Identificación del Riesgo'!P57:P59</f>
        <v/>
      </c>
      <c r="Q57" s="51" t="str">
        <f>IF($H$57="","",
IF(OR($H$57="Corrupción",$H$57="Lavado de Activos",$H$57="Financiación del Terrorismo",$H$57="Trámites, OPAs y Consultas de Acceso a la Información Pública"),'6.Valoración Control Corrupción'!$E57,'5. Valoración de Controles'!$E57))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27"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8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27"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8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25"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29"/>
      <c r="AH57" s="156"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88"/>
      <c r="AJ57" s="190"/>
      <c r="AK57" s="183" t="str">
        <f t="shared" ref="AK57" si="47">IF(AI57="","","∑ Peso porcentual de cada acción definida")</f>
        <v/>
      </c>
      <c r="AL57" s="126"/>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c r="A58" s="130"/>
      <c r="B58" s="131"/>
      <c r="C58" s="131"/>
      <c r="D58" s="131"/>
      <c r="E58" s="131"/>
      <c r="F58" s="131"/>
      <c r="G58" s="131"/>
      <c r="H58" s="131"/>
      <c r="I58" s="131"/>
      <c r="J58" s="131"/>
      <c r="K58" s="127"/>
      <c r="L58" s="128"/>
      <c r="M58" s="131"/>
      <c r="N58" s="127"/>
      <c r="O58" s="128"/>
      <c r="P58" s="125"/>
      <c r="Q58" s="51" t="str">
        <f>IF($H$57="","",
IF(OR($H$57="Corrupción",$H$57="Lavado de Activos",$H$57="Financiación del Terrorismo",$H$57="Trámites, OPAs y Consultas de Acceso a la Información Pública"),'6.Valoración Control Corrupción'!$E58,'5. Valoración de Controles'!$E58))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27"/>
      <c r="AC58" s="187"/>
      <c r="AD58" s="127"/>
      <c r="AE58" s="187"/>
      <c r="AF58" s="125"/>
      <c r="AG58" s="129"/>
      <c r="AH58" s="185"/>
      <c r="AI58" s="189"/>
      <c r="AJ58" s="191"/>
      <c r="AK58" s="184"/>
      <c r="AL58" s="191"/>
    </row>
    <row r="59" spans="1:67" ht="31.5" customHeight="1">
      <c r="A59" s="130"/>
      <c r="B59" s="131"/>
      <c r="C59" s="131"/>
      <c r="D59" s="131"/>
      <c r="E59" s="131"/>
      <c r="F59" s="131"/>
      <c r="G59" s="131"/>
      <c r="H59" s="131"/>
      <c r="I59" s="131"/>
      <c r="J59" s="131"/>
      <c r="K59" s="127"/>
      <c r="L59" s="128"/>
      <c r="M59" s="131"/>
      <c r="N59" s="127"/>
      <c r="O59" s="128"/>
      <c r="P59" s="125"/>
      <c r="Q59" s="51" t="str">
        <f>IF($H$57="","",
IF(OR($H$57="Corrupción",$H$57="Lavado de Activos",$H$57="Financiación del Terrorismo",$H$57="Trámites, OPAs y Consultas de Acceso a la Información Pública"),'6.Valoración Control Corrupción'!$E59,'5. Valoración de Controles'!$E59))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27"/>
      <c r="AC59" s="187"/>
      <c r="AD59" s="127"/>
      <c r="AE59" s="187"/>
      <c r="AF59" s="125"/>
      <c r="AG59" s="129"/>
      <c r="AH59" s="185"/>
      <c r="AI59" s="189"/>
      <c r="AJ59" s="191"/>
      <c r="AK59" s="184"/>
      <c r="AL59" s="191"/>
    </row>
    <row r="60" spans="1:67" ht="31.5" customHeight="1">
      <c r="A60" s="130">
        <v>18</v>
      </c>
      <c r="B60" s="131" t="str">
        <f>'2. Identificación del Riesgo'!B60:B62</f>
        <v/>
      </c>
      <c r="C60" s="131" t="str">
        <f>IF('2. Identificación del Riesgo'!C60:C62="","",'2. Identificación del Riesgo'!C60:C62)</f>
        <v/>
      </c>
      <c r="D60" s="131" t="str">
        <f>IF('2. Identificación del Riesgo'!D60:D62="","",'2. Identificación del Riesgo'!D60:D62)</f>
        <v/>
      </c>
      <c r="E60" s="131" t="str">
        <f>IF('2. Identificación del Riesgo'!E60:E62="","",'2. Identificación del Riesgo'!E60:E62)</f>
        <v/>
      </c>
      <c r="F60" s="131" t="str">
        <f>IF('2. Identificación del Riesgo'!F60:F62="","",'2. Identificación del Riesgo'!F60:F62)</f>
        <v/>
      </c>
      <c r="G60" s="131" t="str">
        <f>IF('2. Identificación del Riesgo'!G60:G62="","",'2. Identificación del Riesgo'!G60:G62)</f>
        <v/>
      </c>
      <c r="H60" s="131" t="str">
        <f>IF('2. Identificación del Riesgo'!H60:H62="","",'2. Identificación del Riesgo'!H60:H62)</f>
        <v/>
      </c>
      <c r="I60" s="131" t="str">
        <f>IF('2. Identificación del Riesgo'!I60:I62="","",'2. Identificación del Riesgo'!I60:I62)</f>
        <v/>
      </c>
      <c r="J60" s="131" t="str">
        <f>IF('2. Identificación del Riesgo'!J60:J62="","",'2. Identificación del Riesgo'!J60:J62)</f>
        <v/>
      </c>
      <c r="K60" s="127" t="str">
        <f>'2. Identificación del Riesgo'!K60:K62</f>
        <v/>
      </c>
      <c r="L60" s="128" t="str">
        <f>'2. Identificación del Riesgo'!L60:L62</f>
        <v/>
      </c>
      <c r="M60" s="13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27" t="str">
        <f>'2. Identificación del Riesgo'!N60:N62</f>
        <v/>
      </c>
      <c r="O60" s="128" t="str">
        <f>'2. Identificación del Riesgo'!O60:O62</f>
        <v/>
      </c>
      <c r="P60" s="125" t="str">
        <f>'2. Identificación del Riesgo'!P60:P62</f>
        <v/>
      </c>
      <c r="Q60" s="51" t="str">
        <f>IF($H$60="","",
IF(OR($H$60="Corrupción",$H$60="Lavado de Activos",$H$60="Financiación del Terrorismo",$H$60="Trámites, OPAs y Consultas de Acceso a la Información Pública"),'6.Valoración Control Corrupción'!$E60,'5. Valoración de Controles'!$E60))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27"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8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27"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8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25"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29"/>
      <c r="AH60" s="156"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88"/>
      <c r="AJ60" s="190"/>
      <c r="AK60" s="183" t="str">
        <f t="shared" ref="AK60" si="50">IF(AI60="","","∑ Peso porcentual de cada acción definida")</f>
        <v/>
      </c>
      <c r="AL60" s="126"/>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c r="A61" s="130"/>
      <c r="B61" s="131"/>
      <c r="C61" s="131"/>
      <c r="D61" s="131"/>
      <c r="E61" s="131"/>
      <c r="F61" s="131"/>
      <c r="G61" s="131"/>
      <c r="H61" s="131"/>
      <c r="I61" s="131"/>
      <c r="J61" s="131"/>
      <c r="K61" s="127"/>
      <c r="L61" s="128"/>
      <c r="M61" s="131"/>
      <c r="N61" s="127"/>
      <c r="O61" s="128"/>
      <c r="P61" s="125"/>
      <c r="Q61" s="51" t="str">
        <f>IF($H$60="","",
IF(OR($H$60="Corrupción",$H$60="Lavado de Activos",$H$60="Financiación del Terrorismo",$H$60="Trámites, OPAs y Consultas de Acceso a la Información Pública"),'6.Valoración Control Corrupción'!$E61,'5. Valoración de Controles'!$E61))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27"/>
      <c r="AC61" s="187"/>
      <c r="AD61" s="127"/>
      <c r="AE61" s="187"/>
      <c r="AF61" s="125"/>
      <c r="AG61" s="129"/>
      <c r="AH61" s="185"/>
      <c r="AI61" s="189"/>
      <c r="AJ61" s="191"/>
      <c r="AK61" s="184"/>
      <c r="AL61" s="191"/>
    </row>
    <row r="62" spans="1:67" ht="31.5" customHeight="1">
      <c r="A62" s="130"/>
      <c r="B62" s="131"/>
      <c r="C62" s="131"/>
      <c r="D62" s="131"/>
      <c r="E62" s="131"/>
      <c r="F62" s="131"/>
      <c r="G62" s="131"/>
      <c r="H62" s="131"/>
      <c r="I62" s="131"/>
      <c r="J62" s="131"/>
      <c r="K62" s="127"/>
      <c r="L62" s="128"/>
      <c r="M62" s="131"/>
      <c r="N62" s="127"/>
      <c r="O62" s="128"/>
      <c r="P62" s="125"/>
      <c r="Q62" s="51" t="str">
        <f>IF($H$60="","",
IF(OR($H$60="Corrupción",$H$60="Lavado de Activos",$H$60="Financiación del Terrorismo",$H$60="Trámites, OPAs y Consultas de Acceso a la Información Pública"),'6.Valoración Control Corrupción'!$E62,'5. Valoración de Controles'!$E62))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27"/>
      <c r="AC62" s="187"/>
      <c r="AD62" s="127"/>
      <c r="AE62" s="187"/>
      <c r="AF62" s="125"/>
      <c r="AG62" s="129"/>
      <c r="AH62" s="185"/>
      <c r="AI62" s="189"/>
      <c r="AJ62" s="191"/>
      <c r="AK62" s="184"/>
      <c r="AL62" s="191"/>
    </row>
    <row r="63" spans="1:67" ht="31.5" customHeight="1">
      <c r="A63" s="130">
        <v>19</v>
      </c>
      <c r="B63" s="131" t="str">
        <f>'2. Identificación del Riesgo'!B63:B65</f>
        <v/>
      </c>
      <c r="C63" s="131" t="str">
        <f>IF('2. Identificación del Riesgo'!C63:C65="","",'2. Identificación del Riesgo'!C63:C65)</f>
        <v/>
      </c>
      <c r="D63" s="131" t="str">
        <f>IF('2. Identificación del Riesgo'!D63:D65="","",'2. Identificación del Riesgo'!D63:D65)</f>
        <v/>
      </c>
      <c r="E63" s="131" t="str">
        <f>IF('2. Identificación del Riesgo'!E63:E65="","",'2. Identificación del Riesgo'!E63:E65)</f>
        <v/>
      </c>
      <c r="F63" s="131" t="str">
        <f>IF('2. Identificación del Riesgo'!F63:F65="","",'2. Identificación del Riesgo'!F63:F65)</f>
        <v/>
      </c>
      <c r="G63" s="131" t="str">
        <f>IF('2. Identificación del Riesgo'!G63:G65="","",'2. Identificación del Riesgo'!G63:G65)</f>
        <v/>
      </c>
      <c r="H63" s="131" t="str">
        <f>IF('2. Identificación del Riesgo'!H63:H65="","",'2. Identificación del Riesgo'!H63:H65)</f>
        <v/>
      </c>
      <c r="I63" s="131" t="str">
        <f>IF('2. Identificación del Riesgo'!I63:I65="","",'2. Identificación del Riesgo'!I63:I65)</f>
        <v/>
      </c>
      <c r="J63" s="131" t="str">
        <f>IF('2. Identificación del Riesgo'!J63:J65="","",'2. Identificación del Riesgo'!J63:J65)</f>
        <v/>
      </c>
      <c r="K63" s="127" t="str">
        <f>'2. Identificación del Riesgo'!K63:K65</f>
        <v/>
      </c>
      <c r="L63" s="128" t="str">
        <f>'2. Identificación del Riesgo'!L63:L65</f>
        <v/>
      </c>
      <c r="M63" s="13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27" t="str">
        <f>'2. Identificación del Riesgo'!N63:N65</f>
        <v/>
      </c>
      <c r="O63" s="128" t="str">
        <f>'2. Identificación del Riesgo'!O63:O65</f>
        <v/>
      </c>
      <c r="P63" s="125" t="str">
        <f>'2. Identificación del Riesgo'!P63:P65</f>
        <v/>
      </c>
      <c r="Q63" s="51" t="str">
        <f>IF($H$63="","",
IF(OR($H$63="Corrupción",$H$63="Lavado de Activos",$H$63="Financiación del Terrorismo",$H$63="Trámites, OPAs y Consultas de Acceso a la Información Pública"),'6.Valoración Control Corrupción'!$E63,'5. Valoración de Controles'!$E63))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27"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8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27"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8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25"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29"/>
      <c r="AH63" s="156"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88"/>
      <c r="AJ63" s="190"/>
      <c r="AK63" s="183" t="str">
        <f t="shared" ref="AK63" si="53">IF(AI63="","","∑ Peso porcentual de cada acción definida")</f>
        <v/>
      </c>
      <c r="AL63" s="126"/>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c r="A64" s="130"/>
      <c r="B64" s="131"/>
      <c r="C64" s="131"/>
      <c r="D64" s="131"/>
      <c r="E64" s="131"/>
      <c r="F64" s="131"/>
      <c r="G64" s="131"/>
      <c r="H64" s="131"/>
      <c r="I64" s="131"/>
      <c r="J64" s="131"/>
      <c r="K64" s="127"/>
      <c r="L64" s="128"/>
      <c r="M64" s="131"/>
      <c r="N64" s="127"/>
      <c r="O64" s="128"/>
      <c r="P64" s="125"/>
      <c r="Q64" s="51" t="str">
        <f>IF($H$63="","",
IF(OR($H$63="Corrupción",$H$63="Lavado de Activos",$H$63="Financiación del Terrorismo",$H$63="Trámites, OPAs y Consultas de Acceso a la Información Pública"),'6.Valoración Control Corrupción'!$E64,'5. Valoración de Controles'!$E64))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27"/>
      <c r="AC64" s="187"/>
      <c r="AD64" s="127"/>
      <c r="AE64" s="187"/>
      <c r="AF64" s="125"/>
      <c r="AG64" s="129"/>
      <c r="AH64" s="185"/>
      <c r="AI64" s="189"/>
      <c r="AJ64" s="191"/>
      <c r="AK64" s="184"/>
      <c r="AL64" s="191"/>
    </row>
    <row r="65" spans="1:67" ht="31.5" customHeight="1">
      <c r="A65" s="130"/>
      <c r="B65" s="131"/>
      <c r="C65" s="131"/>
      <c r="D65" s="131"/>
      <c r="E65" s="131"/>
      <c r="F65" s="131"/>
      <c r="G65" s="131"/>
      <c r="H65" s="131"/>
      <c r="I65" s="131"/>
      <c r="J65" s="131"/>
      <c r="K65" s="127"/>
      <c r="L65" s="128"/>
      <c r="M65" s="131"/>
      <c r="N65" s="127"/>
      <c r="O65" s="128"/>
      <c r="P65" s="125"/>
      <c r="Q65" s="51" t="str">
        <f>IF($H$63="","",
IF(OR($H$63="Corrupción",$H$63="Lavado de Activos",$H$63="Financiación del Terrorismo",$H$63="Trámites, OPAs y Consultas de Acceso a la Información Pública"),'6.Valoración Control Corrupción'!$E65,'5. Valoración de Controles'!$E65))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27"/>
      <c r="AC65" s="187"/>
      <c r="AD65" s="127"/>
      <c r="AE65" s="187"/>
      <c r="AF65" s="125"/>
      <c r="AG65" s="129"/>
      <c r="AH65" s="185"/>
      <c r="AI65" s="189"/>
      <c r="AJ65" s="191"/>
      <c r="AK65" s="184"/>
      <c r="AL65" s="191"/>
    </row>
    <row r="66" spans="1:67" ht="31.5" customHeight="1">
      <c r="A66" s="130">
        <v>20</v>
      </c>
      <c r="B66" s="131" t="str">
        <f>'2. Identificación del Riesgo'!B66:B68</f>
        <v/>
      </c>
      <c r="C66" s="131" t="str">
        <f>IF('2. Identificación del Riesgo'!C66:C68="","",'2. Identificación del Riesgo'!C66:C68)</f>
        <v/>
      </c>
      <c r="D66" s="131" t="str">
        <f>IF('2. Identificación del Riesgo'!D66:D68="","",'2. Identificación del Riesgo'!D66:D68)</f>
        <v/>
      </c>
      <c r="E66" s="131" t="str">
        <f>IF('2. Identificación del Riesgo'!E66:E68="","",'2. Identificación del Riesgo'!E66:E68)</f>
        <v/>
      </c>
      <c r="F66" s="131" t="str">
        <f>IF('2. Identificación del Riesgo'!F66:F68="","",'2. Identificación del Riesgo'!F66:F68)</f>
        <v/>
      </c>
      <c r="G66" s="131" t="str">
        <f>IF('2. Identificación del Riesgo'!G66:G68="","",'2. Identificación del Riesgo'!G66:G68)</f>
        <v/>
      </c>
      <c r="H66" s="131" t="str">
        <f>IF('2. Identificación del Riesgo'!H66:H68="","",'2. Identificación del Riesgo'!H66:H68)</f>
        <v/>
      </c>
      <c r="I66" s="131" t="str">
        <f>IF('2. Identificación del Riesgo'!I66:I68="","",'2. Identificación del Riesgo'!I66:I68)</f>
        <v/>
      </c>
      <c r="J66" s="131" t="str">
        <f>IF('2. Identificación del Riesgo'!J66:J68="","",'2. Identificación del Riesgo'!J66:J68)</f>
        <v/>
      </c>
      <c r="K66" s="127" t="str">
        <f>'2. Identificación del Riesgo'!K66:K68</f>
        <v/>
      </c>
      <c r="L66" s="128" t="str">
        <f>'2. Identificación del Riesgo'!L66:L68</f>
        <v/>
      </c>
      <c r="M66" s="13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27" t="str">
        <f>'2. Identificación del Riesgo'!N66:N68</f>
        <v/>
      </c>
      <c r="O66" s="128" t="str">
        <f>'2. Identificación del Riesgo'!O66:O68</f>
        <v/>
      </c>
      <c r="P66" s="125" t="str">
        <f>'2. Identificación del Riesgo'!P66:P68</f>
        <v/>
      </c>
      <c r="Q66" s="51" t="str">
        <f>IF($H$66="","",
IF(OR($H$66="Corrupción",$H$66="Lavado de Activos",$H$66="Financiación del Terrorismo",$H$66="Trámites, OPAs y Consultas de Acceso a la Información Pública"),'6.Valoración Control Corrupción'!$E66,'5. Valoración de Controles'!$E66))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27"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8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27"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8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25"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29"/>
      <c r="AH66" s="156"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88"/>
      <c r="AJ66" s="190"/>
      <c r="AK66" s="183" t="str">
        <f t="shared" ref="AK66" si="56">IF(AI66="","","∑ Peso porcentual de cada acción definida")</f>
        <v/>
      </c>
      <c r="AL66" s="126"/>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c r="A67" s="130"/>
      <c r="B67" s="131"/>
      <c r="C67" s="131"/>
      <c r="D67" s="131"/>
      <c r="E67" s="131"/>
      <c r="F67" s="131"/>
      <c r="G67" s="131"/>
      <c r="H67" s="131"/>
      <c r="I67" s="131"/>
      <c r="J67" s="131"/>
      <c r="K67" s="127"/>
      <c r="L67" s="128"/>
      <c r="M67" s="131"/>
      <c r="N67" s="127"/>
      <c r="O67" s="128"/>
      <c r="P67" s="125"/>
      <c r="Q67" s="51" t="str">
        <f>IF($H$66="","",
IF(OR($H$66="Corrupción",$H$66="Lavado de Activos",$H$66="Financiación del Terrorismo",$H$66="Trámites, OPAs y Consultas de Acceso a la Información Pública"),'6.Valoración Control Corrupción'!$E67,'5. Valoración de Controles'!$E67))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27"/>
      <c r="AC67" s="187"/>
      <c r="AD67" s="127"/>
      <c r="AE67" s="187"/>
      <c r="AF67" s="125"/>
      <c r="AG67" s="129"/>
      <c r="AH67" s="185"/>
      <c r="AI67" s="189"/>
      <c r="AJ67" s="191"/>
      <c r="AK67" s="184"/>
      <c r="AL67" s="191"/>
    </row>
    <row r="68" spans="1:67" ht="31.5" customHeight="1">
      <c r="A68" s="130"/>
      <c r="B68" s="131"/>
      <c r="C68" s="131"/>
      <c r="D68" s="131"/>
      <c r="E68" s="131"/>
      <c r="F68" s="131"/>
      <c r="G68" s="131"/>
      <c r="H68" s="131"/>
      <c r="I68" s="131"/>
      <c r="J68" s="131"/>
      <c r="K68" s="127"/>
      <c r="L68" s="128"/>
      <c r="M68" s="131"/>
      <c r="N68" s="127"/>
      <c r="O68" s="128"/>
      <c r="P68" s="125"/>
      <c r="Q68" s="51" t="str">
        <f>IF($H$66="","",
IF(OR($H$66="Corrupción",$H$66="Lavado de Activos",$H$66="Financiación del Terrorismo",$H$66="Trámites, OPAs y Consultas de Acceso a la Información Pública"),'6.Valoración Control Corrupción'!$E68,'5. Valoración de Controles'!$E68))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27"/>
      <c r="AC68" s="187"/>
      <c r="AD68" s="127"/>
      <c r="AE68" s="187"/>
      <c r="AF68" s="125"/>
      <c r="AG68" s="129"/>
      <c r="AH68" s="185"/>
      <c r="AI68" s="189"/>
      <c r="AJ68" s="191"/>
      <c r="AK68" s="184"/>
      <c r="AL68" s="191"/>
    </row>
    <row r="69" spans="1:67"/>
  </sheetData>
  <sheetProtection algorithmName="SHA-512" hashValue="/2kShCTnXDOVTUWETYlzMKRbxPxwwA71tMMyaXQrJZg0RC10b+Cyi7qpKs57BhB9i3zWGmkVxra5LZleJjKVrw==" saltValue="qYX3dII40bT0D8O2pkOOXw==" spinCount="100000" sheet="1" objects="1" scenarios="1" formatColumns="0" formatRows="0"/>
  <mergeCells count="582">
    <mergeCell ref="AL66:AL68"/>
    <mergeCell ref="AC66:AC68"/>
    <mergeCell ref="AD66:AD68"/>
    <mergeCell ref="AE66:AE68"/>
    <mergeCell ref="AF66:AF68"/>
    <mergeCell ref="AG66:AG68"/>
    <mergeCell ref="AH66:AH68"/>
    <mergeCell ref="AI66:AI68"/>
    <mergeCell ref="AJ66:AJ68"/>
    <mergeCell ref="AK66:AK68"/>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K63:K65"/>
    <mergeCell ref="L63:L65"/>
    <mergeCell ref="M63:M65"/>
    <mergeCell ref="N63:N65"/>
    <mergeCell ref="O63:O65"/>
    <mergeCell ref="P63:P65"/>
    <mergeCell ref="AB63:AB65"/>
    <mergeCell ref="AC63:AC65"/>
    <mergeCell ref="AD63:AD65"/>
    <mergeCell ref="A63:A65"/>
    <mergeCell ref="B63:B65"/>
    <mergeCell ref="D63:D65"/>
    <mergeCell ref="E63:E65"/>
    <mergeCell ref="F63:F65"/>
    <mergeCell ref="G63:G65"/>
    <mergeCell ref="H63:H65"/>
    <mergeCell ref="I63:I65"/>
    <mergeCell ref="J63:J65"/>
    <mergeCell ref="C63:C65"/>
    <mergeCell ref="AD60:AD62"/>
    <mergeCell ref="AE60:AE62"/>
    <mergeCell ref="AF60:AF62"/>
    <mergeCell ref="AG60:AG62"/>
    <mergeCell ref="AH60:AH62"/>
    <mergeCell ref="AI60:AI62"/>
    <mergeCell ref="AJ60:AJ62"/>
    <mergeCell ref="AK60:AK62"/>
    <mergeCell ref="AL60:AL62"/>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M51:M53"/>
    <mergeCell ref="N51:N53"/>
    <mergeCell ref="O51:O53"/>
    <mergeCell ref="P51:P53"/>
    <mergeCell ref="AB48:AB50"/>
    <mergeCell ref="AL51:AL53"/>
    <mergeCell ref="AB51:AB53"/>
    <mergeCell ref="AC51:AC53"/>
    <mergeCell ref="AD51:AD53"/>
    <mergeCell ref="D51:D53"/>
    <mergeCell ref="E51:E53"/>
    <mergeCell ref="F51:F53"/>
    <mergeCell ref="G51:G53"/>
    <mergeCell ref="H51:H53"/>
    <mergeCell ref="I51:I53"/>
    <mergeCell ref="J51:J53"/>
    <mergeCell ref="K51:K53"/>
    <mergeCell ref="L51:L53"/>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M39:M41"/>
    <mergeCell ref="N39:N41"/>
    <mergeCell ref="O39:O41"/>
    <mergeCell ref="P39:P41"/>
    <mergeCell ref="AB39:AB41"/>
    <mergeCell ref="AC39:AC41"/>
    <mergeCell ref="AD39:AD41"/>
    <mergeCell ref="AE39:AE41"/>
    <mergeCell ref="AF39:AF41"/>
    <mergeCell ref="D39:D41"/>
    <mergeCell ref="E39:E41"/>
    <mergeCell ref="F39:F41"/>
    <mergeCell ref="G39:G41"/>
    <mergeCell ref="H39:H41"/>
    <mergeCell ref="I39:I41"/>
    <mergeCell ref="J39:J41"/>
    <mergeCell ref="K39:K41"/>
    <mergeCell ref="L39:L4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AL30:AL32"/>
    <mergeCell ref="N30:N32"/>
    <mergeCell ref="O30:O32"/>
    <mergeCell ref="P30:P32"/>
    <mergeCell ref="AG30:AG32"/>
    <mergeCell ref="AI30:AI32"/>
    <mergeCell ref="AJ30:AJ32"/>
    <mergeCell ref="AD30:AD32"/>
    <mergeCell ref="AB30:AB32"/>
    <mergeCell ref="AC30:AC32"/>
    <mergeCell ref="AH30:AH32"/>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66:C68"/>
    <mergeCell ref="C30:C32"/>
    <mergeCell ref="C33:C35"/>
    <mergeCell ref="C36:C38"/>
    <mergeCell ref="C39:C41"/>
    <mergeCell ref="C42:C44"/>
    <mergeCell ref="C45:C47"/>
    <mergeCell ref="C48:C50"/>
    <mergeCell ref="C51:C53"/>
    <mergeCell ref="C54:C56"/>
    <mergeCell ref="C57:C59"/>
  </mergeCells>
  <conditionalFormatting sqref="N9">
    <cfRule type="cellIs" dxfId="96" priority="721" operator="equal">
      <formula>"Catastrófico"</formula>
    </cfRule>
    <cfRule type="cellIs" dxfId="95" priority="722" operator="equal">
      <formula>"Mayor"</formula>
    </cfRule>
    <cfRule type="cellIs" dxfId="94" priority="723" operator="equal">
      <formula>"Moderado"</formula>
    </cfRule>
    <cfRule type="cellIs" dxfId="93" priority="724" operator="equal">
      <formula>"Menor"</formula>
    </cfRule>
    <cfRule type="cellIs" dxfId="92" priority="725" operator="equal">
      <formula>"Leve"</formula>
    </cfRule>
  </conditionalFormatting>
  <conditionalFormatting sqref="P9">
    <cfRule type="cellIs" dxfId="91" priority="717" operator="equal">
      <formula>"Extremo"</formula>
    </cfRule>
    <cfRule type="cellIs" dxfId="90" priority="718" operator="equal">
      <formula>"Alto"</formula>
    </cfRule>
    <cfRule type="cellIs" dxfId="89" priority="719" operator="equal">
      <formula>"Moderado"</formula>
    </cfRule>
    <cfRule type="cellIs" dxfId="88" priority="720" operator="equal">
      <formula>"Bajo"</formula>
    </cfRule>
  </conditionalFormatting>
  <conditionalFormatting sqref="AD9">
    <cfRule type="cellIs" dxfId="87" priority="554" operator="equal">
      <formula>"Catastrófico"</formula>
    </cfRule>
    <cfRule type="cellIs" dxfId="86" priority="555" operator="equal">
      <formula>"Mayor"</formula>
    </cfRule>
    <cfRule type="cellIs" dxfId="85" priority="556" operator="equal">
      <formula>"Moderado"</formula>
    </cfRule>
    <cfRule type="cellIs" dxfId="84" priority="557" operator="equal">
      <formula>"Menor"</formula>
    </cfRule>
    <cfRule type="cellIs" dxfId="83" priority="558" operator="equal">
      <formula>"Leve"</formula>
    </cfRule>
  </conditionalFormatting>
  <conditionalFormatting sqref="AF9">
    <cfRule type="cellIs" dxfId="82" priority="540" operator="equal">
      <formula>"Extremo"</formula>
    </cfRule>
    <cfRule type="cellIs" dxfId="81" priority="541" operator="equal">
      <formula>"Alto"</formula>
    </cfRule>
    <cfRule type="cellIs" dxfId="80" priority="542" operator="equal">
      <formula>"Moderado"</formula>
    </cfRule>
    <cfRule type="cellIs" dxfId="79" priority="543" operator="equal">
      <formula>"Bajo"</formula>
    </cfRule>
  </conditionalFormatting>
  <conditionalFormatting sqref="K9">
    <cfRule type="cellIs" dxfId="78" priority="433" operator="equal">
      <formula>"Muy Alta"</formula>
    </cfRule>
    <cfRule type="cellIs" dxfId="77" priority="434" operator="equal">
      <formula>"Alta"</formula>
    </cfRule>
    <cfRule type="cellIs" dxfId="76" priority="435" operator="equal">
      <formula>"Media"</formula>
    </cfRule>
    <cfRule type="cellIs" dxfId="75" priority="436" operator="equal">
      <formula>"Baja"</formula>
    </cfRule>
    <cfRule type="cellIs" dxfId="74" priority="437" operator="equal">
      <formula>"Muy Baja"</formula>
    </cfRule>
  </conditionalFormatting>
  <conditionalFormatting sqref="K9:K11">
    <cfRule type="expression" dxfId="73" priority="418">
      <formula>IF($K9="Casi seguro",1,0)</formula>
    </cfRule>
    <cfRule type="expression" dxfId="72" priority="419">
      <formula>IF($K9="Probable",1,0)</formula>
    </cfRule>
    <cfRule type="expression" dxfId="71" priority="420">
      <formula>IF($K9="Posible",1,0)</formula>
    </cfRule>
    <cfRule type="expression" dxfId="70" priority="421">
      <formula>IF($K9="Improbable",1,0)</formula>
    </cfRule>
    <cfRule type="expression" dxfId="69" priority="422">
      <formula>IF($K9="Rara vez",1,0)</formula>
    </cfRule>
  </conditionalFormatting>
  <conditionalFormatting sqref="AB9">
    <cfRule type="cellIs" dxfId="68" priority="393" operator="equal">
      <formula>"Muy Alta"</formula>
    </cfRule>
    <cfRule type="cellIs" dxfId="67" priority="394" operator="equal">
      <formula>"Alta"</formula>
    </cfRule>
    <cfRule type="cellIs" dxfId="66" priority="395" operator="equal">
      <formula>"Media"</formula>
    </cfRule>
    <cfRule type="cellIs" dxfId="65" priority="396" operator="equal">
      <formula>"Baja"</formula>
    </cfRule>
    <cfRule type="cellIs" dxfId="64" priority="397" operator="equal">
      <formula>"Muy Baja"</formula>
    </cfRule>
  </conditionalFormatting>
  <conditionalFormatting sqref="AB9:AB11">
    <cfRule type="expression" dxfId="63" priority="378">
      <formula>IF($AB9="Casi seguro",1,0)</formula>
    </cfRule>
    <cfRule type="expression" dxfId="62" priority="379">
      <formula>IF($AB9="Probable",1,0)</formula>
    </cfRule>
    <cfRule type="expression" dxfId="61" priority="380">
      <formula>IF($AB9="Posible",1,0)</formula>
    </cfRule>
    <cfRule type="expression" dxfId="60" priority="381">
      <formula>IF($AB9="Improbable",1,0)</formula>
    </cfRule>
    <cfRule type="expression" dxfId="59" priority="382">
      <formula>IF($AB9="Rara vez",1,0)</formula>
    </cfRule>
  </conditionalFormatting>
  <conditionalFormatting sqref="N12 N15 N18 N21 N24 N27 N30 N33 N36 N39 N42 N45 N48 N51 N54 N57 N60 N63 N66">
    <cfRule type="cellIs" dxfId="58" priority="68" operator="equal">
      <formula>"Catastrófico"</formula>
    </cfRule>
    <cfRule type="cellIs" dxfId="57" priority="69" operator="equal">
      <formula>"Mayor"</formula>
    </cfRule>
    <cfRule type="cellIs" dxfId="56" priority="70" operator="equal">
      <formula>"Moderado"</formula>
    </cfRule>
    <cfRule type="cellIs" dxfId="55" priority="71" operator="equal">
      <formula>"Menor"</formula>
    </cfRule>
    <cfRule type="cellIs" dxfId="54" priority="72" operator="equal">
      <formula>"Leve"</formula>
    </cfRule>
  </conditionalFormatting>
  <conditionalFormatting sqref="P12 P15 P18 P21 P24 P27 P30 P33 P36 P39 P42 P45 P48 P51 P54 P57 P60 P63 P66">
    <cfRule type="cellIs" dxfId="53" priority="64" operator="equal">
      <formula>"Extremo"</formula>
    </cfRule>
    <cfRule type="cellIs" dxfId="52" priority="65" operator="equal">
      <formula>"Alto"</formula>
    </cfRule>
    <cfRule type="cellIs" dxfId="51" priority="66" operator="equal">
      <formula>"Moderado"</formula>
    </cfRule>
    <cfRule type="cellIs" dxfId="50" priority="67" operator="equal">
      <formula>"Bajo"</formula>
    </cfRule>
  </conditionalFormatting>
  <conditionalFormatting sqref="AD12 AD15 AD18 AD21 AD24 AD27 AD30 AD33 AD36 AD39 AD42 AD45 AD48 AD51 AD54 AD57 AD60 AD63 AD66">
    <cfRule type="cellIs" dxfId="49" priority="59" operator="equal">
      <formula>"Catastrófico"</formula>
    </cfRule>
    <cfRule type="cellIs" dxfId="48" priority="60" operator="equal">
      <formula>"Mayor"</formula>
    </cfRule>
    <cfRule type="cellIs" dxfId="47" priority="61" operator="equal">
      <formula>"Moderado"</formula>
    </cfRule>
    <cfRule type="cellIs" dxfId="46" priority="62" operator="equal">
      <formula>"Menor"</formula>
    </cfRule>
    <cfRule type="cellIs" dxfId="45" priority="63" operator="equal">
      <formula>"Leve"</formula>
    </cfRule>
  </conditionalFormatting>
  <conditionalFormatting sqref="AF12 AF15 AF18 AF21 AF24 AF27 AF30 AF33 AF36 AF39 AF42 AF45 AF48 AF51 AF54 AF57 AF60 AF63 AF66">
    <cfRule type="cellIs" dxfId="44" priority="55" operator="equal">
      <formula>"Extremo"</formula>
    </cfRule>
    <cfRule type="cellIs" dxfId="43" priority="56" operator="equal">
      <formula>"Alto"</formula>
    </cfRule>
    <cfRule type="cellIs" dxfId="42" priority="57" operator="equal">
      <formula>"Moderado"</formula>
    </cfRule>
    <cfRule type="cellIs" dxfId="41" priority="58" operator="equal">
      <formula>"Bajo"</formula>
    </cfRule>
  </conditionalFormatting>
  <conditionalFormatting sqref="K12 K15 K18 K21 K24 K27 K30 K33 K36 K39 K42 K45 K48 K51 K54 K57 K60 K63 K66">
    <cfRule type="cellIs" dxfId="40" priority="50" operator="equal">
      <formula>"Muy Alta"</formula>
    </cfRule>
    <cfRule type="cellIs" dxfId="39" priority="51" operator="equal">
      <formula>"Alta"</formula>
    </cfRule>
    <cfRule type="cellIs" dxfId="38" priority="52" operator="equal">
      <formula>"Media"</formula>
    </cfRule>
    <cfRule type="cellIs" dxfId="37" priority="53" operator="equal">
      <formula>"Baja"</formula>
    </cfRule>
    <cfRule type="cellIs" dxfId="36" priority="54" operator="equal">
      <formula>"Muy Baja"</formula>
    </cfRule>
  </conditionalFormatting>
  <conditionalFormatting sqref="K12:K68">
    <cfRule type="expression" dxfId="35" priority="45">
      <formula>IF($K12="Casi seguro",1,0)</formula>
    </cfRule>
    <cfRule type="expression" dxfId="34" priority="46">
      <formula>IF($K12="Probable",1,0)</formula>
    </cfRule>
    <cfRule type="expression" dxfId="33" priority="47">
      <formula>IF($K12="Posible",1,0)</formula>
    </cfRule>
    <cfRule type="expression" dxfId="32" priority="48">
      <formula>IF($K12="Improbable",1,0)</formula>
    </cfRule>
    <cfRule type="expression" dxfId="31" priority="49">
      <formula>IF($K12="Rara vez",1,0)</formula>
    </cfRule>
  </conditionalFormatting>
  <conditionalFormatting sqref="AB12 AB15 AB18 AB21 AB24 AB27 AB30 AB33 AB36 AB39 AB42 AB45 AB48 AB51 AB54 AB57 AB60 AB63 AB66">
    <cfRule type="cellIs" dxfId="30" priority="40" operator="equal">
      <formula>"Muy Alta"</formula>
    </cfRule>
    <cfRule type="cellIs" dxfId="29" priority="41" operator="equal">
      <formula>"Alta"</formula>
    </cfRule>
    <cfRule type="cellIs" dxfId="28" priority="42" operator="equal">
      <formula>"Media"</formula>
    </cfRule>
    <cfRule type="cellIs" dxfId="27" priority="43" operator="equal">
      <formula>"Baja"</formula>
    </cfRule>
    <cfRule type="cellIs" dxfId="26" priority="44" operator="equal">
      <formula>"Muy Baja"</formula>
    </cfRule>
  </conditionalFormatting>
  <conditionalFormatting sqref="AB12:AB68">
    <cfRule type="expression" dxfId="25" priority="35">
      <formula>IF($AB12="Casi seguro",1,0)</formula>
    </cfRule>
    <cfRule type="expression" dxfId="24" priority="36">
      <formula>IF($AB12="Probable",1,0)</formula>
    </cfRule>
    <cfRule type="expression" dxfId="23" priority="37">
      <formula>IF($AB12="Posible",1,0)</formula>
    </cfRule>
    <cfRule type="expression" dxfId="22" priority="38">
      <formula>IF($AB12="Improbable",1,0)</formula>
    </cfRule>
    <cfRule type="expression" dxfId="21" priority="39">
      <formula>IF($AB12="Rara vez",1,0)</formula>
    </cfRule>
  </conditionalFormatting>
  <conditionalFormatting sqref="AI9:AL11">
    <cfRule type="expression" dxfId="20" priority="25">
      <formula>IF(OR($AG9="Evitar",$AG9="Compartir",$AG9="Aceptar",$AG9="Reducir (Transferir)"),1,0)</formula>
    </cfRule>
    <cfRule type="expression" dxfId="19" priority="30">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18" priority="34">
      <formula>IF($AF9="Bajo",1,0)</formula>
    </cfRule>
  </conditionalFormatting>
  <conditionalFormatting sqref="AK12:AK14 AI15:AL68">
    <cfRule type="expression" dxfId="17" priority="19">
      <formula>IF(OR($AG12="Evitar",$AG12="Compartir",$AG12="Aceptar",$AG12="Reducir (Transferir)"),1,0)</formula>
    </cfRule>
    <cfRule type="expression" dxfId="16" priority="20">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15" priority="21">
      <formula>IF($AF12="Bajo",1,0)</formula>
    </cfRule>
  </conditionalFormatting>
  <conditionalFormatting sqref="AI12:AI14">
    <cfRule type="expression" dxfId="14" priority="16">
      <formula>IF(OR($AG12="Evitar",$AG12="Compartir",$AG12="Aceptar",$AG12="Reducir (Transferir)"),1,0)</formula>
    </cfRule>
    <cfRule type="expression" dxfId="13" priority="17">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12" priority="18">
      <formula>IF($AF12="Bajo",1,0)</formula>
    </cfRule>
  </conditionalFormatting>
  <conditionalFormatting sqref="AL12:AL14">
    <cfRule type="expression" dxfId="11" priority="10">
      <formula>IF(OR($AG12="Evitar",$AG12="Compartir",$AG12="Aceptar",$AG12="Reducir (Transferir)"),1,0)</formula>
    </cfRule>
    <cfRule type="expression" dxfId="10" priority="1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9" priority="12">
      <formula>IF($AF12="Bajo",1,0)</formula>
    </cfRule>
  </conditionalFormatting>
  <conditionalFormatting sqref="AJ12:AJ14">
    <cfRule type="expression" dxfId="8" priority="7">
      <formula>IF(OR($AG12="Evitar",$AG12="Compartir",$AG12="Aceptar",$AG12="Reducir (Transferir)"),1,0)</formula>
    </cfRule>
    <cfRule type="expression" dxfId="7" priority="8">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6" priority="9">
      <formula>IF($AF12="Bajo",1,0)</formula>
    </cfRule>
  </conditionalFormatting>
  <conditionalFormatting sqref="AJ12:AJ17">
    <cfRule type="expression" dxfId="5" priority="4">
      <formula>IF(OR($AG12="Evitar",$AG12="Compartir",$AG12="Aceptar",$AG12="Reducir (Transferir)"),1,0)</formula>
    </cfRule>
    <cfRule type="expression" dxfId="4" priority="5">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3" priority="6">
      <formula>IF($AF12="Bajo",1,0)</formula>
    </cfRule>
  </conditionalFormatting>
  <conditionalFormatting sqref="AJ21:AJ23">
    <cfRule type="expression" dxfId="2" priority="1">
      <formula>IF(OR($AG21="Evitar",$AG21="Compartir",$AG21="Aceptar",$AG21="Reducir (Transferir)"),1,0)</formula>
    </cfRule>
    <cfRule type="expression" dxfId="1" priority="2">
      <formula>IF(AND($AF21="Moderado",OR($H21="Gestión",$H21="Seguridad de la Información (Pérdida de la Disponibilidad)",$H21="Seguridad de la Información (Pérdida de la Integridad)",$H21="Seguridad de la Información (Pérdida de Confidencialidad)",$H21="Fuga de Capital Intelectual",$H21="Estratégico")),1,0)</formula>
    </cfRule>
    <cfRule type="expression" dxfId="0" priority="3">
      <formula>IF($AF21="Bajo",1,0)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Hoja2"/>
  <dimension ref="A1:AO79"/>
  <sheetViews>
    <sheetView zoomScale="60" zoomScaleNormal="60" workbookViewId="0">
      <pane ySplit="8" topLeftCell="A9" activePane="bottomLeft" state="frozen"/>
      <selection pane="bottomLeft" activeCell="P21" sqref="P21:P23"/>
    </sheetView>
  </sheetViews>
  <sheetFormatPr baseColWidth="10" defaultColWidth="0" defaultRowHeight="14.4" zeroHeight="1"/>
  <cols>
    <col min="1" max="1" width="4" style="8" bestFit="1" customWidth="1"/>
    <col min="2" max="2" width="19" style="8" customWidth="1"/>
    <col min="3" max="3" width="29.33203125" style="8" customWidth="1"/>
    <col min="4" max="4" width="21.33203125" style="2" customWidth="1"/>
    <col min="5" max="5" width="53.5546875" style="2" customWidth="1"/>
    <col min="6" max="6" width="8.5546875" style="2" hidden="1" customWidth="1"/>
    <col min="7" max="7" width="27.6640625" style="2" hidden="1" customWidth="1"/>
    <col min="8" max="8" width="23.6640625" style="2" hidden="1" customWidth="1"/>
    <col min="9" max="9" width="33.6640625" style="2" hidden="1" customWidth="1"/>
    <col min="10" max="10" width="9.5546875" style="2" hidden="1" customWidth="1"/>
    <col min="11" max="11" width="31.6640625" style="2" hidden="1" customWidth="1"/>
    <col min="12" max="12" width="23.6640625" style="2" hidden="1" customWidth="1"/>
    <col min="13" max="13" width="8.5546875" style="2" customWidth="1"/>
    <col min="14" max="14" width="27.6640625" style="2" customWidth="1"/>
    <col min="15" max="15" width="23.6640625" style="2" customWidth="1"/>
    <col min="16" max="16" width="33.6640625" style="2" customWidth="1"/>
    <col min="17" max="17" width="9.5546875" style="2" customWidth="1"/>
    <col min="18" max="18" width="31.6640625" style="2" customWidth="1"/>
    <col min="19" max="19" width="23.6640625" style="2" customWidth="1"/>
    <col min="20" max="20" width="8.5546875" style="2" customWidth="1"/>
    <col min="21" max="21" width="27.6640625" style="2" customWidth="1"/>
    <col min="22" max="22" width="23.6640625" style="2" customWidth="1"/>
    <col min="23" max="23" width="33.6640625" style="2" customWidth="1"/>
    <col min="24" max="24" width="9.5546875" style="2" customWidth="1"/>
    <col min="25" max="25" width="27.33203125" style="2" customWidth="1"/>
    <col min="26" max="26" width="23.6640625" style="2" customWidth="1"/>
    <col min="27" max="27" width="11.44140625" style="2" customWidth="1"/>
    <col min="28" max="41" width="11.44140625" style="2" hidden="1" customWidth="1"/>
    <col min="42" max="16384" width="11.44140625" style="4" hidden="1"/>
  </cols>
  <sheetData>
    <row r="1" spans="1:41" ht="16.5" customHeight="1">
      <c r="A1" s="88"/>
      <c r="B1" s="90"/>
      <c r="C1" s="141" t="s">
        <v>162</v>
      </c>
      <c r="D1" s="141"/>
      <c r="E1" s="141"/>
      <c r="F1" s="141"/>
      <c r="G1" s="141"/>
      <c r="H1" s="141"/>
      <c r="I1" s="141"/>
      <c r="J1" s="141"/>
      <c r="K1" s="141"/>
      <c r="L1" s="141"/>
      <c r="M1" s="141"/>
      <c r="N1" s="141"/>
      <c r="O1" s="141"/>
      <c r="P1" s="141"/>
      <c r="Q1" s="141"/>
      <c r="R1" s="141"/>
      <c r="S1" s="141"/>
      <c r="T1" s="141"/>
      <c r="U1" s="141"/>
      <c r="V1" s="141"/>
      <c r="W1" s="141"/>
      <c r="X1" s="141"/>
      <c r="Y1" s="149" t="s">
        <v>264</v>
      </c>
      <c r="Z1" s="149"/>
      <c r="AA1" s="3"/>
      <c r="AB1" s="3"/>
      <c r="AC1" s="3"/>
      <c r="AD1" s="3"/>
      <c r="AE1" s="3"/>
      <c r="AF1" s="3"/>
      <c r="AG1" s="3"/>
      <c r="AH1" s="3"/>
      <c r="AI1" s="3"/>
      <c r="AJ1" s="3"/>
      <c r="AK1" s="3"/>
      <c r="AL1" s="3"/>
      <c r="AM1" s="3"/>
      <c r="AN1" s="3"/>
      <c r="AO1" s="3"/>
    </row>
    <row r="2" spans="1:41" ht="16.5" customHeight="1">
      <c r="A2" s="91"/>
      <c r="B2" s="93"/>
      <c r="C2" s="141"/>
      <c r="D2" s="141"/>
      <c r="E2" s="141"/>
      <c r="F2" s="141"/>
      <c r="G2" s="141"/>
      <c r="H2" s="141"/>
      <c r="I2" s="141"/>
      <c r="J2" s="141"/>
      <c r="K2" s="141"/>
      <c r="L2" s="141"/>
      <c r="M2" s="141"/>
      <c r="N2" s="141"/>
      <c r="O2" s="141"/>
      <c r="P2" s="141"/>
      <c r="Q2" s="141"/>
      <c r="R2" s="141"/>
      <c r="S2" s="141"/>
      <c r="T2" s="141"/>
      <c r="U2" s="141"/>
      <c r="V2" s="141"/>
      <c r="W2" s="141"/>
      <c r="X2" s="141"/>
      <c r="Y2" s="149" t="s">
        <v>263</v>
      </c>
      <c r="Z2" s="149"/>
      <c r="AA2" s="3"/>
      <c r="AB2" s="3"/>
      <c r="AC2" s="3"/>
      <c r="AD2" s="3"/>
      <c r="AE2" s="3"/>
      <c r="AF2" s="3"/>
      <c r="AG2" s="3"/>
      <c r="AH2" s="3"/>
      <c r="AI2" s="3"/>
      <c r="AJ2" s="3"/>
      <c r="AK2" s="3"/>
      <c r="AL2" s="3"/>
      <c r="AM2" s="3"/>
      <c r="AN2" s="3"/>
      <c r="AO2" s="3"/>
    </row>
    <row r="3" spans="1:41">
      <c r="A3" s="91"/>
      <c r="B3" s="93"/>
      <c r="C3" s="141"/>
      <c r="D3" s="141"/>
      <c r="E3" s="141"/>
      <c r="F3" s="141"/>
      <c r="G3" s="141"/>
      <c r="H3" s="141"/>
      <c r="I3" s="141"/>
      <c r="J3" s="141"/>
      <c r="K3" s="141"/>
      <c r="L3" s="141"/>
      <c r="M3" s="141"/>
      <c r="N3" s="141"/>
      <c r="O3" s="141"/>
      <c r="P3" s="141"/>
      <c r="Q3" s="141"/>
      <c r="R3" s="141"/>
      <c r="S3" s="141"/>
      <c r="T3" s="141"/>
      <c r="U3" s="141"/>
      <c r="V3" s="141"/>
      <c r="W3" s="141"/>
      <c r="X3" s="141"/>
      <c r="Y3" s="149" t="s">
        <v>311</v>
      </c>
      <c r="Z3" s="149"/>
      <c r="AA3" s="3"/>
      <c r="AB3" s="3"/>
      <c r="AC3" s="3"/>
      <c r="AD3" s="3"/>
      <c r="AE3" s="3"/>
      <c r="AF3" s="3"/>
      <c r="AG3" s="3"/>
      <c r="AH3" s="3"/>
      <c r="AI3" s="3"/>
      <c r="AJ3" s="3"/>
      <c r="AK3" s="3"/>
      <c r="AL3" s="3"/>
      <c r="AM3" s="3"/>
      <c r="AN3" s="3"/>
      <c r="AO3" s="3"/>
    </row>
    <row r="4" spans="1:41">
      <c r="A4" s="94"/>
      <c r="B4" s="96"/>
      <c r="C4" s="141"/>
      <c r="D4" s="141"/>
      <c r="E4" s="141"/>
      <c r="F4" s="141"/>
      <c r="G4" s="141"/>
      <c r="H4" s="141"/>
      <c r="I4" s="141"/>
      <c r="J4" s="141"/>
      <c r="K4" s="141"/>
      <c r="L4" s="141"/>
      <c r="M4" s="141"/>
      <c r="N4" s="141"/>
      <c r="O4" s="141"/>
      <c r="P4" s="141"/>
      <c r="Q4" s="141"/>
      <c r="R4" s="141"/>
      <c r="S4" s="141"/>
      <c r="T4" s="141"/>
      <c r="U4" s="141"/>
      <c r="V4" s="141"/>
      <c r="W4" s="141"/>
      <c r="X4" s="141"/>
      <c r="Y4" s="149" t="s">
        <v>356</v>
      </c>
      <c r="Z4" s="149"/>
      <c r="AA4" s="3"/>
      <c r="AB4" s="3"/>
      <c r="AC4" s="3"/>
      <c r="AD4" s="3"/>
      <c r="AE4" s="3"/>
      <c r="AF4" s="3"/>
      <c r="AG4" s="3"/>
      <c r="AH4" s="3"/>
      <c r="AI4" s="3"/>
      <c r="AJ4" s="3"/>
      <c r="AK4" s="3"/>
      <c r="AL4" s="3"/>
      <c r="AM4" s="3"/>
      <c r="AN4" s="3"/>
      <c r="AO4" s="3"/>
    </row>
    <row r="5" spans="1:41">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106" t="s">
        <v>109</v>
      </c>
      <c r="B6" s="106"/>
      <c r="C6" s="106"/>
      <c r="D6" s="153"/>
      <c r="E6" s="55" t="s">
        <v>0</v>
      </c>
      <c r="F6" s="204" t="s">
        <v>268</v>
      </c>
      <c r="G6" s="204"/>
      <c r="H6" s="204"/>
      <c r="I6" s="205"/>
      <c r="J6" s="205"/>
      <c r="K6" s="205"/>
      <c r="L6" s="205"/>
      <c r="M6" s="204" t="s">
        <v>269</v>
      </c>
      <c r="N6" s="204"/>
      <c r="O6" s="204"/>
      <c r="P6" s="205"/>
      <c r="Q6" s="205"/>
      <c r="R6" s="205"/>
      <c r="S6" s="205"/>
      <c r="T6" s="204" t="s">
        <v>270</v>
      </c>
      <c r="U6" s="204"/>
      <c r="V6" s="204"/>
      <c r="W6" s="205"/>
      <c r="X6" s="205"/>
      <c r="Y6" s="205"/>
      <c r="Z6" s="205"/>
      <c r="AA6" s="3"/>
      <c r="AB6" s="3"/>
      <c r="AC6" s="3"/>
      <c r="AD6" s="3"/>
      <c r="AE6" s="3"/>
      <c r="AF6" s="3"/>
      <c r="AG6" s="3"/>
      <c r="AH6" s="3"/>
      <c r="AI6" s="3"/>
      <c r="AJ6" s="3"/>
      <c r="AK6" s="3"/>
      <c r="AL6" s="3"/>
      <c r="AM6" s="3"/>
      <c r="AN6" s="3"/>
      <c r="AO6" s="3"/>
    </row>
    <row r="7" spans="1:41" ht="27.75" customHeight="1">
      <c r="A7" s="208" t="s">
        <v>88</v>
      </c>
      <c r="B7" s="118" t="s">
        <v>39</v>
      </c>
      <c r="C7" s="106" t="s">
        <v>1</v>
      </c>
      <c r="D7" s="209" t="s">
        <v>86</v>
      </c>
      <c r="E7" s="153" t="s">
        <v>329</v>
      </c>
      <c r="F7" s="206" t="s">
        <v>33</v>
      </c>
      <c r="G7" s="206"/>
      <c r="H7" s="206"/>
      <c r="I7" s="19" t="s">
        <v>34</v>
      </c>
      <c r="J7" s="207" t="s">
        <v>35</v>
      </c>
      <c r="K7" s="207"/>
      <c r="L7" s="207"/>
      <c r="M7" s="206" t="s">
        <v>33</v>
      </c>
      <c r="N7" s="206"/>
      <c r="O7" s="206"/>
      <c r="P7" s="19" t="s">
        <v>34</v>
      </c>
      <c r="Q7" s="207" t="s">
        <v>35</v>
      </c>
      <c r="R7" s="207"/>
      <c r="S7" s="207"/>
      <c r="T7" s="206" t="s">
        <v>33</v>
      </c>
      <c r="U7" s="206"/>
      <c r="V7" s="206"/>
      <c r="W7" s="19" t="s">
        <v>34</v>
      </c>
      <c r="X7" s="207" t="s">
        <v>35</v>
      </c>
      <c r="Y7" s="207"/>
      <c r="Z7" s="207"/>
      <c r="AA7" s="3"/>
      <c r="AB7" s="3"/>
      <c r="AC7" s="3"/>
      <c r="AD7" s="3"/>
      <c r="AE7" s="3"/>
      <c r="AF7" s="3"/>
      <c r="AG7" s="3"/>
      <c r="AH7" s="3"/>
      <c r="AI7" s="3"/>
      <c r="AJ7" s="3"/>
      <c r="AK7" s="3"/>
      <c r="AL7" s="3"/>
      <c r="AM7" s="3"/>
      <c r="AN7" s="3"/>
      <c r="AO7" s="3"/>
    </row>
    <row r="8" spans="1:41" ht="30.75" customHeight="1">
      <c r="A8" s="208"/>
      <c r="B8" s="118"/>
      <c r="C8" s="106"/>
      <c r="D8" s="209"/>
      <c r="E8" s="153"/>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38.700000000000003" customHeight="1">
      <c r="A9" s="130">
        <v>1</v>
      </c>
      <c r="B9" s="156" t="str">
        <f>IF('2. Identificación del Riesgo'!B9:B11="","",'2. Identificación del Riesgo'!B9:B11)</f>
        <v>Manejo de Emergencias y Desastres</v>
      </c>
      <c r="C9" s="131" t="str">
        <f>IF('2. Identificación del Riesgo'!G9:G11="","",'2. Identificación del Riesgo'!G9:G11)</f>
        <v>Posibilidad de Afectación Reputacional por el Uso de los elementos del CDLyR  para actividades contrarias al objeto que fueron adquiridos</v>
      </c>
      <c r="D9" s="131" t="str">
        <f>IF('2. Identificación del Riesgo'!H9:H11="","",'2. Identificación del Riesgo'!H9:H11)</f>
        <v>Corrupción</v>
      </c>
      <c r="E9" s="210" t="str">
        <f>IF('7. Mapa de Riesgos General'!AI9:AI11="","",'7. Mapa de Riesgos General'!AI9:AI11)</f>
        <v>Verificación de las solicitudes de préstamo o entrega de elementos del CDLyR realizadas durante el 2022, registradas en las actas de cliente interno
Realización de validación de inventarios en el software para el 2022</v>
      </c>
      <c r="F9" s="202"/>
      <c r="G9" s="203"/>
      <c r="H9" s="203"/>
      <c r="I9" s="201"/>
      <c r="J9" s="202"/>
      <c r="K9" s="201"/>
      <c r="L9" s="201"/>
      <c r="M9" s="202">
        <v>1</v>
      </c>
      <c r="N9" s="203" t="s">
        <v>471</v>
      </c>
      <c r="O9" s="203" t="s">
        <v>434</v>
      </c>
      <c r="P9" s="201" t="s">
        <v>472</v>
      </c>
      <c r="Q9" s="202"/>
      <c r="R9" s="201"/>
      <c r="S9" s="201"/>
      <c r="T9" s="202"/>
      <c r="U9" s="203"/>
      <c r="V9" s="203"/>
      <c r="W9" s="201"/>
      <c r="X9" s="202"/>
      <c r="Y9" s="201"/>
      <c r="Z9" s="201"/>
      <c r="AA9" s="14"/>
      <c r="AB9" s="14"/>
      <c r="AC9" s="14"/>
      <c r="AD9" s="14"/>
      <c r="AE9" s="14"/>
      <c r="AF9" s="14"/>
      <c r="AG9" s="14"/>
      <c r="AH9" s="14"/>
      <c r="AI9" s="14"/>
      <c r="AJ9" s="14"/>
      <c r="AK9" s="14"/>
      <c r="AL9" s="14"/>
      <c r="AM9" s="14"/>
      <c r="AN9" s="14"/>
      <c r="AO9" s="14"/>
    </row>
    <row r="10" spans="1:41" ht="38.700000000000003" customHeight="1">
      <c r="A10" s="130"/>
      <c r="B10" s="156"/>
      <c r="C10" s="131"/>
      <c r="D10" s="131"/>
      <c r="E10" s="210"/>
      <c r="F10" s="197"/>
      <c r="G10" s="199"/>
      <c r="H10" s="199"/>
      <c r="I10" s="199"/>
      <c r="J10" s="197"/>
      <c r="K10" s="199"/>
      <c r="L10" s="199"/>
      <c r="M10" s="197"/>
      <c r="N10" s="199"/>
      <c r="O10" s="199"/>
      <c r="P10" s="199"/>
      <c r="Q10" s="197"/>
      <c r="R10" s="199"/>
      <c r="S10" s="199"/>
      <c r="T10" s="197"/>
      <c r="U10" s="199"/>
      <c r="V10" s="199"/>
      <c r="W10" s="199"/>
      <c r="X10" s="197"/>
      <c r="Y10" s="199"/>
      <c r="Z10" s="199"/>
      <c r="AA10" s="3"/>
      <c r="AB10" s="3"/>
      <c r="AC10" s="3"/>
      <c r="AD10" s="3"/>
      <c r="AE10" s="3"/>
      <c r="AF10" s="3"/>
      <c r="AG10" s="3"/>
      <c r="AH10" s="3"/>
      <c r="AI10" s="3"/>
      <c r="AJ10" s="3"/>
      <c r="AK10" s="3"/>
      <c r="AL10" s="3"/>
      <c r="AM10" s="3"/>
      <c r="AN10" s="3"/>
      <c r="AO10" s="3"/>
    </row>
    <row r="11" spans="1:41" ht="67.95" customHeight="1">
      <c r="A11" s="130"/>
      <c r="B11" s="156"/>
      <c r="C11" s="131"/>
      <c r="D11" s="131"/>
      <c r="E11" s="210"/>
      <c r="F11" s="197"/>
      <c r="G11" s="199"/>
      <c r="H11" s="199"/>
      <c r="I11" s="199"/>
      <c r="J11" s="197"/>
      <c r="K11" s="199"/>
      <c r="L11" s="199"/>
      <c r="M11" s="197"/>
      <c r="N11" s="199"/>
      <c r="O11" s="199"/>
      <c r="P11" s="199"/>
      <c r="Q11" s="197"/>
      <c r="R11" s="199"/>
      <c r="S11" s="199"/>
      <c r="T11" s="197"/>
      <c r="U11" s="199"/>
      <c r="V11" s="199"/>
      <c r="W11" s="199"/>
      <c r="X11" s="197"/>
      <c r="Y11" s="199"/>
      <c r="Z11" s="199"/>
      <c r="AA11" s="3"/>
      <c r="AB11" s="3"/>
      <c r="AC11" s="3"/>
      <c r="AD11" s="3"/>
      <c r="AE11" s="3"/>
      <c r="AF11" s="3"/>
      <c r="AG11" s="3"/>
      <c r="AH11" s="3"/>
      <c r="AI11" s="3"/>
      <c r="AJ11" s="3"/>
      <c r="AK11" s="3"/>
      <c r="AL11" s="3"/>
      <c r="AM11" s="3"/>
      <c r="AN11" s="3"/>
      <c r="AO11" s="3"/>
    </row>
    <row r="12" spans="1:41" ht="64.2" customHeight="1">
      <c r="A12" s="130">
        <v>2</v>
      </c>
      <c r="B12" s="156" t="str">
        <f>IF('2. Identificación del Riesgo'!B12:B14="","",'2. Identificación del Riesgo'!B12:B14)</f>
        <v>Manejo de Emergencias y Desastres</v>
      </c>
      <c r="C12" s="131" t="str">
        <f>IF('2. Identificación del Riesgo'!G12:G14="","",'2. Identificación del Riesgo'!G12:G14)</f>
        <v>Posibilidad de Afectación Económica (o presupuestal) y Reputacional por el Otorgamiento de la AHCP sin el cumplimiento de los requisitos para el favorecimiento de un tercero</v>
      </c>
      <c r="D12" s="131" t="str">
        <f>IF('2. Identificación del Riesgo'!H12:H14="","",'2. Identificación del Riesgo'!H12:H14)</f>
        <v>Corrupción</v>
      </c>
      <c r="E12" s="210" t="str">
        <f>IF('7. Mapa de Riesgos General'!AI12:AI14="","",'7. Mapa de Riesgos General'!AI12:AI14)</f>
        <v>Actualización del procedimiento de reconocimiento de AHCP</v>
      </c>
      <c r="F12" s="196"/>
      <c r="G12" s="198"/>
      <c r="H12" s="198"/>
      <c r="I12" s="200"/>
      <c r="J12" s="196"/>
      <c r="K12" s="200"/>
      <c r="L12" s="200"/>
      <c r="M12" s="196">
        <v>1</v>
      </c>
      <c r="N12" s="198" t="s">
        <v>447</v>
      </c>
      <c r="O12" s="198" t="s">
        <v>446</v>
      </c>
      <c r="P12" s="201" t="s">
        <v>473</v>
      </c>
      <c r="Q12" s="196"/>
      <c r="R12" s="200"/>
      <c r="S12" s="200"/>
      <c r="T12" s="196"/>
      <c r="U12" s="198"/>
      <c r="V12" s="198"/>
      <c r="W12" s="200"/>
      <c r="X12" s="196"/>
      <c r="Y12" s="200"/>
      <c r="Z12" s="200"/>
      <c r="AA12" s="3"/>
      <c r="AB12" s="3"/>
      <c r="AC12" s="3"/>
      <c r="AD12" s="3"/>
      <c r="AE12" s="3"/>
      <c r="AF12" s="3"/>
      <c r="AG12" s="3"/>
      <c r="AH12" s="3"/>
      <c r="AI12" s="3"/>
      <c r="AJ12" s="3"/>
      <c r="AK12" s="3"/>
      <c r="AL12" s="3"/>
      <c r="AM12" s="3"/>
      <c r="AN12" s="3"/>
      <c r="AO12" s="3"/>
    </row>
    <row r="13" spans="1:41" ht="64.2" customHeight="1">
      <c r="A13" s="130"/>
      <c r="B13" s="156"/>
      <c r="C13" s="131"/>
      <c r="D13" s="131"/>
      <c r="E13" s="210"/>
      <c r="F13" s="197"/>
      <c r="G13" s="199"/>
      <c r="H13" s="199"/>
      <c r="I13" s="199"/>
      <c r="J13" s="197"/>
      <c r="K13" s="199"/>
      <c r="L13" s="199"/>
      <c r="M13" s="197"/>
      <c r="N13" s="199"/>
      <c r="O13" s="199"/>
      <c r="P13" s="199"/>
      <c r="Q13" s="197"/>
      <c r="R13" s="199"/>
      <c r="S13" s="199"/>
      <c r="T13" s="197"/>
      <c r="U13" s="199"/>
      <c r="V13" s="199"/>
      <c r="W13" s="199"/>
      <c r="X13" s="197"/>
      <c r="Y13" s="199"/>
      <c r="Z13" s="199"/>
      <c r="AA13" s="3"/>
      <c r="AB13" s="3"/>
      <c r="AC13" s="3"/>
      <c r="AD13" s="3"/>
      <c r="AE13" s="3"/>
      <c r="AF13" s="3"/>
      <c r="AG13" s="3"/>
      <c r="AH13" s="3"/>
      <c r="AI13" s="3"/>
      <c r="AJ13" s="3"/>
      <c r="AK13" s="3"/>
      <c r="AL13" s="3"/>
      <c r="AM13" s="3"/>
      <c r="AN13" s="3"/>
      <c r="AO13" s="3"/>
    </row>
    <row r="14" spans="1:41" ht="64.2" customHeight="1">
      <c r="A14" s="130"/>
      <c r="B14" s="156"/>
      <c r="C14" s="131"/>
      <c r="D14" s="131"/>
      <c r="E14" s="210"/>
      <c r="F14" s="197"/>
      <c r="G14" s="199"/>
      <c r="H14" s="199"/>
      <c r="I14" s="199"/>
      <c r="J14" s="197"/>
      <c r="K14" s="199"/>
      <c r="L14" s="199"/>
      <c r="M14" s="197"/>
      <c r="N14" s="199"/>
      <c r="O14" s="199"/>
      <c r="P14" s="199"/>
      <c r="Q14" s="197"/>
      <c r="R14" s="199"/>
      <c r="S14" s="199"/>
      <c r="T14" s="197"/>
      <c r="U14" s="199"/>
      <c r="V14" s="199"/>
      <c r="W14" s="199"/>
      <c r="X14" s="197"/>
      <c r="Y14" s="199"/>
      <c r="Z14" s="199"/>
      <c r="AA14" s="3"/>
      <c r="AB14" s="3"/>
      <c r="AC14" s="3"/>
      <c r="AD14" s="3"/>
      <c r="AE14" s="3"/>
      <c r="AF14" s="3"/>
      <c r="AG14" s="3"/>
      <c r="AH14" s="3"/>
      <c r="AI14" s="3"/>
      <c r="AJ14" s="3"/>
      <c r="AK14" s="3"/>
      <c r="AL14" s="3"/>
      <c r="AM14" s="3"/>
      <c r="AN14" s="3"/>
      <c r="AO14" s="3"/>
    </row>
    <row r="15" spans="1:41" ht="30" customHeight="1">
      <c r="A15" s="130">
        <v>3</v>
      </c>
      <c r="B15" s="156" t="str">
        <f>IF('2. Identificación del Riesgo'!B15:B17="","",'2. Identificación del Riesgo'!B15:B17)</f>
        <v>Manejo de Emergencias y Desastres</v>
      </c>
      <c r="C15" s="131" t="str">
        <f>IF('2. Identificación del Riesgo'!G15:G17="","",'2. Identificación del Riesgo'!G15:G17)</f>
        <v>Posibilidad de afectación reputacional por Emisión de conceptos técnicos de evaluación de planes de aglomeraciones de público, parques de diverisiones, atracciones o dispositivos de entretenimeinto, sin el cumplimiento de requisitos para beneficio de un tercero</v>
      </c>
      <c r="D15" s="131" t="str">
        <f>IF('2. Identificación del Riesgo'!H15:H17="","",'2. Identificación del Riesgo'!H15:H17)</f>
        <v>Trámites, OPAs y Consultas de Acceso a la Información Pública</v>
      </c>
      <c r="E15" s="210" t="str">
        <f>IF('7. Mapa de Riesgos General'!AI15:AI17="","",'7. Mapa de Riesgos General'!AI15:AI17)</f>
        <v>Formalización del procedimiento para la emisión de conceptos de eveluación de PEC de pariqes de diversiones, atracciones y dispositivos de entretenumiento</v>
      </c>
      <c r="F15" s="196"/>
      <c r="G15" s="198"/>
      <c r="H15" s="198"/>
      <c r="I15" s="200"/>
      <c r="J15" s="196"/>
      <c r="K15" s="200"/>
      <c r="L15" s="200"/>
      <c r="M15" s="196">
        <v>1</v>
      </c>
      <c r="N15" s="198" t="s">
        <v>435</v>
      </c>
      <c r="O15" s="198" t="s">
        <v>436</v>
      </c>
      <c r="P15" s="201" t="s">
        <v>474</v>
      </c>
      <c r="Q15" s="196"/>
      <c r="R15" s="200"/>
      <c r="S15" s="200"/>
      <c r="T15" s="196"/>
      <c r="U15" s="198"/>
      <c r="V15" s="198"/>
      <c r="W15" s="200"/>
      <c r="X15" s="196"/>
      <c r="Y15" s="200"/>
      <c r="Z15" s="200"/>
      <c r="AA15" s="3"/>
      <c r="AB15" s="3"/>
      <c r="AC15" s="3"/>
      <c r="AD15" s="3"/>
      <c r="AE15" s="3"/>
      <c r="AF15" s="3"/>
      <c r="AG15" s="3"/>
      <c r="AH15" s="3"/>
      <c r="AI15" s="3"/>
      <c r="AJ15" s="3"/>
      <c r="AK15" s="3"/>
      <c r="AL15" s="3"/>
      <c r="AM15" s="3"/>
      <c r="AN15" s="3"/>
      <c r="AO15" s="3"/>
    </row>
    <row r="16" spans="1:41" ht="30" customHeight="1">
      <c r="A16" s="130"/>
      <c r="B16" s="156"/>
      <c r="C16" s="131"/>
      <c r="D16" s="131"/>
      <c r="E16" s="210"/>
      <c r="F16" s="197"/>
      <c r="G16" s="199"/>
      <c r="H16" s="199"/>
      <c r="I16" s="199"/>
      <c r="J16" s="197"/>
      <c r="K16" s="199"/>
      <c r="L16" s="199"/>
      <c r="M16" s="197"/>
      <c r="N16" s="199"/>
      <c r="O16" s="199"/>
      <c r="P16" s="199"/>
      <c r="Q16" s="197"/>
      <c r="R16" s="199"/>
      <c r="S16" s="199"/>
      <c r="T16" s="197"/>
      <c r="U16" s="199"/>
      <c r="V16" s="199"/>
      <c r="W16" s="199"/>
      <c r="X16" s="197"/>
      <c r="Y16" s="199"/>
      <c r="Z16" s="199"/>
      <c r="AA16" s="3"/>
      <c r="AB16" s="3"/>
      <c r="AC16" s="3"/>
      <c r="AD16" s="3"/>
      <c r="AE16" s="3"/>
      <c r="AF16" s="3"/>
      <c r="AG16" s="3"/>
      <c r="AH16" s="3"/>
      <c r="AI16" s="3"/>
      <c r="AJ16" s="3"/>
      <c r="AK16" s="3"/>
      <c r="AL16" s="3"/>
      <c r="AM16" s="3"/>
      <c r="AN16" s="3"/>
      <c r="AO16" s="3"/>
    </row>
    <row r="17" spans="1:41" ht="30" customHeight="1">
      <c r="A17" s="130"/>
      <c r="B17" s="156"/>
      <c r="C17" s="131"/>
      <c r="D17" s="131"/>
      <c r="E17" s="210"/>
      <c r="F17" s="197"/>
      <c r="G17" s="199"/>
      <c r="H17" s="199"/>
      <c r="I17" s="199"/>
      <c r="J17" s="197"/>
      <c r="K17" s="199"/>
      <c r="L17" s="199"/>
      <c r="M17" s="197"/>
      <c r="N17" s="199"/>
      <c r="O17" s="199"/>
      <c r="P17" s="199"/>
      <c r="Q17" s="197"/>
      <c r="R17" s="199"/>
      <c r="S17" s="199"/>
      <c r="T17" s="197"/>
      <c r="U17" s="199"/>
      <c r="V17" s="199"/>
      <c r="W17" s="199"/>
      <c r="X17" s="197"/>
      <c r="Y17" s="199"/>
      <c r="Z17" s="199"/>
      <c r="AA17" s="3"/>
      <c r="AB17" s="3"/>
      <c r="AC17" s="3"/>
      <c r="AD17" s="3"/>
      <c r="AE17" s="3"/>
      <c r="AF17" s="3"/>
      <c r="AG17" s="3"/>
      <c r="AH17" s="3"/>
      <c r="AI17" s="3"/>
      <c r="AJ17" s="3"/>
      <c r="AK17" s="3"/>
      <c r="AL17" s="3"/>
      <c r="AM17" s="3"/>
      <c r="AN17" s="3"/>
      <c r="AO17" s="3"/>
    </row>
    <row r="18" spans="1:41" ht="33" customHeight="1">
      <c r="A18" s="130">
        <v>4</v>
      </c>
      <c r="B18" s="156" t="str">
        <f>IF('2. Identificación del Riesgo'!B18:B20="","",'2. Identificación del Riesgo'!B18:B20)</f>
        <v>Manejo de Emergencias y Desastres</v>
      </c>
      <c r="C18" s="131" t="str">
        <f>IF('2. Identificación del Riesgo'!G18:G20="","",'2. Identificación del Riesgo'!G18:G20)</f>
        <v>Posibilidad de afectación reputaciona por el Incumplimiento de las actividades establecidas en el plan de acción</v>
      </c>
      <c r="D18" s="131" t="str">
        <f>IF('2. Identificación del Riesgo'!H18:H20="","",'2. Identificación del Riesgo'!H18:H20)</f>
        <v>Estratégico</v>
      </c>
      <c r="E18" s="210" t="str">
        <f>IF('7. Mapa de Riesgos General'!AI18:AI20="","",'7. Mapa de Riesgos General'!AI18:AI20)</f>
        <v/>
      </c>
      <c r="F18" s="196"/>
      <c r="G18" s="198"/>
      <c r="H18" s="198"/>
      <c r="I18" s="200"/>
      <c r="J18" s="196"/>
      <c r="K18" s="200"/>
      <c r="L18" s="200"/>
      <c r="M18" s="196">
        <v>1</v>
      </c>
      <c r="N18" s="198" t="s">
        <v>437</v>
      </c>
      <c r="O18" s="198" t="s">
        <v>438</v>
      </c>
      <c r="P18" s="201" t="s">
        <v>475</v>
      </c>
      <c r="Q18" s="196"/>
      <c r="R18" s="200"/>
      <c r="S18" s="200"/>
      <c r="T18" s="196"/>
      <c r="U18" s="198"/>
      <c r="V18" s="198"/>
      <c r="W18" s="200"/>
      <c r="X18" s="196"/>
      <c r="Y18" s="200"/>
      <c r="Z18" s="200"/>
      <c r="AA18" s="3"/>
      <c r="AB18" s="3"/>
      <c r="AC18" s="3"/>
      <c r="AD18" s="3"/>
      <c r="AE18" s="3"/>
      <c r="AF18" s="3"/>
      <c r="AG18" s="3"/>
      <c r="AH18" s="3"/>
      <c r="AI18" s="3"/>
      <c r="AJ18" s="3"/>
      <c r="AK18" s="3"/>
      <c r="AL18" s="3"/>
      <c r="AM18" s="3"/>
      <c r="AN18" s="3"/>
      <c r="AO18" s="3"/>
    </row>
    <row r="19" spans="1:41" ht="33" customHeight="1">
      <c r="A19" s="130"/>
      <c r="B19" s="156"/>
      <c r="C19" s="131"/>
      <c r="D19" s="131"/>
      <c r="E19" s="210"/>
      <c r="F19" s="197"/>
      <c r="G19" s="199"/>
      <c r="H19" s="199"/>
      <c r="I19" s="199"/>
      <c r="J19" s="197"/>
      <c r="K19" s="199"/>
      <c r="L19" s="199"/>
      <c r="M19" s="197"/>
      <c r="N19" s="199"/>
      <c r="O19" s="199"/>
      <c r="P19" s="199"/>
      <c r="Q19" s="197"/>
      <c r="R19" s="199"/>
      <c r="S19" s="199"/>
      <c r="T19" s="197"/>
      <c r="U19" s="199"/>
      <c r="V19" s="199"/>
      <c r="W19" s="199"/>
      <c r="X19" s="197"/>
      <c r="Y19" s="199"/>
      <c r="Z19" s="199"/>
      <c r="AA19" s="3"/>
      <c r="AB19" s="3"/>
      <c r="AC19" s="3"/>
      <c r="AD19" s="3"/>
      <c r="AE19" s="3"/>
      <c r="AF19" s="3"/>
      <c r="AG19" s="3"/>
      <c r="AH19" s="3"/>
      <c r="AI19" s="3"/>
      <c r="AJ19" s="3"/>
      <c r="AK19" s="3"/>
      <c r="AL19" s="3"/>
      <c r="AM19" s="3"/>
      <c r="AN19" s="3"/>
      <c r="AO19" s="3"/>
    </row>
    <row r="20" spans="1:41" ht="33" customHeight="1">
      <c r="A20" s="130"/>
      <c r="B20" s="156"/>
      <c r="C20" s="131"/>
      <c r="D20" s="131"/>
      <c r="E20" s="210"/>
      <c r="F20" s="197"/>
      <c r="G20" s="199"/>
      <c r="H20" s="199"/>
      <c r="I20" s="199"/>
      <c r="J20" s="197"/>
      <c r="K20" s="199"/>
      <c r="L20" s="199"/>
      <c r="M20" s="197"/>
      <c r="N20" s="199"/>
      <c r="O20" s="199"/>
      <c r="P20" s="199"/>
      <c r="Q20" s="197"/>
      <c r="R20" s="199"/>
      <c r="S20" s="199"/>
      <c r="T20" s="197"/>
      <c r="U20" s="199"/>
      <c r="V20" s="199"/>
      <c r="W20" s="199"/>
      <c r="X20" s="197"/>
      <c r="Y20" s="199"/>
      <c r="Z20" s="199"/>
      <c r="AA20" s="3"/>
      <c r="AB20" s="3"/>
      <c r="AC20" s="3"/>
      <c r="AD20" s="3"/>
      <c r="AE20" s="3"/>
      <c r="AF20" s="3"/>
      <c r="AG20" s="3"/>
      <c r="AH20" s="3"/>
      <c r="AI20" s="3"/>
      <c r="AJ20" s="3"/>
      <c r="AK20" s="3"/>
      <c r="AL20" s="3"/>
      <c r="AM20" s="3"/>
      <c r="AN20" s="3"/>
      <c r="AO20" s="3"/>
    </row>
    <row r="21" spans="1:41" ht="16.5" customHeight="1">
      <c r="A21" s="130">
        <v>5</v>
      </c>
      <c r="B21" s="156" t="str">
        <f>IF('2. Identificación del Riesgo'!B21:B23="","",'2. Identificación del Riesgo'!B21:B23)</f>
        <v>Manejo de Emergencias y Desastres</v>
      </c>
      <c r="C21" s="131" t="str">
        <f>IF('2. Identificación del Riesgo'!G21:G23="","",'2. Identificación del Riesgo'!G21:G23)</f>
        <v>Posibilidad de afectación reputaciona por Emisión de certificados de emergencia, sin el cumplimiento de requisitos para beneficio de un tercero</v>
      </c>
      <c r="D21" s="131" t="str">
        <f>IF('2. Identificación del Riesgo'!H21:H23="","",'2. Identificación del Riesgo'!H21:H23)</f>
        <v>Trámites, OPAs y Consultas de Acceso a la Información Pública</v>
      </c>
      <c r="E21" s="210" t="str">
        <f>IF('7. Mapa de Riesgos General'!AI21:AI23="","",'7. Mapa de Riesgos General'!AI21:AI23)</f>
        <v>Implementar el aplicativo para la emisión vía web del certificado de afectación por emergencia</v>
      </c>
      <c r="F21" s="196"/>
      <c r="G21" s="198"/>
      <c r="H21" s="198"/>
      <c r="I21" s="200"/>
      <c r="J21" s="196"/>
      <c r="K21" s="200"/>
      <c r="L21" s="200"/>
      <c r="M21" s="196">
        <v>1</v>
      </c>
      <c r="N21" s="198" t="s">
        <v>461</v>
      </c>
      <c r="O21" s="198" t="s">
        <v>460</v>
      </c>
      <c r="P21" s="200" t="s">
        <v>470</v>
      </c>
      <c r="Q21" s="196"/>
      <c r="R21" s="200"/>
      <c r="S21" s="200"/>
      <c r="T21" s="196"/>
      <c r="U21" s="198"/>
      <c r="V21" s="198"/>
      <c r="W21" s="200"/>
      <c r="X21" s="196"/>
      <c r="Y21" s="200"/>
      <c r="Z21" s="200"/>
      <c r="AA21" s="3"/>
      <c r="AB21" s="3"/>
      <c r="AC21" s="3"/>
      <c r="AD21" s="3"/>
      <c r="AE21" s="3"/>
      <c r="AF21" s="3"/>
      <c r="AG21" s="3"/>
      <c r="AH21" s="3"/>
      <c r="AI21" s="3"/>
      <c r="AJ21" s="3"/>
      <c r="AK21" s="3"/>
      <c r="AL21" s="3"/>
      <c r="AM21" s="3"/>
      <c r="AN21" s="3"/>
      <c r="AO21" s="3"/>
    </row>
    <row r="22" spans="1:41">
      <c r="A22" s="130"/>
      <c r="B22" s="156"/>
      <c r="C22" s="131"/>
      <c r="D22" s="131"/>
      <c r="E22" s="210"/>
      <c r="F22" s="197"/>
      <c r="G22" s="199"/>
      <c r="H22" s="199"/>
      <c r="I22" s="199"/>
      <c r="J22" s="197"/>
      <c r="K22" s="199"/>
      <c r="L22" s="199"/>
      <c r="M22" s="197"/>
      <c r="N22" s="199"/>
      <c r="O22" s="199"/>
      <c r="P22" s="199"/>
      <c r="Q22" s="197"/>
      <c r="R22" s="199"/>
      <c r="S22" s="199"/>
      <c r="T22" s="197"/>
      <c r="U22" s="199"/>
      <c r="V22" s="199"/>
      <c r="W22" s="199"/>
      <c r="X22" s="197"/>
      <c r="Y22" s="199"/>
      <c r="Z22" s="199"/>
      <c r="AA22" s="3"/>
      <c r="AB22" s="3"/>
      <c r="AC22" s="3"/>
      <c r="AD22" s="3"/>
      <c r="AE22" s="3"/>
      <c r="AF22" s="3"/>
      <c r="AG22" s="3"/>
      <c r="AH22" s="3"/>
      <c r="AI22" s="3"/>
      <c r="AJ22" s="3"/>
      <c r="AK22" s="3"/>
      <c r="AL22" s="3"/>
      <c r="AM22" s="3"/>
      <c r="AN22" s="3"/>
      <c r="AO22" s="3"/>
    </row>
    <row r="23" spans="1:41" ht="62.4" customHeight="1">
      <c r="A23" s="130"/>
      <c r="B23" s="156"/>
      <c r="C23" s="131"/>
      <c r="D23" s="131"/>
      <c r="E23" s="210"/>
      <c r="F23" s="197"/>
      <c r="G23" s="199"/>
      <c r="H23" s="199"/>
      <c r="I23" s="199"/>
      <c r="J23" s="197"/>
      <c r="K23" s="199"/>
      <c r="L23" s="199"/>
      <c r="M23" s="197"/>
      <c r="N23" s="199"/>
      <c r="O23" s="199"/>
      <c r="P23" s="199"/>
      <c r="Q23" s="197"/>
      <c r="R23" s="199"/>
      <c r="S23" s="199"/>
      <c r="T23" s="197"/>
      <c r="U23" s="199"/>
      <c r="V23" s="199"/>
      <c r="W23" s="199"/>
      <c r="X23" s="197"/>
      <c r="Y23" s="199"/>
      <c r="Z23" s="199"/>
      <c r="AA23" s="3"/>
      <c r="AB23" s="3"/>
      <c r="AC23" s="3"/>
      <c r="AD23" s="3"/>
      <c r="AE23" s="3"/>
      <c r="AF23" s="3"/>
      <c r="AG23" s="3"/>
      <c r="AH23" s="3"/>
      <c r="AI23" s="3"/>
      <c r="AJ23" s="3"/>
      <c r="AK23" s="3"/>
      <c r="AL23" s="3"/>
      <c r="AM23" s="3"/>
      <c r="AN23" s="3"/>
      <c r="AO23" s="3"/>
    </row>
    <row r="24" spans="1:41" ht="16.5" customHeight="1">
      <c r="A24" s="130">
        <v>6</v>
      </c>
      <c r="B24" s="156" t="str">
        <f>IF('2. Identificación del Riesgo'!B24:B26="","",'2. Identificación del Riesgo'!B24:B26)</f>
        <v>Manejo de Emergencias y Desastres</v>
      </c>
      <c r="C24" s="131" t="str">
        <f>IF('2. Identificación del Riesgo'!G24:G26="","",'2. Identificación del Riesgo'!G24:G26)</f>
        <v>Posibilidad de afectación economica o presupuestal, por la alta rotación de personal de planta, debido a la falta de lineamientos y herramientas institucionalizados para una adecuada trasferencia de conocimiento.</v>
      </c>
      <c r="D24" s="131" t="str">
        <f>IF('2. Identificación del Riesgo'!H24:H26="","",'2. Identificación del Riesgo'!H24:H26)</f>
        <v>Fuga de Capital Intelectual</v>
      </c>
      <c r="E24" s="210" t="str">
        <f>IF('7. Mapa de Riesgos General'!AI24:AI26="","",'7. Mapa de Riesgos General'!AI24:AI26)</f>
        <v>1) Identificación y diligenciamiento del mapa de conocimiento tacito y explicito por procesos (100%).</v>
      </c>
      <c r="F24" s="196"/>
      <c r="G24" s="198"/>
      <c r="H24" s="198"/>
      <c r="I24" s="200"/>
      <c r="J24" s="196"/>
      <c r="K24" s="200"/>
      <c r="L24" s="200"/>
      <c r="M24" s="196"/>
      <c r="N24" s="198"/>
      <c r="O24" s="198"/>
      <c r="P24" s="200"/>
      <c r="Q24" s="196"/>
      <c r="R24" s="200"/>
      <c r="S24" s="200"/>
      <c r="T24" s="196"/>
      <c r="U24" s="198"/>
      <c r="V24" s="198"/>
      <c r="W24" s="200"/>
      <c r="X24" s="196"/>
      <c r="Y24" s="200"/>
      <c r="Z24" s="200"/>
      <c r="AA24" s="3"/>
      <c r="AB24" s="3"/>
      <c r="AC24" s="3"/>
      <c r="AD24" s="3"/>
      <c r="AE24" s="3"/>
      <c r="AF24" s="3"/>
      <c r="AG24" s="3"/>
      <c r="AH24" s="3"/>
      <c r="AI24" s="3"/>
      <c r="AJ24" s="3"/>
      <c r="AK24" s="3"/>
      <c r="AL24" s="3"/>
      <c r="AM24" s="3"/>
      <c r="AN24" s="3"/>
      <c r="AO24" s="3"/>
    </row>
    <row r="25" spans="1:41">
      <c r="A25" s="130"/>
      <c r="B25" s="156"/>
      <c r="C25" s="131"/>
      <c r="D25" s="131"/>
      <c r="E25" s="210"/>
      <c r="F25" s="197"/>
      <c r="G25" s="199"/>
      <c r="H25" s="199"/>
      <c r="I25" s="199"/>
      <c r="J25" s="197"/>
      <c r="K25" s="199"/>
      <c r="L25" s="199"/>
      <c r="M25" s="197"/>
      <c r="N25" s="199"/>
      <c r="O25" s="199"/>
      <c r="P25" s="199"/>
      <c r="Q25" s="197"/>
      <c r="R25" s="199"/>
      <c r="S25" s="199"/>
      <c r="T25" s="197"/>
      <c r="U25" s="199"/>
      <c r="V25" s="199"/>
      <c r="W25" s="199"/>
      <c r="X25" s="197"/>
      <c r="Y25" s="199"/>
      <c r="Z25" s="199"/>
      <c r="AA25" s="3"/>
      <c r="AB25" s="3"/>
      <c r="AC25" s="3"/>
      <c r="AD25" s="3"/>
      <c r="AE25" s="3"/>
      <c r="AF25" s="3"/>
      <c r="AG25" s="3"/>
      <c r="AH25" s="3"/>
      <c r="AI25" s="3"/>
      <c r="AJ25" s="3"/>
      <c r="AK25" s="3"/>
      <c r="AL25" s="3"/>
      <c r="AM25" s="3"/>
      <c r="AN25" s="3"/>
      <c r="AO25" s="3"/>
    </row>
    <row r="26" spans="1:41">
      <c r="A26" s="130"/>
      <c r="B26" s="156"/>
      <c r="C26" s="131"/>
      <c r="D26" s="131"/>
      <c r="E26" s="210"/>
      <c r="F26" s="197"/>
      <c r="G26" s="199"/>
      <c r="H26" s="199"/>
      <c r="I26" s="199"/>
      <c r="J26" s="197"/>
      <c r="K26" s="199"/>
      <c r="L26" s="199"/>
      <c r="M26" s="197"/>
      <c r="N26" s="199"/>
      <c r="O26" s="199"/>
      <c r="P26" s="199"/>
      <c r="Q26" s="197"/>
      <c r="R26" s="199"/>
      <c r="S26" s="199"/>
      <c r="T26" s="197"/>
      <c r="U26" s="199"/>
      <c r="V26" s="199"/>
      <c r="W26" s="199"/>
      <c r="X26" s="197"/>
      <c r="Y26" s="199"/>
      <c r="Z26" s="199"/>
      <c r="AA26" s="3"/>
      <c r="AB26" s="3"/>
      <c r="AC26" s="3"/>
      <c r="AD26" s="3"/>
      <c r="AE26" s="3"/>
      <c r="AF26" s="3"/>
      <c r="AG26" s="3"/>
      <c r="AH26" s="3"/>
      <c r="AI26" s="3"/>
      <c r="AJ26" s="3"/>
      <c r="AK26" s="3"/>
      <c r="AL26" s="3"/>
      <c r="AM26" s="3"/>
      <c r="AN26" s="3"/>
      <c r="AO26" s="3"/>
    </row>
    <row r="27" spans="1:41" ht="16.5" customHeight="1">
      <c r="A27" s="130">
        <v>7</v>
      </c>
      <c r="B27" s="156" t="str">
        <f>IF('2. Identificación del Riesgo'!B27:B29="","",'2. Identificación del Riesgo'!B27:B29)</f>
        <v>Manejo de Emergencias y Desastres</v>
      </c>
      <c r="C27" s="131" t="str">
        <f>IF('2. Identificación del Riesgo'!G27:G29="","",'2. Identificación del Riesgo'!G27:G29)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131" t="str">
        <f>IF('2. Identificación del Riesgo'!H27:H29="","",'2. Identificación del Riesgo'!H27:H29)</f>
        <v>Fuga de Capital Intelectual</v>
      </c>
      <c r="E27" s="210" t="str">
        <f>IF('7. Mapa de Riesgos General'!AI27:AI29="","",'7. Mapa de Riesgos General'!AI27:AI29)</f>
        <v/>
      </c>
      <c r="F27" s="196"/>
      <c r="G27" s="198"/>
      <c r="H27" s="198"/>
      <c r="I27" s="200"/>
      <c r="J27" s="196"/>
      <c r="K27" s="200"/>
      <c r="L27" s="200"/>
      <c r="M27" s="196"/>
      <c r="N27" s="198"/>
      <c r="O27" s="198"/>
      <c r="P27" s="200"/>
      <c r="Q27" s="196"/>
      <c r="R27" s="200"/>
      <c r="S27" s="200"/>
      <c r="T27" s="196"/>
      <c r="U27" s="198"/>
      <c r="V27" s="198"/>
      <c r="W27" s="200"/>
      <c r="X27" s="196"/>
      <c r="Y27" s="200"/>
      <c r="Z27" s="200"/>
      <c r="AA27" s="3"/>
      <c r="AB27" s="3"/>
      <c r="AC27" s="3"/>
      <c r="AD27" s="3"/>
      <c r="AE27" s="3"/>
      <c r="AF27" s="3"/>
      <c r="AG27" s="3"/>
      <c r="AH27" s="3"/>
      <c r="AI27" s="3"/>
      <c r="AJ27" s="3"/>
      <c r="AK27" s="3"/>
      <c r="AL27" s="3"/>
      <c r="AM27" s="3"/>
      <c r="AN27" s="3"/>
      <c r="AO27" s="3"/>
    </row>
    <row r="28" spans="1:41">
      <c r="A28" s="130"/>
      <c r="B28" s="156"/>
      <c r="C28" s="131"/>
      <c r="D28" s="131"/>
      <c r="E28" s="210"/>
      <c r="F28" s="197"/>
      <c r="G28" s="199"/>
      <c r="H28" s="199"/>
      <c r="I28" s="199"/>
      <c r="J28" s="197"/>
      <c r="K28" s="199"/>
      <c r="L28" s="199"/>
      <c r="M28" s="197"/>
      <c r="N28" s="199"/>
      <c r="O28" s="199"/>
      <c r="P28" s="199"/>
      <c r="Q28" s="197"/>
      <c r="R28" s="199"/>
      <c r="S28" s="199"/>
      <c r="T28" s="197"/>
      <c r="U28" s="199"/>
      <c r="V28" s="199"/>
      <c r="W28" s="199"/>
      <c r="X28" s="197"/>
      <c r="Y28" s="199"/>
      <c r="Z28" s="199"/>
      <c r="AA28" s="3"/>
      <c r="AB28" s="3"/>
      <c r="AC28" s="3"/>
      <c r="AD28" s="3"/>
      <c r="AE28" s="3"/>
      <c r="AF28" s="3"/>
      <c r="AG28" s="3"/>
      <c r="AH28" s="3"/>
      <c r="AI28" s="3"/>
      <c r="AJ28" s="3"/>
      <c r="AK28" s="3"/>
      <c r="AL28" s="3"/>
      <c r="AM28" s="3"/>
      <c r="AN28" s="3"/>
      <c r="AO28" s="3"/>
    </row>
    <row r="29" spans="1:41">
      <c r="A29" s="130"/>
      <c r="B29" s="156"/>
      <c r="C29" s="131"/>
      <c r="D29" s="131"/>
      <c r="E29" s="210"/>
      <c r="F29" s="197"/>
      <c r="G29" s="199"/>
      <c r="H29" s="199"/>
      <c r="I29" s="199"/>
      <c r="J29" s="197"/>
      <c r="K29" s="199"/>
      <c r="L29" s="199"/>
      <c r="M29" s="197"/>
      <c r="N29" s="199"/>
      <c r="O29" s="199"/>
      <c r="P29" s="199"/>
      <c r="Q29" s="197"/>
      <c r="R29" s="199"/>
      <c r="S29" s="199"/>
      <c r="T29" s="197"/>
      <c r="U29" s="199"/>
      <c r="V29" s="199"/>
      <c r="W29" s="199"/>
      <c r="X29" s="197"/>
      <c r="Y29" s="199"/>
      <c r="Z29" s="199"/>
      <c r="AA29" s="3"/>
      <c r="AB29" s="3"/>
      <c r="AC29" s="3"/>
      <c r="AD29" s="3"/>
      <c r="AE29" s="3"/>
      <c r="AF29" s="3"/>
      <c r="AG29" s="3"/>
      <c r="AH29" s="3"/>
      <c r="AI29" s="3"/>
      <c r="AJ29" s="3"/>
      <c r="AK29" s="3"/>
      <c r="AL29" s="3"/>
      <c r="AM29" s="3"/>
      <c r="AN29" s="3"/>
      <c r="AO29" s="3"/>
    </row>
    <row r="30" spans="1:41" ht="16.5" customHeight="1">
      <c r="A30" s="130">
        <v>8</v>
      </c>
      <c r="B30" s="156" t="str">
        <f>IF('2. Identificación del Riesgo'!B30:B32="","",'2. Identificación del Riesgo'!B30:B32)</f>
        <v>Manejo de Emergencias y Desastres</v>
      </c>
      <c r="C30" s="131" t="str">
        <f>IF('2. Identificación del Riesgo'!G30:G32="","",'2. Identificación del Riesgo'!G30:G32)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131" t="str">
        <f>IF('2. Identificación del Riesgo'!H30:H32="","",'2. Identificación del Riesgo'!H30:H32)</f>
        <v>Seguridad de la Información (Pérdida de Confidencialidad)</v>
      </c>
      <c r="E30" s="210" t="str">
        <f>IF('7. Mapa de Riesgos General'!AI30:AI32="","",'7. Mapa de Riesgos General'!AI30:AI32)</f>
        <v>1) Solicitar el reporte de permisos de las carpetas compartidas (NAS) a la Oficina TIC y solicitar en caso de ser necesario, mediante mesa de servicio, los ajustes y accesos correspondientes. (100%)</v>
      </c>
      <c r="F30" s="196"/>
      <c r="G30" s="198"/>
      <c r="H30" s="198"/>
      <c r="I30" s="200"/>
      <c r="J30" s="196"/>
      <c r="K30" s="200"/>
      <c r="L30" s="200"/>
      <c r="M30" s="196"/>
      <c r="N30" s="198"/>
      <c r="O30" s="198"/>
      <c r="P30" s="200"/>
      <c r="Q30" s="196"/>
      <c r="R30" s="200"/>
      <c r="S30" s="200"/>
      <c r="T30" s="196"/>
      <c r="U30" s="198"/>
      <c r="V30" s="198"/>
      <c r="W30" s="200"/>
      <c r="X30" s="196"/>
      <c r="Y30" s="200"/>
      <c r="Z30" s="200"/>
      <c r="AA30" s="3"/>
      <c r="AB30" s="3"/>
      <c r="AC30" s="3"/>
      <c r="AD30" s="3"/>
      <c r="AE30" s="3"/>
      <c r="AF30" s="3"/>
      <c r="AG30" s="3"/>
      <c r="AH30" s="3"/>
      <c r="AI30" s="3"/>
      <c r="AJ30" s="3"/>
      <c r="AK30" s="3"/>
      <c r="AL30" s="3"/>
      <c r="AM30" s="3"/>
      <c r="AN30" s="3"/>
      <c r="AO30" s="3"/>
    </row>
    <row r="31" spans="1:41">
      <c r="A31" s="130"/>
      <c r="B31" s="156"/>
      <c r="C31" s="131"/>
      <c r="D31" s="131"/>
      <c r="E31" s="210"/>
      <c r="F31" s="197"/>
      <c r="G31" s="199"/>
      <c r="H31" s="199"/>
      <c r="I31" s="199"/>
      <c r="J31" s="197"/>
      <c r="K31" s="199"/>
      <c r="L31" s="199"/>
      <c r="M31" s="197"/>
      <c r="N31" s="199"/>
      <c r="O31" s="199"/>
      <c r="P31" s="199"/>
      <c r="Q31" s="197"/>
      <c r="R31" s="199"/>
      <c r="S31" s="199"/>
      <c r="T31" s="197"/>
      <c r="U31" s="199"/>
      <c r="V31" s="199"/>
      <c r="W31" s="199"/>
      <c r="X31" s="197"/>
      <c r="Y31" s="199"/>
      <c r="Z31" s="199"/>
      <c r="AA31" s="3"/>
      <c r="AB31" s="3"/>
      <c r="AC31" s="3"/>
      <c r="AD31" s="3"/>
      <c r="AE31" s="3"/>
      <c r="AF31" s="3"/>
      <c r="AG31" s="3"/>
      <c r="AH31" s="3"/>
      <c r="AI31" s="3"/>
      <c r="AJ31" s="3"/>
      <c r="AK31" s="3"/>
      <c r="AL31" s="3"/>
      <c r="AM31" s="3"/>
      <c r="AN31" s="3"/>
      <c r="AO31" s="3"/>
    </row>
    <row r="32" spans="1:41">
      <c r="A32" s="130"/>
      <c r="B32" s="156"/>
      <c r="C32" s="131"/>
      <c r="D32" s="131"/>
      <c r="E32" s="210"/>
      <c r="F32" s="197"/>
      <c r="G32" s="199"/>
      <c r="H32" s="199"/>
      <c r="I32" s="199"/>
      <c r="J32" s="197"/>
      <c r="K32" s="199"/>
      <c r="L32" s="199"/>
      <c r="M32" s="197"/>
      <c r="N32" s="199"/>
      <c r="O32" s="199"/>
      <c r="P32" s="199"/>
      <c r="Q32" s="197"/>
      <c r="R32" s="199"/>
      <c r="S32" s="199"/>
      <c r="T32" s="197"/>
      <c r="U32" s="199"/>
      <c r="V32" s="199"/>
      <c r="W32" s="199"/>
      <c r="X32" s="197"/>
      <c r="Y32" s="199"/>
      <c r="Z32" s="199"/>
      <c r="AA32" s="3"/>
      <c r="AB32" s="3"/>
      <c r="AC32" s="3"/>
      <c r="AD32" s="3"/>
      <c r="AE32" s="3"/>
      <c r="AF32" s="3"/>
      <c r="AG32" s="3"/>
      <c r="AH32" s="3"/>
      <c r="AI32" s="3"/>
      <c r="AJ32" s="3"/>
      <c r="AK32" s="3"/>
      <c r="AL32" s="3"/>
      <c r="AM32" s="3"/>
      <c r="AN32" s="3"/>
      <c r="AO32" s="3"/>
    </row>
    <row r="33" spans="1:41" ht="16.5" customHeight="1">
      <c r="A33" s="130">
        <v>9</v>
      </c>
      <c r="B33" s="156" t="str">
        <f>IF('2. Identificación del Riesgo'!B33:B35="","",'2. Identificación del Riesgo'!B33:B35)</f>
        <v>Manejo de Emergencias y Desastres</v>
      </c>
      <c r="C33" s="131" t="str">
        <f>IF('2. Identificación del Riesgo'!G33:G35="","",'2. Identificación del Riesgo'!G33:G35)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131" t="str">
        <f>IF('2. Identificación del Riesgo'!H33:H35="","",'2. Identificación del Riesgo'!H33:H35)</f>
        <v>Seguridad de la Información (Pérdida de la Integridad)</v>
      </c>
      <c r="E33" s="210" t="str">
        <f>IF('7. Mapa de Riesgos General'!AI33:AI35="","",'7. Mapa de Riesgos General'!AI33:AI35)</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33" s="196"/>
      <c r="G33" s="198"/>
      <c r="H33" s="198"/>
      <c r="I33" s="200"/>
      <c r="J33" s="196"/>
      <c r="K33" s="200"/>
      <c r="L33" s="200"/>
      <c r="M33" s="196"/>
      <c r="N33" s="198"/>
      <c r="O33" s="198"/>
      <c r="P33" s="200"/>
      <c r="Q33" s="196"/>
      <c r="R33" s="200"/>
      <c r="S33" s="200"/>
      <c r="T33" s="196"/>
      <c r="U33" s="198"/>
      <c r="V33" s="198"/>
      <c r="W33" s="200"/>
      <c r="X33" s="196"/>
      <c r="Y33" s="200"/>
      <c r="Z33" s="200"/>
      <c r="AA33" s="3"/>
      <c r="AB33" s="3"/>
      <c r="AC33" s="3"/>
      <c r="AD33" s="3"/>
      <c r="AE33" s="3"/>
      <c r="AF33" s="3"/>
      <c r="AG33" s="3"/>
      <c r="AH33" s="3"/>
      <c r="AI33" s="3"/>
      <c r="AJ33" s="3"/>
      <c r="AK33" s="3"/>
      <c r="AL33" s="3"/>
      <c r="AM33" s="3"/>
      <c r="AN33" s="3"/>
      <c r="AO33" s="3"/>
    </row>
    <row r="34" spans="1:41">
      <c r="A34" s="130"/>
      <c r="B34" s="156"/>
      <c r="C34" s="131"/>
      <c r="D34" s="131"/>
      <c r="E34" s="210"/>
      <c r="F34" s="197"/>
      <c r="G34" s="199"/>
      <c r="H34" s="199"/>
      <c r="I34" s="199"/>
      <c r="J34" s="197"/>
      <c r="K34" s="199"/>
      <c r="L34" s="199"/>
      <c r="M34" s="197"/>
      <c r="N34" s="199"/>
      <c r="O34" s="199"/>
      <c r="P34" s="199"/>
      <c r="Q34" s="197"/>
      <c r="R34" s="199"/>
      <c r="S34" s="199"/>
      <c r="T34" s="197"/>
      <c r="U34" s="199"/>
      <c r="V34" s="199"/>
      <c r="W34" s="199"/>
      <c r="X34" s="197"/>
      <c r="Y34" s="199"/>
      <c r="Z34" s="199"/>
      <c r="AA34" s="3"/>
      <c r="AB34" s="3"/>
      <c r="AC34" s="3"/>
      <c r="AD34" s="3"/>
      <c r="AE34" s="3"/>
      <c r="AF34" s="3"/>
      <c r="AG34" s="3"/>
      <c r="AH34" s="3"/>
      <c r="AI34" s="3"/>
      <c r="AJ34" s="3"/>
      <c r="AK34" s="3"/>
      <c r="AL34" s="3"/>
      <c r="AM34" s="3"/>
      <c r="AN34" s="3"/>
      <c r="AO34" s="3"/>
    </row>
    <row r="35" spans="1:41">
      <c r="A35" s="130"/>
      <c r="B35" s="156"/>
      <c r="C35" s="131"/>
      <c r="D35" s="131"/>
      <c r="E35" s="210"/>
      <c r="F35" s="197"/>
      <c r="G35" s="199"/>
      <c r="H35" s="199"/>
      <c r="I35" s="199"/>
      <c r="J35" s="197"/>
      <c r="K35" s="199"/>
      <c r="L35" s="199"/>
      <c r="M35" s="197"/>
      <c r="N35" s="199"/>
      <c r="O35" s="199"/>
      <c r="P35" s="199"/>
      <c r="Q35" s="197"/>
      <c r="R35" s="199"/>
      <c r="S35" s="199"/>
      <c r="T35" s="197"/>
      <c r="U35" s="199"/>
      <c r="V35" s="199"/>
      <c r="W35" s="199"/>
      <c r="X35" s="197"/>
      <c r="Y35" s="199"/>
      <c r="Z35" s="199"/>
      <c r="AA35" s="3"/>
      <c r="AB35" s="3"/>
      <c r="AC35" s="3"/>
      <c r="AD35" s="3"/>
      <c r="AE35" s="3"/>
      <c r="AF35" s="3"/>
      <c r="AG35" s="3"/>
      <c r="AH35" s="3"/>
      <c r="AI35" s="3"/>
      <c r="AJ35" s="3"/>
      <c r="AK35" s="3"/>
      <c r="AL35" s="3"/>
      <c r="AM35" s="3"/>
      <c r="AN35" s="3"/>
      <c r="AO35" s="3"/>
    </row>
    <row r="36" spans="1:41" ht="16.5" customHeight="1">
      <c r="A36" s="130">
        <v>10</v>
      </c>
      <c r="B36" s="156" t="str">
        <f>IF('2. Identificación del Riesgo'!B36:B38="","",'2. Identificación del Riesgo'!B36:B38)</f>
        <v/>
      </c>
      <c r="C36" s="131" t="str">
        <f>IF('2. Identificación del Riesgo'!G36:G38="","",'2. Identificación del Riesgo'!G36:G38)</f>
        <v/>
      </c>
      <c r="D36" s="131" t="str">
        <f>IF('2. Identificación del Riesgo'!H36:H38="","",'2. Identificación del Riesgo'!H36:H38)</f>
        <v/>
      </c>
      <c r="E36" s="210" t="str">
        <f>IF('7. Mapa de Riesgos General'!AI36:AI38="","",'7. Mapa de Riesgos General'!AI36:AI38)</f>
        <v/>
      </c>
      <c r="F36" s="196"/>
      <c r="G36" s="198"/>
      <c r="H36" s="198"/>
      <c r="I36" s="200"/>
      <c r="J36" s="196"/>
      <c r="K36" s="200"/>
      <c r="L36" s="200"/>
      <c r="M36" s="196"/>
      <c r="N36" s="198"/>
      <c r="O36" s="198"/>
      <c r="P36" s="200"/>
      <c r="Q36" s="196"/>
      <c r="R36" s="200"/>
      <c r="S36" s="200"/>
      <c r="T36" s="196"/>
      <c r="U36" s="198"/>
      <c r="V36" s="198"/>
      <c r="W36" s="200"/>
      <c r="X36" s="196"/>
      <c r="Y36" s="200"/>
      <c r="Z36" s="200"/>
      <c r="AA36" s="3"/>
      <c r="AB36" s="3"/>
      <c r="AC36" s="3"/>
      <c r="AD36" s="3"/>
      <c r="AE36" s="3"/>
      <c r="AF36" s="3"/>
      <c r="AG36" s="3"/>
      <c r="AH36" s="3"/>
      <c r="AI36" s="3"/>
      <c r="AJ36" s="3"/>
      <c r="AK36" s="3"/>
      <c r="AL36" s="3"/>
      <c r="AM36" s="3"/>
      <c r="AN36" s="3"/>
      <c r="AO36" s="3"/>
    </row>
    <row r="37" spans="1:41">
      <c r="A37" s="130"/>
      <c r="B37" s="156"/>
      <c r="C37" s="131"/>
      <c r="D37" s="131"/>
      <c r="E37" s="210"/>
      <c r="F37" s="197"/>
      <c r="G37" s="199"/>
      <c r="H37" s="199"/>
      <c r="I37" s="199"/>
      <c r="J37" s="197"/>
      <c r="K37" s="199"/>
      <c r="L37" s="199"/>
      <c r="M37" s="197"/>
      <c r="N37" s="199"/>
      <c r="O37" s="199"/>
      <c r="P37" s="199"/>
      <c r="Q37" s="197"/>
      <c r="R37" s="199"/>
      <c r="S37" s="199"/>
      <c r="T37" s="197"/>
      <c r="U37" s="199"/>
      <c r="V37" s="199"/>
      <c r="W37" s="199"/>
      <c r="X37" s="197"/>
      <c r="Y37" s="199"/>
      <c r="Z37" s="199"/>
      <c r="AA37" s="3"/>
      <c r="AB37" s="3"/>
      <c r="AC37" s="3"/>
      <c r="AD37" s="3"/>
      <c r="AE37" s="3"/>
      <c r="AF37" s="3"/>
      <c r="AG37" s="3"/>
      <c r="AH37" s="3"/>
      <c r="AI37" s="3"/>
      <c r="AJ37" s="3"/>
      <c r="AK37" s="3"/>
      <c r="AL37" s="3"/>
      <c r="AM37" s="3"/>
      <c r="AN37" s="3"/>
      <c r="AO37" s="3"/>
    </row>
    <row r="38" spans="1:41">
      <c r="A38" s="130"/>
      <c r="B38" s="156"/>
      <c r="C38" s="131"/>
      <c r="D38" s="131"/>
      <c r="E38" s="210"/>
      <c r="F38" s="197"/>
      <c r="G38" s="199"/>
      <c r="H38" s="199"/>
      <c r="I38" s="199"/>
      <c r="J38" s="197"/>
      <c r="K38" s="199"/>
      <c r="L38" s="199"/>
      <c r="M38" s="197"/>
      <c r="N38" s="199"/>
      <c r="O38" s="199"/>
      <c r="P38" s="199"/>
      <c r="Q38" s="197"/>
      <c r="R38" s="199"/>
      <c r="S38" s="199"/>
      <c r="T38" s="197"/>
      <c r="U38" s="199"/>
      <c r="V38" s="199"/>
      <c r="W38" s="199"/>
      <c r="X38" s="197"/>
      <c r="Y38" s="199"/>
      <c r="Z38" s="199"/>
      <c r="AA38" s="3"/>
      <c r="AB38" s="3"/>
      <c r="AC38" s="3"/>
      <c r="AD38" s="3"/>
      <c r="AE38" s="3"/>
      <c r="AF38" s="3"/>
      <c r="AG38" s="3"/>
      <c r="AH38" s="3"/>
      <c r="AI38" s="3"/>
      <c r="AJ38" s="3"/>
      <c r="AK38" s="3"/>
      <c r="AL38" s="3"/>
      <c r="AM38" s="3"/>
      <c r="AN38" s="3"/>
      <c r="AO38" s="3"/>
    </row>
    <row r="39" spans="1:41" ht="16.5" customHeight="1">
      <c r="A39" s="130">
        <v>11</v>
      </c>
      <c r="B39" s="156" t="str">
        <f>IF('2. Identificación del Riesgo'!B39:B41="","",'2. Identificación del Riesgo'!B39:B41)</f>
        <v/>
      </c>
      <c r="C39" s="131" t="str">
        <f>IF('2. Identificación del Riesgo'!G39:G41="","",'2. Identificación del Riesgo'!G39:G41)</f>
        <v/>
      </c>
      <c r="D39" s="131" t="str">
        <f>IF('2. Identificación del Riesgo'!H39:H41="","",'2. Identificación del Riesgo'!H39:H41)</f>
        <v/>
      </c>
      <c r="E39" s="210" t="str">
        <f>IF('7. Mapa de Riesgos General'!AI39:AI41="","",'7. Mapa de Riesgos General'!AI39:AI41)</f>
        <v/>
      </c>
      <c r="F39" s="196"/>
      <c r="G39" s="198"/>
      <c r="H39" s="198"/>
      <c r="I39" s="200"/>
      <c r="J39" s="196"/>
      <c r="K39" s="200"/>
      <c r="L39" s="200"/>
      <c r="M39" s="196"/>
      <c r="N39" s="198"/>
      <c r="O39" s="198"/>
      <c r="P39" s="200"/>
      <c r="Q39" s="196"/>
      <c r="R39" s="200"/>
      <c r="S39" s="200"/>
      <c r="T39" s="196"/>
      <c r="U39" s="198"/>
      <c r="V39" s="198"/>
      <c r="W39" s="200"/>
      <c r="X39" s="196"/>
      <c r="Y39" s="200"/>
      <c r="Z39" s="200"/>
      <c r="AA39" s="3"/>
      <c r="AB39" s="3"/>
      <c r="AC39" s="3"/>
      <c r="AD39" s="3"/>
      <c r="AE39" s="3"/>
      <c r="AF39" s="3"/>
      <c r="AG39" s="3"/>
      <c r="AH39" s="3"/>
      <c r="AI39" s="3"/>
      <c r="AJ39" s="3"/>
      <c r="AK39" s="3"/>
      <c r="AL39" s="3"/>
      <c r="AM39" s="3"/>
      <c r="AN39" s="3"/>
      <c r="AO39" s="3"/>
    </row>
    <row r="40" spans="1:41">
      <c r="A40" s="130"/>
      <c r="B40" s="156"/>
      <c r="C40" s="131"/>
      <c r="D40" s="131"/>
      <c r="E40" s="210"/>
      <c r="F40" s="197"/>
      <c r="G40" s="199"/>
      <c r="H40" s="199"/>
      <c r="I40" s="199"/>
      <c r="J40" s="197"/>
      <c r="K40" s="199"/>
      <c r="L40" s="199"/>
      <c r="M40" s="197"/>
      <c r="N40" s="199"/>
      <c r="O40" s="199"/>
      <c r="P40" s="199"/>
      <c r="Q40" s="197"/>
      <c r="R40" s="199"/>
      <c r="S40" s="199"/>
      <c r="T40" s="197"/>
      <c r="U40" s="199"/>
      <c r="V40" s="199"/>
      <c r="W40" s="199"/>
      <c r="X40" s="197"/>
      <c r="Y40" s="199"/>
      <c r="Z40" s="199"/>
      <c r="AA40" s="3"/>
      <c r="AB40" s="3"/>
      <c r="AC40" s="3"/>
      <c r="AD40" s="3"/>
      <c r="AE40" s="3"/>
      <c r="AF40" s="3"/>
      <c r="AG40" s="3"/>
      <c r="AH40" s="3"/>
      <c r="AI40" s="3"/>
      <c r="AJ40" s="3"/>
      <c r="AK40" s="3"/>
      <c r="AL40" s="3"/>
      <c r="AM40" s="3"/>
      <c r="AN40" s="3"/>
      <c r="AO40" s="3"/>
    </row>
    <row r="41" spans="1:41">
      <c r="A41" s="130"/>
      <c r="B41" s="156"/>
      <c r="C41" s="131"/>
      <c r="D41" s="131"/>
      <c r="E41" s="210"/>
      <c r="F41" s="197"/>
      <c r="G41" s="199"/>
      <c r="H41" s="199"/>
      <c r="I41" s="199"/>
      <c r="J41" s="197"/>
      <c r="K41" s="199"/>
      <c r="L41" s="199"/>
      <c r="M41" s="197"/>
      <c r="N41" s="199"/>
      <c r="O41" s="199"/>
      <c r="P41" s="199"/>
      <c r="Q41" s="197"/>
      <c r="R41" s="199"/>
      <c r="S41" s="199"/>
      <c r="T41" s="197"/>
      <c r="U41" s="199"/>
      <c r="V41" s="199"/>
      <c r="W41" s="199"/>
      <c r="X41" s="197"/>
      <c r="Y41" s="199"/>
      <c r="Z41" s="199"/>
      <c r="AA41" s="3"/>
      <c r="AB41" s="3"/>
      <c r="AC41" s="3"/>
      <c r="AD41" s="3"/>
      <c r="AE41" s="3"/>
      <c r="AF41" s="3"/>
      <c r="AG41" s="3"/>
      <c r="AH41" s="3"/>
      <c r="AI41" s="3"/>
      <c r="AJ41" s="3"/>
      <c r="AK41" s="3"/>
      <c r="AL41" s="3"/>
      <c r="AM41" s="3"/>
      <c r="AN41" s="3"/>
      <c r="AO41" s="3"/>
    </row>
    <row r="42" spans="1:41" ht="16.5" customHeight="1">
      <c r="A42" s="130">
        <v>12</v>
      </c>
      <c r="B42" s="156" t="str">
        <f>IF('2. Identificación del Riesgo'!B42:B44="","",'2. Identificación del Riesgo'!B42:B44)</f>
        <v/>
      </c>
      <c r="C42" s="131" t="str">
        <f>IF('2. Identificación del Riesgo'!G42:G44="","",'2. Identificación del Riesgo'!G42:G44)</f>
        <v/>
      </c>
      <c r="D42" s="131" t="str">
        <f>IF('2. Identificación del Riesgo'!H42:H44="","",'2. Identificación del Riesgo'!H42:H44)</f>
        <v/>
      </c>
      <c r="E42" s="210" t="str">
        <f>IF('7. Mapa de Riesgos General'!AI42:AI44="","",'7. Mapa de Riesgos General'!AI42:AI44)</f>
        <v/>
      </c>
      <c r="F42" s="196"/>
      <c r="G42" s="198"/>
      <c r="H42" s="198"/>
      <c r="I42" s="200"/>
      <c r="J42" s="196"/>
      <c r="K42" s="200"/>
      <c r="L42" s="200"/>
      <c r="M42" s="196"/>
      <c r="N42" s="198"/>
      <c r="O42" s="198"/>
      <c r="P42" s="200"/>
      <c r="Q42" s="196"/>
      <c r="R42" s="200"/>
      <c r="S42" s="200"/>
      <c r="T42" s="196"/>
      <c r="U42" s="198"/>
      <c r="V42" s="198"/>
      <c r="W42" s="200"/>
      <c r="X42" s="196"/>
      <c r="Y42" s="200"/>
      <c r="Z42" s="200"/>
      <c r="AA42" s="3"/>
      <c r="AB42" s="3"/>
      <c r="AC42" s="3"/>
      <c r="AD42" s="3"/>
      <c r="AE42" s="3"/>
      <c r="AF42" s="3"/>
      <c r="AG42" s="3"/>
      <c r="AH42" s="3"/>
      <c r="AI42" s="3"/>
      <c r="AJ42" s="3"/>
      <c r="AK42" s="3"/>
      <c r="AL42" s="3"/>
      <c r="AM42" s="3"/>
      <c r="AN42" s="3"/>
      <c r="AO42" s="3"/>
    </row>
    <row r="43" spans="1:41">
      <c r="A43" s="130"/>
      <c r="B43" s="156"/>
      <c r="C43" s="131"/>
      <c r="D43" s="131"/>
      <c r="E43" s="210"/>
      <c r="F43" s="197"/>
      <c r="G43" s="199"/>
      <c r="H43" s="199"/>
      <c r="I43" s="199"/>
      <c r="J43" s="197"/>
      <c r="K43" s="199"/>
      <c r="L43" s="199"/>
      <c r="M43" s="197"/>
      <c r="N43" s="199"/>
      <c r="O43" s="199"/>
      <c r="P43" s="199"/>
      <c r="Q43" s="197"/>
      <c r="R43" s="199"/>
      <c r="S43" s="199"/>
      <c r="T43" s="197"/>
      <c r="U43" s="199"/>
      <c r="V43" s="199"/>
      <c r="W43" s="199"/>
      <c r="X43" s="197"/>
      <c r="Y43" s="199"/>
      <c r="Z43" s="199"/>
      <c r="AA43" s="3"/>
      <c r="AB43" s="3"/>
      <c r="AC43" s="3"/>
      <c r="AD43" s="3"/>
      <c r="AE43" s="3"/>
      <c r="AF43" s="3"/>
      <c r="AG43" s="3"/>
      <c r="AH43" s="3"/>
      <c r="AI43" s="3"/>
      <c r="AJ43" s="3"/>
      <c r="AK43" s="3"/>
      <c r="AL43" s="3"/>
      <c r="AM43" s="3"/>
      <c r="AN43" s="3"/>
      <c r="AO43" s="3"/>
    </row>
    <row r="44" spans="1:41">
      <c r="A44" s="130"/>
      <c r="B44" s="156"/>
      <c r="C44" s="131"/>
      <c r="D44" s="131"/>
      <c r="E44" s="210"/>
      <c r="F44" s="197"/>
      <c r="G44" s="199"/>
      <c r="H44" s="199"/>
      <c r="I44" s="199"/>
      <c r="J44" s="197"/>
      <c r="K44" s="199"/>
      <c r="L44" s="199"/>
      <c r="M44" s="197"/>
      <c r="N44" s="199"/>
      <c r="O44" s="199"/>
      <c r="P44" s="199"/>
      <c r="Q44" s="197"/>
      <c r="R44" s="199"/>
      <c r="S44" s="199"/>
      <c r="T44" s="197"/>
      <c r="U44" s="199"/>
      <c r="V44" s="199"/>
      <c r="W44" s="199"/>
      <c r="X44" s="197"/>
      <c r="Y44" s="199"/>
      <c r="Z44" s="199"/>
      <c r="AA44" s="3"/>
      <c r="AB44" s="3"/>
      <c r="AC44" s="3"/>
      <c r="AD44" s="3"/>
      <c r="AE44" s="3"/>
      <c r="AF44" s="3"/>
      <c r="AG44" s="3"/>
      <c r="AH44" s="3"/>
      <c r="AI44" s="3"/>
      <c r="AJ44" s="3"/>
      <c r="AK44" s="3"/>
      <c r="AL44" s="3"/>
      <c r="AM44" s="3"/>
      <c r="AN44" s="3"/>
      <c r="AO44" s="3"/>
    </row>
    <row r="45" spans="1:41" ht="16.5" customHeight="1">
      <c r="A45" s="130">
        <v>13</v>
      </c>
      <c r="B45" s="156" t="str">
        <f>IF('2. Identificación del Riesgo'!B45:B47="","",'2. Identificación del Riesgo'!B45:B47)</f>
        <v/>
      </c>
      <c r="C45" s="131" t="str">
        <f>IF('2. Identificación del Riesgo'!G45:G47="","",'2. Identificación del Riesgo'!G45:G47)</f>
        <v/>
      </c>
      <c r="D45" s="131" t="str">
        <f>IF('2. Identificación del Riesgo'!H45:H47="","",'2. Identificación del Riesgo'!H45:H47)</f>
        <v/>
      </c>
      <c r="E45" s="210" t="str">
        <f>IF('7. Mapa de Riesgos General'!AI45:AI47="","",'7. Mapa de Riesgos General'!AI45:AI47)</f>
        <v/>
      </c>
      <c r="F45" s="196"/>
      <c r="G45" s="198"/>
      <c r="H45" s="198"/>
      <c r="I45" s="200"/>
      <c r="J45" s="196"/>
      <c r="K45" s="200"/>
      <c r="L45" s="200"/>
      <c r="M45" s="196"/>
      <c r="N45" s="198"/>
      <c r="O45" s="198"/>
      <c r="P45" s="200"/>
      <c r="Q45" s="196"/>
      <c r="R45" s="200"/>
      <c r="S45" s="200"/>
      <c r="T45" s="196"/>
      <c r="U45" s="198"/>
      <c r="V45" s="198"/>
      <c r="W45" s="200"/>
      <c r="X45" s="196"/>
      <c r="Y45" s="200"/>
      <c r="Z45" s="200"/>
      <c r="AA45" s="3"/>
      <c r="AB45" s="3"/>
      <c r="AC45" s="3"/>
      <c r="AD45" s="3"/>
      <c r="AE45" s="3"/>
      <c r="AF45" s="3"/>
      <c r="AG45" s="3"/>
      <c r="AH45" s="3"/>
      <c r="AI45" s="3"/>
      <c r="AJ45" s="3"/>
      <c r="AK45" s="3"/>
      <c r="AL45" s="3"/>
      <c r="AM45" s="3"/>
      <c r="AN45" s="3"/>
      <c r="AO45" s="3"/>
    </row>
    <row r="46" spans="1:41">
      <c r="A46" s="130"/>
      <c r="B46" s="156"/>
      <c r="C46" s="131"/>
      <c r="D46" s="131"/>
      <c r="E46" s="210"/>
      <c r="F46" s="197"/>
      <c r="G46" s="199"/>
      <c r="H46" s="199"/>
      <c r="I46" s="199"/>
      <c r="J46" s="197"/>
      <c r="K46" s="199"/>
      <c r="L46" s="199"/>
      <c r="M46" s="197"/>
      <c r="N46" s="199"/>
      <c r="O46" s="199"/>
      <c r="P46" s="199"/>
      <c r="Q46" s="197"/>
      <c r="R46" s="199"/>
      <c r="S46" s="199"/>
      <c r="T46" s="197"/>
      <c r="U46" s="199"/>
      <c r="V46" s="199"/>
      <c r="W46" s="199"/>
      <c r="X46" s="197"/>
      <c r="Y46" s="199"/>
      <c r="Z46" s="199"/>
      <c r="AA46" s="3"/>
      <c r="AB46" s="3"/>
      <c r="AC46" s="3"/>
      <c r="AD46" s="3"/>
      <c r="AE46" s="3"/>
      <c r="AF46" s="3"/>
      <c r="AG46" s="3"/>
      <c r="AH46" s="3"/>
      <c r="AI46" s="3"/>
      <c r="AJ46" s="3"/>
      <c r="AK46" s="3"/>
      <c r="AL46" s="3"/>
      <c r="AM46" s="3"/>
      <c r="AN46" s="3"/>
      <c r="AO46" s="3"/>
    </row>
    <row r="47" spans="1:41">
      <c r="A47" s="130"/>
      <c r="B47" s="156"/>
      <c r="C47" s="131"/>
      <c r="D47" s="131"/>
      <c r="E47" s="210"/>
      <c r="F47" s="197"/>
      <c r="G47" s="199"/>
      <c r="H47" s="199"/>
      <c r="I47" s="199"/>
      <c r="J47" s="197"/>
      <c r="K47" s="199"/>
      <c r="L47" s="199"/>
      <c r="M47" s="197"/>
      <c r="N47" s="199"/>
      <c r="O47" s="199"/>
      <c r="P47" s="199"/>
      <c r="Q47" s="197"/>
      <c r="R47" s="199"/>
      <c r="S47" s="199"/>
      <c r="T47" s="197"/>
      <c r="U47" s="199"/>
      <c r="V47" s="199"/>
      <c r="W47" s="199"/>
      <c r="X47" s="197"/>
      <c r="Y47" s="199"/>
      <c r="Z47" s="199"/>
      <c r="AA47" s="3"/>
      <c r="AB47" s="3"/>
      <c r="AC47" s="3"/>
      <c r="AD47" s="3"/>
      <c r="AE47" s="3"/>
      <c r="AF47" s="3"/>
      <c r="AG47" s="3"/>
      <c r="AH47" s="3"/>
      <c r="AI47" s="3"/>
      <c r="AJ47" s="3"/>
      <c r="AK47" s="3"/>
      <c r="AL47" s="3"/>
      <c r="AM47" s="3"/>
      <c r="AN47" s="3"/>
      <c r="AO47" s="3"/>
    </row>
    <row r="48" spans="1:41" ht="16.5" customHeight="1">
      <c r="A48" s="130">
        <v>14</v>
      </c>
      <c r="B48" s="156" t="str">
        <f>IF('2. Identificación del Riesgo'!B48:B50="","",'2. Identificación del Riesgo'!B48:B50)</f>
        <v/>
      </c>
      <c r="C48" s="131" t="str">
        <f>IF('2. Identificación del Riesgo'!G48:G50="","",'2. Identificación del Riesgo'!G48:G50)</f>
        <v/>
      </c>
      <c r="D48" s="131" t="str">
        <f>IF('2. Identificación del Riesgo'!H48:H50="","",'2. Identificación del Riesgo'!H48:H50)</f>
        <v/>
      </c>
      <c r="E48" s="210" t="str">
        <f>IF('7. Mapa de Riesgos General'!AI48:AI50="","",'7. Mapa de Riesgos General'!AI48:AI50)</f>
        <v/>
      </c>
      <c r="F48" s="196"/>
      <c r="G48" s="198"/>
      <c r="H48" s="198"/>
      <c r="I48" s="200"/>
      <c r="J48" s="196"/>
      <c r="K48" s="200"/>
      <c r="L48" s="200"/>
      <c r="M48" s="196"/>
      <c r="N48" s="198"/>
      <c r="O48" s="198"/>
      <c r="P48" s="200"/>
      <c r="Q48" s="196"/>
      <c r="R48" s="200"/>
      <c r="S48" s="200"/>
      <c r="T48" s="196"/>
      <c r="U48" s="198"/>
      <c r="V48" s="198"/>
      <c r="W48" s="200"/>
      <c r="X48" s="196"/>
      <c r="Y48" s="200"/>
      <c r="Z48" s="200"/>
      <c r="AA48" s="3"/>
      <c r="AB48" s="3"/>
      <c r="AC48" s="3"/>
      <c r="AD48" s="3"/>
      <c r="AE48" s="3"/>
      <c r="AF48" s="3"/>
      <c r="AG48" s="3"/>
      <c r="AH48" s="3"/>
      <c r="AI48" s="3"/>
      <c r="AJ48" s="3"/>
      <c r="AK48" s="3"/>
      <c r="AL48" s="3"/>
      <c r="AM48" s="3"/>
      <c r="AN48" s="3"/>
      <c r="AO48" s="3"/>
    </row>
    <row r="49" spans="1:41">
      <c r="A49" s="130"/>
      <c r="B49" s="156"/>
      <c r="C49" s="131"/>
      <c r="D49" s="131"/>
      <c r="E49" s="210"/>
      <c r="F49" s="197"/>
      <c r="G49" s="199"/>
      <c r="H49" s="199"/>
      <c r="I49" s="199"/>
      <c r="J49" s="197"/>
      <c r="K49" s="199"/>
      <c r="L49" s="199"/>
      <c r="M49" s="197"/>
      <c r="N49" s="199"/>
      <c r="O49" s="199"/>
      <c r="P49" s="199"/>
      <c r="Q49" s="197"/>
      <c r="R49" s="199"/>
      <c r="S49" s="199"/>
      <c r="T49" s="197"/>
      <c r="U49" s="199"/>
      <c r="V49" s="199"/>
      <c r="W49" s="199"/>
      <c r="X49" s="197"/>
      <c r="Y49" s="199"/>
      <c r="Z49" s="199"/>
      <c r="AA49" s="3"/>
      <c r="AB49" s="3"/>
      <c r="AC49" s="3"/>
      <c r="AD49" s="3"/>
      <c r="AE49" s="3"/>
      <c r="AF49" s="3"/>
      <c r="AG49" s="3"/>
      <c r="AH49" s="3"/>
      <c r="AI49" s="3"/>
      <c r="AJ49" s="3"/>
      <c r="AK49" s="3"/>
      <c r="AL49" s="3"/>
      <c r="AM49" s="3"/>
      <c r="AN49" s="3"/>
      <c r="AO49" s="3"/>
    </row>
    <row r="50" spans="1:41">
      <c r="A50" s="130"/>
      <c r="B50" s="156"/>
      <c r="C50" s="131"/>
      <c r="D50" s="131"/>
      <c r="E50" s="210"/>
      <c r="F50" s="197"/>
      <c r="G50" s="199"/>
      <c r="H50" s="199"/>
      <c r="I50" s="199"/>
      <c r="J50" s="197"/>
      <c r="K50" s="199"/>
      <c r="L50" s="199"/>
      <c r="M50" s="197"/>
      <c r="N50" s="199"/>
      <c r="O50" s="199"/>
      <c r="P50" s="199"/>
      <c r="Q50" s="197"/>
      <c r="R50" s="199"/>
      <c r="S50" s="199"/>
      <c r="T50" s="197"/>
      <c r="U50" s="199"/>
      <c r="V50" s="199"/>
      <c r="W50" s="199"/>
      <c r="X50" s="197"/>
      <c r="Y50" s="199"/>
      <c r="Z50" s="199"/>
      <c r="AA50" s="3"/>
      <c r="AB50" s="3"/>
      <c r="AC50" s="3"/>
      <c r="AD50" s="3"/>
      <c r="AE50" s="3"/>
      <c r="AF50" s="3"/>
      <c r="AG50" s="3"/>
      <c r="AH50" s="3"/>
      <c r="AI50" s="3"/>
      <c r="AJ50" s="3"/>
      <c r="AK50" s="3"/>
      <c r="AL50" s="3"/>
      <c r="AM50" s="3"/>
      <c r="AN50" s="3"/>
      <c r="AO50" s="3"/>
    </row>
    <row r="51" spans="1:41" ht="16.5" customHeight="1">
      <c r="A51" s="130">
        <v>15</v>
      </c>
      <c r="B51" s="156" t="str">
        <f>IF('2. Identificación del Riesgo'!B51:B53="","",'2. Identificación del Riesgo'!B51:B53)</f>
        <v/>
      </c>
      <c r="C51" s="131" t="str">
        <f>IF('2. Identificación del Riesgo'!G51:G53="","",'2. Identificación del Riesgo'!G51:G53)</f>
        <v/>
      </c>
      <c r="D51" s="131" t="str">
        <f>IF('2. Identificación del Riesgo'!H51:H53="","",'2. Identificación del Riesgo'!H51:H53)</f>
        <v/>
      </c>
      <c r="E51" s="210" t="str">
        <f>IF('7. Mapa de Riesgos General'!AI51:AI53="","",'7. Mapa de Riesgos General'!AI51:AI53)</f>
        <v/>
      </c>
      <c r="F51" s="196"/>
      <c r="G51" s="198"/>
      <c r="H51" s="198"/>
      <c r="I51" s="200"/>
      <c r="J51" s="196"/>
      <c r="K51" s="200"/>
      <c r="L51" s="200"/>
      <c r="M51" s="196"/>
      <c r="N51" s="198"/>
      <c r="O51" s="198"/>
      <c r="P51" s="200"/>
      <c r="Q51" s="196"/>
      <c r="R51" s="200"/>
      <c r="S51" s="200"/>
      <c r="T51" s="196"/>
      <c r="U51" s="198"/>
      <c r="V51" s="198"/>
      <c r="W51" s="200"/>
      <c r="X51" s="196"/>
      <c r="Y51" s="200"/>
      <c r="Z51" s="200"/>
      <c r="AA51" s="3"/>
      <c r="AB51" s="3"/>
      <c r="AC51" s="3"/>
      <c r="AD51" s="3"/>
      <c r="AE51" s="3"/>
      <c r="AF51" s="3"/>
      <c r="AG51" s="3"/>
      <c r="AH51" s="3"/>
      <c r="AI51" s="3"/>
      <c r="AJ51" s="3"/>
      <c r="AK51" s="3"/>
      <c r="AL51" s="3"/>
      <c r="AM51" s="3"/>
      <c r="AN51" s="3"/>
      <c r="AO51" s="3"/>
    </row>
    <row r="52" spans="1:41">
      <c r="A52" s="130"/>
      <c r="B52" s="156"/>
      <c r="C52" s="131"/>
      <c r="D52" s="131"/>
      <c r="E52" s="210"/>
      <c r="F52" s="197"/>
      <c r="G52" s="199"/>
      <c r="H52" s="199"/>
      <c r="I52" s="199"/>
      <c r="J52" s="197"/>
      <c r="K52" s="199"/>
      <c r="L52" s="199"/>
      <c r="M52" s="197"/>
      <c r="N52" s="199"/>
      <c r="O52" s="199"/>
      <c r="P52" s="199"/>
      <c r="Q52" s="197"/>
      <c r="R52" s="199"/>
      <c r="S52" s="199"/>
      <c r="T52" s="197"/>
      <c r="U52" s="199"/>
      <c r="V52" s="199"/>
      <c r="W52" s="199"/>
      <c r="X52" s="197"/>
      <c r="Y52" s="199"/>
      <c r="Z52" s="199"/>
      <c r="AA52" s="3"/>
      <c r="AB52" s="3"/>
      <c r="AC52" s="3"/>
      <c r="AD52" s="3"/>
      <c r="AE52" s="3"/>
      <c r="AF52" s="3"/>
      <c r="AG52" s="3"/>
      <c r="AH52" s="3"/>
      <c r="AI52" s="3"/>
      <c r="AJ52" s="3"/>
      <c r="AK52" s="3"/>
      <c r="AL52" s="3"/>
      <c r="AM52" s="3"/>
      <c r="AN52" s="3"/>
      <c r="AO52" s="3"/>
    </row>
    <row r="53" spans="1:41">
      <c r="A53" s="130"/>
      <c r="B53" s="156"/>
      <c r="C53" s="131"/>
      <c r="D53" s="131"/>
      <c r="E53" s="210"/>
      <c r="F53" s="197"/>
      <c r="G53" s="199"/>
      <c r="H53" s="199"/>
      <c r="I53" s="199"/>
      <c r="J53" s="197"/>
      <c r="K53" s="199"/>
      <c r="L53" s="199"/>
      <c r="M53" s="197"/>
      <c r="N53" s="199"/>
      <c r="O53" s="199"/>
      <c r="P53" s="199"/>
      <c r="Q53" s="197"/>
      <c r="R53" s="199"/>
      <c r="S53" s="199"/>
      <c r="T53" s="197"/>
      <c r="U53" s="199"/>
      <c r="V53" s="199"/>
      <c r="W53" s="199"/>
      <c r="X53" s="197"/>
      <c r="Y53" s="199"/>
      <c r="Z53" s="199"/>
      <c r="AA53" s="3"/>
      <c r="AB53" s="3"/>
      <c r="AC53" s="3"/>
      <c r="AD53" s="3"/>
      <c r="AE53" s="3"/>
      <c r="AF53" s="3"/>
      <c r="AG53" s="3"/>
      <c r="AH53" s="3"/>
      <c r="AI53" s="3"/>
      <c r="AJ53" s="3"/>
      <c r="AK53" s="3"/>
      <c r="AL53" s="3"/>
      <c r="AM53" s="3"/>
      <c r="AN53" s="3"/>
      <c r="AO53" s="3"/>
    </row>
    <row r="54" spans="1:41" ht="16.5" customHeight="1">
      <c r="A54" s="130">
        <v>16</v>
      </c>
      <c r="B54" s="156" t="str">
        <f>IF('2. Identificación del Riesgo'!B54:B56="","",'2. Identificación del Riesgo'!B54:B56)</f>
        <v/>
      </c>
      <c r="C54" s="131" t="str">
        <f>IF('2. Identificación del Riesgo'!G54:G56="","",'2. Identificación del Riesgo'!G54:G56)</f>
        <v/>
      </c>
      <c r="D54" s="131" t="str">
        <f>IF('2. Identificación del Riesgo'!H54:H56="","",'2. Identificación del Riesgo'!H54:H56)</f>
        <v/>
      </c>
      <c r="E54" s="210" t="str">
        <f>IF('7. Mapa de Riesgos General'!AI54:AI56="","",'7. Mapa de Riesgos General'!AI54:AI56)</f>
        <v/>
      </c>
      <c r="F54" s="196"/>
      <c r="G54" s="198"/>
      <c r="H54" s="198"/>
      <c r="I54" s="200"/>
      <c r="J54" s="196"/>
      <c r="K54" s="200"/>
      <c r="L54" s="200"/>
      <c r="M54" s="196"/>
      <c r="N54" s="198"/>
      <c r="O54" s="198"/>
      <c r="P54" s="200"/>
      <c r="Q54" s="196"/>
      <c r="R54" s="200"/>
      <c r="S54" s="200"/>
      <c r="T54" s="196"/>
      <c r="U54" s="198"/>
      <c r="V54" s="198"/>
      <c r="W54" s="200"/>
      <c r="X54" s="196"/>
      <c r="Y54" s="200"/>
      <c r="Z54" s="200"/>
      <c r="AA54" s="3"/>
      <c r="AB54" s="3"/>
      <c r="AC54" s="3"/>
      <c r="AD54" s="3"/>
      <c r="AE54" s="3"/>
      <c r="AF54" s="3"/>
      <c r="AG54" s="3"/>
      <c r="AH54" s="3"/>
      <c r="AI54" s="3"/>
      <c r="AJ54" s="3"/>
      <c r="AK54" s="3"/>
      <c r="AL54" s="3"/>
      <c r="AM54" s="3"/>
      <c r="AN54" s="3"/>
      <c r="AO54" s="3"/>
    </row>
    <row r="55" spans="1:41">
      <c r="A55" s="130"/>
      <c r="B55" s="156"/>
      <c r="C55" s="131"/>
      <c r="D55" s="131"/>
      <c r="E55" s="210"/>
      <c r="F55" s="197"/>
      <c r="G55" s="199"/>
      <c r="H55" s="199"/>
      <c r="I55" s="199"/>
      <c r="J55" s="197"/>
      <c r="K55" s="199"/>
      <c r="L55" s="199"/>
      <c r="M55" s="197"/>
      <c r="N55" s="199"/>
      <c r="O55" s="199"/>
      <c r="P55" s="199"/>
      <c r="Q55" s="197"/>
      <c r="R55" s="199"/>
      <c r="S55" s="199"/>
      <c r="T55" s="197"/>
      <c r="U55" s="199"/>
      <c r="V55" s="199"/>
      <c r="W55" s="199"/>
      <c r="X55" s="197"/>
      <c r="Y55" s="199"/>
      <c r="Z55" s="199"/>
      <c r="AA55" s="3"/>
      <c r="AB55" s="3"/>
      <c r="AC55" s="3"/>
      <c r="AD55" s="3"/>
      <c r="AE55" s="3"/>
      <c r="AF55" s="3"/>
      <c r="AG55" s="3"/>
      <c r="AH55" s="3"/>
      <c r="AI55" s="3"/>
      <c r="AJ55" s="3"/>
      <c r="AK55" s="3"/>
      <c r="AL55" s="3"/>
      <c r="AM55" s="3"/>
      <c r="AN55" s="3"/>
      <c r="AO55" s="3"/>
    </row>
    <row r="56" spans="1:41">
      <c r="A56" s="130"/>
      <c r="B56" s="156"/>
      <c r="C56" s="131"/>
      <c r="D56" s="131"/>
      <c r="E56" s="210"/>
      <c r="F56" s="197"/>
      <c r="G56" s="199"/>
      <c r="H56" s="199"/>
      <c r="I56" s="199"/>
      <c r="J56" s="197"/>
      <c r="K56" s="199"/>
      <c r="L56" s="199"/>
      <c r="M56" s="197"/>
      <c r="N56" s="199"/>
      <c r="O56" s="199"/>
      <c r="P56" s="199"/>
      <c r="Q56" s="197"/>
      <c r="R56" s="199"/>
      <c r="S56" s="199"/>
      <c r="T56" s="197"/>
      <c r="U56" s="199"/>
      <c r="V56" s="199"/>
      <c r="W56" s="199"/>
      <c r="X56" s="197"/>
      <c r="Y56" s="199"/>
      <c r="Z56" s="199"/>
      <c r="AA56" s="3"/>
      <c r="AB56" s="3"/>
      <c r="AC56" s="3"/>
      <c r="AD56" s="3"/>
      <c r="AE56" s="3"/>
      <c r="AF56" s="3"/>
      <c r="AG56" s="3"/>
      <c r="AH56" s="3"/>
      <c r="AI56" s="3"/>
      <c r="AJ56" s="3"/>
      <c r="AK56" s="3"/>
      <c r="AL56" s="3"/>
      <c r="AM56" s="3"/>
      <c r="AN56" s="3"/>
      <c r="AO56" s="3"/>
    </row>
    <row r="57" spans="1:41" ht="16.5" customHeight="1">
      <c r="A57" s="130">
        <v>17</v>
      </c>
      <c r="B57" s="156" t="str">
        <f>IF('2. Identificación del Riesgo'!B57:B59="","",'2. Identificación del Riesgo'!B57:B59)</f>
        <v/>
      </c>
      <c r="C57" s="131" t="str">
        <f>IF('2. Identificación del Riesgo'!G57:G59="","",'2. Identificación del Riesgo'!G57:G59)</f>
        <v/>
      </c>
      <c r="D57" s="131" t="str">
        <f>IF('2. Identificación del Riesgo'!H57:H59="","",'2. Identificación del Riesgo'!H57:H59)</f>
        <v/>
      </c>
      <c r="E57" s="210" t="str">
        <f>IF('7. Mapa de Riesgos General'!AI57:AI59="","",'7. Mapa de Riesgos General'!AI57:AI59)</f>
        <v/>
      </c>
      <c r="F57" s="196"/>
      <c r="G57" s="198"/>
      <c r="H57" s="198"/>
      <c r="I57" s="200"/>
      <c r="J57" s="196"/>
      <c r="K57" s="200"/>
      <c r="L57" s="200"/>
      <c r="M57" s="196"/>
      <c r="N57" s="198"/>
      <c r="O57" s="198"/>
      <c r="P57" s="200"/>
      <c r="Q57" s="196"/>
      <c r="R57" s="200"/>
      <c r="S57" s="200"/>
      <c r="T57" s="196"/>
      <c r="U57" s="198"/>
      <c r="V57" s="198"/>
      <c r="W57" s="200"/>
      <c r="X57" s="196"/>
      <c r="Y57" s="200"/>
      <c r="Z57" s="200"/>
      <c r="AA57" s="3"/>
      <c r="AB57" s="3"/>
      <c r="AC57" s="3"/>
      <c r="AD57" s="3"/>
      <c r="AE57" s="3"/>
      <c r="AF57" s="3"/>
      <c r="AG57" s="3"/>
      <c r="AH57" s="3"/>
      <c r="AI57" s="3"/>
      <c r="AJ57" s="3"/>
      <c r="AK57" s="3"/>
      <c r="AL57" s="3"/>
      <c r="AM57" s="3"/>
      <c r="AN57" s="3"/>
      <c r="AO57" s="3"/>
    </row>
    <row r="58" spans="1:41">
      <c r="A58" s="130"/>
      <c r="B58" s="156"/>
      <c r="C58" s="131"/>
      <c r="D58" s="131"/>
      <c r="E58" s="210"/>
      <c r="F58" s="197"/>
      <c r="G58" s="199"/>
      <c r="H58" s="199"/>
      <c r="I58" s="199"/>
      <c r="J58" s="197"/>
      <c r="K58" s="199"/>
      <c r="L58" s="199"/>
      <c r="M58" s="197"/>
      <c r="N58" s="199"/>
      <c r="O58" s="199"/>
      <c r="P58" s="199"/>
      <c r="Q58" s="197"/>
      <c r="R58" s="199"/>
      <c r="S58" s="199"/>
      <c r="T58" s="197"/>
      <c r="U58" s="199"/>
      <c r="V58" s="199"/>
      <c r="W58" s="199"/>
      <c r="X58" s="197"/>
      <c r="Y58" s="199"/>
      <c r="Z58" s="199"/>
      <c r="AA58" s="3"/>
      <c r="AB58" s="3"/>
      <c r="AC58" s="3"/>
      <c r="AD58" s="3"/>
      <c r="AE58" s="3"/>
      <c r="AF58" s="3"/>
      <c r="AG58" s="3"/>
      <c r="AH58" s="3"/>
      <c r="AI58" s="3"/>
      <c r="AJ58" s="3"/>
      <c r="AK58" s="3"/>
      <c r="AL58" s="3"/>
      <c r="AM58" s="3"/>
      <c r="AN58" s="3"/>
      <c r="AO58" s="3"/>
    </row>
    <row r="59" spans="1:41">
      <c r="A59" s="130"/>
      <c r="B59" s="156"/>
      <c r="C59" s="131"/>
      <c r="D59" s="131"/>
      <c r="E59" s="210"/>
      <c r="F59" s="197"/>
      <c r="G59" s="199"/>
      <c r="H59" s="199"/>
      <c r="I59" s="199"/>
      <c r="J59" s="197"/>
      <c r="K59" s="199"/>
      <c r="L59" s="199"/>
      <c r="M59" s="197"/>
      <c r="N59" s="199"/>
      <c r="O59" s="199"/>
      <c r="P59" s="199"/>
      <c r="Q59" s="197"/>
      <c r="R59" s="199"/>
      <c r="S59" s="199"/>
      <c r="T59" s="197"/>
      <c r="U59" s="199"/>
      <c r="V59" s="199"/>
      <c r="W59" s="199"/>
      <c r="X59" s="197"/>
      <c r="Y59" s="199"/>
      <c r="Z59" s="199"/>
      <c r="AA59" s="3"/>
      <c r="AB59" s="3"/>
      <c r="AC59" s="3"/>
      <c r="AD59" s="3"/>
      <c r="AE59" s="3"/>
      <c r="AF59" s="3"/>
      <c r="AG59" s="3"/>
      <c r="AH59" s="3"/>
      <c r="AI59" s="3"/>
      <c r="AJ59" s="3"/>
      <c r="AK59" s="3"/>
      <c r="AL59" s="3"/>
      <c r="AM59" s="3"/>
      <c r="AN59" s="3"/>
      <c r="AO59" s="3"/>
    </row>
    <row r="60" spans="1:41" ht="16.5" customHeight="1">
      <c r="A60" s="130">
        <v>18</v>
      </c>
      <c r="B60" s="156" t="str">
        <f>IF('2. Identificación del Riesgo'!B60:B62="","",'2. Identificación del Riesgo'!B60:B62)</f>
        <v/>
      </c>
      <c r="C60" s="131" t="str">
        <f>IF('2. Identificación del Riesgo'!G60:G62="","",'2. Identificación del Riesgo'!G60:G62)</f>
        <v/>
      </c>
      <c r="D60" s="131" t="str">
        <f>IF('2. Identificación del Riesgo'!H60:H62="","",'2. Identificación del Riesgo'!H60:H62)</f>
        <v/>
      </c>
      <c r="E60" s="210" t="str">
        <f>IF('7. Mapa de Riesgos General'!AI60:AI62="","",'7. Mapa de Riesgos General'!AI60:AI62)</f>
        <v/>
      </c>
      <c r="F60" s="196"/>
      <c r="G60" s="198"/>
      <c r="H60" s="198"/>
      <c r="I60" s="200"/>
      <c r="J60" s="196"/>
      <c r="K60" s="200"/>
      <c r="L60" s="200"/>
      <c r="M60" s="196"/>
      <c r="N60" s="198"/>
      <c r="O60" s="198"/>
      <c r="P60" s="200"/>
      <c r="Q60" s="196"/>
      <c r="R60" s="200"/>
      <c r="S60" s="200"/>
      <c r="T60" s="196"/>
      <c r="U60" s="198"/>
      <c r="V60" s="198"/>
      <c r="W60" s="200"/>
      <c r="X60" s="196"/>
      <c r="Y60" s="200"/>
      <c r="Z60" s="200"/>
      <c r="AA60" s="3"/>
      <c r="AB60" s="3"/>
      <c r="AC60" s="3"/>
      <c r="AD60" s="3"/>
      <c r="AE60" s="3"/>
      <c r="AF60" s="3"/>
      <c r="AG60" s="3"/>
      <c r="AH60" s="3"/>
      <c r="AI60" s="3"/>
      <c r="AJ60" s="3"/>
      <c r="AK60" s="3"/>
      <c r="AL60" s="3"/>
      <c r="AM60" s="3"/>
      <c r="AN60" s="3"/>
      <c r="AO60" s="3"/>
    </row>
    <row r="61" spans="1:41">
      <c r="A61" s="130"/>
      <c r="B61" s="156"/>
      <c r="C61" s="131"/>
      <c r="D61" s="131"/>
      <c r="E61" s="210"/>
      <c r="F61" s="197"/>
      <c r="G61" s="199"/>
      <c r="H61" s="199"/>
      <c r="I61" s="199"/>
      <c r="J61" s="197"/>
      <c r="K61" s="199"/>
      <c r="L61" s="199"/>
      <c r="M61" s="197"/>
      <c r="N61" s="199"/>
      <c r="O61" s="199"/>
      <c r="P61" s="199"/>
      <c r="Q61" s="197"/>
      <c r="R61" s="199"/>
      <c r="S61" s="199"/>
      <c r="T61" s="197"/>
      <c r="U61" s="199"/>
      <c r="V61" s="199"/>
      <c r="W61" s="199"/>
      <c r="X61" s="197"/>
      <c r="Y61" s="199"/>
      <c r="Z61" s="199"/>
      <c r="AA61" s="3"/>
      <c r="AB61" s="3"/>
      <c r="AC61" s="3"/>
      <c r="AD61" s="3"/>
      <c r="AE61" s="3"/>
      <c r="AF61" s="3"/>
      <c r="AG61" s="3"/>
      <c r="AH61" s="3"/>
      <c r="AI61" s="3"/>
      <c r="AJ61" s="3"/>
      <c r="AK61" s="3"/>
      <c r="AL61" s="3"/>
      <c r="AM61" s="3"/>
      <c r="AN61" s="3"/>
      <c r="AO61" s="3"/>
    </row>
    <row r="62" spans="1:41">
      <c r="A62" s="130"/>
      <c r="B62" s="156"/>
      <c r="C62" s="131"/>
      <c r="D62" s="131"/>
      <c r="E62" s="210"/>
      <c r="F62" s="197"/>
      <c r="G62" s="199"/>
      <c r="H62" s="199"/>
      <c r="I62" s="199"/>
      <c r="J62" s="197"/>
      <c r="K62" s="199"/>
      <c r="L62" s="199"/>
      <c r="M62" s="197"/>
      <c r="N62" s="199"/>
      <c r="O62" s="199"/>
      <c r="P62" s="199"/>
      <c r="Q62" s="197"/>
      <c r="R62" s="199"/>
      <c r="S62" s="199"/>
      <c r="T62" s="197"/>
      <c r="U62" s="199"/>
      <c r="V62" s="199"/>
      <c r="W62" s="199"/>
      <c r="X62" s="197"/>
      <c r="Y62" s="199"/>
      <c r="Z62" s="199"/>
      <c r="AA62" s="3"/>
      <c r="AB62" s="3"/>
      <c r="AC62" s="3"/>
      <c r="AD62" s="3"/>
      <c r="AE62" s="3"/>
      <c r="AF62" s="3"/>
      <c r="AG62" s="3"/>
      <c r="AH62" s="3"/>
      <c r="AI62" s="3"/>
      <c r="AJ62" s="3"/>
      <c r="AK62" s="3"/>
      <c r="AL62" s="3"/>
      <c r="AM62" s="3"/>
      <c r="AN62" s="3"/>
      <c r="AO62" s="3"/>
    </row>
    <row r="63" spans="1:41" ht="16.5" customHeight="1">
      <c r="A63" s="130">
        <v>19</v>
      </c>
      <c r="B63" s="156" t="str">
        <f>IF('2. Identificación del Riesgo'!B63:B65="","",'2. Identificación del Riesgo'!B63:B65)</f>
        <v/>
      </c>
      <c r="C63" s="131" t="str">
        <f>IF('2. Identificación del Riesgo'!G63:G65="","",'2. Identificación del Riesgo'!G63:G65)</f>
        <v/>
      </c>
      <c r="D63" s="131" t="str">
        <f>IF('2. Identificación del Riesgo'!H63:H65="","",'2. Identificación del Riesgo'!H63:H65)</f>
        <v/>
      </c>
      <c r="E63" s="210" t="str">
        <f>IF('7. Mapa de Riesgos General'!AI63:AI65="","",'7. Mapa de Riesgos General'!AI63:AI65)</f>
        <v/>
      </c>
      <c r="F63" s="196"/>
      <c r="G63" s="198"/>
      <c r="H63" s="198"/>
      <c r="I63" s="200"/>
      <c r="J63" s="196"/>
      <c r="K63" s="200"/>
      <c r="L63" s="200"/>
      <c r="M63" s="196"/>
      <c r="N63" s="198"/>
      <c r="O63" s="198"/>
      <c r="P63" s="200"/>
      <c r="Q63" s="196"/>
      <c r="R63" s="200"/>
      <c r="S63" s="200"/>
      <c r="T63" s="196"/>
      <c r="U63" s="198"/>
      <c r="V63" s="198"/>
      <c r="W63" s="200"/>
      <c r="X63" s="196"/>
      <c r="Y63" s="200"/>
      <c r="Z63" s="200"/>
      <c r="AA63" s="3"/>
      <c r="AB63" s="3"/>
      <c r="AC63" s="3"/>
      <c r="AD63" s="3"/>
      <c r="AE63" s="3"/>
      <c r="AF63" s="3"/>
      <c r="AG63" s="3"/>
      <c r="AH63" s="3"/>
      <c r="AI63" s="3"/>
      <c r="AJ63" s="3"/>
      <c r="AK63" s="3"/>
      <c r="AL63" s="3"/>
      <c r="AM63" s="3"/>
      <c r="AN63" s="3"/>
      <c r="AO63" s="3"/>
    </row>
    <row r="64" spans="1:41">
      <c r="A64" s="130"/>
      <c r="B64" s="156"/>
      <c r="C64" s="131"/>
      <c r="D64" s="131"/>
      <c r="E64" s="210"/>
      <c r="F64" s="197"/>
      <c r="G64" s="199"/>
      <c r="H64" s="199"/>
      <c r="I64" s="199"/>
      <c r="J64" s="197"/>
      <c r="K64" s="199"/>
      <c r="L64" s="199"/>
      <c r="M64" s="197"/>
      <c r="N64" s="199"/>
      <c r="O64" s="199"/>
      <c r="P64" s="199"/>
      <c r="Q64" s="197"/>
      <c r="R64" s="199"/>
      <c r="S64" s="199"/>
      <c r="T64" s="197"/>
      <c r="U64" s="199"/>
      <c r="V64" s="199"/>
      <c r="W64" s="199"/>
      <c r="X64" s="197"/>
      <c r="Y64" s="199"/>
      <c r="Z64" s="199"/>
      <c r="AA64" s="3"/>
      <c r="AB64" s="3"/>
      <c r="AC64" s="3"/>
      <c r="AD64" s="3"/>
      <c r="AE64" s="3"/>
      <c r="AF64" s="3"/>
      <c r="AG64" s="3"/>
      <c r="AH64" s="3"/>
      <c r="AI64" s="3"/>
      <c r="AJ64" s="3"/>
      <c r="AK64" s="3"/>
      <c r="AL64" s="3"/>
      <c r="AM64" s="3"/>
      <c r="AN64" s="3"/>
      <c r="AO64" s="3"/>
    </row>
    <row r="65" spans="1:41">
      <c r="A65" s="130"/>
      <c r="B65" s="156"/>
      <c r="C65" s="131"/>
      <c r="D65" s="131"/>
      <c r="E65" s="210"/>
      <c r="F65" s="197"/>
      <c r="G65" s="199"/>
      <c r="H65" s="199"/>
      <c r="I65" s="199"/>
      <c r="J65" s="197"/>
      <c r="K65" s="199"/>
      <c r="L65" s="199"/>
      <c r="M65" s="197"/>
      <c r="N65" s="199"/>
      <c r="O65" s="199"/>
      <c r="P65" s="199"/>
      <c r="Q65" s="197"/>
      <c r="R65" s="199"/>
      <c r="S65" s="199"/>
      <c r="T65" s="197"/>
      <c r="U65" s="199"/>
      <c r="V65" s="199"/>
      <c r="W65" s="199"/>
      <c r="X65" s="197"/>
      <c r="Y65" s="199"/>
      <c r="Z65" s="199"/>
      <c r="AA65" s="3"/>
      <c r="AB65" s="3"/>
      <c r="AC65" s="3"/>
      <c r="AD65" s="3"/>
      <c r="AE65" s="3"/>
      <c r="AF65" s="3"/>
      <c r="AG65" s="3"/>
      <c r="AH65" s="3"/>
      <c r="AI65" s="3"/>
      <c r="AJ65" s="3"/>
      <c r="AK65" s="3"/>
      <c r="AL65" s="3"/>
      <c r="AM65" s="3"/>
      <c r="AN65" s="3"/>
      <c r="AO65" s="3"/>
    </row>
    <row r="66" spans="1:41" ht="16.5" customHeight="1">
      <c r="A66" s="130">
        <v>20</v>
      </c>
      <c r="B66" s="156" t="str">
        <f>IF('2. Identificación del Riesgo'!B66:B68="","",'2. Identificación del Riesgo'!B66:B68)</f>
        <v/>
      </c>
      <c r="C66" s="131" t="str">
        <f>IF('2. Identificación del Riesgo'!G66:G68="","",'2. Identificación del Riesgo'!G66:G68)</f>
        <v/>
      </c>
      <c r="D66" s="131" t="str">
        <f>IF('2. Identificación del Riesgo'!H66:H68="","",'2. Identificación del Riesgo'!H66:H68)</f>
        <v/>
      </c>
      <c r="E66" s="210" t="str">
        <f>IF('7. Mapa de Riesgos General'!AI66:AI68="","",'7. Mapa de Riesgos General'!AI66:AI68)</f>
        <v/>
      </c>
      <c r="F66" s="196"/>
      <c r="G66" s="198"/>
      <c r="H66" s="198"/>
      <c r="I66" s="200"/>
      <c r="J66" s="196"/>
      <c r="K66" s="200"/>
      <c r="L66" s="200"/>
      <c r="M66" s="196"/>
      <c r="N66" s="198"/>
      <c r="O66" s="198"/>
      <c r="P66" s="200"/>
      <c r="Q66" s="196"/>
      <c r="R66" s="200"/>
      <c r="S66" s="200"/>
      <c r="T66" s="196"/>
      <c r="U66" s="198"/>
      <c r="V66" s="198"/>
      <c r="W66" s="200"/>
      <c r="X66" s="196"/>
      <c r="Y66" s="200"/>
      <c r="Z66" s="200"/>
      <c r="AA66" s="3"/>
      <c r="AB66" s="3"/>
      <c r="AC66" s="3"/>
      <c r="AD66" s="3"/>
      <c r="AE66" s="3"/>
      <c r="AF66" s="3"/>
      <c r="AG66" s="3"/>
      <c r="AH66" s="3"/>
      <c r="AI66" s="3"/>
      <c r="AJ66" s="3"/>
      <c r="AK66" s="3"/>
      <c r="AL66" s="3"/>
      <c r="AM66" s="3"/>
      <c r="AN66" s="3"/>
      <c r="AO66" s="3"/>
    </row>
    <row r="67" spans="1:41">
      <c r="A67" s="130"/>
      <c r="B67" s="156"/>
      <c r="C67" s="131"/>
      <c r="D67" s="131"/>
      <c r="E67" s="210"/>
      <c r="F67" s="197"/>
      <c r="G67" s="199"/>
      <c r="H67" s="199"/>
      <c r="I67" s="199"/>
      <c r="J67" s="197"/>
      <c r="K67" s="199"/>
      <c r="L67" s="199"/>
      <c r="M67" s="197"/>
      <c r="N67" s="199"/>
      <c r="O67" s="199"/>
      <c r="P67" s="199"/>
      <c r="Q67" s="197"/>
      <c r="R67" s="199"/>
      <c r="S67" s="199"/>
      <c r="T67" s="197"/>
      <c r="U67" s="199"/>
      <c r="V67" s="199"/>
      <c r="W67" s="199"/>
      <c r="X67" s="197"/>
      <c r="Y67" s="199"/>
      <c r="Z67" s="199"/>
    </row>
    <row r="68" spans="1:41" ht="15" thickBot="1">
      <c r="A68" s="130"/>
      <c r="B68" s="156"/>
      <c r="C68" s="131"/>
      <c r="D68" s="131"/>
      <c r="E68" s="210"/>
      <c r="F68" s="197"/>
      <c r="G68" s="199"/>
      <c r="H68" s="199"/>
      <c r="I68" s="199"/>
      <c r="J68" s="197"/>
      <c r="K68" s="199"/>
      <c r="L68" s="199"/>
      <c r="M68" s="197"/>
      <c r="N68" s="199"/>
      <c r="O68" s="199"/>
      <c r="P68" s="199"/>
      <c r="Q68" s="197"/>
      <c r="R68" s="199"/>
      <c r="S68" s="199"/>
      <c r="T68" s="197"/>
      <c r="U68" s="199"/>
      <c r="V68" s="199"/>
      <c r="W68" s="199"/>
      <c r="X68" s="197"/>
      <c r="Y68" s="199"/>
      <c r="Z68" s="199"/>
    </row>
    <row r="69" spans="1:41" ht="25.5" customHeight="1" thickBot="1">
      <c r="A69" s="2"/>
      <c r="B69" s="20"/>
      <c r="C69" s="2"/>
      <c r="F69" s="40" t="str">
        <f>IFERROR(AVERAGE(F9:F68),"")</f>
        <v/>
      </c>
      <c r="J69" s="40" t="str">
        <f>IFERROR(AVERAGE(J9:J68),"")</f>
        <v/>
      </c>
      <c r="M69" s="40">
        <f>IFERROR(AVERAGE(M9:M68),"")</f>
        <v>1</v>
      </c>
      <c r="Q69" s="40" t="str">
        <f>IFERROR(AVERAGE(Q9:Q68),"")</f>
        <v/>
      </c>
      <c r="T69" s="40" t="str">
        <f>IFERROR(AVERAGE(T9:T68),"")</f>
        <v/>
      </c>
      <c r="X69" s="40" t="str">
        <f>IFERROR(AVERAGE(X9:X68),"")</f>
        <v/>
      </c>
    </row>
    <row r="70" spans="1:41"/>
    <row r="71" spans="1:41"/>
    <row r="72" spans="1:41"/>
    <row r="73" spans="1:41"/>
    <row r="74" spans="1:41"/>
    <row r="75" spans="1:41"/>
    <row r="76" spans="1:41"/>
    <row r="77" spans="1:41"/>
    <row r="78" spans="1:41"/>
    <row r="79" spans="1:41"/>
  </sheetData>
  <sheetProtection algorithmName="SHA-512" hashValue="sD/PN6VvvLwaKFGgIKOxG2bP7sjZ9odgrMvv0skaZy2NMr+eolQk4glh2tDzarPosprBXBgEUP4jh4QLOvYLLg==" saltValue="6Aw5QAmN+uIpMyeQCbO+GQ==" spinCount="100000" sheet="1" objects="1" scenarios="1" formatColumns="0" formatRows="0"/>
  <mergeCells count="541">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R63:R65"/>
    <mergeCell ref="S63:S65"/>
    <mergeCell ref="T63:T65"/>
    <mergeCell ref="U63:U65"/>
    <mergeCell ref="V63:V65"/>
    <mergeCell ref="W63:W65"/>
    <mergeCell ref="X63:X65"/>
    <mergeCell ref="Y63:Y65"/>
    <mergeCell ref="Z63:Z65"/>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A48:A50"/>
    <mergeCell ref="B48:B50"/>
    <mergeCell ref="C48:C50"/>
    <mergeCell ref="D48:D50"/>
    <mergeCell ref="F48:F50"/>
    <mergeCell ref="G48:G50"/>
    <mergeCell ref="H48:H50"/>
    <mergeCell ref="I48:I50"/>
    <mergeCell ref="J48:J50"/>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5:A47"/>
    <mergeCell ref="B45:B47"/>
    <mergeCell ref="C45:C47"/>
    <mergeCell ref="D45:D47"/>
    <mergeCell ref="F45:F47"/>
    <mergeCell ref="G45:G47"/>
    <mergeCell ref="H45:H47"/>
    <mergeCell ref="I45:I47"/>
    <mergeCell ref="J45:J47"/>
    <mergeCell ref="R42:R44"/>
    <mergeCell ref="S42:S44"/>
    <mergeCell ref="T42:T44"/>
    <mergeCell ref="U42:U44"/>
    <mergeCell ref="V42:V44"/>
    <mergeCell ref="W42:W44"/>
    <mergeCell ref="X42:X44"/>
    <mergeCell ref="Y42:Y44"/>
    <mergeCell ref="Z42:Z44"/>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K36:K38"/>
    <mergeCell ref="L36:L38"/>
    <mergeCell ref="M36:M38"/>
    <mergeCell ref="N36:N38"/>
    <mergeCell ref="O36:O38"/>
    <mergeCell ref="P36:P38"/>
    <mergeCell ref="Q36:Q38"/>
    <mergeCell ref="R36:R38"/>
    <mergeCell ref="S36:S38"/>
    <mergeCell ref="A36:A38"/>
    <mergeCell ref="B36:B38"/>
    <mergeCell ref="C36:C38"/>
    <mergeCell ref="D36:D38"/>
    <mergeCell ref="F36:F38"/>
    <mergeCell ref="G36:G38"/>
    <mergeCell ref="H36:H38"/>
    <mergeCell ref="I36:I38"/>
    <mergeCell ref="J36:J38"/>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30:A32"/>
    <mergeCell ref="B30:B32"/>
    <mergeCell ref="C30:C32"/>
    <mergeCell ref="D30:D32"/>
    <mergeCell ref="D33:D35"/>
    <mergeCell ref="F30:F32"/>
    <mergeCell ref="I30:I32"/>
    <mergeCell ref="L30:L32"/>
    <mergeCell ref="G30:G32"/>
    <mergeCell ref="H30:H32"/>
    <mergeCell ref="J30:J32"/>
    <mergeCell ref="K30:K32"/>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21:M23"/>
    <mergeCell ref="N21:N23"/>
    <mergeCell ref="O21:O23"/>
    <mergeCell ref="P21:P23"/>
    <mergeCell ref="Q21:Q23"/>
    <mergeCell ref="R21:R23"/>
    <mergeCell ref="S21:S23"/>
    <mergeCell ref="T21:T23"/>
    <mergeCell ref="W21:W23"/>
    <mergeCell ref="U21:U23"/>
    <mergeCell ref="V21:V23"/>
    <mergeCell ref="Y18:Y20"/>
    <mergeCell ref="Z18:Z20"/>
    <mergeCell ref="X21:X23"/>
    <mergeCell ref="Y21:Y23"/>
    <mergeCell ref="Z21:Z23"/>
    <mergeCell ref="V24:V26"/>
    <mergeCell ref="W24:W26"/>
    <mergeCell ref="X24:X26"/>
    <mergeCell ref="Y24:Y26"/>
    <mergeCell ref="Z24:Z26"/>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M66:M68"/>
    <mergeCell ref="N66:N68"/>
    <mergeCell ref="O66:O68"/>
    <mergeCell ref="P66:P68"/>
    <mergeCell ref="Q66:Q68"/>
    <mergeCell ref="R66:R68"/>
    <mergeCell ref="S66:S68"/>
    <mergeCell ref="T66:T68"/>
    <mergeCell ref="U66:U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A1:Y79"/>
  <sheetViews>
    <sheetView zoomScale="80" zoomScaleNormal="80" workbookViewId="0">
      <pane ySplit="8" topLeftCell="A9" activePane="bottomLeft" state="frozen"/>
      <selection pane="bottomLeft" activeCell="C1" sqref="C1:H4"/>
    </sheetView>
  </sheetViews>
  <sheetFormatPr baseColWidth="10" defaultColWidth="11.44140625" defaultRowHeight="0" customHeight="1" zeroHeight="1"/>
  <cols>
    <col min="1" max="1" width="4" style="8" bestFit="1" customWidth="1"/>
    <col min="2" max="2" width="18.33203125" style="8" customWidth="1"/>
    <col min="3" max="3" width="30.6640625" style="8" customWidth="1"/>
    <col min="4" max="4" width="21.33203125" style="2" customWidth="1"/>
    <col min="5" max="5" width="12.6640625" style="2" customWidth="1"/>
    <col min="6" max="6" width="10.6640625" style="2" customWidth="1"/>
    <col min="7" max="7" width="12.6640625" style="2" customWidth="1"/>
    <col min="8" max="8" width="10.6640625" style="2" customWidth="1"/>
    <col min="9" max="9" width="12.6640625" style="2" customWidth="1"/>
    <col min="10" max="10" width="13.5546875" style="2" customWidth="1"/>
    <col min="11" max="25" width="11.44140625" style="2" customWidth="1"/>
    <col min="26" max="16384" width="11.44140625" style="4"/>
  </cols>
  <sheetData>
    <row r="1" spans="1:25" ht="16.5" customHeight="1">
      <c r="A1" s="88"/>
      <c r="B1" s="90"/>
      <c r="C1" s="141" t="s">
        <v>162</v>
      </c>
      <c r="D1" s="141"/>
      <c r="E1" s="141"/>
      <c r="F1" s="141"/>
      <c r="G1" s="141"/>
      <c r="H1" s="141"/>
      <c r="I1" s="138" t="s">
        <v>264</v>
      </c>
      <c r="J1" s="140"/>
      <c r="K1" s="3"/>
      <c r="L1" s="3"/>
      <c r="M1" s="3"/>
      <c r="N1" s="3"/>
      <c r="O1" s="3"/>
      <c r="P1" s="3"/>
      <c r="Q1" s="3"/>
      <c r="R1" s="3"/>
      <c r="S1" s="3"/>
      <c r="T1" s="3"/>
      <c r="U1" s="3"/>
      <c r="V1" s="3"/>
      <c r="W1" s="3"/>
      <c r="X1" s="3"/>
      <c r="Y1" s="3"/>
    </row>
    <row r="2" spans="1:25" ht="16.5" customHeight="1">
      <c r="A2" s="91"/>
      <c r="B2" s="93"/>
      <c r="C2" s="141"/>
      <c r="D2" s="141"/>
      <c r="E2" s="141"/>
      <c r="F2" s="141"/>
      <c r="G2" s="141"/>
      <c r="H2" s="141"/>
      <c r="I2" s="138" t="s">
        <v>263</v>
      </c>
      <c r="J2" s="140"/>
      <c r="K2" s="3"/>
      <c r="L2" s="3"/>
      <c r="M2" s="3"/>
      <c r="N2" s="3"/>
      <c r="O2" s="3"/>
      <c r="P2" s="3"/>
      <c r="Q2" s="3"/>
      <c r="R2" s="3"/>
      <c r="S2" s="3"/>
      <c r="T2" s="3"/>
      <c r="U2" s="3"/>
      <c r="V2" s="3"/>
      <c r="W2" s="3"/>
      <c r="X2" s="3"/>
      <c r="Y2" s="3"/>
    </row>
    <row r="3" spans="1:25" ht="14.4">
      <c r="A3" s="91"/>
      <c r="B3" s="93"/>
      <c r="C3" s="141"/>
      <c r="D3" s="141"/>
      <c r="E3" s="141"/>
      <c r="F3" s="141"/>
      <c r="G3" s="141"/>
      <c r="H3" s="141"/>
      <c r="I3" s="138" t="s">
        <v>310</v>
      </c>
      <c r="J3" s="140"/>
      <c r="K3" s="3"/>
      <c r="L3" s="3"/>
      <c r="M3" s="3"/>
      <c r="N3" s="3"/>
      <c r="O3" s="3"/>
      <c r="P3" s="3"/>
      <c r="Q3" s="3"/>
      <c r="R3" s="3"/>
      <c r="S3" s="3"/>
      <c r="T3" s="3"/>
      <c r="U3" s="3"/>
      <c r="V3" s="3"/>
      <c r="W3" s="3"/>
      <c r="X3" s="3"/>
      <c r="Y3" s="3"/>
    </row>
    <row r="4" spans="1:25" ht="14.4">
      <c r="A4" s="94"/>
      <c r="B4" s="96"/>
      <c r="C4" s="141"/>
      <c r="D4" s="141"/>
      <c r="E4" s="141"/>
      <c r="F4" s="141"/>
      <c r="G4" s="141"/>
      <c r="H4" s="141"/>
      <c r="I4" s="138" t="s">
        <v>356</v>
      </c>
      <c r="J4" s="140"/>
      <c r="K4" s="3"/>
      <c r="L4" s="3"/>
      <c r="M4" s="3"/>
      <c r="N4" s="3"/>
      <c r="O4" s="3"/>
      <c r="P4" s="3"/>
      <c r="Q4" s="3"/>
      <c r="R4" s="3"/>
      <c r="S4" s="3"/>
      <c r="T4" s="3"/>
      <c r="U4" s="3"/>
      <c r="V4" s="3"/>
      <c r="W4" s="3"/>
      <c r="X4" s="3"/>
      <c r="Y4" s="3"/>
    </row>
    <row r="5" spans="1:25" ht="14.4">
      <c r="A5" s="12"/>
      <c r="B5" s="15"/>
      <c r="C5" s="12"/>
      <c r="D5" s="3"/>
      <c r="E5" s="3"/>
      <c r="F5" s="3"/>
      <c r="G5" s="3"/>
      <c r="H5" s="3"/>
      <c r="I5" s="3"/>
      <c r="J5" s="3"/>
      <c r="K5" s="3"/>
      <c r="L5" s="3"/>
      <c r="M5" s="3"/>
      <c r="N5" s="3"/>
      <c r="O5" s="3"/>
      <c r="P5" s="3"/>
      <c r="Q5" s="3"/>
      <c r="R5" s="3"/>
      <c r="S5" s="3"/>
      <c r="T5" s="3"/>
      <c r="U5" s="3"/>
      <c r="V5" s="3"/>
      <c r="W5" s="3"/>
      <c r="X5" s="3"/>
      <c r="Y5" s="3"/>
    </row>
    <row r="6" spans="1:25" ht="15.75" customHeight="1">
      <c r="A6" s="106" t="s">
        <v>109</v>
      </c>
      <c r="B6" s="106"/>
      <c r="C6" s="106"/>
      <c r="D6" s="153"/>
      <c r="E6" s="212" t="s">
        <v>305</v>
      </c>
      <c r="F6" s="212"/>
      <c r="G6" s="212" t="s">
        <v>306</v>
      </c>
      <c r="H6" s="212"/>
      <c r="I6" s="212" t="s">
        <v>307</v>
      </c>
      <c r="J6" s="212"/>
      <c r="K6" s="3"/>
      <c r="L6" s="3"/>
      <c r="M6" s="3"/>
      <c r="N6" s="3"/>
      <c r="O6" s="3"/>
      <c r="P6" s="3"/>
      <c r="Q6" s="3"/>
      <c r="R6" s="3"/>
      <c r="S6" s="3"/>
      <c r="T6" s="3"/>
      <c r="U6" s="3"/>
      <c r="V6" s="3"/>
      <c r="W6" s="3"/>
      <c r="X6" s="3"/>
      <c r="Y6" s="3"/>
    </row>
    <row r="7" spans="1:25" ht="21" customHeight="1">
      <c r="A7" s="208" t="s">
        <v>88</v>
      </c>
      <c r="B7" s="118" t="s">
        <v>39</v>
      </c>
      <c r="C7" s="106" t="s">
        <v>1</v>
      </c>
      <c r="D7" s="209" t="s">
        <v>86</v>
      </c>
      <c r="E7" s="212" t="s">
        <v>308</v>
      </c>
      <c r="F7" s="212" t="s">
        <v>309</v>
      </c>
      <c r="G7" s="212" t="s">
        <v>308</v>
      </c>
      <c r="H7" s="212" t="s">
        <v>309</v>
      </c>
      <c r="I7" s="212" t="s">
        <v>308</v>
      </c>
      <c r="J7" s="212" t="s">
        <v>309</v>
      </c>
      <c r="K7" s="3"/>
      <c r="L7" s="3"/>
      <c r="M7" s="3"/>
      <c r="N7" s="3"/>
      <c r="O7" s="3"/>
      <c r="P7" s="3"/>
      <c r="Q7" s="3"/>
      <c r="R7" s="3"/>
      <c r="S7" s="3"/>
      <c r="T7" s="3"/>
      <c r="U7" s="3"/>
      <c r="V7" s="3"/>
      <c r="W7" s="3"/>
      <c r="X7" s="3"/>
      <c r="Y7" s="3"/>
    </row>
    <row r="8" spans="1:25" ht="12" customHeight="1">
      <c r="A8" s="208"/>
      <c r="B8" s="118"/>
      <c r="C8" s="106"/>
      <c r="D8" s="209"/>
      <c r="E8" s="212"/>
      <c r="F8" s="212"/>
      <c r="G8" s="212"/>
      <c r="H8" s="212"/>
      <c r="I8" s="212"/>
      <c r="J8" s="212"/>
      <c r="K8" s="13"/>
      <c r="L8" s="13"/>
      <c r="M8" s="13"/>
      <c r="N8" s="13"/>
      <c r="O8" s="13"/>
      <c r="P8" s="13"/>
      <c r="Q8" s="13"/>
      <c r="R8" s="13"/>
      <c r="S8" s="13"/>
      <c r="T8" s="13"/>
      <c r="U8" s="13"/>
      <c r="V8" s="13"/>
      <c r="W8" s="13"/>
      <c r="X8" s="13"/>
      <c r="Y8" s="13"/>
    </row>
    <row r="9" spans="1:25" ht="16.5" customHeight="1">
      <c r="A9" s="130">
        <v>1</v>
      </c>
      <c r="B9" s="156" t="str">
        <f>IF('8. Seguimiento Cuatrimestral'!B9:B11="","",'8. Seguimiento Cuatrimestral'!B9:B11)</f>
        <v>Manejo de Emergencias y Desastres</v>
      </c>
      <c r="C9" s="156" t="str">
        <f>IF('8. Seguimiento Cuatrimestral'!C9:C11="","",'8. Seguimiento Cuatrimestral'!C9:C11)</f>
        <v>Posibilidad de Afectación Reputacional por el Uso de los elementos del CDLyR  para actividades contrarias al objeto que fueron adquiridos</v>
      </c>
      <c r="D9" s="156" t="str">
        <f>IF('8. Seguimiento Cuatrimestral'!D9:D11="","",'8. Seguimiento Cuatrimestral'!D9:D11)</f>
        <v>Corrupción</v>
      </c>
      <c r="E9" s="213">
        <f>'8. Seguimiento Cuatrimestral'!F9:F11</f>
        <v>0</v>
      </c>
      <c r="F9" s="213">
        <f>'8. Seguimiento Cuatrimestral'!J9:J11</f>
        <v>0</v>
      </c>
      <c r="G9" s="213">
        <f>'8. Seguimiento Cuatrimestral'!M9:M11</f>
        <v>1</v>
      </c>
      <c r="H9" s="213">
        <f>'8. Seguimiento Cuatrimestral'!Q9:Q11</f>
        <v>0</v>
      </c>
      <c r="I9" s="213">
        <f>'8. Seguimiento Cuatrimestral'!T9:T11</f>
        <v>0</v>
      </c>
      <c r="J9" s="213">
        <f>'8. Seguimiento Cuatrimestral'!X9:X11</f>
        <v>0</v>
      </c>
      <c r="K9" s="14"/>
      <c r="L9" s="14"/>
      <c r="M9" s="14"/>
      <c r="N9" s="14"/>
      <c r="O9" s="14"/>
      <c r="P9" s="14"/>
      <c r="Q9" s="14"/>
      <c r="R9" s="14"/>
      <c r="S9" s="14"/>
      <c r="T9" s="14"/>
      <c r="U9" s="14"/>
      <c r="V9" s="14"/>
      <c r="W9" s="14"/>
      <c r="X9" s="14"/>
      <c r="Y9" s="14"/>
    </row>
    <row r="10" spans="1:25" ht="14.4">
      <c r="A10" s="130"/>
      <c r="B10" s="156"/>
      <c r="C10" s="156"/>
      <c r="D10" s="156"/>
      <c r="E10" s="214"/>
      <c r="F10" s="214"/>
      <c r="G10" s="214"/>
      <c r="H10" s="214"/>
      <c r="I10" s="214"/>
      <c r="J10" s="214"/>
      <c r="K10" s="3"/>
      <c r="L10" s="3"/>
      <c r="M10" s="3"/>
      <c r="N10" s="3"/>
      <c r="O10" s="3"/>
      <c r="P10" s="3"/>
      <c r="Q10" s="3"/>
      <c r="R10" s="3"/>
      <c r="S10" s="3"/>
      <c r="T10" s="3"/>
      <c r="U10" s="3"/>
      <c r="V10" s="3"/>
      <c r="W10" s="3"/>
      <c r="X10" s="3"/>
      <c r="Y10" s="3"/>
    </row>
    <row r="11" spans="1:25" ht="14.4">
      <c r="A11" s="130"/>
      <c r="B11" s="156"/>
      <c r="C11" s="156"/>
      <c r="D11" s="156"/>
      <c r="E11" s="214"/>
      <c r="F11" s="214"/>
      <c r="G11" s="214"/>
      <c r="H11" s="214"/>
      <c r="I11" s="214"/>
      <c r="J11" s="214"/>
      <c r="K11" s="3"/>
      <c r="L11" s="3"/>
      <c r="M11" s="3"/>
      <c r="N11" s="3"/>
      <c r="O11" s="3"/>
      <c r="P11" s="3"/>
      <c r="Q11" s="3"/>
      <c r="R11" s="3"/>
      <c r="S11" s="3"/>
      <c r="T11" s="3"/>
      <c r="U11" s="3"/>
      <c r="V11" s="3"/>
      <c r="W11" s="3"/>
      <c r="X11" s="3"/>
      <c r="Y11" s="3"/>
    </row>
    <row r="12" spans="1:25" ht="16.5" customHeight="1">
      <c r="A12" s="130">
        <v>2</v>
      </c>
      <c r="B12" s="156" t="str">
        <f>IF('8. Seguimiento Cuatrimestral'!B12:B14="","",'8. Seguimiento Cuatrimestral'!B12:B14)</f>
        <v>Manejo de Emergencias y Desastres</v>
      </c>
      <c r="C12" s="156" t="str">
        <f>IF('8. Seguimiento Cuatrimestral'!C12:C14="","",'8. Seguimiento Cuatrimestral'!C12:C14)</f>
        <v>Posibilidad de Afectación Económica (o presupuestal) y Reputacional por el Otorgamiento de la AHCP sin el cumplimiento de los requisitos para el favorecimiento de un tercero</v>
      </c>
      <c r="D12" s="156" t="str">
        <f>IF('8. Seguimiento Cuatrimestral'!D12:D14="","",'8. Seguimiento Cuatrimestral'!D12:D14)</f>
        <v>Corrupción</v>
      </c>
      <c r="E12" s="213">
        <f>'8. Seguimiento Cuatrimestral'!F12:F14</f>
        <v>0</v>
      </c>
      <c r="F12" s="213">
        <f>'8. Seguimiento Cuatrimestral'!J12:J14</f>
        <v>0</v>
      </c>
      <c r="G12" s="213">
        <f>'8. Seguimiento Cuatrimestral'!M12:M14</f>
        <v>1</v>
      </c>
      <c r="H12" s="213">
        <f>'8. Seguimiento Cuatrimestral'!Q12:Q14</f>
        <v>0</v>
      </c>
      <c r="I12" s="213">
        <f>'8. Seguimiento Cuatrimestral'!T12:T14</f>
        <v>0</v>
      </c>
      <c r="J12" s="213">
        <f>'8. Seguimiento Cuatrimestral'!X12:X14</f>
        <v>0</v>
      </c>
      <c r="K12" s="3"/>
      <c r="L12" s="3"/>
      <c r="M12" s="3"/>
      <c r="N12" s="3"/>
      <c r="O12" s="3"/>
      <c r="P12" s="3"/>
      <c r="Q12" s="3"/>
      <c r="R12" s="3"/>
      <c r="S12" s="3"/>
      <c r="T12" s="3"/>
      <c r="U12" s="3"/>
      <c r="V12" s="3"/>
      <c r="W12" s="3"/>
      <c r="X12" s="3"/>
      <c r="Y12" s="3"/>
    </row>
    <row r="13" spans="1:25" ht="14.4">
      <c r="A13" s="130"/>
      <c r="B13" s="156"/>
      <c r="C13" s="156"/>
      <c r="D13" s="156"/>
      <c r="E13" s="214"/>
      <c r="F13" s="214"/>
      <c r="G13" s="214"/>
      <c r="H13" s="214"/>
      <c r="I13" s="214"/>
      <c r="J13" s="214"/>
      <c r="K13" s="3"/>
      <c r="L13" s="3"/>
      <c r="M13" s="3"/>
      <c r="N13" s="3"/>
      <c r="O13" s="3"/>
      <c r="P13" s="3"/>
      <c r="Q13" s="3"/>
      <c r="R13" s="3"/>
      <c r="S13" s="3"/>
      <c r="T13" s="3"/>
      <c r="U13" s="3"/>
      <c r="V13" s="3"/>
      <c r="W13" s="3"/>
      <c r="X13" s="3"/>
      <c r="Y13" s="3"/>
    </row>
    <row r="14" spans="1:25" ht="14.4">
      <c r="A14" s="130"/>
      <c r="B14" s="156"/>
      <c r="C14" s="156"/>
      <c r="D14" s="156"/>
      <c r="E14" s="214"/>
      <c r="F14" s="214"/>
      <c r="G14" s="214"/>
      <c r="H14" s="214"/>
      <c r="I14" s="214"/>
      <c r="J14" s="214"/>
      <c r="K14" s="3"/>
      <c r="L14" s="3"/>
      <c r="M14" s="3"/>
      <c r="N14" s="3"/>
      <c r="O14" s="3"/>
      <c r="P14" s="3"/>
      <c r="Q14" s="3"/>
      <c r="R14" s="3"/>
      <c r="S14" s="3"/>
      <c r="T14" s="3"/>
      <c r="U14" s="3"/>
      <c r="V14" s="3"/>
      <c r="W14" s="3"/>
      <c r="X14" s="3"/>
      <c r="Y14" s="3"/>
    </row>
    <row r="15" spans="1:25" ht="16.5" customHeight="1">
      <c r="A15" s="130">
        <v>3</v>
      </c>
      <c r="B15" s="156" t="str">
        <f>IF('8. Seguimiento Cuatrimestral'!B15:B17="","",'8. Seguimiento Cuatrimestral'!B15:B17)</f>
        <v>Manejo de Emergencias y Desastres</v>
      </c>
      <c r="C15" s="156" t="str">
        <f>IF('8. Seguimiento Cuatrimestral'!C15:C17="","",'8. Seguimiento Cuatrimestral'!C15:C17)</f>
        <v>Posibilidad de afectación reputacional por Emisión de conceptos técnicos de evaluación de planes de aglomeraciones de público, parques de diverisiones, atracciones o dispositivos de entretenimeinto, sin el cumplimiento de requisitos para beneficio de un tercero</v>
      </c>
      <c r="D15" s="156" t="str">
        <f>IF('8. Seguimiento Cuatrimestral'!D15:D17="","",'8. Seguimiento Cuatrimestral'!D15:D17)</f>
        <v>Trámites, OPAs y Consultas de Acceso a la Información Pública</v>
      </c>
      <c r="E15" s="213">
        <f>'8. Seguimiento Cuatrimestral'!F15:F17</f>
        <v>0</v>
      </c>
      <c r="F15" s="213">
        <f>'8. Seguimiento Cuatrimestral'!J15:J17</f>
        <v>0</v>
      </c>
      <c r="G15" s="213">
        <f>'8. Seguimiento Cuatrimestral'!M15:M17</f>
        <v>1</v>
      </c>
      <c r="H15" s="213">
        <f>'8. Seguimiento Cuatrimestral'!Q15:Q17</f>
        <v>0</v>
      </c>
      <c r="I15" s="213">
        <f>'8. Seguimiento Cuatrimestral'!T15:T17</f>
        <v>0</v>
      </c>
      <c r="J15" s="213">
        <f>'8. Seguimiento Cuatrimestral'!X15:X17</f>
        <v>0</v>
      </c>
      <c r="K15" s="3"/>
      <c r="L15" s="3"/>
      <c r="M15" s="3"/>
      <c r="N15" s="3"/>
      <c r="O15" s="3"/>
      <c r="P15" s="3"/>
      <c r="Q15" s="3"/>
      <c r="R15" s="3"/>
      <c r="S15" s="3"/>
      <c r="T15" s="3"/>
      <c r="U15" s="3"/>
      <c r="V15" s="3"/>
      <c r="W15" s="3"/>
      <c r="X15" s="3"/>
      <c r="Y15" s="3"/>
    </row>
    <row r="16" spans="1:25" ht="14.4">
      <c r="A16" s="130"/>
      <c r="B16" s="156"/>
      <c r="C16" s="156"/>
      <c r="D16" s="156"/>
      <c r="E16" s="214"/>
      <c r="F16" s="214"/>
      <c r="G16" s="214"/>
      <c r="H16" s="214"/>
      <c r="I16" s="214"/>
      <c r="J16" s="214"/>
      <c r="K16" s="3"/>
      <c r="L16" s="3"/>
      <c r="M16" s="3"/>
      <c r="N16" s="3"/>
      <c r="O16" s="3"/>
      <c r="P16" s="3"/>
      <c r="Q16" s="3"/>
      <c r="R16" s="3"/>
      <c r="S16" s="3"/>
      <c r="T16" s="3"/>
      <c r="U16" s="3"/>
      <c r="V16" s="3"/>
      <c r="W16" s="3"/>
      <c r="X16" s="3"/>
      <c r="Y16" s="3"/>
    </row>
    <row r="17" spans="1:25" ht="14.4">
      <c r="A17" s="130"/>
      <c r="B17" s="156"/>
      <c r="C17" s="156"/>
      <c r="D17" s="156"/>
      <c r="E17" s="214"/>
      <c r="F17" s="214"/>
      <c r="G17" s="214"/>
      <c r="H17" s="214"/>
      <c r="I17" s="214"/>
      <c r="J17" s="214"/>
      <c r="K17" s="3"/>
      <c r="L17" s="3"/>
      <c r="M17" s="3"/>
      <c r="N17" s="3"/>
      <c r="O17" s="3"/>
      <c r="P17" s="3"/>
      <c r="Q17" s="3"/>
      <c r="R17" s="3"/>
      <c r="S17" s="3"/>
      <c r="T17" s="3"/>
      <c r="U17" s="3"/>
      <c r="V17" s="3"/>
      <c r="W17" s="3"/>
      <c r="X17" s="3"/>
      <c r="Y17" s="3"/>
    </row>
    <row r="18" spans="1:25" ht="16.5" customHeight="1">
      <c r="A18" s="130">
        <v>4</v>
      </c>
      <c r="B18" s="156" t="str">
        <f>IF('8. Seguimiento Cuatrimestral'!B18:B20="","",'8. Seguimiento Cuatrimestral'!B18:B20)</f>
        <v>Manejo de Emergencias y Desastres</v>
      </c>
      <c r="C18" s="156" t="str">
        <f>IF('8. Seguimiento Cuatrimestral'!C18:C20="","",'8. Seguimiento Cuatrimestral'!C18:C20)</f>
        <v>Posibilidad de afectación reputaciona por el Incumplimiento de las actividades establecidas en el plan de acción</v>
      </c>
      <c r="D18" s="156" t="str">
        <f>IF('8. Seguimiento Cuatrimestral'!D18:D20="","",'8. Seguimiento Cuatrimestral'!D18:D20)</f>
        <v>Estratégico</v>
      </c>
      <c r="E18" s="213">
        <f>'8. Seguimiento Cuatrimestral'!F18:F20</f>
        <v>0</v>
      </c>
      <c r="F18" s="213">
        <f>'8. Seguimiento Cuatrimestral'!J18:J20</f>
        <v>0</v>
      </c>
      <c r="G18" s="213">
        <f>'8. Seguimiento Cuatrimestral'!M18:M20</f>
        <v>1</v>
      </c>
      <c r="H18" s="213">
        <f>'8. Seguimiento Cuatrimestral'!Q18:Q20</f>
        <v>0</v>
      </c>
      <c r="I18" s="213">
        <f>'8. Seguimiento Cuatrimestral'!T18:T20</f>
        <v>0</v>
      </c>
      <c r="J18" s="213">
        <f>'8. Seguimiento Cuatrimestral'!X18:X20</f>
        <v>0</v>
      </c>
      <c r="K18" s="3"/>
      <c r="L18" s="3"/>
      <c r="M18" s="3"/>
      <c r="N18" s="3"/>
      <c r="O18" s="3"/>
      <c r="P18" s="3"/>
      <c r="Q18" s="3"/>
      <c r="R18" s="3"/>
      <c r="S18" s="3"/>
      <c r="T18" s="3"/>
      <c r="U18" s="3"/>
      <c r="V18" s="3"/>
      <c r="W18" s="3"/>
      <c r="X18" s="3"/>
      <c r="Y18" s="3"/>
    </row>
    <row r="19" spans="1:25" ht="14.4">
      <c r="A19" s="130"/>
      <c r="B19" s="156"/>
      <c r="C19" s="156"/>
      <c r="D19" s="156"/>
      <c r="E19" s="214"/>
      <c r="F19" s="214"/>
      <c r="G19" s="214"/>
      <c r="H19" s="214"/>
      <c r="I19" s="214"/>
      <c r="J19" s="214"/>
      <c r="K19" s="3"/>
      <c r="L19" s="3"/>
      <c r="M19" s="3"/>
      <c r="N19" s="3"/>
      <c r="O19" s="3"/>
      <c r="P19" s="3"/>
      <c r="Q19" s="3"/>
      <c r="R19" s="3"/>
      <c r="S19" s="3"/>
      <c r="T19" s="3"/>
      <c r="U19" s="3"/>
      <c r="V19" s="3"/>
      <c r="W19" s="3"/>
      <c r="X19" s="3"/>
      <c r="Y19" s="3"/>
    </row>
    <row r="20" spans="1:25" ht="14.4">
      <c r="A20" s="130"/>
      <c r="B20" s="156"/>
      <c r="C20" s="156"/>
      <c r="D20" s="156"/>
      <c r="E20" s="214"/>
      <c r="F20" s="214"/>
      <c r="G20" s="214"/>
      <c r="H20" s="214"/>
      <c r="I20" s="214"/>
      <c r="J20" s="214"/>
      <c r="K20" s="3"/>
      <c r="L20" s="3"/>
      <c r="M20" s="3"/>
      <c r="N20" s="3"/>
      <c r="O20" s="3"/>
      <c r="P20" s="3"/>
      <c r="Q20" s="3"/>
      <c r="R20" s="3"/>
      <c r="S20" s="3"/>
      <c r="T20" s="3"/>
      <c r="U20" s="3"/>
      <c r="V20" s="3"/>
      <c r="W20" s="3"/>
      <c r="X20" s="3"/>
      <c r="Y20" s="3"/>
    </row>
    <row r="21" spans="1:25" ht="16.5" customHeight="1">
      <c r="A21" s="130">
        <v>5</v>
      </c>
      <c r="B21" s="156" t="str">
        <f>IF('8. Seguimiento Cuatrimestral'!B21:B23="","",'8. Seguimiento Cuatrimestral'!B21:B23)</f>
        <v>Manejo de Emergencias y Desastres</v>
      </c>
      <c r="C21" s="156" t="str">
        <f>IF('8. Seguimiento Cuatrimestral'!C21:C23="","",'8. Seguimiento Cuatrimestral'!C21:C23)</f>
        <v>Posibilidad de afectación reputaciona por Emisión de certificados de emergencia, sin el cumplimiento de requisitos para beneficio de un tercero</v>
      </c>
      <c r="D21" s="156" t="str">
        <f>IF('8. Seguimiento Cuatrimestral'!D21:D23="","",'8. Seguimiento Cuatrimestral'!D21:D23)</f>
        <v>Trámites, OPAs y Consultas de Acceso a la Información Pública</v>
      </c>
      <c r="E21" s="213">
        <f>'8. Seguimiento Cuatrimestral'!F21:F23</f>
        <v>0</v>
      </c>
      <c r="F21" s="213">
        <f>'8. Seguimiento Cuatrimestral'!J21:J23</f>
        <v>0</v>
      </c>
      <c r="G21" s="213">
        <f>'8. Seguimiento Cuatrimestral'!M21:M23</f>
        <v>1</v>
      </c>
      <c r="H21" s="213">
        <f>'8. Seguimiento Cuatrimestral'!Q21:Q23</f>
        <v>0</v>
      </c>
      <c r="I21" s="213">
        <f>'8. Seguimiento Cuatrimestral'!T21:T23</f>
        <v>0</v>
      </c>
      <c r="J21" s="213">
        <f>'8. Seguimiento Cuatrimestral'!X21:X23</f>
        <v>0</v>
      </c>
      <c r="K21" s="3"/>
      <c r="L21" s="3"/>
      <c r="M21" s="3"/>
      <c r="N21" s="3"/>
      <c r="O21" s="3"/>
      <c r="P21" s="3"/>
      <c r="Q21" s="3"/>
      <c r="R21" s="3"/>
      <c r="S21" s="3"/>
      <c r="T21" s="3"/>
      <c r="U21" s="3"/>
      <c r="V21" s="3"/>
      <c r="W21" s="3"/>
      <c r="X21" s="3"/>
      <c r="Y21" s="3"/>
    </row>
    <row r="22" spans="1:25" ht="14.4">
      <c r="A22" s="130"/>
      <c r="B22" s="156"/>
      <c r="C22" s="156"/>
      <c r="D22" s="156"/>
      <c r="E22" s="214"/>
      <c r="F22" s="214"/>
      <c r="G22" s="214"/>
      <c r="H22" s="214"/>
      <c r="I22" s="214"/>
      <c r="J22" s="214"/>
      <c r="K22" s="3"/>
      <c r="L22" s="3"/>
      <c r="M22" s="3"/>
      <c r="N22" s="3"/>
      <c r="O22" s="3"/>
      <c r="P22" s="3"/>
      <c r="Q22" s="3"/>
      <c r="R22" s="3"/>
      <c r="S22" s="3"/>
      <c r="T22" s="3"/>
      <c r="U22" s="3"/>
      <c r="V22" s="3"/>
      <c r="W22" s="3"/>
      <c r="X22" s="3"/>
      <c r="Y22" s="3"/>
    </row>
    <row r="23" spans="1:25" ht="14.4">
      <c r="A23" s="130"/>
      <c r="B23" s="156"/>
      <c r="C23" s="156"/>
      <c r="D23" s="156"/>
      <c r="E23" s="214"/>
      <c r="F23" s="214"/>
      <c r="G23" s="214"/>
      <c r="H23" s="214"/>
      <c r="I23" s="214"/>
      <c r="J23" s="214"/>
      <c r="K23" s="3"/>
      <c r="L23" s="3"/>
      <c r="M23" s="3"/>
      <c r="N23" s="3"/>
      <c r="O23" s="3"/>
      <c r="P23" s="3"/>
      <c r="Q23" s="3"/>
      <c r="R23" s="3"/>
      <c r="S23" s="3"/>
      <c r="T23" s="3"/>
      <c r="U23" s="3"/>
      <c r="V23" s="3"/>
      <c r="W23" s="3"/>
      <c r="X23" s="3"/>
      <c r="Y23" s="3"/>
    </row>
    <row r="24" spans="1:25" ht="16.5" customHeight="1">
      <c r="A24" s="130">
        <v>6</v>
      </c>
      <c r="B24" s="156" t="str">
        <f>IF('8. Seguimiento Cuatrimestral'!B24:B26="","",'8. Seguimiento Cuatrimestral'!B24:B26)</f>
        <v>Manejo de Emergencias y Desastres</v>
      </c>
      <c r="C24" s="156" t="str">
        <f>IF('8. Seguimiento Cuatrimestral'!C24:C26="","",'8. Seguimiento Cuatrimestral'!C24:C26)</f>
        <v>Posibilidad de afectación economica o presupuestal, por la alta rotación de personal de planta, debido a la falta de lineamientos y herramientas institucionalizados para una adecuada trasferencia de conocimiento.</v>
      </c>
      <c r="D24" s="156" t="str">
        <f>IF('8. Seguimiento Cuatrimestral'!D24:D26="","",'8. Seguimiento Cuatrimestral'!D24:D26)</f>
        <v>Fuga de Capital Intelectual</v>
      </c>
      <c r="E24" s="213">
        <f>'8. Seguimiento Cuatrimestral'!F24:F26</f>
        <v>0</v>
      </c>
      <c r="F24" s="213">
        <f>'8. Seguimiento Cuatrimestral'!J24:J26</f>
        <v>0</v>
      </c>
      <c r="G24" s="213">
        <f>'8. Seguimiento Cuatrimestral'!M24:M26</f>
        <v>0</v>
      </c>
      <c r="H24" s="213">
        <f>'8. Seguimiento Cuatrimestral'!Q24:Q26</f>
        <v>0</v>
      </c>
      <c r="I24" s="213">
        <f>'8. Seguimiento Cuatrimestral'!T24:T26</f>
        <v>0</v>
      </c>
      <c r="J24" s="213">
        <f>'8. Seguimiento Cuatrimestral'!X24:X26</f>
        <v>0</v>
      </c>
      <c r="K24" s="3"/>
      <c r="L24" s="3"/>
      <c r="M24" s="3"/>
      <c r="N24" s="3"/>
      <c r="O24" s="3"/>
      <c r="P24" s="3"/>
      <c r="Q24" s="3"/>
      <c r="R24" s="3"/>
      <c r="S24" s="3"/>
      <c r="T24" s="3"/>
      <c r="U24" s="3"/>
      <c r="V24" s="3"/>
      <c r="W24" s="3"/>
      <c r="X24" s="3"/>
      <c r="Y24" s="3"/>
    </row>
    <row r="25" spans="1:25" ht="14.4">
      <c r="A25" s="130"/>
      <c r="B25" s="156"/>
      <c r="C25" s="156"/>
      <c r="D25" s="156"/>
      <c r="E25" s="214"/>
      <c r="F25" s="214"/>
      <c r="G25" s="214"/>
      <c r="H25" s="214"/>
      <c r="I25" s="214"/>
      <c r="J25" s="214"/>
      <c r="K25" s="3"/>
      <c r="L25" s="3"/>
      <c r="M25" s="3"/>
      <c r="N25" s="3"/>
      <c r="O25" s="3"/>
      <c r="P25" s="3"/>
      <c r="Q25" s="3"/>
      <c r="R25" s="3"/>
      <c r="S25" s="3"/>
      <c r="T25" s="3"/>
      <c r="U25" s="3"/>
      <c r="V25" s="3"/>
      <c r="W25" s="3"/>
      <c r="X25" s="3"/>
      <c r="Y25" s="3"/>
    </row>
    <row r="26" spans="1:25" ht="14.4">
      <c r="A26" s="130"/>
      <c r="B26" s="156"/>
      <c r="C26" s="156"/>
      <c r="D26" s="156"/>
      <c r="E26" s="214"/>
      <c r="F26" s="214"/>
      <c r="G26" s="214"/>
      <c r="H26" s="214"/>
      <c r="I26" s="214"/>
      <c r="J26" s="214"/>
      <c r="K26" s="3"/>
      <c r="L26" s="3"/>
      <c r="M26" s="3"/>
      <c r="N26" s="3"/>
      <c r="O26" s="3"/>
      <c r="P26" s="3"/>
      <c r="Q26" s="3"/>
      <c r="R26" s="3"/>
      <c r="S26" s="3"/>
      <c r="T26" s="3"/>
      <c r="U26" s="3"/>
      <c r="V26" s="3"/>
      <c r="W26" s="3"/>
      <c r="X26" s="3"/>
      <c r="Y26" s="3"/>
    </row>
    <row r="27" spans="1:25" ht="16.5" customHeight="1">
      <c r="A27" s="130">
        <v>7</v>
      </c>
      <c r="B27" s="156" t="str">
        <f>IF('8. Seguimiento Cuatrimestral'!B27:B29="","",'8. Seguimiento Cuatrimestral'!B27:B29)</f>
        <v>Manejo de Emergencias y Desastres</v>
      </c>
      <c r="C27" s="156" t="str">
        <f>IF('8. Seguimiento Cuatrimestral'!C27:C29="","",'8. Seguimiento Cuatrimestral'!C27:C29)</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7" s="156" t="str">
        <f>IF('8. Seguimiento Cuatrimestral'!D27:D29="","",'8. Seguimiento Cuatrimestral'!D27:D29)</f>
        <v>Fuga de Capital Intelectual</v>
      </c>
      <c r="E27" s="213">
        <f>'8. Seguimiento Cuatrimestral'!F27:F29</f>
        <v>0</v>
      </c>
      <c r="F27" s="213">
        <f>'8. Seguimiento Cuatrimestral'!J27:J29</f>
        <v>0</v>
      </c>
      <c r="G27" s="213">
        <f>'8. Seguimiento Cuatrimestral'!M27:M29</f>
        <v>0</v>
      </c>
      <c r="H27" s="213">
        <f>'8. Seguimiento Cuatrimestral'!Q27:Q29</f>
        <v>0</v>
      </c>
      <c r="I27" s="213">
        <f>'8. Seguimiento Cuatrimestral'!T27:T29</f>
        <v>0</v>
      </c>
      <c r="J27" s="213">
        <f>'8. Seguimiento Cuatrimestral'!X27:X29</f>
        <v>0</v>
      </c>
      <c r="K27" s="3"/>
      <c r="L27" s="3"/>
      <c r="M27" s="3"/>
      <c r="N27" s="3"/>
      <c r="O27" s="3"/>
      <c r="P27" s="3"/>
      <c r="Q27" s="3"/>
      <c r="R27" s="3"/>
      <c r="S27" s="3"/>
      <c r="T27" s="3"/>
      <c r="U27" s="3"/>
      <c r="V27" s="3"/>
      <c r="W27" s="3"/>
      <c r="X27" s="3"/>
      <c r="Y27" s="3"/>
    </row>
    <row r="28" spans="1:25" ht="14.4">
      <c r="A28" s="130"/>
      <c r="B28" s="156"/>
      <c r="C28" s="156"/>
      <c r="D28" s="156"/>
      <c r="E28" s="214"/>
      <c r="F28" s="214"/>
      <c r="G28" s="214"/>
      <c r="H28" s="214"/>
      <c r="I28" s="214"/>
      <c r="J28" s="214"/>
      <c r="K28" s="3"/>
      <c r="L28" s="3"/>
      <c r="M28" s="3"/>
      <c r="N28" s="3"/>
      <c r="O28" s="3"/>
      <c r="P28" s="3"/>
      <c r="Q28" s="3"/>
      <c r="R28" s="3"/>
      <c r="S28" s="3"/>
      <c r="T28" s="3"/>
      <c r="U28" s="3"/>
      <c r="V28" s="3"/>
      <c r="W28" s="3"/>
      <c r="X28" s="3"/>
      <c r="Y28" s="3"/>
    </row>
    <row r="29" spans="1:25" ht="14.4">
      <c r="A29" s="130"/>
      <c r="B29" s="156"/>
      <c r="C29" s="156"/>
      <c r="D29" s="156"/>
      <c r="E29" s="214"/>
      <c r="F29" s="214"/>
      <c r="G29" s="214"/>
      <c r="H29" s="214"/>
      <c r="I29" s="214"/>
      <c r="J29" s="214"/>
      <c r="K29" s="3"/>
      <c r="L29" s="3"/>
      <c r="M29" s="3"/>
      <c r="N29" s="3"/>
      <c r="O29" s="3"/>
      <c r="P29" s="3"/>
      <c r="Q29" s="3"/>
      <c r="R29" s="3"/>
      <c r="S29" s="3"/>
      <c r="T29" s="3"/>
      <c r="U29" s="3"/>
      <c r="V29" s="3"/>
      <c r="W29" s="3"/>
      <c r="X29" s="3"/>
      <c r="Y29" s="3"/>
    </row>
    <row r="30" spans="1:25" ht="16.5" customHeight="1">
      <c r="A30" s="130">
        <v>8</v>
      </c>
      <c r="B30" s="156" t="str">
        <f>IF('8. Seguimiento Cuatrimestral'!B30:B32="","",'8. Seguimiento Cuatrimestral'!B30:B32)</f>
        <v>Manejo de Emergencias y Desastres</v>
      </c>
      <c r="C30" s="156" t="str">
        <f>IF('8. Seguimiento Cuatrimestral'!C30:C32="","",'8. Seguimiento Cuatrimestral'!C30:C32)</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0" s="156" t="str">
        <f>IF('8. Seguimiento Cuatrimestral'!D30:D32="","",'8. Seguimiento Cuatrimestral'!D30:D32)</f>
        <v>Seguridad de la Información (Pérdida de Confidencialidad)</v>
      </c>
      <c r="E30" s="213">
        <f>'8. Seguimiento Cuatrimestral'!F30:F32</f>
        <v>0</v>
      </c>
      <c r="F30" s="213">
        <f>'8. Seguimiento Cuatrimestral'!J30:J32</f>
        <v>0</v>
      </c>
      <c r="G30" s="213">
        <f>'8. Seguimiento Cuatrimestral'!M30:M32</f>
        <v>0</v>
      </c>
      <c r="H30" s="213">
        <f>'8. Seguimiento Cuatrimestral'!Q30:Q32</f>
        <v>0</v>
      </c>
      <c r="I30" s="213">
        <f>'8. Seguimiento Cuatrimestral'!T30:T32</f>
        <v>0</v>
      </c>
      <c r="J30" s="213">
        <f>'8. Seguimiento Cuatrimestral'!X30:X32</f>
        <v>0</v>
      </c>
      <c r="K30" s="3"/>
      <c r="L30" s="3"/>
      <c r="M30" s="3"/>
      <c r="N30" s="3"/>
      <c r="O30" s="3"/>
      <c r="P30" s="3"/>
      <c r="Q30" s="3"/>
      <c r="R30" s="3"/>
      <c r="S30" s="3"/>
      <c r="T30" s="3"/>
      <c r="U30" s="3"/>
      <c r="V30" s="3"/>
      <c r="W30" s="3"/>
      <c r="X30" s="3"/>
      <c r="Y30" s="3"/>
    </row>
    <row r="31" spans="1:25" ht="14.4">
      <c r="A31" s="130"/>
      <c r="B31" s="156"/>
      <c r="C31" s="156"/>
      <c r="D31" s="156"/>
      <c r="E31" s="214"/>
      <c r="F31" s="214"/>
      <c r="G31" s="214"/>
      <c r="H31" s="214"/>
      <c r="I31" s="214"/>
      <c r="J31" s="214"/>
      <c r="K31" s="3"/>
      <c r="L31" s="3"/>
      <c r="M31" s="3"/>
      <c r="N31" s="3"/>
      <c r="O31" s="3"/>
      <c r="P31" s="3"/>
      <c r="Q31" s="3"/>
      <c r="R31" s="3"/>
      <c r="S31" s="3"/>
      <c r="T31" s="3"/>
      <c r="U31" s="3"/>
      <c r="V31" s="3"/>
      <c r="W31" s="3"/>
      <c r="X31" s="3"/>
      <c r="Y31" s="3"/>
    </row>
    <row r="32" spans="1:25" ht="14.4">
      <c r="A32" s="130"/>
      <c r="B32" s="156"/>
      <c r="C32" s="156"/>
      <c r="D32" s="156"/>
      <c r="E32" s="214"/>
      <c r="F32" s="214"/>
      <c r="G32" s="214"/>
      <c r="H32" s="214"/>
      <c r="I32" s="214"/>
      <c r="J32" s="214"/>
      <c r="K32" s="3"/>
      <c r="L32" s="3"/>
      <c r="M32" s="3"/>
      <c r="N32" s="3"/>
      <c r="O32" s="3"/>
      <c r="P32" s="3"/>
      <c r="Q32" s="3"/>
      <c r="R32" s="3"/>
      <c r="S32" s="3"/>
      <c r="T32" s="3"/>
      <c r="U32" s="3"/>
      <c r="V32" s="3"/>
      <c r="W32" s="3"/>
      <c r="X32" s="3"/>
      <c r="Y32" s="3"/>
    </row>
    <row r="33" spans="1:25" ht="16.5" customHeight="1">
      <c r="A33" s="130">
        <v>9</v>
      </c>
      <c r="B33" s="156" t="str">
        <f>IF('8. Seguimiento Cuatrimestral'!B33:B35="","",'8. Seguimiento Cuatrimestral'!B33:B35)</f>
        <v>Manejo de Emergencias y Desastres</v>
      </c>
      <c r="C33" s="156" t="str">
        <f>IF('8. Seguimiento Cuatrimestral'!C33:C35="","",'8. Seguimiento Cuatrimestral'!C33:C35)</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3" s="156" t="str">
        <f>IF('8. Seguimiento Cuatrimestral'!D33:D35="","",'8. Seguimiento Cuatrimestral'!D33:D35)</f>
        <v>Seguridad de la Información (Pérdida de la Integridad)</v>
      </c>
      <c r="E33" s="213">
        <f>'8. Seguimiento Cuatrimestral'!F33:F35</f>
        <v>0</v>
      </c>
      <c r="F33" s="213">
        <f>'8. Seguimiento Cuatrimestral'!J33:J35</f>
        <v>0</v>
      </c>
      <c r="G33" s="213">
        <f>'8. Seguimiento Cuatrimestral'!M33:M35</f>
        <v>0</v>
      </c>
      <c r="H33" s="213">
        <f>'8. Seguimiento Cuatrimestral'!Q33:Q35</f>
        <v>0</v>
      </c>
      <c r="I33" s="213">
        <f>'8. Seguimiento Cuatrimestral'!T33:T35</f>
        <v>0</v>
      </c>
      <c r="J33" s="213">
        <f>'8. Seguimiento Cuatrimestral'!X33:X35</f>
        <v>0</v>
      </c>
      <c r="K33" s="3"/>
      <c r="L33" s="3"/>
      <c r="M33" s="3"/>
      <c r="N33" s="3"/>
      <c r="O33" s="3"/>
      <c r="P33" s="3"/>
      <c r="Q33" s="3"/>
      <c r="R33" s="3"/>
      <c r="S33" s="3"/>
      <c r="T33" s="3"/>
      <c r="U33" s="3"/>
      <c r="V33" s="3"/>
      <c r="W33" s="3"/>
      <c r="X33" s="3"/>
      <c r="Y33" s="3"/>
    </row>
    <row r="34" spans="1:25" ht="14.4">
      <c r="A34" s="130"/>
      <c r="B34" s="156"/>
      <c r="C34" s="156"/>
      <c r="D34" s="156"/>
      <c r="E34" s="214"/>
      <c r="F34" s="214"/>
      <c r="G34" s="214"/>
      <c r="H34" s="214"/>
      <c r="I34" s="214"/>
      <c r="J34" s="214"/>
      <c r="K34" s="3"/>
      <c r="L34" s="3"/>
      <c r="M34" s="3"/>
      <c r="N34" s="3"/>
      <c r="O34" s="3"/>
      <c r="P34" s="3"/>
      <c r="Q34" s="3"/>
      <c r="R34" s="3"/>
      <c r="S34" s="3"/>
      <c r="T34" s="3"/>
      <c r="U34" s="3"/>
      <c r="V34" s="3"/>
      <c r="W34" s="3"/>
      <c r="X34" s="3"/>
      <c r="Y34" s="3"/>
    </row>
    <row r="35" spans="1:25" ht="14.4">
      <c r="A35" s="130"/>
      <c r="B35" s="156"/>
      <c r="C35" s="156"/>
      <c r="D35" s="156"/>
      <c r="E35" s="214"/>
      <c r="F35" s="214"/>
      <c r="G35" s="214"/>
      <c r="H35" s="214"/>
      <c r="I35" s="214"/>
      <c r="J35" s="214"/>
      <c r="K35" s="3"/>
      <c r="L35" s="3"/>
      <c r="M35" s="3"/>
      <c r="N35" s="3"/>
      <c r="O35" s="3"/>
      <c r="P35" s="3"/>
      <c r="Q35" s="3"/>
      <c r="R35" s="3"/>
      <c r="S35" s="3"/>
      <c r="T35" s="3"/>
      <c r="U35" s="3"/>
      <c r="V35" s="3"/>
      <c r="W35" s="3"/>
      <c r="X35" s="3"/>
      <c r="Y35" s="3"/>
    </row>
    <row r="36" spans="1:25" ht="16.5" customHeight="1">
      <c r="A36" s="130">
        <v>10</v>
      </c>
      <c r="B36" s="156" t="str">
        <f>IF('8. Seguimiento Cuatrimestral'!B36:B38="","",'8. Seguimiento Cuatrimestral'!B36:B38)</f>
        <v/>
      </c>
      <c r="C36" s="156" t="str">
        <f>IF('8. Seguimiento Cuatrimestral'!C36:C38="","",'8. Seguimiento Cuatrimestral'!C36:C38)</f>
        <v/>
      </c>
      <c r="D36" s="156" t="str">
        <f>IF('8. Seguimiento Cuatrimestral'!D36:D38="","",'8. Seguimiento Cuatrimestral'!D36:D38)</f>
        <v/>
      </c>
      <c r="E36" s="213">
        <f>'8. Seguimiento Cuatrimestral'!F36:F38</f>
        <v>0</v>
      </c>
      <c r="F36" s="213">
        <f>'8. Seguimiento Cuatrimestral'!J36:J38</f>
        <v>0</v>
      </c>
      <c r="G36" s="213">
        <f>'8. Seguimiento Cuatrimestral'!M36:M38</f>
        <v>0</v>
      </c>
      <c r="H36" s="213">
        <f>'8. Seguimiento Cuatrimestral'!Q36:Q38</f>
        <v>0</v>
      </c>
      <c r="I36" s="213">
        <f>'8. Seguimiento Cuatrimestral'!T36:T38</f>
        <v>0</v>
      </c>
      <c r="J36" s="213">
        <f>'8. Seguimiento Cuatrimestral'!X36:X38</f>
        <v>0</v>
      </c>
      <c r="K36" s="3"/>
      <c r="L36" s="3"/>
      <c r="M36" s="3"/>
      <c r="N36" s="3"/>
      <c r="O36" s="3"/>
      <c r="P36" s="3"/>
      <c r="Q36" s="3"/>
      <c r="R36" s="3"/>
      <c r="S36" s="3"/>
      <c r="T36" s="3"/>
      <c r="U36" s="3"/>
      <c r="V36" s="3"/>
      <c r="W36" s="3"/>
      <c r="X36" s="3"/>
      <c r="Y36" s="3"/>
    </row>
    <row r="37" spans="1:25" ht="14.4">
      <c r="A37" s="130"/>
      <c r="B37" s="156"/>
      <c r="C37" s="156"/>
      <c r="D37" s="156"/>
      <c r="E37" s="214"/>
      <c r="F37" s="214"/>
      <c r="G37" s="214"/>
      <c r="H37" s="214"/>
      <c r="I37" s="214"/>
      <c r="J37" s="214"/>
      <c r="K37" s="3"/>
      <c r="L37" s="3"/>
      <c r="M37" s="3"/>
      <c r="N37" s="3"/>
      <c r="O37" s="3"/>
      <c r="P37" s="3"/>
      <c r="Q37" s="3"/>
      <c r="R37" s="3"/>
      <c r="S37" s="3"/>
      <c r="T37" s="3"/>
      <c r="U37" s="3"/>
      <c r="V37" s="3"/>
      <c r="W37" s="3"/>
      <c r="X37" s="3"/>
      <c r="Y37" s="3"/>
    </row>
    <row r="38" spans="1:25" ht="14.4">
      <c r="A38" s="130"/>
      <c r="B38" s="156"/>
      <c r="C38" s="156"/>
      <c r="D38" s="156"/>
      <c r="E38" s="214"/>
      <c r="F38" s="214"/>
      <c r="G38" s="214"/>
      <c r="H38" s="214"/>
      <c r="I38" s="214"/>
      <c r="J38" s="214"/>
      <c r="K38" s="3"/>
      <c r="L38" s="3"/>
      <c r="M38" s="3"/>
      <c r="N38" s="3"/>
      <c r="O38" s="3"/>
      <c r="P38" s="3"/>
      <c r="Q38" s="3"/>
      <c r="R38" s="3"/>
      <c r="S38" s="3"/>
      <c r="T38" s="3"/>
      <c r="U38" s="3"/>
      <c r="V38" s="3"/>
      <c r="W38" s="3"/>
      <c r="X38" s="3"/>
      <c r="Y38" s="3"/>
    </row>
    <row r="39" spans="1:25" ht="16.5" customHeight="1">
      <c r="A39" s="130">
        <v>11</v>
      </c>
      <c r="B39" s="156" t="str">
        <f>IF('8. Seguimiento Cuatrimestral'!B39:B41="","",'8. Seguimiento Cuatrimestral'!B39:B41)</f>
        <v/>
      </c>
      <c r="C39" s="156" t="str">
        <f>IF('8. Seguimiento Cuatrimestral'!C39:C41="","",'8. Seguimiento Cuatrimestral'!C39:C41)</f>
        <v/>
      </c>
      <c r="D39" s="156" t="str">
        <f>IF('8. Seguimiento Cuatrimestral'!D39:D41="","",'8. Seguimiento Cuatrimestral'!D39:D41)</f>
        <v/>
      </c>
      <c r="E39" s="213">
        <f>'8. Seguimiento Cuatrimestral'!F39:F41</f>
        <v>0</v>
      </c>
      <c r="F39" s="213">
        <f>'8. Seguimiento Cuatrimestral'!J39:J41</f>
        <v>0</v>
      </c>
      <c r="G39" s="213">
        <f>'8. Seguimiento Cuatrimestral'!M39:M41</f>
        <v>0</v>
      </c>
      <c r="H39" s="213">
        <f>'8. Seguimiento Cuatrimestral'!Q39:Q41</f>
        <v>0</v>
      </c>
      <c r="I39" s="213">
        <f>'8. Seguimiento Cuatrimestral'!T39:T41</f>
        <v>0</v>
      </c>
      <c r="J39" s="213">
        <f>'8. Seguimiento Cuatrimestral'!X39:X41</f>
        <v>0</v>
      </c>
      <c r="K39" s="3"/>
      <c r="L39" s="3"/>
      <c r="M39" s="3"/>
      <c r="N39" s="3"/>
      <c r="O39" s="3"/>
      <c r="P39" s="3"/>
      <c r="Q39" s="3"/>
      <c r="R39" s="3"/>
      <c r="S39" s="3"/>
      <c r="T39" s="3"/>
      <c r="U39" s="3"/>
      <c r="V39" s="3"/>
      <c r="W39" s="3"/>
      <c r="X39" s="3"/>
      <c r="Y39" s="3"/>
    </row>
    <row r="40" spans="1:25" ht="14.4">
      <c r="A40" s="130"/>
      <c r="B40" s="156"/>
      <c r="C40" s="156"/>
      <c r="D40" s="156"/>
      <c r="E40" s="214"/>
      <c r="F40" s="214"/>
      <c r="G40" s="214"/>
      <c r="H40" s="214"/>
      <c r="I40" s="214"/>
      <c r="J40" s="214"/>
      <c r="K40" s="3"/>
      <c r="L40" s="3"/>
      <c r="M40" s="3"/>
      <c r="N40" s="3"/>
      <c r="O40" s="3"/>
      <c r="P40" s="3"/>
      <c r="Q40" s="3"/>
      <c r="R40" s="3"/>
      <c r="S40" s="3"/>
      <c r="T40" s="3"/>
      <c r="U40" s="3"/>
      <c r="V40" s="3"/>
      <c r="W40" s="3"/>
      <c r="X40" s="3"/>
      <c r="Y40" s="3"/>
    </row>
    <row r="41" spans="1:25" ht="14.4">
      <c r="A41" s="130"/>
      <c r="B41" s="156"/>
      <c r="C41" s="156"/>
      <c r="D41" s="156"/>
      <c r="E41" s="214"/>
      <c r="F41" s="214"/>
      <c r="G41" s="214"/>
      <c r="H41" s="214"/>
      <c r="I41" s="214"/>
      <c r="J41" s="214"/>
      <c r="K41" s="3"/>
      <c r="L41" s="3"/>
      <c r="M41" s="3"/>
      <c r="N41" s="3"/>
      <c r="O41" s="3"/>
      <c r="P41" s="3"/>
      <c r="Q41" s="3"/>
      <c r="R41" s="3"/>
      <c r="S41" s="3"/>
      <c r="T41" s="3"/>
      <c r="U41" s="3"/>
      <c r="V41" s="3"/>
      <c r="W41" s="3"/>
      <c r="X41" s="3"/>
      <c r="Y41" s="3"/>
    </row>
    <row r="42" spans="1:25" ht="16.5" customHeight="1">
      <c r="A42" s="130">
        <v>12</v>
      </c>
      <c r="B42" s="156" t="str">
        <f>IF('8. Seguimiento Cuatrimestral'!B42:B44="","",'8. Seguimiento Cuatrimestral'!B42:B44)</f>
        <v/>
      </c>
      <c r="C42" s="156" t="str">
        <f>IF('8. Seguimiento Cuatrimestral'!C42:C44="","",'8. Seguimiento Cuatrimestral'!C42:C44)</f>
        <v/>
      </c>
      <c r="D42" s="156" t="str">
        <f>IF('8. Seguimiento Cuatrimestral'!D42:D44="","",'8. Seguimiento Cuatrimestral'!D42:D44)</f>
        <v/>
      </c>
      <c r="E42" s="213">
        <f>'8. Seguimiento Cuatrimestral'!F42:F44</f>
        <v>0</v>
      </c>
      <c r="F42" s="213">
        <f>'8. Seguimiento Cuatrimestral'!J42:J44</f>
        <v>0</v>
      </c>
      <c r="G42" s="213">
        <f>'8. Seguimiento Cuatrimestral'!M42:M44</f>
        <v>0</v>
      </c>
      <c r="H42" s="213">
        <f>'8. Seguimiento Cuatrimestral'!Q42:Q44</f>
        <v>0</v>
      </c>
      <c r="I42" s="213">
        <f>'8. Seguimiento Cuatrimestral'!T42:T44</f>
        <v>0</v>
      </c>
      <c r="J42" s="213">
        <f>'8. Seguimiento Cuatrimestral'!X42:X44</f>
        <v>0</v>
      </c>
      <c r="K42" s="3"/>
      <c r="L42" s="3"/>
      <c r="M42" s="3"/>
      <c r="N42" s="3"/>
      <c r="O42" s="3"/>
      <c r="P42" s="3"/>
      <c r="Q42" s="3"/>
      <c r="R42" s="3"/>
      <c r="S42" s="3"/>
      <c r="T42" s="3"/>
      <c r="U42" s="3"/>
      <c r="V42" s="3"/>
      <c r="W42" s="3"/>
      <c r="X42" s="3"/>
      <c r="Y42" s="3"/>
    </row>
    <row r="43" spans="1:25" ht="14.4">
      <c r="A43" s="130"/>
      <c r="B43" s="156"/>
      <c r="C43" s="156"/>
      <c r="D43" s="156"/>
      <c r="E43" s="214"/>
      <c r="F43" s="214"/>
      <c r="G43" s="214"/>
      <c r="H43" s="214"/>
      <c r="I43" s="214"/>
      <c r="J43" s="214"/>
      <c r="K43" s="3"/>
      <c r="L43" s="3"/>
      <c r="M43" s="3"/>
      <c r="N43" s="3"/>
      <c r="O43" s="3"/>
      <c r="P43" s="3"/>
      <c r="Q43" s="3"/>
      <c r="R43" s="3"/>
      <c r="S43" s="3"/>
      <c r="T43" s="3"/>
      <c r="U43" s="3"/>
      <c r="V43" s="3"/>
      <c r="W43" s="3"/>
      <c r="X43" s="3"/>
      <c r="Y43" s="3"/>
    </row>
    <row r="44" spans="1:25" ht="14.4">
      <c r="A44" s="130"/>
      <c r="B44" s="156"/>
      <c r="C44" s="156"/>
      <c r="D44" s="156"/>
      <c r="E44" s="214"/>
      <c r="F44" s="214"/>
      <c r="G44" s="214"/>
      <c r="H44" s="214"/>
      <c r="I44" s="214"/>
      <c r="J44" s="214"/>
      <c r="K44" s="3"/>
      <c r="L44" s="3"/>
      <c r="M44" s="3"/>
      <c r="N44" s="3"/>
      <c r="O44" s="3"/>
      <c r="P44" s="3"/>
      <c r="Q44" s="3"/>
      <c r="R44" s="3"/>
      <c r="S44" s="3"/>
      <c r="T44" s="3"/>
      <c r="U44" s="3"/>
      <c r="V44" s="3"/>
      <c r="W44" s="3"/>
      <c r="X44" s="3"/>
      <c r="Y44" s="3"/>
    </row>
    <row r="45" spans="1:25" ht="16.5" customHeight="1">
      <c r="A45" s="130">
        <v>13</v>
      </c>
      <c r="B45" s="156" t="str">
        <f>IF('8. Seguimiento Cuatrimestral'!B45:B47="","",'8. Seguimiento Cuatrimestral'!B45:B47)</f>
        <v/>
      </c>
      <c r="C45" s="156" t="str">
        <f>IF('8. Seguimiento Cuatrimestral'!C45:C47="","",'8. Seguimiento Cuatrimestral'!C45:C47)</f>
        <v/>
      </c>
      <c r="D45" s="156" t="str">
        <f>IF('8. Seguimiento Cuatrimestral'!D45:D47="","",'8. Seguimiento Cuatrimestral'!D45:D47)</f>
        <v/>
      </c>
      <c r="E45" s="213">
        <f>'8. Seguimiento Cuatrimestral'!F45:F47</f>
        <v>0</v>
      </c>
      <c r="F45" s="213">
        <f>'8. Seguimiento Cuatrimestral'!J45:J47</f>
        <v>0</v>
      </c>
      <c r="G45" s="213">
        <f>'8. Seguimiento Cuatrimestral'!M45:M47</f>
        <v>0</v>
      </c>
      <c r="H45" s="213">
        <f>'8. Seguimiento Cuatrimestral'!Q45:Q47</f>
        <v>0</v>
      </c>
      <c r="I45" s="213">
        <f>'8. Seguimiento Cuatrimestral'!T45:T47</f>
        <v>0</v>
      </c>
      <c r="J45" s="213">
        <f>'8. Seguimiento Cuatrimestral'!X45:X47</f>
        <v>0</v>
      </c>
      <c r="K45" s="3"/>
      <c r="L45" s="3"/>
      <c r="M45" s="3"/>
      <c r="N45" s="3"/>
      <c r="O45" s="3"/>
      <c r="P45" s="3"/>
      <c r="Q45" s="3"/>
      <c r="R45" s="3"/>
      <c r="S45" s="3"/>
      <c r="T45" s="3"/>
      <c r="U45" s="3"/>
      <c r="V45" s="3"/>
      <c r="W45" s="3"/>
      <c r="X45" s="3"/>
      <c r="Y45" s="3"/>
    </row>
    <row r="46" spans="1:25" ht="14.4">
      <c r="A46" s="130"/>
      <c r="B46" s="156"/>
      <c r="C46" s="156"/>
      <c r="D46" s="156"/>
      <c r="E46" s="214"/>
      <c r="F46" s="214"/>
      <c r="G46" s="214"/>
      <c r="H46" s="214"/>
      <c r="I46" s="214"/>
      <c r="J46" s="214"/>
      <c r="K46" s="3"/>
      <c r="L46" s="3"/>
      <c r="M46" s="3"/>
      <c r="N46" s="3"/>
      <c r="O46" s="3"/>
      <c r="P46" s="3"/>
      <c r="Q46" s="3"/>
      <c r="R46" s="3"/>
      <c r="S46" s="3"/>
      <c r="T46" s="3"/>
      <c r="U46" s="3"/>
      <c r="V46" s="3"/>
      <c r="W46" s="3"/>
      <c r="X46" s="3"/>
      <c r="Y46" s="3"/>
    </row>
    <row r="47" spans="1:25" ht="14.4">
      <c r="A47" s="130"/>
      <c r="B47" s="156"/>
      <c r="C47" s="156"/>
      <c r="D47" s="156"/>
      <c r="E47" s="214"/>
      <c r="F47" s="214"/>
      <c r="G47" s="214"/>
      <c r="H47" s="214"/>
      <c r="I47" s="214"/>
      <c r="J47" s="214"/>
      <c r="K47" s="3"/>
      <c r="L47" s="3"/>
      <c r="M47" s="3"/>
      <c r="N47" s="3"/>
      <c r="O47" s="3"/>
      <c r="P47" s="3"/>
      <c r="Q47" s="3"/>
      <c r="R47" s="3"/>
      <c r="S47" s="3"/>
      <c r="T47" s="3"/>
      <c r="U47" s="3"/>
      <c r="V47" s="3"/>
      <c r="W47" s="3"/>
      <c r="X47" s="3"/>
      <c r="Y47" s="3"/>
    </row>
    <row r="48" spans="1:25" ht="16.5" customHeight="1">
      <c r="A48" s="130">
        <v>14</v>
      </c>
      <c r="B48" s="156" t="str">
        <f>IF('8. Seguimiento Cuatrimestral'!B48:B50="","",'8. Seguimiento Cuatrimestral'!B48:B50)</f>
        <v/>
      </c>
      <c r="C48" s="156" t="str">
        <f>IF('8. Seguimiento Cuatrimestral'!C48:C50="","",'8. Seguimiento Cuatrimestral'!C48:C50)</f>
        <v/>
      </c>
      <c r="D48" s="156" t="str">
        <f>IF('8. Seguimiento Cuatrimestral'!D48:D50="","",'8. Seguimiento Cuatrimestral'!D48:D50)</f>
        <v/>
      </c>
      <c r="E48" s="213">
        <f>'8. Seguimiento Cuatrimestral'!F48:F50</f>
        <v>0</v>
      </c>
      <c r="F48" s="213">
        <f>'8. Seguimiento Cuatrimestral'!J48:J50</f>
        <v>0</v>
      </c>
      <c r="G48" s="213">
        <f>'8. Seguimiento Cuatrimestral'!M48:M50</f>
        <v>0</v>
      </c>
      <c r="H48" s="213">
        <f>'8. Seguimiento Cuatrimestral'!Q48:Q50</f>
        <v>0</v>
      </c>
      <c r="I48" s="213">
        <f>'8. Seguimiento Cuatrimestral'!T48:T50</f>
        <v>0</v>
      </c>
      <c r="J48" s="213">
        <f>'8. Seguimiento Cuatrimestral'!X48:X50</f>
        <v>0</v>
      </c>
      <c r="K48" s="3"/>
      <c r="L48" s="3"/>
      <c r="M48" s="3"/>
      <c r="N48" s="3"/>
      <c r="O48" s="3"/>
      <c r="P48" s="3"/>
      <c r="Q48" s="3"/>
      <c r="R48" s="3"/>
      <c r="S48" s="3"/>
      <c r="T48" s="3"/>
      <c r="U48" s="3"/>
      <c r="V48" s="3"/>
      <c r="W48" s="3"/>
      <c r="X48" s="3"/>
      <c r="Y48" s="3"/>
    </row>
    <row r="49" spans="1:25" ht="14.4">
      <c r="A49" s="130"/>
      <c r="B49" s="156"/>
      <c r="C49" s="156"/>
      <c r="D49" s="156"/>
      <c r="E49" s="214"/>
      <c r="F49" s="214"/>
      <c r="G49" s="214"/>
      <c r="H49" s="214"/>
      <c r="I49" s="214"/>
      <c r="J49" s="214"/>
      <c r="K49" s="3"/>
      <c r="L49" s="3"/>
      <c r="M49" s="3"/>
      <c r="N49" s="3"/>
      <c r="O49" s="3"/>
      <c r="P49" s="3"/>
      <c r="Q49" s="3"/>
      <c r="R49" s="3"/>
      <c r="S49" s="3"/>
      <c r="T49" s="3"/>
      <c r="U49" s="3"/>
      <c r="V49" s="3"/>
      <c r="W49" s="3"/>
      <c r="X49" s="3"/>
      <c r="Y49" s="3"/>
    </row>
    <row r="50" spans="1:25" ht="14.4">
      <c r="A50" s="130"/>
      <c r="B50" s="156"/>
      <c r="C50" s="156"/>
      <c r="D50" s="156"/>
      <c r="E50" s="214"/>
      <c r="F50" s="214"/>
      <c r="G50" s="214"/>
      <c r="H50" s="214"/>
      <c r="I50" s="214"/>
      <c r="J50" s="214"/>
      <c r="K50" s="3"/>
      <c r="L50" s="3"/>
      <c r="M50" s="3"/>
      <c r="N50" s="3"/>
      <c r="O50" s="3"/>
      <c r="P50" s="3"/>
      <c r="Q50" s="3"/>
      <c r="R50" s="3"/>
      <c r="S50" s="3"/>
      <c r="T50" s="3"/>
      <c r="U50" s="3"/>
      <c r="V50" s="3"/>
      <c r="W50" s="3"/>
      <c r="X50" s="3"/>
      <c r="Y50" s="3"/>
    </row>
    <row r="51" spans="1:25" ht="16.5" customHeight="1">
      <c r="A51" s="130">
        <v>15</v>
      </c>
      <c r="B51" s="156" t="str">
        <f>IF('8. Seguimiento Cuatrimestral'!B51:B53="","",'8. Seguimiento Cuatrimestral'!B51:B53)</f>
        <v/>
      </c>
      <c r="C51" s="156" t="str">
        <f>IF('8. Seguimiento Cuatrimestral'!C51:C53="","",'8. Seguimiento Cuatrimestral'!C51:C53)</f>
        <v/>
      </c>
      <c r="D51" s="156" t="str">
        <f>IF('8. Seguimiento Cuatrimestral'!D51:D53="","",'8. Seguimiento Cuatrimestral'!D51:D53)</f>
        <v/>
      </c>
      <c r="E51" s="213">
        <f>'8. Seguimiento Cuatrimestral'!F51:F53</f>
        <v>0</v>
      </c>
      <c r="F51" s="213">
        <f>'8. Seguimiento Cuatrimestral'!J51:J53</f>
        <v>0</v>
      </c>
      <c r="G51" s="213">
        <f>'8. Seguimiento Cuatrimestral'!M51:M53</f>
        <v>0</v>
      </c>
      <c r="H51" s="213">
        <f>'8. Seguimiento Cuatrimestral'!Q51:Q53</f>
        <v>0</v>
      </c>
      <c r="I51" s="213">
        <f>'8. Seguimiento Cuatrimestral'!T51:T53</f>
        <v>0</v>
      </c>
      <c r="J51" s="213">
        <f>'8. Seguimiento Cuatrimestral'!X51:X53</f>
        <v>0</v>
      </c>
      <c r="K51" s="3"/>
      <c r="L51" s="3"/>
      <c r="M51" s="3"/>
      <c r="N51" s="3"/>
      <c r="O51" s="3"/>
      <c r="P51" s="3"/>
      <c r="Q51" s="3"/>
      <c r="R51" s="3"/>
      <c r="S51" s="3"/>
      <c r="T51" s="3"/>
      <c r="U51" s="3"/>
      <c r="V51" s="3"/>
      <c r="W51" s="3"/>
      <c r="X51" s="3"/>
      <c r="Y51" s="3"/>
    </row>
    <row r="52" spans="1:25" ht="14.4">
      <c r="A52" s="130"/>
      <c r="B52" s="156"/>
      <c r="C52" s="156"/>
      <c r="D52" s="156"/>
      <c r="E52" s="214"/>
      <c r="F52" s="214"/>
      <c r="G52" s="214"/>
      <c r="H52" s="214"/>
      <c r="I52" s="214"/>
      <c r="J52" s="214"/>
      <c r="K52" s="3"/>
      <c r="L52" s="3"/>
      <c r="M52" s="3"/>
      <c r="N52" s="3"/>
      <c r="O52" s="3"/>
      <c r="P52" s="3"/>
      <c r="Q52" s="3"/>
      <c r="R52" s="3"/>
      <c r="S52" s="3"/>
      <c r="T52" s="3"/>
      <c r="U52" s="3"/>
      <c r="V52" s="3"/>
      <c r="W52" s="3"/>
      <c r="X52" s="3"/>
      <c r="Y52" s="3"/>
    </row>
    <row r="53" spans="1:25" ht="14.4">
      <c r="A53" s="130"/>
      <c r="B53" s="156"/>
      <c r="C53" s="156"/>
      <c r="D53" s="156"/>
      <c r="E53" s="214"/>
      <c r="F53" s="214"/>
      <c r="G53" s="214"/>
      <c r="H53" s="214"/>
      <c r="I53" s="214"/>
      <c r="J53" s="214"/>
      <c r="K53" s="3"/>
      <c r="L53" s="3"/>
      <c r="M53" s="3"/>
      <c r="N53" s="3"/>
      <c r="O53" s="3"/>
      <c r="P53" s="3"/>
      <c r="Q53" s="3"/>
      <c r="R53" s="3"/>
      <c r="S53" s="3"/>
      <c r="T53" s="3"/>
      <c r="U53" s="3"/>
      <c r="V53" s="3"/>
      <c r="W53" s="3"/>
      <c r="X53" s="3"/>
      <c r="Y53" s="3"/>
    </row>
    <row r="54" spans="1:25" ht="16.5" customHeight="1">
      <c r="A54" s="130">
        <v>16</v>
      </c>
      <c r="B54" s="156" t="str">
        <f>IF('8. Seguimiento Cuatrimestral'!B54:B56="","",'8. Seguimiento Cuatrimestral'!B54:B56)</f>
        <v/>
      </c>
      <c r="C54" s="156" t="str">
        <f>IF('8. Seguimiento Cuatrimestral'!C54:C56="","",'8. Seguimiento Cuatrimestral'!C54:C56)</f>
        <v/>
      </c>
      <c r="D54" s="156" t="str">
        <f>IF('8. Seguimiento Cuatrimestral'!D54:D56="","",'8. Seguimiento Cuatrimestral'!D54:D56)</f>
        <v/>
      </c>
      <c r="E54" s="213">
        <f>'8. Seguimiento Cuatrimestral'!F54:F56</f>
        <v>0</v>
      </c>
      <c r="F54" s="213">
        <f>'8. Seguimiento Cuatrimestral'!J54:J56</f>
        <v>0</v>
      </c>
      <c r="G54" s="213">
        <f>'8. Seguimiento Cuatrimestral'!M54:M56</f>
        <v>0</v>
      </c>
      <c r="H54" s="213">
        <f>'8. Seguimiento Cuatrimestral'!Q54:Q56</f>
        <v>0</v>
      </c>
      <c r="I54" s="213">
        <f>'8. Seguimiento Cuatrimestral'!T54:T56</f>
        <v>0</v>
      </c>
      <c r="J54" s="213">
        <f>'8. Seguimiento Cuatrimestral'!X54:X56</f>
        <v>0</v>
      </c>
      <c r="K54" s="3"/>
      <c r="L54" s="3"/>
      <c r="M54" s="3"/>
      <c r="N54" s="3"/>
      <c r="O54" s="3"/>
      <c r="P54" s="3"/>
      <c r="Q54" s="3"/>
      <c r="R54" s="3"/>
      <c r="S54" s="3"/>
      <c r="T54" s="3"/>
      <c r="U54" s="3"/>
      <c r="V54" s="3"/>
      <c r="W54" s="3"/>
      <c r="X54" s="3"/>
      <c r="Y54" s="3"/>
    </row>
    <row r="55" spans="1:25" ht="14.4">
      <c r="A55" s="130"/>
      <c r="B55" s="156"/>
      <c r="C55" s="156"/>
      <c r="D55" s="156"/>
      <c r="E55" s="214"/>
      <c r="F55" s="214"/>
      <c r="G55" s="214"/>
      <c r="H55" s="214"/>
      <c r="I55" s="214"/>
      <c r="J55" s="214"/>
      <c r="K55" s="3"/>
      <c r="L55" s="3"/>
      <c r="M55" s="3"/>
      <c r="N55" s="3"/>
      <c r="O55" s="3"/>
      <c r="P55" s="3"/>
      <c r="Q55" s="3"/>
      <c r="R55" s="3"/>
      <c r="S55" s="3"/>
      <c r="T55" s="3"/>
      <c r="U55" s="3"/>
      <c r="V55" s="3"/>
      <c r="W55" s="3"/>
      <c r="X55" s="3"/>
      <c r="Y55" s="3"/>
    </row>
    <row r="56" spans="1:25" ht="14.4">
      <c r="A56" s="130"/>
      <c r="B56" s="156"/>
      <c r="C56" s="156"/>
      <c r="D56" s="156"/>
      <c r="E56" s="214"/>
      <c r="F56" s="214"/>
      <c r="G56" s="214"/>
      <c r="H56" s="214"/>
      <c r="I56" s="214"/>
      <c r="J56" s="214"/>
      <c r="K56" s="3"/>
      <c r="L56" s="3"/>
      <c r="M56" s="3"/>
      <c r="N56" s="3"/>
      <c r="O56" s="3"/>
      <c r="P56" s="3"/>
      <c r="Q56" s="3"/>
      <c r="R56" s="3"/>
      <c r="S56" s="3"/>
      <c r="T56" s="3"/>
      <c r="U56" s="3"/>
      <c r="V56" s="3"/>
      <c r="W56" s="3"/>
      <c r="X56" s="3"/>
      <c r="Y56" s="3"/>
    </row>
    <row r="57" spans="1:25" ht="16.5" customHeight="1">
      <c r="A57" s="130">
        <v>17</v>
      </c>
      <c r="B57" s="156" t="str">
        <f>IF('8. Seguimiento Cuatrimestral'!B57:B59="","",'8. Seguimiento Cuatrimestral'!B57:B59)</f>
        <v/>
      </c>
      <c r="C57" s="156" t="str">
        <f>IF('8. Seguimiento Cuatrimestral'!C57:C59="","",'8. Seguimiento Cuatrimestral'!C57:C59)</f>
        <v/>
      </c>
      <c r="D57" s="156" t="str">
        <f>IF('8. Seguimiento Cuatrimestral'!D57:D59="","",'8. Seguimiento Cuatrimestral'!D57:D59)</f>
        <v/>
      </c>
      <c r="E57" s="213">
        <f>'8. Seguimiento Cuatrimestral'!F57:F59</f>
        <v>0</v>
      </c>
      <c r="F57" s="213">
        <f>'8. Seguimiento Cuatrimestral'!J57:J59</f>
        <v>0</v>
      </c>
      <c r="G57" s="213">
        <f>'8. Seguimiento Cuatrimestral'!M57:M59</f>
        <v>0</v>
      </c>
      <c r="H57" s="213">
        <f>'8. Seguimiento Cuatrimestral'!Q57:Q59</f>
        <v>0</v>
      </c>
      <c r="I57" s="213">
        <f>'8. Seguimiento Cuatrimestral'!T57:T59</f>
        <v>0</v>
      </c>
      <c r="J57" s="213">
        <f>'8. Seguimiento Cuatrimestral'!X57:X59</f>
        <v>0</v>
      </c>
      <c r="K57" s="3"/>
      <c r="L57" s="3"/>
      <c r="M57" s="3"/>
      <c r="N57" s="3"/>
      <c r="O57" s="3"/>
      <c r="P57" s="3"/>
      <c r="Q57" s="3"/>
      <c r="R57" s="3"/>
      <c r="S57" s="3"/>
      <c r="T57" s="3"/>
      <c r="U57" s="3"/>
      <c r="V57" s="3"/>
      <c r="W57" s="3"/>
      <c r="X57" s="3"/>
      <c r="Y57" s="3"/>
    </row>
    <row r="58" spans="1:25" ht="14.4">
      <c r="A58" s="130"/>
      <c r="B58" s="156"/>
      <c r="C58" s="156"/>
      <c r="D58" s="156"/>
      <c r="E58" s="214"/>
      <c r="F58" s="214"/>
      <c r="G58" s="214"/>
      <c r="H58" s="214"/>
      <c r="I58" s="214"/>
      <c r="J58" s="214"/>
      <c r="K58" s="3"/>
      <c r="L58" s="3"/>
      <c r="M58" s="3"/>
      <c r="N58" s="3"/>
      <c r="O58" s="3"/>
      <c r="P58" s="3"/>
      <c r="Q58" s="3"/>
      <c r="R58" s="3"/>
      <c r="S58" s="3"/>
      <c r="T58" s="3"/>
      <c r="U58" s="3"/>
      <c r="V58" s="3"/>
      <c r="W58" s="3"/>
      <c r="X58" s="3"/>
      <c r="Y58" s="3"/>
    </row>
    <row r="59" spans="1:25" ht="14.4">
      <c r="A59" s="130"/>
      <c r="B59" s="156"/>
      <c r="C59" s="156"/>
      <c r="D59" s="156"/>
      <c r="E59" s="214"/>
      <c r="F59" s="214"/>
      <c r="G59" s="214"/>
      <c r="H59" s="214"/>
      <c r="I59" s="214"/>
      <c r="J59" s="214"/>
      <c r="K59" s="3"/>
      <c r="L59" s="3"/>
      <c r="M59" s="3"/>
      <c r="N59" s="3"/>
      <c r="O59" s="3"/>
      <c r="P59" s="3"/>
      <c r="Q59" s="3"/>
      <c r="R59" s="3"/>
      <c r="S59" s="3"/>
      <c r="T59" s="3"/>
      <c r="U59" s="3"/>
      <c r="V59" s="3"/>
      <c r="W59" s="3"/>
      <c r="X59" s="3"/>
      <c r="Y59" s="3"/>
    </row>
    <row r="60" spans="1:25" ht="16.5" customHeight="1">
      <c r="A60" s="130">
        <v>18</v>
      </c>
      <c r="B60" s="156" t="str">
        <f>IF('8. Seguimiento Cuatrimestral'!B60:B62="","",'8. Seguimiento Cuatrimestral'!B60:B62)</f>
        <v/>
      </c>
      <c r="C60" s="156" t="str">
        <f>IF('8. Seguimiento Cuatrimestral'!C60:C62="","",'8. Seguimiento Cuatrimestral'!C60:C62)</f>
        <v/>
      </c>
      <c r="D60" s="156" t="str">
        <f>IF('8. Seguimiento Cuatrimestral'!D60:D62="","",'8. Seguimiento Cuatrimestral'!D60:D62)</f>
        <v/>
      </c>
      <c r="E60" s="213">
        <f>'8. Seguimiento Cuatrimestral'!F60:F62</f>
        <v>0</v>
      </c>
      <c r="F60" s="213">
        <f>'8. Seguimiento Cuatrimestral'!J60:J62</f>
        <v>0</v>
      </c>
      <c r="G60" s="213">
        <f>'8. Seguimiento Cuatrimestral'!M60:M62</f>
        <v>0</v>
      </c>
      <c r="H60" s="213">
        <f>'8. Seguimiento Cuatrimestral'!Q60:Q62</f>
        <v>0</v>
      </c>
      <c r="I60" s="213">
        <f>'8. Seguimiento Cuatrimestral'!T60:T62</f>
        <v>0</v>
      </c>
      <c r="J60" s="213">
        <f>'8. Seguimiento Cuatrimestral'!X60:X62</f>
        <v>0</v>
      </c>
      <c r="K60" s="3"/>
      <c r="L60" s="3"/>
      <c r="M60" s="3"/>
      <c r="N60" s="3"/>
      <c r="O60" s="3"/>
      <c r="P60" s="3"/>
      <c r="Q60" s="3"/>
      <c r="R60" s="3"/>
      <c r="S60" s="3"/>
      <c r="T60" s="3"/>
      <c r="U60" s="3"/>
      <c r="V60" s="3"/>
      <c r="W60" s="3"/>
      <c r="X60" s="3"/>
      <c r="Y60" s="3"/>
    </row>
    <row r="61" spans="1:25" ht="14.4">
      <c r="A61" s="130"/>
      <c r="B61" s="156"/>
      <c r="C61" s="156"/>
      <c r="D61" s="156"/>
      <c r="E61" s="214"/>
      <c r="F61" s="214"/>
      <c r="G61" s="214"/>
      <c r="H61" s="214"/>
      <c r="I61" s="214"/>
      <c r="J61" s="214"/>
      <c r="K61" s="3"/>
      <c r="L61" s="3"/>
      <c r="M61" s="3"/>
      <c r="N61" s="3"/>
      <c r="O61" s="3"/>
      <c r="P61" s="3"/>
      <c r="Q61" s="3"/>
      <c r="R61" s="3"/>
      <c r="S61" s="3"/>
      <c r="T61" s="3"/>
      <c r="U61" s="3"/>
      <c r="V61" s="3"/>
      <c r="W61" s="3"/>
      <c r="X61" s="3"/>
      <c r="Y61" s="3"/>
    </row>
    <row r="62" spans="1:25" ht="14.4">
      <c r="A62" s="130"/>
      <c r="B62" s="156"/>
      <c r="C62" s="156"/>
      <c r="D62" s="156"/>
      <c r="E62" s="214"/>
      <c r="F62" s="214"/>
      <c r="G62" s="214"/>
      <c r="H62" s="214"/>
      <c r="I62" s="214"/>
      <c r="J62" s="214"/>
      <c r="K62" s="3"/>
      <c r="L62" s="3"/>
      <c r="M62" s="3"/>
      <c r="N62" s="3"/>
      <c r="O62" s="3"/>
      <c r="P62" s="3"/>
      <c r="Q62" s="3"/>
      <c r="R62" s="3"/>
      <c r="S62" s="3"/>
      <c r="T62" s="3"/>
      <c r="U62" s="3"/>
      <c r="V62" s="3"/>
      <c r="W62" s="3"/>
      <c r="X62" s="3"/>
      <c r="Y62" s="3"/>
    </row>
    <row r="63" spans="1:25" ht="16.5" customHeight="1">
      <c r="A63" s="130">
        <v>19</v>
      </c>
      <c r="B63" s="156" t="str">
        <f>IF('8. Seguimiento Cuatrimestral'!B63:B65="","",'8. Seguimiento Cuatrimestral'!B63:B65)</f>
        <v/>
      </c>
      <c r="C63" s="156" t="str">
        <f>IF('8. Seguimiento Cuatrimestral'!C63:C65="","",'8. Seguimiento Cuatrimestral'!C63:C65)</f>
        <v/>
      </c>
      <c r="D63" s="156" t="str">
        <f>IF('8. Seguimiento Cuatrimestral'!D63:D65="","",'8. Seguimiento Cuatrimestral'!D63:D65)</f>
        <v/>
      </c>
      <c r="E63" s="213">
        <f>'8. Seguimiento Cuatrimestral'!F63:F65</f>
        <v>0</v>
      </c>
      <c r="F63" s="213">
        <f>'8. Seguimiento Cuatrimestral'!J63:J65</f>
        <v>0</v>
      </c>
      <c r="G63" s="213">
        <f>'8. Seguimiento Cuatrimestral'!M63:M65</f>
        <v>0</v>
      </c>
      <c r="H63" s="213">
        <f>'8. Seguimiento Cuatrimestral'!Q63:Q65</f>
        <v>0</v>
      </c>
      <c r="I63" s="213">
        <f>'8. Seguimiento Cuatrimestral'!T63:T65</f>
        <v>0</v>
      </c>
      <c r="J63" s="213">
        <f>'8. Seguimiento Cuatrimestral'!X63:X65</f>
        <v>0</v>
      </c>
      <c r="K63" s="3"/>
      <c r="L63" s="3"/>
      <c r="M63" s="3"/>
      <c r="N63" s="3"/>
      <c r="O63" s="3"/>
      <c r="P63" s="3"/>
      <c r="Q63" s="3"/>
      <c r="R63" s="3"/>
      <c r="S63" s="3"/>
      <c r="T63" s="3"/>
      <c r="U63" s="3"/>
      <c r="V63" s="3"/>
      <c r="W63" s="3"/>
      <c r="X63" s="3"/>
      <c r="Y63" s="3"/>
    </row>
    <row r="64" spans="1:25" ht="14.4">
      <c r="A64" s="130"/>
      <c r="B64" s="156"/>
      <c r="C64" s="156"/>
      <c r="D64" s="156"/>
      <c r="E64" s="214"/>
      <c r="F64" s="214"/>
      <c r="G64" s="214"/>
      <c r="H64" s="214"/>
      <c r="I64" s="214"/>
      <c r="J64" s="214"/>
      <c r="K64" s="3"/>
      <c r="L64" s="3"/>
      <c r="M64" s="3"/>
      <c r="N64" s="3"/>
      <c r="O64" s="3"/>
      <c r="P64" s="3"/>
      <c r="Q64" s="3"/>
      <c r="R64" s="3"/>
      <c r="S64" s="3"/>
      <c r="T64" s="3"/>
      <c r="U64" s="3"/>
      <c r="V64" s="3"/>
      <c r="W64" s="3"/>
      <c r="X64" s="3"/>
      <c r="Y64" s="3"/>
    </row>
    <row r="65" spans="1:25" ht="14.4">
      <c r="A65" s="130"/>
      <c r="B65" s="156"/>
      <c r="C65" s="156"/>
      <c r="D65" s="156"/>
      <c r="E65" s="214"/>
      <c r="F65" s="214"/>
      <c r="G65" s="214"/>
      <c r="H65" s="214"/>
      <c r="I65" s="214"/>
      <c r="J65" s="214"/>
      <c r="K65" s="3"/>
      <c r="L65" s="3"/>
      <c r="M65" s="3"/>
      <c r="N65" s="3"/>
      <c r="O65" s="3"/>
      <c r="P65" s="3"/>
      <c r="Q65" s="3"/>
      <c r="R65" s="3"/>
      <c r="S65" s="3"/>
      <c r="T65" s="3"/>
      <c r="U65" s="3"/>
      <c r="V65" s="3"/>
      <c r="W65" s="3"/>
      <c r="X65" s="3"/>
      <c r="Y65" s="3"/>
    </row>
    <row r="66" spans="1:25" ht="16.5" customHeight="1">
      <c r="A66" s="130">
        <v>20</v>
      </c>
      <c r="B66" s="156" t="str">
        <f>IF('8. Seguimiento Cuatrimestral'!B66:B68="","",'8. Seguimiento Cuatrimestral'!B66:B68)</f>
        <v/>
      </c>
      <c r="C66" s="156" t="str">
        <f>IF('8. Seguimiento Cuatrimestral'!C66:C68="","",'8. Seguimiento Cuatrimestral'!C66:C68)</f>
        <v/>
      </c>
      <c r="D66" s="156" t="str">
        <f>IF('8. Seguimiento Cuatrimestral'!D66:D68="","",'8. Seguimiento Cuatrimestral'!D66:D68)</f>
        <v/>
      </c>
      <c r="E66" s="213">
        <f>'8. Seguimiento Cuatrimestral'!F66:F68</f>
        <v>0</v>
      </c>
      <c r="F66" s="213">
        <f>'8. Seguimiento Cuatrimestral'!J66:J68</f>
        <v>0</v>
      </c>
      <c r="G66" s="213">
        <f>'8. Seguimiento Cuatrimestral'!M66:M68</f>
        <v>0</v>
      </c>
      <c r="H66" s="213">
        <f>'8. Seguimiento Cuatrimestral'!Q66:Q68</f>
        <v>0</v>
      </c>
      <c r="I66" s="213">
        <f>'8. Seguimiento Cuatrimestral'!T66:T68</f>
        <v>0</v>
      </c>
      <c r="J66" s="213">
        <f>'8. Seguimiento Cuatrimestral'!X66:X68</f>
        <v>0</v>
      </c>
      <c r="K66" s="3"/>
      <c r="L66" s="3"/>
      <c r="M66" s="3"/>
      <c r="N66" s="3"/>
      <c r="O66" s="3"/>
      <c r="P66" s="3"/>
      <c r="Q66" s="3"/>
      <c r="R66" s="3"/>
      <c r="S66" s="3"/>
      <c r="T66" s="3"/>
      <c r="U66" s="3"/>
      <c r="V66" s="3"/>
      <c r="W66" s="3"/>
      <c r="X66" s="3"/>
      <c r="Y66" s="3"/>
    </row>
    <row r="67" spans="1:25" ht="14.4">
      <c r="A67" s="130"/>
      <c r="B67" s="156"/>
      <c r="C67" s="156"/>
      <c r="D67" s="156"/>
      <c r="E67" s="214"/>
      <c r="F67" s="214"/>
      <c r="G67" s="214"/>
      <c r="H67" s="214"/>
      <c r="I67" s="214"/>
      <c r="J67" s="214"/>
    </row>
    <row r="68" spans="1:25" ht="14.4">
      <c r="A68" s="130"/>
      <c r="B68" s="156"/>
      <c r="C68" s="156"/>
      <c r="D68" s="156"/>
      <c r="E68" s="215"/>
      <c r="F68" s="215"/>
      <c r="G68" s="215"/>
      <c r="H68" s="215"/>
      <c r="I68" s="215"/>
      <c r="J68" s="215"/>
    </row>
    <row r="69" spans="1:25" ht="23.25" customHeight="1">
      <c r="A69" s="2"/>
      <c r="B69" s="211" t="s">
        <v>302</v>
      </c>
      <c r="C69" s="211"/>
      <c r="D69" s="211"/>
      <c r="E69" s="46">
        <f t="shared" ref="E69:J69" si="0">IFERROR(AVERAGE(E9:E68),"")</f>
        <v>0</v>
      </c>
      <c r="F69" s="46">
        <f t="shared" si="0"/>
        <v>0</v>
      </c>
      <c r="G69" s="46">
        <f t="shared" si="0"/>
        <v>0.25</v>
      </c>
      <c r="H69" s="46">
        <f t="shared" si="0"/>
        <v>0</v>
      </c>
      <c r="I69" s="46">
        <f t="shared" si="0"/>
        <v>0</v>
      </c>
      <c r="J69" s="46">
        <f t="shared" si="0"/>
        <v>0</v>
      </c>
    </row>
    <row r="70" spans="1:25" ht="23.25" customHeight="1">
      <c r="B70" s="211" t="s">
        <v>303</v>
      </c>
      <c r="C70" s="211"/>
      <c r="D70" s="211"/>
      <c r="E70" s="47">
        <v>0.33333333333333337</v>
      </c>
      <c r="F70" s="47">
        <v>0.33333333333333337</v>
      </c>
      <c r="G70" s="47">
        <v>0.66666666666666596</v>
      </c>
      <c r="H70" s="47">
        <v>0.66666666666666596</v>
      </c>
      <c r="I70" s="47">
        <v>1</v>
      </c>
      <c r="J70" s="47">
        <v>1</v>
      </c>
    </row>
    <row r="71" spans="1:25" ht="23.25" customHeight="1">
      <c r="B71" s="211" t="s">
        <v>304</v>
      </c>
      <c r="C71" s="211"/>
      <c r="D71" s="211"/>
      <c r="E71" s="46">
        <f>IFERROR(E69/E70,"")</f>
        <v>0</v>
      </c>
      <c r="F71" s="46">
        <f t="shared" ref="F71:J71" si="1">IFERROR(F69/F70,"")</f>
        <v>0</v>
      </c>
      <c r="G71" s="46">
        <f t="shared" si="1"/>
        <v>0.37500000000000039</v>
      </c>
      <c r="H71" s="46">
        <f t="shared" si="1"/>
        <v>0</v>
      </c>
      <c r="I71" s="46">
        <f t="shared" si="1"/>
        <v>0</v>
      </c>
      <c r="J71" s="46">
        <f t="shared" si="1"/>
        <v>0</v>
      </c>
    </row>
    <row r="72" spans="1:25" ht="14.4"/>
    <row r="73" spans="1:25" ht="14.4"/>
    <row r="74" spans="1:25" ht="14.4"/>
    <row r="75" spans="1:25" ht="14.4"/>
    <row r="76" spans="1:25" ht="14.4"/>
    <row r="77" spans="1:25" ht="14.4"/>
    <row r="78" spans="1:25" ht="14.4"/>
    <row r="79" spans="1:25" ht="14.4"/>
  </sheetData>
  <sheetProtection algorithmName="SHA-512" hashValue="i/bO7c5i+iq9hGDGSqUgCp1TSVPlM0ZOiKXVVrn1ZE8L7mpdkywtNfskxUm3J/5RaBKInBND9FxKCq1P4k6YpQ==" saltValue="Qa6Iox2VzyABHOXvsG8IGg=="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Hoja3"/>
  <dimension ref="A1:AE17"/>
  <sheetViews>
    <sheetView topLeftCell="D1" workbookViewId="0">
      <pane ySplit="1" topLeftCell="A2" activePane="bottomLeft" state="frozen"/>
      <selection pane="bottomLeft" activeCell="K7" sqref="K7"/>
    </sheetView>
  </sheetViews>
  <sheetFormatPr baseColWidth="10" defaultColWidth="11.44140625" defaultRowHeight="14.4"/>
  <cols>
    <col min="1" max="1" width="15.6640625" style="29" customWidth="1"/>
    <col min="2" max="2" width="23.44140625" style="29" customWidth="1"/>
    <col min="3" max="3" width="25.33203125" style="29" customWidth="1"/>
    <col min="4" max="4" width="16.44140625" style="29" customWidth="1"/>
    <col min="5" max="5" width="19.6640625" style="29" customWidth="1"/>
    <col min="6" max="6" width="26.44140625" style="29" customWidth="1"/>
    <col min="7" max="8" width="11.44140625" style="31"/>
    <col min="9" max="9" width="11" style="25" customWidth="1"/>
    <col min="10" max="10" width="16.33203125" style="25" customWidth="1"/>
    <col min="11" max="11" width="14.6640625" style="25" customWidth="1"/>
    <col min="12" max="12" width="10.6640625" style="25" customWidth="1"/>
    <col min="13" max="13" width="9.44140625" style="25" customWidth="1"/>
    <col min="14" max="14" width="13.5546875" style="25" customWidth="1"/>
    <col min="15" max="15" width="7.33203125" style="29" customWidth="1"/>
    <col min="16" max="16" width="16.33203125" style="29" customWidth="1"/>
    <col min="17" max="18" width="11.44140625" style="29"/>
    <col min="19" max="19" width="12" style="29" customWidth="1"/>
    <col min="20" max="20" width="11.44140625" style="29"/>
    <col min="21" max="21" width="12.6640625" style="29" customWidth="1"/>
    <col min="22" max="22" width="11.44140625" style="29"/>
    <col min="23" max="23" width="13.33203125" style="29" customWidth="1"/>
    <col min="24" max="24" width="13" style="29" customWidth="1"/>
    <col min="25" max="25" width="11.44140625" style="29"/>
    <col min="26" max="26" width="14.44140625" style="31" customWidth="1"/>
    <col min="27" max="27" width="11.44140625" style="31"/>
    <col min="28" max="28" width="36.33203125" style="29" customWidth="1"/>
    <col min="29" max="29" width="45.44140625" style="29" customWidth="1"/>
    <col min="30" max="30" width="15.33203125" style="29" customWidth="1"/>
    <col min="31" max="31" width="14.5546875" style="29" customWidth="1"/>
    <col min="32" max="16384" width="11.44140625" style="29"/>
  </cols>
  <sheetData>
    <row r="1" spans="1:31" s="23" customFormat="1" ht="28.8">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3.2">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3.2">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57.6">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3.2">
      <c r="B5" s="23" t="s">
        <v>145</v>
      </c>
      <c r="C5" s="23" t="s">
        <v>18</v>
      </c>
      <c r="D5" s="29" t="s">
        <v>20</v>
      </c>
      <c r="E5" s="29" t="s">
        <v>99</v>
      </c>
      <c r="F5" s="30" t="s">
        <v>43</v>
      </c>
      <c r="I5" s="25" t="s">
        <v>349</v>
      </c>
      <c r="N5" s="25" t="s">
        <v>69</v>
      </c>
      <c r="P5" s="24" t="s">
        <v>154</v>
      </c>
      <c r="Q5" s="24" t="s">
        <v>167</v>
      </c>
      <c r="Z5" s="25" t="s">
        <v>187</v>
      </c>
      <c r="AA5" s="25">
        <v>0</v>
      </c>
      <c r="AC5" s="28" t="s">
        <v>217</v>
      </c>
      <c r="AD5" s="25"/>
    </row>
    <row r="6" spans="1:31" ht="28.8">
      <c r="B6" s="24" t="s">
        <v>97</v>
      </c>
      <c r="C6" s="30" t="s">
        <v>85</v>
      </c>
      <c r="D6" s="29" t="s">
        <v>19</v>
      </c>
      <c r="E6" s="29" t="s">
        <v>100</v>
      </c>
      <c r="F6" s="30" t="s">
        <v>44</v>
      </c>
      <c r="P6" s="24" t="s">
        <v>155</v>
      </c>
      <c r="Q6" s="24" t="s">
        <v>168</v>
      </c>
      <c r="Z6" s="25" t="s">
        <v>188</v>
      </c>
      <c r="AA6" s="25">
        <v>15</v>
      </c>
    </row>
    <row r="7" spans="1:31" ht="43.2">
      <c r="B7" s="30" t="s">
        <v>15</v>
      </c>
      <c r="C7" s="29" t="s">
        <v>82</v>
      </c>
      <c r="E7" s="29" t="s">
        <v>27</v>
      </c>
      <c r="F7" s="29" t="s">
        <v>45</v>
      </c>
      <c r="P7" s="24" t="s">
        <v>156</v>
      </c>
      <c r="Z7" s="25" t="s">
        <v>189</v>
      </c>
      <c r="AA7" s="25">
        <v>0</v>
      </c>
    </row>
    <row r="8" spans="1:31">
      <c r="B8" s="29" t="s">
        <v>117</v>
      </c>
      <c r="C8" s="29" t="s">
        <v>83</v>
      </c>
      <c r="E8" s="29" t="s">
        <v>101</v>
      </c>
      <c r="F8" s="29" t="s">
        <v>46</v>
      </c>
      <c r="P8" s="24" t="s">
        <v>157</v>
      </c>
      <c r="Z8" s="25" t="s">
        <v>190</v>
      </c>
      <c r="AA8" s="25">
        <v>15</v>
      </c>
    </row>
    <row r="9" spans="1:31">
      <c r="B9" s="29" t="s">
        <v>16</v>
      </c>
      <c r="E9" s="29" t="s">
        <v>26</v>
      </c>
      <c r="F9" s="29" t="s">
        <v>47</v>
      </c>
      <c r="P9" s="24" t="s">
        <v>158</v>
      </c>
      <c r="Z9" s="25" t="s">
        <v>191</v>
      </c>
      <c r="AA9" s="25">
        <v>10</v>
      </c>
    </row>
    <row r="10" spans="1:31">
      <c r="B10" s="29" t="s">
        <v>17</v>
      </c>
      <c r="E10" s="29" t="s">
        <v>25</v>
      </c>
      <c r="F10" s="29" t="s">
        <v>48</v>
      </c>
      <c r="Z10" s="25" t="s">
        <v>192</v>
      </c>
      <c r="AA10" s="25">
        <v>0</v>
      </c>
    </row>
    <row r="11" spans="1:31">
      <c r="B11" s="29" t="s">
        <v>299</v>
      </c>
      <c r="E11" s="29" t="s">
        <v>24</v>
      </c>
      <c r="F11" s="29" t="s">
        <v>49</v>
      </c>
      <c r="Z11" s="25" t="s">
        <v>193</v>
      </c>
      <c r="AA11" s="25">
        <v>15</v>
      </c>
    </row>
    <row r="12" spans="1:31">
      <c r="F12" s="29" t="s">
        <v>50</v>
      </c>
      <c r="Z12" s="25" t="s">
        <v>194</v>
      </c>
      <c r="AA12" s="25">
        <v>0</v>
      </c>
    </row>
    <row r="13" spans="1:31">
      <c r="F13" s="29" t="s">
        <v>51</v>
      </c>
      <c r="Z13" s="25" t="s">
        <v>195</v>
      </c>
      <c r="AA13" s="25">
        <v>15</v>
      </c>
    </row>
    <row r="14" spans="1:31">
      <c r="F14" s="29" t="s">
        <v>52</v>
      </c>
      <c r="Z14" s="25" t="s">
        <v>196</v>
      </c>
      <c r="AA14" s="25">
        <v>0</v>
      </c>
    </row>
    <row r="15" spans="1:31">
      <c r="F15" s="29" t="s">
        <v>53</v>
      </c>
      <c r="Z15" s="25" t="s">
        <v>197</v>
      </c>
      <c r="AA15" s="25">
        <v>10</v>
      </c>
    </row>
    <row r="16" spans="1:31">
      <c r="F16" s="29" t="s">
        <v>54</v>
      </c>
      <c r="Z16" s="25" t="s">
        <v>198</v>
      </c>
      <c r="AA16" s="25">
        <v>5</v>
      </c>
    </row>
    <row r="17" spans="6:27">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D17"/>
  <sheetViews>
    <sheetView workbookViewId="0">
      <pane ySplit="1" topLeftCell="A2" activePane="bottomLeft" state="frozen"/>
      <selection pane="bottomLeft" activeCell="C2" sqref="C2"/>
    </sheetView>
  </sheetViews>
  <sheetFormatPr baseColWidth="10" defaultColWidth="14.44140625" defaultRowHeight="15" customHeight="1"/>
  <cols>
    <col min="1" max="1" width="13.5546875" style="39" customWidth="1"/>
    <col min="2" max="2" width="36.6640625" style="34" customWidth="1"/>
    <col min="3" max="3" width="39.33203125" style="34" customWidth="1"/>
    <col min="4" max="4" width="27.6640625" style="34" customWidth="1"/>
    <col min="5" max="27" width="10.6640625" style="34" customWidth="1"/>
    <col min="28" max="16384" width="14.44140625" style="34"/>
  </cols>
  <sheetData>
    <row r="1" spans="1:4" ht="27.75" customHeight="1">
      <c r="A1" s="32" t="s">
        <v>224</v>
      </c>
      <c r="B1" s="33" t="s">
        <v>76</v>
      </c>
      <c r="C1" s="33" t="s">
        <v>225</v>
      </c>
      <c r="D1" s="33" t="s">
        <v>226</v>
      </c>
    </row>
    <row r="2" spans="1:4" s="37" customFormat="1" ht="92.4">
      <c r="A2" s="35" t="s">
        <v>40</v>
      </c>
      <c r="B2" s="36" t="s">
        <v>227</v>
      </c>
      <c r="C2" s="36" t="s">
        <v>228</v>
      </c>
      <c r="D2" s="36" t="s">
        <v>257</v>
      </c>
    </row>
    <row r="3" spans="1:4" s="37" customFormat="1" ht="100.8">
      <c r="A3" s="35" t="s">
        <v>41</v>
      </c>
      <c r="B3" s="36" t="s">
        <v>229</v>
      </c>
      <c r="C3" s="36" t="s">
        <v>230</v>
      </c>
      <c r="D3" s="36" t="s">
        <v>256</v>
      </c>
    </row>
    <row r="4" spans="1:4" s="37" customFormat="1" ht="50.4">
      <c r="A4" s="35" t="s">
        <v>45</v>
      </c>
      <c r="B4" s="36" t="s">
        <v>231</v>
      </c>
      <c r="C4" s="36" t="s">
        <v>232</v>
      </c>
      <c r="D4" s="36" t="s">
        <v>258</v>
      </c>
    </row>
    <row r="5" spans="1:4" s="37" customFormat="1" ht="42">
      <c r="A5" s="35" t="s">
        <v>46</v>
      </c>
      <c r="B5" s="36" t="s">
        <v>233</v>
      </c>
      <c r="C5" s="36" t="s">
        <v>234</v>
      </c>
      <c r="D5" s="36" t="s">
        <v>262</v>
      </c>
    </row>
    <row r="6" spans="1:4" s="37" customFormat="1" ht="50.4">
      <c r="A6" s="35" t="s">
        <v>47</v>
      </c>
      <c r="B6" s="36" t="s">
        <v>235</v>
      </c>
      <c r="C6" s="36" t="s">
        <v>236</v>
      </c>
      <c r="D6" s="36" t="s">
        <v>258</v>
      </c>
    </row>
    <row r="7" spans="1:4" s="37" customFormat="1" ht="120" customHeight="1">
      <c r="A7" s="35" t="s">
        <v>43</v>
      </c>
      <c r="B7" s="36" t="s">
        <v>238</v>
      </c>
      <c r="C7" s="36" t="s">
        <v>239</v>
      </c>
      <c r="D7" s="36" t="s">
        <v>260</v>
      </c>
    </row>
    <row r="8" spans="1:4" s="37" customFormat="1" ht="42">
      <c r="A8" s="35" t="s">
        <v>42</v>
      </c>
      <c r="B8" s="36" t="s">
        <v>265</v>
      </c>
      <c r="C8" s="36" t="s">
        <v>237</v>
      </c>
      <c r="D8" s="36" t="s">
        <v>256</v>
      </c>
    </row>
    <row r="9" spans="1:4" s="37" customFormat="1" ht="58.8">
      <c r="A9" s="35" t="s">
        <v>44</v>
      </c>
      <c r="B9" s="36" t="s">
        <v>240</v>
      </c>
      <c r="C9" s="36" t="s">
        <v>241</v>
      </c>
      <c r="D9" s="36" t="s">
        <v>261</v>
      </c>
    </row>
    <row r="10" spans="1:4" s="37" customFormat="1" ht="50.4">
      <c r="A10" s="35" t="s">
        <v>48</v>
      </c>
      <c r="B10" s="36" t="s">
        <v>242</v>
      </c>
      <c r="C10" s="36" t="s">
        <v>243</v>
      </c>
      <c r="D10" s="36" t="s">
        <v>258</v>
      </c>
    </row>
    <row r="11" spans="1:4" s="37" customFormat="1" ht="50.4">
      <c r="A11" s="35" t="s">
        <v>49</v>
      </c>
      <c r="B11" s="36" t="s">
        <v>244</v>
      </c>
      <c r="C11" s="36" t="s">
        <v>245</v>
      </c>
      <c r="D11" s="36" t="s">
        <v>258</v>
      </c>
    </row>
    <row r="12" spans="1:4" s="37" customFormat="1" ht="50.4">
      <c r="A12" s="35" t="s">
        <v>50</v>
      </c>
      <c r="B12" s="36" t="s">
        <v>246</v>
      </c>
      <c r="C12" s="36" t="s">
        <v>247</v>
      </c>
      <c r="D12" s="36" t="s">
        <v>258</v>
      </c>
    </row>
    <row r="13" spans="1:4" s="37" customFormat="1" ht="50.4">
      <c r="A13" s="35" t="s">
        <v>51</v>
      </c>
      <c r="B13" s="36" t="s">
        <v>248</v>
      </c>
      <c r="C13" s="36" t="s">
        <v>249</v>
      </c>
      <c r="D13" s="36" t="s">
        <v>258</v>
      </c>
    </row>
    <row r="14" spans="1:4" s="37" customFormat="1" ht="50.4">
      <c r="A14" s="35" t="s">
        <v>52</v>
      </c>
      <c r="B14" s="36" t="s">
        <v>250</v>
      </c>
      <c r="C14" s="36" t="s">
        <v>251</v>
      </c>
      <c r="D14" s="36" t="s">
        <v>258</v>
      </c>
    </row>
    <row r="15" spans="1:4" s="37" customFormat="1" ht="67.2">
      <c r="A15" s="35" t="s">
        <v>53</v>
      </c>
      <c r="B15" s="36" t="s">
        <v>252</v>
      </c>
      <c r="C15" s="36" t="s">
        <v>253</v>
      </c>
      <c r="D15" s="36" t="s">
        <v>259</v>
      </c>
    </row>
    <row r="16" spans="1:4" s="37" customFormat="1" ht="33.6">
      <c r="A16" s="35" t="s">
        <v>55</v>
      </c>
      <c r="B16" s="38"/>
      <c r="C16" s="38"/>
      <c r="D16" s="36" t="s">
        <v>260</v>
      </c>
    </row>
    <row r="17" spans="1:4" s="37" customFormat="1" ht="84">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cp:lastModifiedBy>
  <dcterms:created xsi:type="dcterms:W3CDTF">2021-10-27T17:44:21Z</dcterms:created>
  <dcterms:modified xsi:type="dcterms:W3CDTF">2022-09-05T13:40:43Z</dcterms:modified>
</cp:coreProperties>
</file>