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omments4.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vgaleano\Downloads\RIESGOS II 2022\"/>
    </mc:Choice>
  </mc:AlternateContent>
  <bookViews>
    <workbookView xWindow="0" yWindow="0" windowWidth="24000" windowHeight="8235" tabRatio="769"/>
  </bookViews>
  <sheets>
    <sheet name="1. Punto de Partida" sheetId="5" r:id="rId1"/>
    <sheet name="2. Identificación del Riesgo" sheetId="7" r:id="rId2"/>
    <sheet name="3. Impacto Riesgo de Corrupción" sheetId="9" r:id="rId3"/>
    <sheet name="4. Riesgo Seguridad Informacion" sheetId="10" r:id="rId4"/>
    <sheet name="5. Valoración de Controles" sheetId="6" r:id="rId5"/>
    <sheet name="6.Valoración Control Corrupción" sheetId="11" r:id="rId6"/>
    <sheet name="7. Mapa de Riesgos General" sheetId="1" r:id="rId7"/>
    <sheet name="8. Seguimiento Cuatrimestral" sheetId="4" r:id="rId8"/>
    <sheet name="9. Seguimiento Consolidado" sheetId="14" r:id="rId9"/>
    <sheet name="Listas" sheetId="3" state="hidden" r:id="rId10"/>
    <sheet name="Datos Hoja 1" sheetId="12" state="hidden" r:id="rId11"/>
  </sheets>
  <externalReferences>
    <externalReference r:id="rId12"/>
  </externalReferences>
  <definedNames>
    <definedName name="AUTOMATIZACION" localSheetId="2">#REF!</definedName>
    <definedName name="AUTOMATIZACION" localSheetId="3">#REF!</definedName>
    <definedName name="AUTOMATIZACION" localSheetId="5">#REF!</definedName>
    <definedName name="AUTOMATIZACION" localSheetId="8">#REF!</definedName>
    <definedName name="AUTOMATIZACION">#REF!</definedName>
    <definedName name="Casi_seguro" localSheetId="2">'[1]3. PROBABILIDAD'!#REF!</definedName>
    <definedName name="Casi_seguro" localSheetId="3">'[1]3. PROBABILIDAD'!#REF!</definedName>
    <definedName name="Casi_seguro" localSheetId="5">'[1]3. PROBABILIDAD'!#REF!</definedName>
    <definedName name="Casi_seguro" localSheetId="8">'[1]3. PROBABILIDAD'!#REF!</definedName>
    <definedName name="Casi_seguro">'[1]3. PROBABILIDAD'!#REF!</definedName>
    <definedName name="CONFIDENCIALIDAD" localSheetId="2">'[1]4. IMPACTO GESTIÓN Y E'!#REF!</definedName>
    <definedName name="CONFIDENCIALIDAD" localSheetId="3">'[1]4. IMPACTO GESTIÓN Y E'!#REF!</definedName>
    <definedName name="CONFIDENCIALIDAD" localSheetId="5">'[1]4. IMPACTO GESTIÓN Y E'!#REF!</definedName>
    <definedName name="CONFIDENCIALIDAD" localSheetId="8">'[1]4. IMPACTO GESTIÓN Y E'!#REF!</definedName>
    <definedName name="CONFIDENCIALIDAD">'[1]4. IMPACTO GESTIÓN Y E'!#REF!</definedName>
    <definedName name="CONFIDENCIALIDAD_DE_LA_INFORMACIÓN" localSheetId="2">'[1]4. IMPACTO GESTIÓN Y E'!#REF!</definedName>
    <definedName name="CONFIDENCIALIDAD_DE_LA_INFORMACIÓN" localSheetId="3">'[1]4. IMPACTO GESTIÓN Y E'!#REF!</definedName>
    <definedName name="CONFIDENCIALIDAD_DE_LA_INFORMACIÓN" localSheetId="5">'[1]4. IMPACTO GESTIÓN Y E'!#REF!</definedName>
    <definedName name="CONFIDENCIALIDAD_DE_LA_INFORMACIÓN" localSheetId="8">'[1]4. IMPACTO GESTIÓN Y E'!#REF!</definedName>
    <definedName name="CONFIDENCIALIDAD_DE_LA_INFORMACIÓN">'[1]4. IMPACTO GESTIÓN Y E'!#REF!</definedName>
    <definedName name="CONTROL" localSheetId="2">#REF!</definedName>
    <definedName name="CONTROL" localSheetId="3">#REF!</definedName>
    <definedName name="CONTROL" localSheetId="5">#REF!</definedName>
    <definedName name="CONTROL" localSheetId="8">#REF!</definedName>
    <definedName name="CONTROL">#REF!</definedName>
    <definedName name="Corrupción">Listas!$Q$2:$Q$6</definedName>
    <definedName name="CREDIBILIDAD" localSheetId="2">'[1]4. IMPACTO GESTIÓN Y E'!#REF!</definedName>
    <definedName name="CREDIBILIDAD" localSheetId="3">'[1]4. IMPACTO GESTIÓN Y E'!#REF!</definedName>
    <definedName name="CREDIBILIDAD" localSheetId="5">'[1]4. IMPACTO GESTIÓN Y E'!#REF!</definedName>
    <definedName name="CREDIBILIDAD" localSheetId="8">'[1]4. IMPACTO GESTIÓN Y E'!#REF!</definedName>
    <definedName name="CREDIBILIDAD">'[1]4. IMPACTO GESTIÓN Y E'!#REF!</definedName>
    <definedName name="CREDIBILIDAD_O_IMAGEN" localSheetId="2">'[1]4. IMPACTO GESTIÓN Y E'!#REF!</definedName>
    <definedName name="CREDIBILIDAD_O_IMAGEN" localSheetId="3">'[1]4. IMPACTO GESTIÓN Y E'!#REF!</definedName>
    <definedName name="CREDIBILIDAD_O_IMAGEN" localSheetId="5">'[1]4. IMPACTO GESTIÓN Y E'!#REF!</definedName>
    <definedName name="CREDIBILIDAD_O_IMAGEN" localSheetId="8">'[1]4. IMPACTO GESTIÓN Y E'!#REF!</definedName>
    <definedName name="CREDIBILIDAD_O_IMAGEN">'[1]4. IMPACTO GESTIÓN Y E'!#REF!</definedName>
    <definedName name="CriteriosImpacto">Listas!$E$2:$E$11</definedName>
    <definedName name="EVIDENCIA" localSheetId="2">#REF!</definedName>
    <definedName name="EVIDENCIA" localSheetId="3">#REF!</definedName>
    <definedName name="EVIDENCIA" localSheetId="5">#REF!</definedName>
    <definedName name="EVIDENCIA" localSheetId="8">#REF!</definedName>
    <definedName name="EVIDENCIA">#REF!</definedName>
    <definedName name="FRECUENCIA" localSheetId="2">#REF!</definedName>
    <definedName name="FRECUENCIA" localSheetId="3">#REF!</definedName>
    <definedName name="FRECUENCIA" localSheetId="5">#REF!</definedName>
    <definedName name="FRECUENCIA" localSheetId="8">#REF!</definedName>
    <definedName name="FRECUENCIA">#REF!</definedName>
    <definedName name="Improbable_posible" localSheetId="2">'[1]3. PROBABILIDAD'!#REF!</definedName>
    <definedName name="Improbable_posible" localSheetId="3">'[1]3. PROBABILIDAD'!#REF!</definedName>
    <definedName name="Improbable_posible" localSheetId="5">'[1]3. PROBABILIDAD'!#REF!</definedName>
    <definedName name="Improbable_posible" localSheetId="8">'[1]3. PROBABILIDAD'!#REF!</definedName>
    <definedName name="Improbable_posible">'[1]3. PROBABILIDAD'!#REF!</definedName>
    <definedName name="LEGAL" localSheetId="2">'[1]4. IMPACTO GESTIÓN Y E'!#REF!</definedName>
    <definedName name="LEGAL" localSheetId="3">'[1]4. IMPACTO GESTIÓN Y E'!#REF!</definedName>
    <definedName name="LEGAL" localSheetId="5">'[1]4. IMPACTO GESTIÓN Y E'!#REF!</definedName>
    <definedName name="LEGAL" localSheetId="8">'[1]4. IMPACTO GESTIÓN Y E'!#REF!</definedName>
    <definedName name="LEGAL">'[1]4. IMPACTO GESTIÓN Y E'!#REF!</definedName>
    <definedName name="MANUALES" localSheetId="2">#REF!</definedName>
    <definedName name="MANUALES" localSheetId="3">#REF!</definedName>
    <definedName name="MANUALES" localSheetId="5">#REF!</definedName>
    <definedName name="MANUALES" localSheetId="8">#REF!</definedName>
    <definedName name="MANUALES">#REF!</definedName>
    <definedName name="OPERATIVO" localSheetId="2">'[1]4. IMPACTO GESTIÓN Y E'!#REF!</definedName>
    <definedName name="OPERATIVO" localSheetId="3">'[1]4. IMPACTO GESTIÓN Y E'!#REF!</definedName>
    <definedName name="OPERATIVO" localSheetId="5">'[1]4. IMPACTO GESTIÓN Y E'!#REF!</definedName>
    <definedName name="OPERATIVO" localSheetId="8">'[1]4. IMPACTO GESTIÓN Y E'!#REF!</definedName>
    <definedName name="OPERATIVO">'[1]4. IMPACTO GESTIÓN Y E'!#REF!</definedName>
    <definedName name="Posible" localSheetId="2">'[1]3. PROBABILIDAD'!#REF!</definedName>
    <definedName name="Posible" localSheetId="3">'[1]3. PROBABILIDAD'!#REF!</definedName>
    <definedName name="Posible" localSheetId="5">'[1]3. PROBABILIDAD'!#REF!</definedName>
    <definedName name="Posible" localSheetId="8">'[1]3. PROBABILIDAD'!#REF!</definedName>
    <definedName name="Posible">'[1]3. PROBABILIDAD'!#REF!</definedName>
    <definedName name="Probabilidad">Listas!$D$2:$D$6</definedName>
    <definedName name="Probable" localSheetId="2">'[1]3. PROBABILIDAD'!#REF!</definedName>
    <definedName name="Probable" localSheetId="3">'[1]3. PROBABILIDAD'!#REF!</definedName>
    <definedName name="Probable" localSheetId="5">'[1]3. PROBABILIDAD'!#REF!</definedName>
    <definedName name="Probable" localSheetId="8">'[1]3. PROBABILIDAD'!#REF!</definedName>
    <definedName name="Probable">'[1]3. PROBABILIDAD'!#REF!</definedName>
    <definedName name="Rara_vez" localSheetId="2">'[1]3. PROBABILIDAD'!#REF!</definedName>
    <definedName name="Rara_vez" localSheetId="3">'[1]3. PROBABILIDAD'!#REF!</definedName>
    <definedName name="Rara_vez" localSheetId="5">'[1]3. PROBABILIDAD'!#REF!</definedName>
    <definedName name="Rara_vez" localSheetId="8">'[1]3. PROBABILIDAD'!#REF!</definedName>
    <definedName name="Rara_vez">'[1]3. PROBABILIDAD'!#REF!</definedName>
    <definedName name="RESPONSABLES" localSheetId="2">#REF!</definedName>
    <definedName name="RESPONSABLES" localSheetId="3">#REF!</definedName>
    <definedName name="RESPONSABLES" localSheetId="5">#REF!</definedName>
    <definedName name="RESPONSABLES" localSheetId="8">#REF!</definedName>
    <definedName name="RESPONSABLES">#REF!</definedName>
    <definedName name="SI_NO">Listas!$O$2:$O$3</definedName>
    <definedName name="TIEMPO" localSheetId="2">#REF!</definedName>
    <definedName name="TIEMPO" localSheetId="3">#REF!</definedName>
    <definedName name="TIEMPO" localSheetId="5">#REF!</definedName>
    <definedName name="TIEMPO" localSheetId="8">#REF!</definedName>
    <definedName name="TIEMPO">#REF!</definedName>
    <definedName name="TipoRiesgo">Listas!$B$2:$B$11</definedName>
    <definedName name="TratamientoCorrupcion">Listas!$AD$2:$AD$4</definedName>
    <definedName name="TratamientoV5">Listas!$N$2:$N$5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K66" i="1" l="1"/>
  <c r="AK63" i="1"/>
  <c r="AK60" i="1"/>
  <c r="AK57" i="1"/>
  <c r="AK54" i="1"/>
  <c r="AK51" i="1"/>
  <c r="AK48" i="1"/>
  <c r="AK45" i="1"/>
  <c r="AK42" i="1"/>
  <c r="AK39" i="1"/>
  <c r="AK36" i="1"/>
  <c r="AK33" i="1"/>
  <c r="AK30" i="1"/>
  <c r="AK27" i="1"/>
  <c r="AK24" i="1"/>
  <c r="AK21" i="1"/>
  <c r="AK18" i="1"/>
  <c r="AK15" i="1"/>
  <c r="AK12" i="1"/>
  <c r="H9" i="6"/>
  <c r="R10" i="6"/>
  <c r="R11" i="6"/>
  <c r="R12" i="6"/>
  <c r="R13" i="6"/>
  <c r="R14" i="6"/>
  <c r="R15" i="6"/>
  <c r="R16" i="6"/>
  <c r="R17" i="6"/>
  <c r="R18" i="6"/>
  <c r="R19" i="6"/>
  <c r="R20" i="6"/>
  <c r="R21" i="6"/>
  <c r="R22" i="6"/>
  <c r="R23" i="6"/>
  <c r="R24" i="6"/>
  <c r="R25" i="6"/>
  <c r="R26" i="6"/>
  <c r="R27" i="6"/>
  <c r="R28" i="6"/>
  <c r="R29" i="6"/>
  <c r="R30" i="6"/>
  <c r="R31" i="6"/>
  <c r="R32" i="6"/>
  <c r="R33" i="6"/>
  <c r="R34" i="6"/>
  <c r="R35" i="6"/>
  <c r="R36" i="6"/>
  <c r="R37" i="6"/>
  <c r="R38" i="6"/>
  <c r="R39" i="6"/>
  <c r="R40" i="6"/>
  <c r="R41" i="6"/>
  <c r="R42" i="6"/>
  <c r="R43" i="6"/>
  <c r="R44" i="6"/>
  <c r="R45" i="6"/>
  <c r="R46" i="6"/>
  <c r="R47" i="6"/>
  <c r="R48" i="6"/>
  <c r="R49" i="6"/>
  <c r="R50" i="6"/>
  <c r="R51" i="6"/>
  <c r="R52" i="6"/>
  <c r="R53" i="6"/>
  <c r="R54" i="6"/>
  <c r="R55" i="6"/>
  <c r="R56" i="6"/>
  <c r="R57" i="6"/>
  <c r="R58" i="6"/>
  <c r="R59" i="6"/>
  <c r="R60" i="6"/>
  <c r="R61" i="6"/>
  <c r="R62" i="6"/>
  <c r="R63" i="6"/>
  <c r="R64" i="6"/>
  <c r="R65" i="6"/>
  <c r="R66" i="6"/>
  <c r="R67" i="6"/>
  <c r="R68" i="6"/>
  <c r="R9" i="6"/>
  <c r="H68" i="6" l="1"/>
  <c r="H67" i="6"/>
  <c r="H66" i="6"/>
  <c r="H65" i="6"/>
  <c r="H64" i="6"/>
  <c r="H63" i="6"/>
  <c r="H62" i="6"/>
  <c r="H61" i="6"/>
  <c r="H60" i="6"/>
  <c r="H59" i="6"/>
  <c r="H58" i="6"/>
  <c r="H57" i="6"/>
  <c r="H56" i="6"/>
  <c r="H55" i="6"/>
  <c r="H54" i="6"/>
  <c r="H53" i="6"/>
  <c r="H52" i="6"/>
  <c r="H51" i="6"/>
  <c r="H50" i="6"/>
  <c r="H49" i="6"/>
  <c r="H48" i="6"/>
  <c r="H47" i="6"/>
  <c r="H46" i="6"/>
  <c r="H45" i="6"/>
  <c r="H44" i="6"/>
  <c r="H43" i="6"/>
  <c r="H42" i="6"/>
  <c r="H41" i="6"/>
  <c r="H40" i="6"/>
  <c r="H39" i="6"/>
  <c r="H38" i="6"/>
  <c r="H37" i="6"/>
  <c r="H36" i="6"/>
  <c r="H35" i="6"/>
  <c r="H34" i="6"/>
  <c r="H33" i="6"/>
  <c r="H32" i="6"/>
  <c r="H31" i="6"/>
  <c r="H30" i="6"/>
  <c r="H29" i="6"/>
  <c r="H28" i="6"/>
  <c r="H27" i="6"/>
  <c r="H26" i="6"/>
  <c r="H25" i="6"/>
  <c r="H24" i="6"/>
  <c r="H23" i="6"/>
  <c r="H22" i="6"/>
  <c r="H21" i="6"/>
  <c r="H20" i="6"/>
  <c r="H19" i="6"/>
  <c r="H18" i="6"/>
  <c r="H17" i="6"/>
  <c r="H16" i="6"/>
  <c r="H15" i="6"/>
  <c r="H14" i="6"/>
  <c r="H13" i="6"/>
  <c r="H12" i="6"/>
  <c r="H11" i="6"/>
  <c r="H10" i="6"/>
  <c r="U9" i="7"/>
  <c r="U66" i="7" l="1"/>
  <c r="U63" i="7"/>
  <c r="U60" i="7"/>
  <c r="U57" i="7"/>
  <c r="U54" i="7"/>
  <c r="U51" i="7"/>
  <c r="U48" i="7"/>
  <c r="U45" i="7"/>
  <c r="U42" i="7"/>
  <c r="U39" i="7"/>
  <c r="U36" i="7"/>
  <c r="U33" i="7"/>
  <c r="U30" i="7"/>
  <c r="U27" i="7"/>
  <c r="U24" i="7"/>
  <c r="U21" i="7"/>
  <c r="U18" i="7"/>
  <c r="U15" i="7"/>
  <c r="U12" i="7"/>
  <c r="E66" i="4" l="1"/>
  <c r="E63" i="4"/>
  <c r="E60" i="4"/>
  <c r="E57" i="4"/>
  <c r="E54" i="4"/>
  <c r="E51" i="4"/>
  <c r="E48" i="4"/>
  <c r="E45" i="4"/>
  <c r="E42" i="4"/>
  <c r="E39" i="4"/>
  <c r="E36" i="4"/>
  <c r="E33" i="4"/>
  <c r="E30" i="4"/>
  <c r="E27" i="4"/>
  <c r="E24" i="4"/>
  <c r="E21" i="4"/>
  <c r="E18" i="4"/>
  <c r="E15" i="4"/>
  <c r="E12" i="4"/>
  <c r="E9" i="4"/>
  <c r="N13" i="11" l="1"/>
  <c r="N14" i="11"/>
  <c r="C66" i="1" l="1"/>
  <c r="C63" i="1"/>
  <c r="C60" i="1"/>
  <c r="C57" i="1"/>
  <c r="C54" i="1"/>
  <c r="C51" i="1"/>
  <c r="C48" i="1"/>
  <c r="C45" i="1"/>
  <c r="C42" i="1"/>
  <c r="C39" i="1"/>
  <c r="C36" i="1"/>
  <c r="C33" i="1"/>
  <c r="C30" i="1"/>
  <c r="C27" i="1"/>
  <c r="C24" i="1"/>
  <c r="C21" i="1"/>
  <c r="C18" i="1"/>
  <c r="C15" i="1"/>
  <c r="C12" i="1"/>
  <c r="C9" i="1"/>
  <c r="D51" i="11"/>
  <c r="W51" i="11" s="1"/>
  <c r="D54" i="6"/>
  <c r="D66" i="6"/>
  <c r="C66" i="6"/>
  <c r="B66" i="6"/>
  <c r="D27" i="6"/>
  <c r="C27" i="6"/>
  <c r="B24" i="6"/>
  <c r="T67" i="6"/>
  <c r="V67" i="6" s="1"/>
  <c r="T58" i="6"/>
  <c r="V58" i="6" s="1"/>
  <c r="J68" i="6"/>
  <c r="T68" i="6" s="1"/>
  <c r="V68" i="6" s="1"/>
  <c r="J67" i="6"/>
  <c r="S67" i="6" s="1"/>
  <c r="U67" i="6" s="1"/>
  <c r="J65" i="6"/>
  <c r="S65" i="6" s="1"/>
  <c r="U65" i="6" s="1"/>
  <c r="J64" i="6"/>
  <c r="T64" i="6" s="1"/>
  <c r="V64" i="6" s="1"/>
  <c r="J62" i="6"/>
  <c r="T62" i="6" s="1"/>
  <c r="V62" i="6" s="1"/>
  <c r="J61" i="6"/>
  <c r="T61" i="6" s="1"/>
  <c r="V61" i="6" s="1"/>
  <c r="J59" i="6"/>
  <c r="T59" i="6" s="1"/>
  <c r="V59" i="6" s="1"/>
  <c r="J58" i="6"/>
  <c r="S58" i="6" s="1"/>
  <c r="U58" i="6" s="1"/>
  <c r="J56" i="6"/>
  <c r="T56" i="6" s="1"/>
  <c r="V56" i="6" s="1"/>
  <c r="J55" i="6"/>
  <c r="S55" i="6" s="1"/>
  <c r="U55" i="6" s="1"/>
  <c r="J53" i="6"/>
  <c r="T53" i="6" s="1"/>
  <c r="V53" i="6" s="1"/>
  <c r="J52" i="6"/>
  <c r="T52" i="6" s="1"/>
  <c r="V52" i="6" s="1"/>
  <c r="J50" i="6"/>
  <c r="T50" i="6" s="1"/>
  <c r="V50" i="6" s="1"/>
  <c r="J49" i="6"/>
  <c r="T49" i="6" s="1"/>
  <c r="V49" i="6" s="1"/>
  <c r="J47" i="6"/>
  <c r="T47" i="6" s="1"/>
  <c r="V47" i="6" s="1"/>
  <c r="J46" i="6"/>
  <c r="T46" i="6" s="1"/>
  <c r="V46" i="6" s="1"/>
  <c r="J44" i="6"/>
  <c r="T44" i="6" s="1"/>
  <c r="V44" i="6" s="1"/>
  <c r="J43" i="6"/>
  <c r="S43" i="6" s="1"/>
  <c r="U43" i="6" s="1"/>
  <c r="J41" i="6"/>
  <c r="T41" i="6" s="1"/>
  <c r="V41" i="6" s="1"/>
  <c r="J40" i="6"/>
  <c r="J38" i="6"/>
  <c r="T38" i="6" s="1"/>
  <c r="V38" i="6" s="1"/>
  <c r="J37" i="6"/>
  <c r="T37" i="6" s="1"/>
  <c r="V37" i="6" s="1"/>
  <c r="J35" i="6"/>
  <c r="T35" i="6" s="1"/>
  <c r="V35" i="6" s="1"/>
  <c r="J34" i="6"/>
  <c r="T34" i="6" s="1"/>
  <c r="V34" i="6" s="1"/>
  <c r="J32" i="6"/>
  <c r="T32" i="6" s="1"/>
  <c r="V32" i="6" s="1"/>
  <c r="J31" i="6"/>
  <c r="J29" i="6"/>
  <c r="T29" i="6" s="1"/>
  <c r="V29" i="6" s="1"/>
  <c r="J28" i="6"/>
  <c r="T28" i="6" s="1"/>
  <c r="V28" i="6" s="1"/>
  <c r="J26" i="6"/>
  <c r="T26" i="6" s="1"/>
  <c r="V26" i="6" s="1"/>
  <c r="J25" i="6"/>
  <c r="T25" i="6" s="1"/>
  <c r="V25" i="6" s="1"/>
  <c r="J23" i="6"/>
  <c r="T23" i="6" s="1"/>
  <c r="V23" i="6" s="1"/>
  <c r="J22" i="6"/>
  <c r="T22" i="6" s="1"/>
  <c r="V22" i="6" s="1"/>
  <c r="J20" i="6"/>
  <c r="J19" i="6"/>
  <c r="J17" i="6"/>
  <c r="T17" i="6" s="1"/>
  <c r="V17" i="6" s="1"/>
  <c r="J16" i="6"/>
  <c r="T16" i="6" s="1"/>
  <c r="V16" i="6" s="1"/>
  <c r="J14" i="6"/>
  <c r="S14" i="6" s="1"/>
  <c r="U14" i="6" s="1"/>
  <c r="J13" i="6"/>
  <c r="J11" i="6"/>
  <c r="S11" i="6" s="1"/>
  <c r="U11" i="6" s="1"/>
  <c r="J10" i="6"/>
  <c r="N17" i="11"/>
  <c r="O17" i="11" s="1"/>
  <c r="N16" i="11"/>
  <c r="O16" i="11" s="1"/>
  <c r="O14" i="11"/>
  <c r="O13" i="11"/>
  <c r="S34" i="6" l="1"/>
  <c r="U34" i="6" s="1"/>
  <c r="T31" i="6"/>
  <c r="V31" i="6" s="1"/>
  <c r="S59" i="6"/>
  <c r="U59" i="6" s="1"/>
  <c r="S17" i="6"/>
  <c r="U17" i="6" s="1"/>
  <c r="T43" i="6"/>
  <c r="V43" i="6" s="1"/>
  <c r="S46" i="6"/>
  <c r="U46" i="6" s="1"/>
  <c r="S35" i="6"/>
  <c r="U35" i="6" s="1"/>
  <c r="T55" i="6"/>
  <c r="V55" i="6" s="1"/>
  <c r="S47" i="6"/>
  <c r="U47" i="6" s="1"/>
  <c r="S16" i="6"/>
  <c r="U16" i="6" s="1"/>
  <c r="S25" i="6"/>
  <c r="U25" i="6" s="1"/>
  <c r="S37" i="6"/>
  <c r="U37" i="6" s="1"/>
  <c r="S49" i="6"/>
  <c r="U49" i="6" s="1"/>
  <c r="S61" i="6"/>
  <c r="U61" i="6" s="1"/>
  <c r="S26" i="6"/>
  <c r="U26" i="6" s="1"/>
  <c r="S38" i="6"/>
  <c r="U38" i="6" s="1"/>
  <c r="S50" i="6"/>
  <c r="U50" i="6" s="1"/>
  <c r="S62" i="6"/>
  <c r="U62" i="6" s="1"/>
  <c r="S28" i="6"/>
  <c r="U28" i="6" s="1"/>
  <c r="S52" i="6"/>
  <c r="U52" i="6" s="1"/>
  <c r="S64" i="6"/>
  <c r="U64" i="6" s="1"/>
  <c r="S29" i="6"/>
  <c r="U29" i="6" s="1"/>
  <c r="S41" i="6"/>
  <c r="U41" i="6" s="1"/>
  <c r="S53" i="6"/>
  <c r="U53" i="6" s="1"/>
  <c r="T40" i="6"/>
  <c r="V40" i="6" s="1"/>
  <c r="T65" i="6"/>
  <c r="V65" i="6" s="1"/>
  <c r="S32" i="6"/>
  <c r="U32" i="6" s="1"/>
  <c r="S44" i="6"/>
  <c r="U44" i="6" s="1"/>
  <c r="S56" i="6"/>
  <c r="U56" i="6" s="1"/>
  <c r="S68" i="6"/>
  <c r="U68" i="6" s="1"/>
  <c r="T20" i="6"/>
  <c r="V20" i="6" s="1"/>
  <c r="S19" i="6"/>
  <c r="U19" i="6" s="1"/>
  <c r="M17" i="11"/>
  <c r="Q17" i="11" s="1"/>
  <c r="M16" i="11"/>
  <c r="Q16" i="11" s="1"/>
  <c r="M14" i="11"/>
  <c r="Q14" i="11" s="1"/>
  <c r="M13" i="11"/>
  <c r="Q13" i="11" s="1"/>
  <c r="N68" i="11"/>
  <c r="O68" i="11" s="1"/>
  <c r="N67" i="11"/>
  <c r="O67" i="11" s="1"/>
  <c r="N65" i="11"/>
  <c r="O65" i="11" s="1"/>
  <c r="N64" i="11"/>
  <c r="O64" i="11" s="1"/>
  <c r="N62" i="11"/>
  <c r="O62" i="11" s="1"/>
  <c r="N61" i="11"/>
  <c r="M61" i="11" s="1"/>
  <c r="Q61" i="11" s="1"/>
  <c r="N59" i="11"/>
  <c r="O59" i="11" s="1"/>
  <c r="N58" i="11"/>
  <c r="O58" i="11" s="1"/>
  <c r="N56" i="11"/>
  <c r="O56" i="11" s="1"/>
  <c r="N55" i="11"/>
  <c r="O55" i="11" s="1"/>
  <c r="N53" i="11"/>
  <c r="O53" i="11" s="1"/>
  <c r="N52" i="11"/>
  <c r="M52" i="11" s="1"/>
  <c r="Q52" i="11" s="1"/>
  <c r="N50" i="11"/>
  <c r="M50" i="11" s="1"/>
  <c r="Q50" i="11" s="1"/>
  <c r="N49" i="11"/>
  <c r="O49" i="11" s="1"/>
  <c r="N47" i="11"/>
  <c r="O47" i="11" s="1"/>
  <c r="N46" i="11"/>
  <c r="M46" i="11" s="1"/>
  <c r="Q46" i="11" s="1"/>
  <c r="N44" i="11"/>
  <c r="O44" i="11" s="1"/>
  <c r="N43" i="11"/>
  <c r="O43" i="11" s="1"/>
  <c r="N41" i="11"/>
  <c r="M41" i="11" s="1"/>
  <c r="Q41" i="11" s="1"/>
  <c r="N40" i="11"/>
  <c r="M40" i="11" s="1"/>
  <c r="Q40" i="11" s="1"/>
  <c r="N38" i="11"/>
  <c r="O38" i="11" s="1"/>
  <c r="N37" i="11"/>
  <c r="O37" i="11" s="1"/>
  <c r="N35" i="11"/>
  <c r="O35" i="11" s="1"/>
  <c r="N34" i="11"/>
  <c r="M34" i="11" s="1"/>
  <c r="Q34" i="11" s="1"/>
  <c r="N32" i="11"/>
  <c r="O32" i="11" s="1"/>
  <c r="N31" i="11"/>
  <c r="M31" i="11" s="1"/>
  <c r="Q31" i="11" s="1"/>
  <c r="N29" i="11"/>
  <c r="M29" i="11" s="1"/>
  <c r="Q29" i="11" s="1"/>
  <c r="N28" i="11"/>
  <c r="M28" i="11" s="1"/>
  <c r="Q28" i="11" s="1"/>
  <c r="N26" i="11"/>
  <c r="O26" i="11" s="1"/>
  <c r="M26" i="11"/>
  <c r="Q26" i="11" s="1"/>
  <c r="N25" i="11"/>
  <c r="O25" i="11" s="1"/>
  <c r="N23" i="11"/>
  <c r="O23" i="11" s="1"/>
  <c r="N22" i="11"/>
  <c r="M22" i="11" s="1"/>
  <c r="Q22" i="11" s="1"/>
  <c r="N20" i="11"/>
  <c r="O20" i="11" s="1"/>
  <c r="N19" i="11"/>
  <c r="O19" i="11" s="1"/>
  <c r="D21" i="11"/>
  <c r="N66" i="11"/>
  <c r="N63" i="11"/>
  <c r="N60" i="11"/>
  <c r="N57" i="11"/>
  <c r="N54" i="11"/>
  <c r="N51" i="11"/>
  <c r="N48" i="11"/>
  <c r="N45" i="11"/>
  <c r="N42" i="11"/>
  <c r="O39" i="11"/>
  <c r="N39" i="11"/>
  <c r="N36" i="11"/>
  <c r="N33" i="11"/>
  <c r="N30" i="11"/>
  <c r="N27" i="11"/>
  <c r="N24" i="11"/>
  <c r="N21" i="11"/>
  <c r="N18" i="11"/>
  <c r="N15" i="11"/>
  <c r="D66" i="11"/>
  <c r="W66" i="11" s="1"/>
  <c r="C66" i="11"/>
  <c r="B66" i="11"/>
  <c r="D63" i="11"/>
  <c r="W63" i="11" s="1"/>
  <c r="C63" i="11"/>
  <c r="B63" i="11"/>
  <c r="D60" i="11"/>
  <c r="W60" i="11" s="1"/>
  <c r="C60" i="11"/>
  <c r="B60" i="11"/>
  <c r="D57" i="11"/>
  <c r="W57" i="11" s="1"/>
  <c r="C57" i="11"/>
  <c r="B57" i="11"/>
  <c r="D54" i="11"/>
  <c r="W54" i="11" s="1"/>
  <c r="C54" i="11"/>
  <c r="B54" i="11"/>
  <c r="C51" i="11"/>
  <c r="B51" i="11"/>
  <c r="D48" i="11"/>
  <c r="W48" i="11" s="1"/>
  <c r="C48" i="11"/>
  <c r="B48" i="11"/>
  <c r="D45" i="11"/>
  <c r="W45" i="11" s="1"/>
  <c r="C45" i="11"/>
  <c r="B45" i="11"/>
  <c r="D42" i="11"/>
  <c r="W42" i="11" s="1"/>
  <c r="C42" i="11"/>
  <c r="B42" i="11"/>
  <c r="D39" i="11"/>
  <c r="W39" i="11" s="1"/>
  <c r="C39" i="11"/>
  <c r="B39" i="11"/>
  <c r="D36" i="11"/>
  <c r="W36" i="11" s="1"/>
  <c r="C36" i="11"/>
  <c r="B36" i="11"/>
  <c r="D33" i="11"/>
  <c r="W33" i="11" s="1"/>
  <c r="C33" i="11"/>
  <c r="B33" i="11"/>
  <c r="D30" i="11"/>
  <c r="W30" i="11" s="1"/>
  <c r="C30" i="11"/>
  <c r="B30" i="11"/>
  <c r="D27" i="11"/>
  <c r="W27" i="11" s="1"/>
  <c r="C27" i="11"/>
  <c r="B27" i="11"/>
  <c r="D24" i="11"/>
  <c r="W24" i="11" s="1"/>
  <c r="C24" i="11"/>
  <c r="B24" i="11"/>
  <c r="C21" i="11"/>
  <c r="D18" i="11"/>
  <c r="W18" i="11" s="1"/>
  <c r="C18" i="11"/>
  <c r="B18" i="11"/>
  <c r="D15" i="11"/>
  <c r="W15" i="11" s="1"/>
  <c r="C15" i="11"/>
  <c r="D12" i="11"/>
  <c r="C12" i="11"/>
  <c r="N11" i="11"/>
  <c r="O11" i="11" s="1"/>
  <c r="N10" i="11"/>
  <c r="O10" i="11" s="1"/>
  <c r="B66" i="7"/>
  <c r="B63" i="7"/>
  <c r="B60" i="7"/>
  <c r="B57" i="7"/>
  <c r="B54" i="7"/>
  <c r="B51" i="7"/>
  <c r="B48" i="7"/>
  <c r="B45" i="7"/>
  <c r="B42" i="7"/>
  <c r="B39" i="7"/>
  <c r="B36" i="7"/>
  <c r="B33" i="7"/>
  <c r="B30" i="7"/>
  <c r="B27" i="7"/>
  <c r="B24" i="7"/>
  <c r="B21" i="7"/>
  <c r="B21" i="11" s="1"/>
  <c r="B18" i="7"/>
  <c r="B15" i="7"/>
  <c r="B15" i="11" s="1"/>
  <c r="B12" i="7"/>
  <c r="B12" i="11" s="1"/>
  <c r="B9" i="7"/>
  <c r="O54" i="11" l="1"/>
  <c r="R54" i="11"/>
  <c r="S54" i="11" s="1"/>
  <c r="O24" i="11"/>
  <c r="R24" i="11"/>
  <c r="S24" i="11" s="1"/>
  <c r="O42" i="11"/>
  <c r="R42" i="11"/>
  <c r="S42" i="11" s="1"/>
  <c r="O66" i="11"/>
  <c r="R66" i="11"/>
  <c r="S66" i="11" s="1"/>
  <c r="O33" i="11"/>
  <c r="R33" i="11"/>
  <c r="S33" i="11" s="1"/>
  <c r="O27" i="11"/>
  <c r="R27" i="11"/>
  <c r="S27" i="11" s="1"/>
  <c r="O45" i="11"/>
  <c r="R45" i="11"/>
  <c r="S45" i="11" s="1"/>
  <c r="M67" i="11"/>
  <c r="Q67" i="11" s="1"/>
  <c r="O30" i="11"/>
  <c r="R30" i="11"/>
  <c r="S30" i="11" s="1"/>
  <c r="M48" i="11"/>
  <c r="Q48" i="11" s="1"/>
  <c r="R48" i="11"/>
  <c r="S48" i="11" s="1"/>
  <c r="M47" i="11"/>
  <c r="Q47" i="11" s="1"/>
  <c r="M33" i="11"/>
  <c r="Q33" i="11" s="1"/>
  <c r="M51" i="11"/>
  <c r="Q51" i="11" s="1"/>
  <c r="R51" i="11"/>
  <c r="S51" i="11" s="1"/>
  <c r="O36" i="11"/>
  <c r="R36" i="11"/>
  <c r="S36" i="11" s="1"/>
  <c r="O57" i="11"/>
  <c r="R57" i="11"/>
  <c r="S57" i="11" s="1"/>
  <c r="O41" i="11"/>
  <c r="O18" i="11"/>
  <c r="R18" i="11"/>
  <c r="S18" i="11" s="1"/>
  <c r="M39" i="11"/>
  <c r="Q39" i="11" s="1"/>
  <c r="R39" i="11"/>
  <c r="S39" i="11" s="1"/>
  <c r="O60" i="11"/>
  <c r="R60" i="11"/>
  <c r="S60" i="11" s="1"/>
  <c r="O22" i="11"/>
  <c r="M64" i="11"/>
  <c r="Q64" i="11" s="1"/>
  <c r="O21" i="11"/>
  <c r="R21" i="11"/>
  <c r="S21" i="11" s="1"/>
  <c r="M63" i="11"/>
  <c r="Q63" i="11" s="1"/>
  <c r="R63" i="11"/>
  <c r="S63" i="11" s="1"/>
  <c r="M44" i="11"/>
  <c r="Q44" i="11" s="1"/>
  <c r="M15" i="11"/>
  <c r="Q15" i="11" s="1"/>
  <c r="R15" i="11"/>
  <c r="S15" i="11" s="1"/>
  <c r="O51" i="11"/>
  <c r="M49" i="11"/>
  <c r="Q49" i="11" s="1"/>
  <c r="M10" i="11"/>
  <c r="Q10" i="11" s="1"/>
  <c r="M65" i="11"/>
  <c r="Q65" i="11" s="1"/>
  <c r="O63" i="11"/>
  <c r="M11" i="11"/>
  <c r="Q11" i="11" s="1"/>
  <c r="O48" i="11"/>
  <c r="O29" i="11"/>
  <c r="O40" i="11"/>
  <c r="O61" i="11"/>
  <c r="M68" i="11"/>
  <c r="Q68" i="11" s="1"/>
  <c r="M21" i="11"/>
  <c r="Q21" i="11" s="1"/>
  <c r="M36" i="11"/>
  <c r="Q36" i="11" s="1"/>
  <c r="M56" i="11"/>
  <c r="Q56" i="11" s="1"/>
  <c r="M19" i="11"/>
  <c r="Q19" i="11" s="1"/>
  <c r="M58" i="11"/>
  <c r="Q58" i="11" s="1"/>
  <c r="M20" i="11"/>
  <c r="Q20" i="11" s="1"/>
  <c r="O50" i="11"/>
  <c r="M59" i="11"/>
  <c r="Q59" i="11" s="1"/>
  <c r="O15" i="11"/>
  <c r="M62" i="11"/>
  <c r="Q62" i="11" s="1"/>
  <c r="M55" i="11"/>
  <c r="Q55" i="11" s="1"/>
  <c r="O52" i="11"/>
  <c r="M53" i="11"/>
  <c r="Q53" i="11" s="1"/>
  <c r="O46" i="11"/>
  <c r="M43" i="11"/>
  <c r="Q43" i="11" s="1"/>
  <c r="M37" i="11"/>
  <c r="Q37" i="11" s="1"/>
  <c r="M38" i="11"/>
  <c r="Q38" i="11" s="1"/>
  <c r="O34" i="11"/>
  <c r="M35" i="11"/>
  <c r="Q35" i="11" s="1"/>
  <c r="O31" i="11"/>
  <c r="M32" i="11"/>
  <c r="Q32" i="11" s="1"/>
  <c r="O28" i="11"/>
  <c r="M25" i="11"/>
  <c r="Q25" i="11" s="1"/>
  <c r="M23" i="11"/>
  <c r="Q23" i="11" s="1"/>
  <c r="M66" i="11"/>
  <c r="Q66" i="11" s="1"/>
  <c r="M60" i="11"/>
  <c r="Q60" i="11" s="1"/>
  <c r="M57" i="11"/>
  <c r="Q57" i="11" s="1"/>
  <c r="M54" i="11"/>
  <c r="Q54" i="11" s="1"/>
  <c r="M45" i="11"/>
  <c r="Q45" i="11" s="1"/>
  <c r="M42" i="11"/>
  <c r="Q42" i="11" s="1"/>
  <c r="M30" i="11"/>
  <c r="Q30" i="11" s="1"/>
  <c r="M27" i="11"/>
  <c r="Q27" i="11" s="1"/>
  <c r="M24" i="11"/>
  <c r="Q24" i="11" s="1"/>
  <c r="M18" i="11"/>
  <c r="Q18" i="11" s="1"/>
  <c r="G66" i="10"/>
  <c r="G63" i="10"/>
  <c r="G60" i="10"/>
  <c r="G57" i="10"/>
  <c r="G54" i="10"/>
  <c r="G51" i="10"/>
  <c r="G48" i="10"/>
  <c r="G45" i="10"/>
  <c r="G42" i="10"/>
  <c r="G39" i="10"/>
  <c r="G24" i="10"/>
  <c r="G18" i="10"/>
  <c r="F66" i="10"/>
  <c r="F63" i="10"/>
  <c r="F60" i="10"/>
  <c r="F57" i="10"/>
  <c r="F54" i="10"/>
  <c r="F51" i="10"/>
  <c r="F48" i="10"/>
  <c r="F45" i="10"/>
  <c r="F42" i="10"/>
  <c r="F39" i="10"/>
  <c r="F36" i="10"/>
  <c r="F33" i="10"/>
  <c r="F30" i="10"/>
  <c r="F27" i="10"/>
  <c r="F24" i="10"/>
  <c r="F21" i="10"/>
  <c r="F18" i="10"/>
  <c r="F15" i="10"/>
  <c r="F12" i="10"/>
  <c r="F9" i="10"/>
  <c r="C66" i="10"/>
  <c r="C63" i="10"/>
  <c r="C60" i="10"/>
  <c r="C57" i="10"/>
  <c r="C54" i="10"/>
  <c r="C51" i="10"/>
  <c r="C48" i="10"/>
  <c r="C45" i="10"/>
  <c r="C42" i="10"/>
  <c r="C39" i="10"/>
  <c r="C36" i="10"/>
  <c r="C33" i="10"/>
  <c r="C30" i="10"/>
  <c r="C27" i="10"/>
  <c r="C24" i="10"/>
  <c r="C21" i="10"/>
  <c r="C18" i="10"/>
  <c r="C15" i="10"/>
  <c r="C12" i="10"/>
  <c r="C9" i="10"/>
  <c r="C66" i="9"/>
  <c r="C63" i="9"/>
  <c r="C60" i="9"/>
  <c r="C57" i="9"/>
  <c r="C54" i="9"/>
  <c r="C51" i="9"/>
  <c r="C48" i="9"/>
  <c r="C45" i="9"/>
  <c r="C42" i="9"/>
  <c r="C39" i="9"/>
  <c r="C36" i="9"/>
  <c r="C33" i="9"/>
  <c r="C30" i="9"/>
  <c r="C27" i="9"/>
  <c r="C24" i="9"/>
  <c r="C21" i="9"/>
  <c r="C18" i="9"/>
  <c r="C15" i="9"/>
  <c r="C12" i="9"/>
  <c r="C9" i="9"/>
  <c r="V51" i="11" l="1"/>
  <c r="T51" i="11"/>
  <c r="V66" i="11"/>
  <c r="T66" i="11"/>
  <c r="V21" i="11"/>
  <c r="W21" i="11" s="1"/>
  <c r="T21" i="11"/>
  <c r="V45" i="11"/>
  <c r="T45" i="11"/>
  <c r="V42" i="11"/>
  <c r="T42" i="11"/>
  <c r="V57" i="11"/>
  <c r="T57" i="11"/>
  <c r="V27" i="11"/>
  <c r="T27" i="11"/>
  <c r="V24" i="11"/>
  <c r="T24" i="11"/>
  <c r="V60" i="11"/>
  <c r="T60" i="11"/>
  <c r="T48" i="11"/>
  <c r="V48" i="11"/>
  <c r="V36" i="11"/>
  <c r="T36" i="11"/>
  <c r="V33" i="11"/>
  <c r="T33" i="11"/>
  <c r="V54" i="11"/>
  <c r="T54" i="11"/>
  <c r="V18" i="11"/>
  <c r="T18" i="11"/>
  <c r="V63" i="11"/>
  <c r="T63" i="11"/>
  <c r="V39" i="11"/>
  <c r="T39" i="11"/>
  <c r="T30" i="11"/>
  <c r="V30" i="11"/>
  <c r="T15" i="11"/>
  <c r="V15" i="11"/>
  <c r="AH66" i="1"/>
  <c r="M66" i="1"/>
  <c r="J66" i="1"/>
  <c r="I66" i="1"/>
  <c r="H66" i="1"/>
  <c r="G66" i="1"/>
  <c r="F66" i="1"/>
  <c r="E66" i="1"/>
  <c r="D66" i="1"/>
  <c r="AH63" i="1"/>
  <c r="M63" i="1"/>
  <c r="J63" i="1"/>
  <c r="I63" i="1"/>
  <c r="H63" i="1"/>
  <c r="G63" i="1"/>
  <c r="F63" i="1"/>
  <c r="E63" i="1"/>
  <c r="D63" i="1"/>
  <c r="AH60" i="1"/>
  <c r="M60" i="1"/>
  <c r="J60" i="1"/>
  <c r="I60" i="1"/>
  <c r="H60" i="1"/>
  <c r="G60" i="1"/>
  <c r="F60" i="1"/>
  <c r="E60" i="1"/>
  <c r="D60" i="1"/>
  <c r="AH57" i="1"/>
  <c r="M57" i="1"/>
  <c r="J57" i="1"/>
  <c r="I57" i="1"/>
  <c r="H57" i="1"/>
  <c r="G57" i="1"/>
  <c r="F57" i="1"/>
  <c r="E57" i="1"/>
  <c r="D57" i="1"/>
  <c r="AH54" i="1"/>
  <c r="M54" i="1"/>
  <c r="J54" i="1"/>
  <c r="I54" i="1"/>
  <c r="H54" i="1"/>
  <c r="G54" i="1"/>
  <c r="F54" i="1"/>
  <c r="E54" i="1"/>
  <c r="D54" i="1"/>
  <c r="AH51" i="1"/>
  <c r="M51" i="1"/>
  <c r="J51" i="1"/>
  <c r="I51" i="1"/>
  <c r="H51" i="1"/>
  <c r="G51" i="1"/>
  <c r="F51" i="1"/>
  <c r="E51" i="1"/>
  <c r="D51" i="1"/>
  <c r="AH48" i="1"/>
  <c r="M48" i="1"/>
  <c r="J48" i="1"/>
  <c r="I48" i="1"/>
  <c r="H48" i="1"/>
  <c r="G48" i="1"/>
  <c r="F48" i="1"/>
  <c r="E48" i="1"/>
  <c r="D48" i="1"/>
  <c r="AH45" i="1"/>
  <c r="M45" i="1"/>
  <c r="J45" i="1"/>
  <c r="I45" i="1"/>
  <c r="H45" i="1"/>
  <c r="G45" i="1"/>
  <c r="F45" i="1"/>
  <c r="E45" i="1"/>
  <c r="D45" i="1"/>
  <c r="AH42" i="1"/>
  <c r="M42" i="1"/>
  <c r="J42" i="1"/>
  <c r="I42" i="1"/>
  <c r="H42" i="1"/>
  <c r="G42" i="1"/>
  <c r="F42" i="1"/>
  <c r="E42" i="1"/>
  <c r="D42" i="1"/>
  <c r="AH39" i="1"/>
  <c r="M39" i="1"/>
  <c r="J39" i="1"/>
  <c r="I39" i="1"/>
  <c r="H39" i="1"/>
  <c r="G39" i="1"/>
  <c r="F39" i="1"/>
  <c r="E39" i="1"/>
  <c r="D39" i="1"/>
  <c r="AH36" i="1"/>
  <c r="M36" i="1"/>
  <c r="J36" i="1"/>
  <c r="I36" i="1"/>
  <c r="H36" i="1"/>
  <c r="G36" i="1"/>
  <c r="F36" i="1"/>
  <c r="E36" i="1"/>
  <c r="D36" i="1"/>
  <c r="AH33" i="1"/>
  <c r="M33" i="1"/>
  <c r="J33" i="1"/>
  <c r="I33" i="1"/>
  <c r="H33" i="1"/>
  <c r="G33" i="1"/>
  <c r="F33" i="1"/>
  <c r="E33" i="1"/>
  <c r="D33" i="1"/>
  <c r="AH30" i="1"/>
  <c r="M30" i="1"/>
  <c r="J30" i="1"/>
  <c r="I30" i="1"/>
  <c r="H30" i="1"/>
  <c r="G30" i="1"/>
  <c r="F30" i="1"/>
  <c r="E30" i="1"/>
  <c r="D30" i="1"/>
  <c r="AH27" i="1"/>
  <c r="M27" i="1"/>
  <c r="J27" i="1"/>
  <c r="I27" i="1"/>
  <c r="H27" i="1"/>
  <c r="G27" i="1"/>
  <c r="F27" i="1"/>
  <c r="E27" i="1"/>
  <c r="D27" i="1"/>
  <c r="AH24" i="1"/>
  <c r="M24" i="1"/>
  <c r="J24" i="1"/>
  <c r="I24" i="1"/>
  <c r="H24" i="1"/>
  <c r="G24" i="1"/>
  <c r="F24" i="1"/>
  <c r="E24" i="1"/>
  <c r="D24" i="1"/>
  <c r="AH21" i="1"/>
  <c r="M21" i="1"/>
  <c r="J21" i="1"/>
  <c r="I21" i="1"/>
  <c r="H21" i="1"/>
  <c r="G21" i="1"/>
  <c r="F21" i="1"/>
  <c r="E21" i="1"/>
  <c r="D21" i="1"/>
  <c r="AH18" i="1"/>
  <c r="M18" i="1"/>
  <c r="J18" i="1"/>
  <c r="I18" i="1"/>
  <c r="H18" i="1"/>
  <c r="G18" i="1"/>
  <c r="F18" i="1"/>
  <c r="E18" i="1"/>
  <c r="D18" i="1"/>
  <c r="AH15" i="1"/>
  <c r="M15" i="1"/>
  <c r="J15" i="1"/>
  <c r="I15" i="1"/>
  <c r="H15" i="1"/>
  <c r="G15" i="1"/>
  <c r="F15" i="1"/>
  <c r="E15" i="1"/>
  <c r="D15" i="1"/>
  <c r="AH12" i="1"/>
  <c r="M12" i="1"/>
  <c r="J12" i="1"/>
  <c r="I12" i="1"/>
  <c r="H12" i="1"/>
  <c r="G12" i="1"/>
  <c r="F12" i="1"/>
  <c r="E12" i="1"/>
  <c r="D12" i="1"/>
  <c r="M9" i="1"/>
  <c r="N12" i="11"/>
  <c r="R12" i="11" s="1"/>
  <c r="S12" i="11" s="1"/>
  <c r="D9" i="11"/>
  <c r="C9" i="11"/>
  <c r="B9" i="11"/>
  <c r="J66" i="6"/>
  <c r="J63" i="6"/>
  <c r="D63" i="6"/>
  <c r="C63" i="6"/>
  <c r="B63" i="6"/>
  <c r="J60" i="6"/>
  <c r="D60" i="6"/>
  <c r="C60" i="6"/>
  <c r="B60" i="6"/>
  <c r="J57" i="6"/>
  <c r="D57" i="6"/>
  <c r="C57" i="6"/>
  <c r="B57" i="6"/>
  <c r="J54" i="6"/>
  <c r="C54" i="6"/>
  <c r="B54" i="6"/>
  <c r="J51" i="6"/>
  <c r="D51" i="6"/>
  <c r="C51" i="6"/>
  <c r="B51" i="6"/>
  <c r="J48" i="6"/>
  <c r="D48" i="6"/>
  <c r="C48" i="6"/>
  <c r="B48" i="6"/>
  <c r="J45" i="6"/>
  <c r="D45" i="6"/>
  <c r="C45" i="6"/>
  <c r="B45" i="6"/>
  <c r="J42" i="6"/>
  <c r="D42" i="6"/>
  <c r="C42" i="6"/>
  <c r="B42" i="6"/>
  <c r="J39" i="6"/>
  <c r="D39" i="6"/>
  <c r="C39" i="6"/>
  <c r="B39" i="6"/>
  <c r="J36" i="6"/>
  <c r="D36" i="6"/>
  <c r="C36" i="6"/>
  <c r="B36" i="6"/>
  <c r="J33" i="6"/>
  <c r="D33" i="6"/>
  <c r="C33" i="6"/>
  <c r="B33" i="6"/>
  <c r="J30" i="6"/>
  <c r="D30" i="6"/>
  <c r="C30" i="6"/>
  <c r="B30" i="6"/>
  <c r="J27" i="6"/>
  <c r="B27" i="6"/>
  <c r="J24" i="6"/>
  <c r="D24" i="6"/>
  <c r="C24" i="6"/>
  <c r="J21" i="6"/>
  <c r="D21" i="6"/>
  <c r="C21" i="6"/>
  <c r="B21" i="6"/>
  <c r="J18" i="6"/>
  <c r="D18" i="6"/>
  <c r="C18" i="6"/>
  <c r="B18" i="6"/>
  <c r="J15" i="6"/>
  <c r="D15" i="6"/>
  <c r="C15" i="6"/>
  <c r="B15" i="6"/>
  <c r="J12" i="6"/>
  <c r="D12" i="6"/>
  <c r="C12" i="6"/>
  <c r="B12" i="6"/>
  <c r="D9" i="6"/>
  <c r="C9" i="6"/>
  <c r="B9" i="6"/>
  <c r="E66" i="9"/>
  <c r="Y66" i="9" s="1"/>
  <c r="Z66" i="9" s="1"/>
  <c r="D66" i="9"/>
  <c r="B66" i="9"/>
  <c r="E63" i="9"/>
  <c r="Y63" i="9" s="1"/>
  <c r="Z63" i="9" s="1"/>
  <c r="D63" i="9"/>
  <c r="B63" i="9"/>
  <c r="E60" i="9"/>
  <c r="Y60" i="9" s="1"/>
  <c r="Z60" i="9" s="1"/>
  <c r="D60" i="9"/>
  <c r="B60" i="9"/>
  <c r="E57" i="9"/>
  <c r="Y57" i="9" s="1"/>
  <c r="Z57" i="9" s="1"/>
  <c r="D57" i="9"/>
  <c r="B57" i="9"/>
  <c r="E54" i="9"/>
  <c r="Y54" i="9" s="1"/>
  <c r="Z54" i="9" s="1"/>
  <c r="D54" i="9"/>
  <c r="B54" i="9"/>
  <c r="E51" i="9"/>
  <c r="Y51" i="9" s="1"/>
  <c r="Z51" i="9" s="1"/>
  <c r="D51" i="9"/>
  <c r="B51" i="9"/>
  <c r="E48" i="9"/>
  <c r="Y48" i="9" s="1"/>
  <c r="Z48" i="9" s="1"/>
  <c r="D48" i="9"/>
  <c r="B48" i="9"/>
  <c r="E45" i="9"/>
  <c r="Y45" i="9" s="1"/>
  <c r="Z45" i="9" s="1"/>
  <c r="D45" i="9"/>
  <c r="B45" i="9"/>
  <c r="E42" i="9"/>
  <c r="Y42" i="9" s="1"/>
  <c r="Z42" i="9" s="1"/>
  <c r="D42" i="9"/>
  <c r="B42" i="9"/>
  <c r="E39" i="9"/>
  <c r="Y39" i="9" s="1"/>
  <c r="Z39" i="9" s="1"/>
  <c r="D39" i="9"/>
  <c r="B39" i="9"/>
  <c r="E36" i="9"/>
  <c r="Y36" i="9" s="1"/>
  <c r="Z36" i="9" s="1"/>
  <c r="D36" i="9"/>
  <c r="B36" i="9"/>
  <c r="E33" i="9"/>
  <c r="Y33" i="9" s="1"/>
  <c r="Z33" i="9" s="1"/>
  <c r="D33" i="9"/>
  <c r="B33" i="9"/>
  <c r="E30" i="9"/>
  <c r="Y30" i="9" s="1"/>
  <c r="Z30" i="9" s="1"/>
  <c r="D30" i="9"/>
  <c r="B30" i="9"/>
  <c r="E27" i="9"/>
  <c r="Y27" i="9" s="1"/>
  <c r="Z27" i="9" s="1"/>
  <c r="D27" i="9"/>
  <c r="B27" i="9"/>
  <c r="E24" i="9"/>
  <c r="Y24" i="9" s="1"/>
  <c r="Z24" i="9" s="1"/>
  <c r="D24" i="9"/>
  <c r="B24" i="9"/>
  <c r="E21" i="9"/>
  <c r="Y21" i="9" s="1"/>
  <c r="Z21" i="9" s="1"/>
  <c r="N21" i="7" s="1"/>
  <c r="D21" i="9"/>
  <c r="B21" i="9"/>
  <c r="E18" i="9"/>
  <c r="Y18" i="9" s="1"/>
  <c r="Z18" i="9" s="1"/>
  <c r="D18" i="9"/>
  <c r="B18" i="9"/>
  <c r="E15" i="9"/>
  <c r="Y15" i="9" s="1"/>
  <c r="Z15" i="9" s="1"/>
  <c r="D15" i="9"/>
  <c r="B15" i="9"/>
  <c r="E12" i="9"/>
  <c r="Y12" i="9" s="1"/>
  <c r="Z12" i="9" s="1"/>
  <c r="D12" i="9"/>
  <c r="B12" i="9"/>
  <c r="E9" i="9"/>
  <c r="Y9" i="9" s="1"/>
  <c r="Z9" i="9" s="1"/>
  <c r="D9" i="9"/>
  <c r="B9" i="9"/>
  <c r="N66" i="7"/>
  <c r="N66" i="1" s="1"/>
  <c r="N63" i="7"/>
  <c r="N63" i="1" s="1"/>
  <c r="N60" i="7"/>
  <c r="N60" i="1" s="1"/>
  <c r="N57" i="7"/>
  <c r="N57" i="1" s="1"/>
  <c r="N54" i="7"/>
  <c r="N54" i="1" s="1"/>
  <c r="N51" i="7"/>
  <c r="N51" i="1" s="1"/>
  <c r="N48" i="7"/>
  <c r="N48" i="1" s="1"/>
  <c r="N45" i="7"/>
  <c r="N45" i="1" s="1"/>
  <c r="N42" i="7"/>
  <c r="N42" i="1" s="1"/>
  <c r="N39" i="7"/>
  <c r="N39" i="1" s="1"/>
  <c r="N36" i="7"/>
  <c r="N36" i="1" s="1"/>
  <c r="N33" i="7"/>
  <c r="N33" i="1" s="1"/>
  <c r="N30" i="7"/>
  <c r="N30" i="1" s="1"/>
  <c r="N27" i="7"/>
  <c r="N27" i="1" s="1"/>
  <c r="N24" i="7"/>
  <c r="N24" i="1" s="1"/>
  <c r="Q46" i="1" l="1"/>
  <c r="Q47" i="1"/>
  <c r="Q45" i="1"/>
  <c r="Y47" i="1"/>
  <c r="Z47" i="1"/>
  <c r="X47" i="1"/>
  <c r="Z46" i="1"/>
  <c r="Y46" i="1"/>
  <c r="X46" i="1"/>
  <c r="X45" i="1"/>
  <c r="Z45" i="1"/>
  <c r="Y45" i="1"/>
  <c r="Q28" i="1"/>
  <c r="Q27" i="1"/>
  <c r="Q29" i="1"/>
  <c r="Z28" i="1"/>
  <c r="Y28" i="1"/>
  <c r="X28" i="1"/>
  <c r="Z27" i="1"/>
  <c r="X29" i="1"/>
  <c r="Y27" i="1"/>
  <c r="Y29" i="1"/>
  <c r="Z29" i="1"/>
  <c r="X27" i="1"/>
  <c r="Q52" i="1"/>
  <c r="Q51" i="1"/>
  <c r="Q53" i="1"/>
  <c r="Z52" i="1"/>
  <c r="X53" i="1"/>
  <c r="Y52" i="1"/>
  <c r="X52" i="1"/>
  <c r="Z51" i="1"/>
  <c r="Y51" i="1"/>
  <c r="Y53" i="1"/>
  <c r="Z53" i="1"/>
  <c r="X51" i="1"/>
  <c r="Q50" i="1"/>
  <c r="Q49" i="1"/>
  <c r="Q48" i="1"/>
  <c r="X50" i="1"/>
  <c r="Z49" i="1"/>
  <c r="Y49" i="1"/>
  <c r="X49" i="1"/>
  <c r="Z48" i="1"/>
  <c r="X48" i="1"/>
  <c r="Y50" i="1"/>
  <c r="Y48" i="1"/>
  <c r="Z50" i="1"/>
  <c r="Q31" i="1"/>
  <c r="Q30" i="1"/>
  <c r="Q32" i="1"/>
  <c r="Y31" i="1"/>
  <c r="X31" i="1"/>
  <c r="Z31" i="1"/>
  <c r="Z30" i="1"/>
  <c r="Y30" i="1"/>
  <c r="Z32" i="1"/>
  <c r="X30" i="1"/>
  <c r="Y32" i="1"/>
  <c r="X32" i="1"/>
  <c r="Q54" i="1"/>
  <c r="Q56" i="1"/>
  <c r="Q55" i="1"/>
  <c r="Y55" i="1"/>
  <c r="Z55" i="1"/>
  <c r="X55" i="1"/>
  <c r="Z54" i="1"/>
  <c r="Y54" i="1"/>
  <c r="Z56" i="1"/>
  <c r="X54" i="1"/>
  <c r="X56" i="1"/>
  <c r="Y56" i="1"/>
  <c r="Q35" i="1"/>
  <c r="Q34" i="1"/>
  <c r="Q33" i="1"/>
  <c r="X34" i="1"/>
  <c r="Y34" i="1"/>
  <c r="Z33" i="1"/>
  <c r="Y33" i="1"/>
  <c r="Z35" i="1"/>
  <c r="X33" i="1"/>
  <c r="Z34" i="1"/>
  <c r="Y35" i="1"/>
  <c r="X35" i="1"/>
  <c r="Q59" i="1"/>
  <c r="Q58" i="1"/>
  <c r="Q57" i="1"/>
  <c r="X58" i="1"/>
  <c r="Z57" i="1"/>
  <c r="Y57" i="1"/>
  <c r="Z59" i="1"/>
  <c r="X57" i="1"/>
  <c r="Z58" i="1"/>
  <c r="Y58" i="1"/>
  <c r="Y59" i="1"/>
  <c r="X59" i="1"/>
  <c r="Q26" i="1"/>
  <c r="Q25" i="1"/>
  <c r="Q24" i="1"/>
  <c r="X26" i="1"/>
  <c r="Z25" i="1"/>
  <c r="Y25" i="1"/>
  <c r="X25" i="1"/>
  <c r="Z26" i="1"/>
  <c r="Z24" i="1"/>
  <c r="Y26" i="1"/>
  <c r="Y24" i="1"/>
  <c r="X24" i="1"/>
  <c r="Q12" i="1"/>
  <c r="Q14" i="1"/>
  <c r="Q13" i="1"/>
  <c r="Q36" i="1"/>
  <c r="Q38" i="1"/>
  <c r="Q37" i="1"/>
  <c r="Z36" i="1"/>
  <c r="Y36" i="1"/>
  <c r="Z38" i="1"/>
  <c r="X36" i="1"/>
  <c r="Y38" i="1"/>
  <c r="X38" i="1"/>
  <c r="Y37" i="1"/>
  <c r="X37" i="1"/>
  <c r="Z37" i="1"/>
  <c r="Q60" i="1"/>
  <c r="Q61" i="1"/>
  <c r="Q62" i="1"/>
  <c r="Z60" i="1"/>
  <c r="Y60" i="1"/>
  <c r="Z62" i="1"/>
  <c r="X60" i="1"/>
  <c r="Y62" i="1"/>
  <c r="X62" i="1"/>
  <c r="Y61" i="1"/>
  <c r="X61" i="1"/>
  <c r="Z61" i="1"/>
  <c r="Q17" i="1"/>
  <c r="Q16" i="1"/>
  <c r="Q15" i="1"/>
  <c r="Q39" i="1"/>
  <c r="Q41" i="1"/>
  <c r="Q40" i="1"/>
  <c r="Y39" i="1"/>
  <c r="Z39" i="1"/>
  <c r="Z41" i="1"/>
  <c r="X39" i="1"/>
  <c r="Y41" i="1"/>
  <c r="X41" i="1"/>
  <c r="Z40" i="1"/>
  <c r="Y40" i="1"/>
  <c r="X40" i="1"/>
  <c r="Q65" i="1"/>
  <c r="Q64" i="1"/>
  <c r="Q63" i="1"/>
  <c r="Y63" i="1"/>
  <c r="Z65" i="1"/>
  <c r="X63" i="1"/>
  <c r="Z63" i="1"/>
  <c r="Y65" i="1"/>
  <c r="X65" i="1"/>
  <c r="Z64" i="1"/>
  <c r="X64" i="1"/>
  <c r="Y64" i="1"/>
  <c r="Q18" i="1"/>
  <c r="Q19" i="1"/>
  <c r="Q20" i="1"/>
  <c r="Q44" i="1"/>
  <c r="Q43" i="1"/>
  <c r="Q42" i="1"/>
  <c r="Z44" i="1"/>
  <c r="X42" i="1"/>
  <c r="Y44" i="1"/>
  <c r="X44" i="1"/>
  <c r="Z43" i="1"/>
  <c r="Y42" i="1"/>
  <c r="Y43" i="1"/>
  <c r="Z42" i="1"/>
  <c r="X43" i="1"/>
  <c r="Q68" i="1"/>
  <c r="Q67" i="1"/>
  <c r="Q66" i="1"/>
  <c r="Z68" i="1"/>
  <c r="X66" i="1"/>
  <c r="Y66" i="1"/>
  <c r="Y68" i="1"/>
  <c r="X68" i="1"/>
  <c r="Z67" i="1"/>
  <c r="Y67" i="1"/>
  <c r="X67" i="1"/>
  <c r="Z66" i="1"/>
  <c r="Q22" i="1"/>
  <c r="Q21" i="1"/>
  <c r="Q23" i="1"/>
  <c r="X23" i="1"/>
  <c r="Y22" i="1"/>
  <c r="Y21" i="1"/>
  <c r="Z22" i="1"/>
  <c r="X22" i="1"/>
  <c r="Z21" i="1"/>
  <c r="Z23" i="1"/>
  <c r="X21" i="1"/>
  <c r="Y23" i="1"/>
  <c r="N12" i="7"/>
  <c r="N18" i="7"/>
  <c r="N18" i="1" s="1"/>
  <c r="X20" i="1"/>
  <c r="Z19" i="1"/>
  <c r="Y19" i="1"/>
  <c r="X19" i="1"/>
  <c r="X18" i="1"/>
  <c r="Z18" i="1"/>
  <c r="Y18" i="1"/>
  <c r="Z20" i="1"/>
  <c r="Y20" i="1"/>
  <c r="X13" i="1"/>
  <c r="X12" i="1"/>
  <c r="X14" i="1"/>
  <c r="Y13" i="1"/>
  <c r="Z12" i="1"/>
  <c r="Y12" i="1"/>
  <c r="Z14" i="1"/>
  <c r="Y14" i="1"/>
  <c r="Z13" i="1"/>
  <c r="Y15" i="1"/>
  <c r="X15" i="1"/>
  <c r="Y17" i="1"/>
  <c r="X17" i="1"/>
  <c r="Y16" i="1"/>
  <c r="Z16" i="1"/>
  <c r="X16" i="1"/>
  <c r="Z17" i="1"/>
  <c r="Z15" i="1"/>
  <c r="S63" i="6"/>
  <c r="U63" i="6" s="1"/>
  <c r="T63" i="6"/>
  <c r="V63" i="6" s="1"/>
  <c r="T27" i="6"/>
  <c r="V27" i="6" s="1"/>
  <c r="S27" i="6"/>
  <c r="U27" i="6" s="1"/>
  <c r="S33" i="6"/>
  <c r="U33" i="6" s="1"/>
  <c r="T33" i="6"/>
  <c r="V33" i="6" s="1"/>
  <c r="S39" i="6"/>
  <c r="U39" i="6" s="1"/>
  <c r="T39" i="6"/>
  <c r="V39" i="6" s="1"/>
  <c r="S45" i="6"/>
  <c r="U45" i="6" s="1"/>
  <c r="T45" i="6"/>
  <c r="V45" i="6" s="1"/>
  <c r="T51" i="6"/>
  <c r="V51" i="6" s="1"/>
  <c r="S51" i="6"/>
  <c r="U51" i="6" s="1"/>
  <c r="T66" i="6"/>
  <c r="V66" i="6" s="1"/>
  <c r="S66" i="6"/>
  <c r="U66" i="6" s="1"/>
  <c r="T15" i="6"/>
  <c r="V15" i="6" s="1"/>
  <c r="S15" i="6"/>
  <c r="U15" i="6" s="1"/>
  <c r="T54" i="6"/>
  <c r="V54" i="6" s="1"/>
  <c r="S54" i="6"/>
  <c r="U54" i="6" s="1"/>
  <c r="T60" i="6"/>
  <c r="V60" i="6" s="1"/>
  <c r="S60" i="6"/>
  <c r="U60" i="6" s="1"/>
  <c r="T30" i="6"/>
  <c r="V30" i="6" s="1"/>
  <c r="S30" i="6"/>
  <c r="U30" i="6" s="1"/>
  <c r="T36" i="6"/>
  <c r="V36" i="6" s="1"/>
  <c r="S36" i="6"/>
  <c r="U36" i="6" s="1"/>
  <c r="T42" i="6"/>
  <c r="V42" i="6" s="1"/>
  <c r="S42" i="6"/>
  <c r="U42" i="6" s="1"/>
  <c r="T48" i="6"/>
  <c r="V48" i="6" s="1"/>
  <c r="S48" i="6"/>
  <c r="U48" i="6" s="1"/>
  <c r="T24" i="6"/>
  <c r="V24" i="6" s="1"/>
  <c r="S24" i="6"/>
  <c r="U24" i="6" s="1"/>
  <c r="S57" i="6"/>
  <c r="U57" i="6" s="1"/>
  <c r="T57" i="6"/>
  <c r="V57" i="6" s="1"/>
  <c r="T12" i="6"/>
  <c r="V12" i="6" s="1"/>
  <c r="W29" i="1"/>
  <c r="T28" i="1"/>
  <c r="T27" i="1"/>
  <c r="R27" i="1"/>
  <c r="W28" i="1"/>
  <c r="W27" i="1"/>
  <c r="R28" i="1"/>
  <c r="U29" i="1"/>
  <c r="U28" i="1"/>
  <c r="U27" i="1"/>
  <c r="S29" i="1"/>
  <c r="V29" i="1"/>
  <c r="S28" i="1"/>
  <c r="S27" i="1"/>
  <c r="AA28" i="1"/>
  <c r="AA27" i="1"/>
  <c r="AA29" i="1"/>
  <c r="V28" i="1"/>
  <c r="V27" i="1"/>
  <c r="R29" i="1"/>
  <c r="T29" i="1"/>
  <c r="S35" i="1"/>
  <c r="R35" i="1"/>
  <c r="V35" i="1"/>
  <c r="U33" i="1"/>
  <c r="S34" i="1"/>
  <c r="R34" i="1"/>
  <c r="W33" i="1"/>
  <c r="AA35" i="1"/>
  <c r="V34" i="1"/>
  <c r="R33" i="1"/>
  <c r="AA34" i="1"/>
  <c r="T35" i="1"/>
  <c r="S33" i="1"/>
  <c r="W35" i="1"/>
  <c r="V33" i="1"/>
  <c r="T34" i="1"/>
  <c r="AA33" i="1"/>
  <c r="W34" i="1"/>
  <c r="U35" i="1"/>
  <c r="T33" i="1"/>
  <c r="U34" i="1"/>
  <c r="W41" i="1"/>
  <c r="T40" i="1"/>
  <c r="W40" i="1"/>
  <c r="S39" i="1"/>
  <c r="V39" i="1"/>
  <c r="U41" i="1"/>
  <c r="R41" i="1"/>
  <c r="AA39" i="1"/>
  <c r="U40" i="1"/>
  <c r="R40" i="1"/>
  <c r="T39" i="1"/>
  <c r="S41" i="1"/>
  <c r="R39" i="1"/>
  <c r="W39" i="1"/>
  <c r="V41" i="1"/>
  <c r="S40" i="1"/>
  <c r="T41" i="1"/>
  <c r="AA41" i="1"/>
  <c r="V40" i="1"/>
  <c r="AA40" i="1"/>
  <c r="U39" i="1"/>
  <c r="AC45" i="1"/>
  <c r="AE45" i="1"/>
  <c r="V45" i="1"/>
  <c r="S47" i="1"/>
  <c r="AA45" i="1"/>
  <c r="V47" i="1"/>
  <c r="S46" i="1"/>
  <c r="AA47" i="1"/>
  <c r="V46" i="1"/>
  <c r="T45" i="1"/>
  <c r="AA46" i="1"/>
  <c r="W45" i="1"/>
  <c r="T47" i="1"/>
  <c r="W47" i="1"/>
  <c r="T46" i="1"/>
  <c r="R47" i="1"/>
  <c r="W46" i="1"/>
  <c r="U45" i="1"/>
  <c r="R46" i="1"/>
  <c r="U46" i="1"/>
  <c r="U47" i="1"/>
  <c r="R45" i="1"/>
  <c r="S45" i="1"/>
  <c r="AC51" i="1"/>
  <c r="AE51" i="1"/>
  <c r="W53" i="1"/>
  <c r="T52" i="1"/>
  <c r="T51" i="1"/>
  <c r="R51" i="1"/>
  <c r="W52" i="1"/>
  <c r="W51" i="1"/>
  <c r="U53" i="1"/>
  <c r="U52" i="1"/>
  <c r="U51" i="1"/>
  <c r="S53" i="1"/>
  <c r="R52" i="1"/>
  <c r="V53" i="1"/>
  <c r="S52" i="1"/>
  <c r="S51" i="1"/>
  <c r="AA52" i="1"/>
  <c r="AA53" i="1"/>
  <c r="V52" i="1"/>
  <c r="V51" i="1"/>
  <c r="R53" i="1"/>
  <c r="AA51" i="1"/>
  <c r="T53" i="1"/>
  <c r="AC57" i="1"/>
  <c r="AE57" i="1"/>
  <c r="S59" i="1"/>
  <c r="R59" i="1"/>
  <c r="V59" i="1"/>
  <c r="U57" i="1"/>
  <c r="S58" i="1"/>
  <c r="R58" i="1"/>
  <c r="AA59" i="1"/>
  <c r="V58" i="1"/>
  <c r="R57" i="1"/>
  <c r="AA58" i="1"/>
  <c r="T59" i="1"/>
  <c r="S57" i="1"/>
  <c r="W59" i="1"/>
  <c r="V57" i="1"/>
  <c r="T58" i="1"/>
  <c r="AA57" i="1"/>
  <c r="W58" i="1"/>
  <c r="W57" i="1"/>
  <c r="U59" i="1"/>
  <c r="T57" i="1"/>
  <c r="U58" i="1"/>
  <c r="AC63" i="1"/>
  <c r="AE63" i="1"/>
  <c r="W65" i="1"/>
  <c r="T64" i="1"/>
  <c r="W64" i="1"/>
  <c r="S63" i="1"/>
  <c r="V63" i="1"/>
  <c r="U65" i="1"/>
  <c r="R65" i="1"/>
  <c r="T65" i="1"/>
  <c r="AA63" i="1"/>
  <c r="U64" i="1"/>
  <c r="R64" i="1"/>
  <c r="T63" i="1"/>
  <c r="S65" i="1"/>
  <c r="R63" i="1"/>
  <c r="W63" i="1"/>
  <c r="V65" i="1"/>
  <c r="S64" i="1"/>
  <c r="U63" i="1"/>
  <c r="AA65" i="1"/>
  <c r="V64" i="1"/>
  <c r="AA64" i="1"/>
  <c r="AA26" i="1"/>
  <c r="AA24" i="1"/>
  <c r="V25" i="1"/>
  <c r="AA25" i="1"/>
  <c r="T26" i="1"/>
  <c r="T24" i="1"/>
  <c r="R26" i="1"/>
  <c r="S25" i="1"/>
  <c r="W26" i="1"/>
  <c r="W24" i="1"/>
  <c r="T25" i="1"/>
  <c r="R25" i="1"/>
  <c r="W25" i="1"/>
  <c r="R24" i="1"/>
  <c r="U26" i="1"/>
  <c r="U24" i="1"/>
  <c r="U25" i="1"/>
  <c r="V24" i="1"/>
  <c r="S26" i="1"/>
  <c r="S24" i="1"/>
  <c r="V26" i="1"/>
  <c r="W30" i="1"/>
  <c r="U32" i="1"/>
  <c r="U31" i="1"/>
  <c r="U30" i="1"/>
  <c r="S32" i="1"/>
  <c r="V32" i="1"/>
  <c r="S31" i="1"/>
  <c r="R32" i="1"/>
  <c r="AA32" i="1"/>
  <c r="V31" i="1"/>
  <c r="S30" i="1"/>
  <c r="R31" i="1"/>
  <c r="AA31" i="1"/>
  <c r="V30" i="1"/>
  <c r="T32" i="1"/>
  <c r="R30" i="1"/>
  <c r="T30" i="1"/>
  <c r="AA30" i="1"/>
  <c r="W32" i="1"/>
  <c r="T31" i="1"/>
  <c r="W31" i="1"/>
  <c r="AA38" i="1"/>
  <c r="V37" i="1"/>
  <c r="U36" i="1"/>
  <c r="AA37" i="1"/>
  <c r="T38" i="1"/>
  <c r="W38" i="1"/>
  <c r="T37" i="1"/>
  <c r="S36" i="1"/>
  <c r="R36" i="1"/>
  <c r="W37" i="1"/>
  <c r="V36" i="1"/>
  <c r="AA36" i="1"/>
  <c r="U38" i="1"/>
  <c r="U37" i="1"/>
  <c r="T36" i="1"/>
  <c r="R38" i="1"/>
  <c r="V38" i="1"/>
  <c r="S37" i="1"/>
  <c r="W36" i="1"/>
  <c r="S38" i="1"/>
  <c r="R37" i="1"/>
  <c r="U44" i="1"/>
  <c r="S42" i="1"/>
  <c r="R43" i="1"/>
  <c r="V42" i="1"/>
  <c r="U43" i="1"/>
  <c r="R42" i="1"/>
  <c r="AA42" i="1"/>
  <c r="S44" i="1"/>
  <c r="V44" i="1"/>
  <c r="T42" i="1"/>
  <c r="S43" i="1"/>
  <c r="AA44" i="1"/>
  <c r="W42" i="1"/>
  <c r="V43" i="1"/>
  <c r="AA43" i="1"/>
  <c r="T44" i="1"/>
  <c r="W43" i="1"/>
  <c r="W44" i="1"/>
  <c r="U42" i="1"/>
  <c r="T43" i="1"/>
  <c r="R44" i="1"/>
  <c r="AC48" i="1"/>
  <c r="AE48" i="1"/>
  <c r="AA50" i="1"/>
  <c r="AA48" i="1"/>
  <c r="V49" i="1"/>
  <c r="AA49" i="1"/>
  <c r="T50" i="1"/>
  <c r="T48" i="1"/>
  <c r="R50" i="1"/>
  <c r="W50" i="1"/>
  <c r="W48" i="1"/>
  <c r="T49" i="1"/>
  <c r="R49" i="1"/>
  <c r="W49" i="1"/>
  <c r="R48" i="1"/>
  <c r="V48" i="1"/>
  <c r="U50" i="1"/>
  <c r="U48" i="1"/>
  <c r="U49" i="1"/>
  <c r="S50" i="1"/>
  <c r="S48" i="1"/>
  <c r="V50" i="1"/>
  <c r="S49" i="1"/>
  <c r="AE54" i="1"/>
  <c r="AC54" i="1"/>
  <c r="W54" i="1"/>
  <c r="U56" i="1"/>
  <c r="U55" i="1"/>
  <c r="U54" i="1"/>
  <c r="S56" i="1"/>
  <c r="V56" i="1"/>
  <c r="S55" i="1"/>
  <c r="R56" i="1"/>
  <c r="AA56" i="1"/>
  <c r="V55" i="1"/>
  <c r="S54" i="1"/>
  <c r="R55" i="1"/>
  <c r="T54" i="1"/>
  <c r="AA55" i="1"/>
  <c r="V54" i="1"/>
  <c r="T56" i="1"/>
  <c r="R54" i="1"/>
  <c r="AA54" i="1"/>
  <c r="W56" i="1"/>
  <c r="T55" i="1"/>
  <c r="W55" i="1"/>
  <c r="AE60" i="1"/>
  <c r="AC60" i="1"/>
  <c r="AA62" i="1"/>
  <c r="V61" i="1"/>
  <c r="U60" i="1"/>
  <c r="AA61" i="1"/>
  <c r="T62" i="1"/>
  <c r="W62" i="1"/>
  <c r="T61" i="1"/>
  <c r="S60" i="1"/>
  <c r="S61" i="1"/>
  <c r="W61" i="1"/>
  <c r="V60" i="1"/>
  <c r="AA60" i="1"/>
  <c r="U62" i="1"/>
  <c r="U61" i="1"/>
  <c r="T60" i="1"/>
  <c r="R62" i="1"/>
  <c r="V62" i="1"/>
  <c r="R60" i="1"/>
  <c r="W60" i="1"/>
  <c r="S62" i="1"/>
  <c r="R61" i="1"/>
  <c r="AC66" i="1"/>
  <c r="U68" i="1"/>
  <c r="S66" i="1"/>
  <c r="R67" i="1"/>
  <c r="V66" i="1"/>
  <c r="U67" i="1"/>
  <c r="R66" i="1"/>
  <c r="AA66" i="1"/>
  <c r="S68" i="1"/>
  <c r="R68" i="1"/>
  <c r="V68" i="1"/>
  <c r="T66" i="1"/>
  <c r="S67" i="1"/>
  <c r="AA68" i="1"/>
  <c r="W66" i="1"/>
  <c r="V67" i="1"/>
  <c r="AA67" i="1"/>
  <c r="T68" i="1"/>
  <c r="W67" i="1"/>
  <c r="W68" i="1"/>
  <c r="U66" i="1"/>
  <c r="T67" i="1"/>
  <c r="V12" i="11"/>
  <c r="T12" i="11"/>
  <c r="AC21" i="1"/>
  <c r="AE21" i="1"/>
  <c r="V23" i="1"/>
  <c r="T23" i="1"/>
  <c r="R21" i="1"/>
  <c r="V22" i="1"/>
  <c r="V21" i="1"/>
  <c r="W23" i="1"/>
  <c r="U23" i="1"/>
  <c r="S23" i="1"/>
  <c r="S21" i="1"/>
  <c r="AA23" i="1"/>
  <c r="AA21" i="1"/>
  <c r="W22" i="1"/>
  <c r="W21" i="1"/>
  <c r="U22" i="1"/>
  <c r="U21" i="1"/>
  <c r="S22" i="1"/>
  <c r="T21" i="1"/>
  <c r="AA22" i="1"/>
  <c r="R23" i="1"/>
  <c r="R22" i="1"/>
  <c r="T22" i="1"/>
  <c r="AA12" i="1"/>
  <c r="W12" i="1"/>
  <c r="U12" i="1"/>
  <c r="R13" i="1"/>
  <c r="W14" i="1"/>
  <c r="U14" i="1"/>
  <c r="S14" i="1"/>
  <c r="AA14" i="1"/>
  <c r="W13" i="1"/>
  <c r="U13" i="1"/>
  <c r="S13" i="1"/>
  <c r="AA13" i="1"/>
  <c r="V12" i="1"/>
  <c r="T12" i="1"/>
  <c r="R12" i="1"/>
  <c r="V13" i="1"/>
  <c r="T13" i="1"/>
  <c r="S12" i="1"/>
  <c r="R14" i="1"/>
  <c r="V14" i="1"/>
  <c r="T14" i="1"/>
  <c r="W17" i="1"/>
  <c r="U17" i="1"/>
  <c r="S17" i="1"/>
  <c r="W16" i="1"/>
  <c r="U16" i="1"/>
  <c r="AA16" i="1"/>
  <c r="V15" i="1"/>
  <c r="T15" i="1"/>
  <c r="V17" i="1"/>
  <c r="T17" i="1"/>
  <c r="R17" i="1"/>
  <c r="V16" i="1"/>
  <c r="T16" i="1"/>
  <c r="R16" i="1"/>
  <c r="AA15" i="1"/>
  <c r="W15" i="1"/>
  <c r="U15" i="1"/>
  <c r="S15" i="1"/>
  <c r="R15" i="1"/>
  <c r="AA17" i="1"/>
  <c r="S16" i="1"/>
  <c r="AA19" i="1"/>
  <c r="V20" i="1"/>
  <c r="V18" i="1"/>
  <c r="T20" i="1"/>
  <c r="T18" i="1"/>
  <c r="R19" i="1"/>
  <c r="V19" i="1"/>
  <c r="T19" i="1"/>
  <c r="R18" i="1"/>
  <c r="S18" i="1"/>
  <c r="AA18" i="1"/>
  <c r="W20" i="1"/>
  <c r="W18" i="1"/>
  <c r="U20" i="1"/>
  <c r="U18" i="1"/>
  <c r="S20" i="1"/>
  <c r="AA20" i="1"/>
  <c r="W19" i="1"/>
  <c r="U19" i="1"/>
  <c r="S19" i="1"/>
  <c r="R20" i="1"/>
  <c r="M12" i="11"/>
  <c r="Q12" i="11" s="1"/>
  <c r="T21" i="6"/>
  <c r="V21" i="6" s="1"/>
  <c r="AD54" i="1"/>
  <c r="AB60" i="1"/>
  <c r="T18" i="6"/>
  <c r="V18" i="6" s="1"/>
  <c r="N21" i="1"/>
  <c r="N15" i="7"/>
  <c r="AD63" i="1"/>
  <c r="AB45" i="1"/>
  <c r="AB57" i="1"/>
  <c r="AD45" i="1"/>
  <c r="AB51" i="1"/>
  <c r="AB54" i="1"/>
  <c r="AD51" i="1"/>
  <c r="AD60" i="1"/>
  <c r="AB66" i="1"/>
  <c r="AB48" i="1"/>
  <c r="AD57" i="1"/>
  <c r="AB63" i="1"/>
  <c r="AD48" i="1"/>
  <c r="O12" i="11"/>
  <c r="S40" i="6" l="1"/>
  <c r="U40" i="6" s="1"/>
  <c r="S31" i="6"/>
  <c r="U31" i="6" s="1"/>
  <c r="N12" i="1"/>
  <c r="N15" i="1"/>
  <c r="AF54" i="1"/>
  <c r="AF60" i="1"/>
  <c r="AF63" i="1"/>
  <c r="AF45" i="1"/>
  <c r="AF57" i="1"/>
  <c r="AF51" i="1"/>
  <c r="AF48" i="1"/>
  <c r="J12" i="14"/>
  <c r="I12" i="14"/>
  <c r="J9" i="14"/>
  <c r="I9" i="14"/>
  <c r="H12" i="14"/>
  <c r="G12" i="14"/>
  <c r="H9" i="14"/>
  <c r="G9" i="14"/>
  <c r="E9" i="14"/>
  <c r="F9" i="14"/>
  <c r="E12" i="14"/>
  <c r="F12" i="14"/>
  <c r="E15" i="14"/>
  <c r="J66" i="14"/>
  <c r="I66" i="14"/>
  <c r="H66" i="14"/>
  <c r="G66" i="14"/>
  <c r="F66" i="14"/>
  <c r="E66" i="14"/>
  <c r="J63" i="14"/>
  <c r="I63" i="14"/>
  <c r="H63" i="14"/>
  <c r="G63" i="14"/>
  <c r="F63" i="14"/>
  <c r="E63" i="14"/>
  <c r="J60" i="14"/>
  <c r="I60" i="14"/>
  <c r="H60" i="14"/>
  <c r="G60" i="14"/>
  <c r="F60" i="14"/>
  <c r="E60" i="14"/>
  <c r="J57" i="14"/>
  <c r="I57" i="14"/>
  <c r="H57" i="14"/>
  <c r="G57" i="14"/>
  <c r="F57" i="14"/>
  <c r="E57" i="14"/>
  <c r="J54" i="14"/>
  <c r="I54" i="14"/>
  <c r="H54" i="14"/>
  <c r="G54" i="14"/>
  <c r="F54" i="14"/>
  <c r="E54" i="14"/>
  <c r="J51" i="14"/>
  <c r="I51" i="14"/>
  <c r="H51" i="14"/>
  <c r="G51" i="14"/>
  <c r="F51" i="14"/>
  <c r="E51" i="14"/>
  <c r="J48" i="14"/>
  <c r="I48" i="14"/>
  <c r="H48" i="14"/>
  <c r="G48" i="14"/>
  <c r="F48" i="14"/>
  <c r="E48" i="14"/>
  <c r="J45" i="14"/>
  <c r="I45" i="14"/>
  <c r="H45" i="14"/>
  <c r="G45" i="14"/>
  <c r="F45" i="14"/>
  <c r="E45" i="14"/>
  <c r="J42" i="14"/>
  <c r="I42" i="14"/>
  <c r="H42" i="14"/>
  <c r="G42" i="14"/>
  <c r="F42" i="14"/>
  <c r="E42" i="14"/>
  <c r="J39" i="14"/>
  <c r="I39" i="14"/>
  <c r="H39" i="14"/>
  <c r="G39" i="14"/>
  <c r="F39" i="14"/>
  <c r="E39" i="14"/>
  <c r="J36" i="14"/>
  <c r="I36" i="14"/>
  <c r="H36" i="14"/>
  <c r="G36" i="14"/>
  <c r="F36" i="14"/>
  <c r="E36" i="14"/>
  <c r="J33" i="14"/>
  <c r="I33" i="14"/>
  <c r="H33" i="14"/>
  <c r="G33" i="14"/>
  <c r="F33" i="14"/>
  <c r="E33" i="14"/>
  <c r="J30" i="14"/>
  <c r="I30" i="14"/>
  <c r="H30" i="14"/>
  <c r="G30" i="14"/>
  <c r="F30" i="14"/>
  <c r="E30" i="14"/>
  <c r="J27" i="14"/>
  <c r="I27" i="14"/>
  <c r="H27" i="14"/>
  <c r="G27" i="14"/>
  <c r="F27" i="14"/>
  <c r="E27" i="14"/>
  <c r="J24" i="14"/>
  <c r="I24" i="14"/>
  <c r="H24" i="14"/>
  <c r="G24" i="14"/>
  <c r="F24" i="14"/>
  <c r="E24" i="14"/>
  <c r="J21" i="14"/>
  <c r="I21" i="14"/>
  <c r="H21" i="14"/>
  <c r="G21" i="14"/>
  <c r="F21" i="14"/>
  <c r="E21" i="14"/>
  <c r="J18" i="14"/>
  <c r="I18" i="14"/>
  <c r="H18" i="14"/>
  <c r="G18" i="14"/>
  <c r="F18" i="14"/>
  <c r="E18" i="14"/>
  <c r="J15" i="14"/>
  <c r="I15" i="14"/>
  <c r="H15" i="14"/>
  <c r="G15" i="14"/>
  <c r="F15" i="14"/>
  <c r="E69" i="14" l="1"/>
  <c r="E71" i="14" s="1"/>
  <c r="G69" i="14"/>
  <c r="G71" i="14" s="1"/>
  <c r="F69" i="14"/>
  <c r="F71" i="14" s="1"/>
  <c r="I69" i="14"/>
  <c r="I71" i="14" s="1"/>
  <c r="H69" i="14"/>
  <c r="H71" i="14" s="1"/>
  <c r="J69" i="14"/>
  <c r="J71" i="14" s="1"/>
  <c r="AE2" i="3" l="1"/>
  <c r="J66" i="10" l="1"/>
  <c r="E66" i="10"/>
  <c r="D66" i="10"/>
  <c r="B66" i="10"/>
  <c r="J63" i="10"/>
  <c r="E63" i="10"/>
  <c r="D63" i="10"/>
  <c r="B63" i="10"/>
  <c r="J60" i="10"/>
  <c r="E60" i="10"/>
  <c r="D60" i="10"/>
  <c r="B60" i="10"/>
  <c r="J57" i="10"/>
  <c r="E57" i="10"/>
  <c r="D57" i="10"/>
  <c r="B57" i="10"/>
  <c r="J54" i="10"/>
  <c r="E54" i="10"/>
  <c r="D54" i="10"/>
  <c r="B54" i="10"/>
  <c r="J51" i="10"/>
  <c r="E51" i="10"/>
  <c r="D51" i="10"/>
  <c r="B51" i="10"/>
  <c r="J48" i="10"/>
  <c r="E48" i="10"/>
  <c r="D48" i="10"/>
  <c r="B48" i="10"/>
  <c r="J45" i="10"/>
  <c r="E45" i="10"/>
  <c r="D45" i="10"/>
  <c r="B45" i="10"/>
  <c r="J42" i="10"/>
  <c r="E42" i="10"/>
  <c r="D42" i="10"/>
  <c r="B42" i="10"/>
  <c r="J39" i="10"/>
  <c r="E39" i="10"/>
  <c r="D39" i="10"/>
  <c r="B39" i="10"/>
  <c r="J36" i="10"/>
  <c r="E36" i="10"/>
  <c r="D36" i="10"/>
  <c r="B36" i="10"/>
  <c r="J33" i="10"/>
  <c r="E33" i="10"/>
  <c r="D33" i="10"/>
  <c r="B33" i="10"/>
  <c r="J30" i="10"/>
  <c r="E30" i="10"/>
  <c r="D30" i="10"/>
  <c r="B30" i="10"/>
  <c r="J27" i="10"/>
  <c r="E27" i="10"/>
  <c r="D27" i="10"/>
  <c r="B27" i="10"/>
  <c r="J24" i="10"/>
  <c r="E24" i="10"/>
  <c r="D24" i="10"/>
  <c r="B24" i="10"/>
  <c r="J21" i="10"/>
  <c r="E21" i="10"/>
  <c r="D21" i="10"/>
  <c r="J18" i="10"/>
  <c r="E18" i="10"/>
  <c r="D18" i="10"/>
  <c r="J15" i="10"/>
  <c r="E15" i="10"/>
  <c r="D15" i="10"/>
  <c r="B15" i="10"/>
  <c r="J12" i="10"/>
  <c r="E12" i="10"/>
  <c r="D12" i="10"/>
  <c r="B12" i="10"/>
  <c r="B66" i="1"/>
  <c r="B63" i="1"/>
  <c r="B60" i="1"/>
  <c r="B57" i="1"/>
  <c r="B54" i="1"/>
  <c r="B51" i="1"/>
  <c r="B48" i="1"/>
  <c r="B45" i="1"/>
  <c r="B42" i="1"/>
  <c r="B39" i="1"/>
  <c r="B36" i="1"/>
  <c r="B33" i="1"/>
  <c r="B30" i="1"/>
  <c r="B27" i="1"/>
  <c r="B24" i="1"/>
  <c r="B18" i="1"/>
  <c r="B15" i="1"/>
  <c r="B12" i="1"/>
  <c r="D66" i="4"/>
  <c r="D66" i="14" s="1"/>
  <c r="C66" i="4"/>
  <c r="C66" i="14" s="1"/>
  <c r="D63" i="4"/>
  <c r="D63" i="14" s="1"/>
  <c r="C63" i="4"/>
  <c r="C63" i="14" s="1"/>
  <c r="D60" i="4"/>
  <c r="D60" i="14" s="1"/>
  <c r="C60" i="4"/>
  <c r="C60" i="14" s="1"/>
  <c r="D57" i="4"/>
  <c r="D57" i="14" s="1"/>
  <c r="C57" i="4"/>
  <c r="C57" i="14" s="1"/>
  <c r="D54" i="4"/>
  <c r="D54" i="14" s="1"/>
  <c r="C54" i="4"/>
  <c r="C54" i="14" s="1"/>
  <c r="D51" i="4"/>
  <c r="D51" i="14" s="1"/>
  <c r="C51" i="4"/>
  <c r="C51" i="14" s="1"/>
  <c r="D48" i="4"/>
  <c r="D48" i="14" s="1"/>
  <c r="C48" i="4"/>
  <c r="C48" i="14" s="1"/>
  <c r="D45" i="4"/>
  <c r="D45" i="14" s="1"/>
  <c r="C45" i="4"/>
  <c r="C45" i="14" s="1"/>
  <c r="D42" i="4"/>
  <c r="D42" i="14" s="1"/>
  <c r="C42" i="4"/>
  <c r="C42" i="14" s="1"/>
  <c r="D39" i="4"/>
  <c r="D39" i="14" s="1"/>
  <c r="C39" i="4"/>
  <c r="C39" i="14" s="1"/>
  <c r="D36" i="4"/>
  <c r="D36" i="14" s="1"/>
  <c r="C36" i="4"/>
  <c r="C36" i="14" s="1"/>
  <c r="D33" i="4"/>
  <c r="D33" i="14" s="1"/>
  <c r="C33" i="4"/>
  <c r="C33" i="14" s="1"/>
  <c r="D30" i="4"/>
  <c r="D30" i="14" s="1"/>
  <c r="C30" i="4"/>
  <c r="C30" i="14" s="1"/>
  <c r="D27" i="4"/>
  <c r="D27" i="14" s="1"/>
  <c r="C27" i="4"/>
  <c r="C27" i="14" s="1"/>
  <c r="D24" i="4"/>
  <c r="D24" i="14" s="1"/>
  <c r="C24" i="4"/>
  <c r="C24" i="14" s="1"/>
  <c r="D21" i="4"/>
  <c r="D21" i="14" s="1"/>
  <c r="C21" i="4"/>
  <c r="C21" i="14" s="1"/>
  <c r="D18" i="4"/>
  <c r="D18" i="14" s="1"/>
  <c r="C18" i="4"/>
  <c r="C18" i="14" s="1"/>
  <c r="D15" i="4"/>
  <c r="D15" i="14" s="1"/>
  <c r="C15" i="4"/>
  <c r="C15" i="14" s="1"/>
  <c r="D12" i="4"/>
  <c r="D12" i="14" s="1"/>
  <c r="C12" i="4"/>
  <c r="C12" i="14" s="1"/>
  <c r="D9" i="4"/>
  <c r="D9" i="14" s="1"/>
  <c r="C9" i="4"/>
  <c r="C9" i="14" s="1"/>
  <c r="F69" i="4"/>
  <c r="J69" i="4"/>
  <c r="M69" i="4"/>
  <c r="Q69" i="4"/>
  <c r="T69" i="4"/>
  <c r="O66" i="7"/>
  <c r="O66" i="1" s="1"/>
  <c r="AE66" i="1" s="1"/>
  <c r="AD66" i="1" s="1"/>
  <c r="AF66" i="1" s="1"/>
  <c r="K66" i="7"/>
  <c r="K66" i="1" s="1"/>
  <c r="O63" i="7"/>
  <c r="O63" i="1" s="1"/>
  <c r="K63" i="7"/>
  <c r="K63" i="1" s="1"/>
  <c r="O60" i="7"/>
  <c r="O60" i="1" s="1"/>
  <c r="K60" i="7"/>
  <c r="K60" i="1" s="1"/>
  <c r="O57" i="7"/>
  <c r="O57" i="1" s="1"/>
  <c r="K57" i="7"/>
  <c r="K57" i="1" s="1"/>
  <c r="O54" i="7"/>
  <c r="O54" i="1" s="1"/>
  <c r="K54" i="7"/>
  <c r="K54" i="1" s="1"/>
  <c r="B21" i="10" l="1"/>
  <c r="B21" i="1"/>
  <c r="B63" i="4"/>
  <c r="B63" i="14" s="1"/>
  <c r="B18" i="10"/>
  <c r="B57" i="4"/>
  <c r="B57" i="14" s="1"/>
  <c r="L66" i="7"/>
  <c r="L66" i="1" s="1"/>
  <c r="P66" i="7"/>
  <c r="P66" i="1" s="1"/>
  <c r="P57" i="7"/>
  <c r="P57" i="1" s="1"/>
  <c r="P60" i="7"/>
  <c r="P60" i="1" s="1"/>
  <c r="L54" i="7"/>
  <c r="L54" i="1" s="1"/>
  <c r="P54" i="7"/>
  <c r="P54" i="1" s="1"/>
  <c r="L63" i="7"/>
  <c r="L63" i="1" s="1"/>
  <c r="P63" i="7"/>
  <c r="P63" i="1" s="1"/>
  <c r="B60" i="4"/>
  <c r="B60" i="14" s="1"/>
  <c r="B66" i="4"/>
  <c r="B66" i="14" s="1"/>
  <c r="B54" i="4"/>
  <c r="B54" i="14" s="1"/>
  <c r="L57" i="7"/>
  <c r="L57" i="1" s="1"/>
  <c r="L60" i="7"/>
  <c r="L60" i="1" s="1"/>
  <c r="I8" i="5"/>
  <c r="C10" i="5"/>
  <c r="C8" i="5"/>
  <c r="AH9" i="1"/>
  <c r="N9" i="11" l="1"/>
  <c r="O9" i="11" l="1"/>
  <c r="R9" i="11"/>
  <c r="S9" i="11" s="1"/>
  <c r="M9" i="11"/>
  <c r="Q9" i="11" s="1"/>
  <c r="J9" i="1"/>
  <c r="I9" i="1"/>
  <c r="H9" i="1"/>
  <c r="G9" i="1"/>
  <c r="F9" i="1"/>
  <c r="E9" i="1"/>
  <c r="D9" i="1"/>
  <c r="K51" i="7"/>
  <c r="K51" i="1" s="1"/>
  <c r="K48" i="7"/>
  <c r="K48" i="1" s="1"/>
  <c r="K45" i="7"/>
  <c r="K45" i="1" s="1"/>
  <c r="K42" i="7"/>
  <c r="K42" i="1" s="1"/>
  <c r="K39" i="7"/>
  <c r="K39" i="1" s="1"/>
  <c r="K36" i="7"/>
  <c r="K33" i="7"/>
  <c r="K30" i="7"/>
  <c r="K27" i="7"/>
  <c r="K24" i="7"/>
  <c r="K24" i="1" s="1"/>
  <c r="K21" i="7"/>
  <c r="K21" i="1" s="1"/>
  <c r="K18" i="7"/>
  <c r="K18" i="1" s="1"/>
  <c r="K15" i="7"/>
  <c r="K12" i="7"/>
  <c r="K36" i="1" l="1"/>
  <c r="K33" i="1"/>
  <c r="K30" i="1"/>
  <c r="K27" i="1"/>
  <c r="Q10" i="1"/>
  <c r="Q9" i="1"/>
  <c r="Q11" i="1"/>
  <c r="K12" i="1"/>
  <c r="W12" i="11"/>
  <c r="Y9" i="1"/>
  <c r="Z11" i="1"/>
  <c r="X9" i="1"/>
  <c r="Y11" i="1"/>
  <c r="X11" i="1"/>
  <c r="Y10" i="1"/>
  <c r="X10" i="1"/>
  <c r="Z9" i="1"/>
  <c r="Z10" i="1"/>
  <c r="V9" i="11"/>
  <c r="T9" i="11"/>
  <c r="V11" i="1"/>
  <c r="T11" i="1"/>
  <c r="T10" i="1"/>
  <c r="R11" i="1"/>
  <c r="R10" i="1"/>
  <c r="W11" i="1"/>
  <c r="U11" i="1"/>
  <c r="S11" i="1"/>
  <c r="R9" i="1"/>
  <c r="AA11" i="1"/>
  <c r="W10" i="1"/>
  <c r="V9" i="1"/>
  <c r="U10" i="1"/>
  <c r="T9" i="1"/>
  <c r="AA9" i="1"/>
  <c r="W9" i="1"/>
  <c r="V10" i="1"/>
  <c r="U9" i="1"/>
  <c r="S10" i="1"/>
  <c r="AA10" i="1"/>
  <c r="K15" i="1"/>
  <c r="P48" i="7"/>
  <c r="P48" i="1" s="1"/>
  <c r="P27" i="7"/>
  <c r="P27" i="1" s="1"/>
  <c r="L51" i="7"/>
  <c r="L51" i="1" s="1"/>
  <c r="P51" i="7"/>
  <c r="P51" i="1" s="1"/>
  <c r="L18" i="7"/>
  <c r="P18" i="7"/>
  <c r="P18" i="1" s="1"/>
  <c r="L45" i="7"/>
  <c r="L45" i="1" s="1"/>
  <c r="P45" i="7"/>
  <c r="P45" i="1" s="1"/>
  <c r="L24" i="7"/>
  <c r="L24" i="1" s="1"/>
  <c r="AC24" i="1" s="1"/>
  <c r="AB24" i="1" s="1"/>
  <c r="P24" i="7"/>
  <c r="P24" i="1" s="1"/>
  <c r="P30" i="7"/>
  <c r="P30" i="1" s="1"/>
  <c r="L30" i="7"/>
  <c r="L30" i="1" s="1"/>
  <c r="AC30" i="1" s="1"/>
  <c r="AB30" i="1" s="1"/>
  <c r="P12" i="7"/>
  <c r="L42" i="7"/>
  <c r="L42" i="1" s="1"/>
  <c r="AC42" i="1" s="1"/>
  <c r="AB42" i="1" s="1"/>
  <c r="P42" i="7"/>
  <c r="P42" i="1" s="1"/>
  <c r="L21" i="7"/>
  <c r="P21" i="7"/>
  <c r="P33" i="7"/>
  <c r="P33" i="1" s="1"/>
  <c r="L33" i="7"/>
  <c r="L33" i="1" s="1"/>
  <c r="AC33" i="1" s="1"/>
  <c r="AB33" i="1" s="1"/>
  <c r="P36" i="7"/>
  <c r="P36" i="1" s="1"/>
  <c r="P15" i="7"/>
  <c r="L39" i="7"/>
  <c r="L39" i="1" s="1"/>
  <c r="AC39" i="1" s="1"/>
  <c r="AB39" i="1" s="1"/>
  <c r="P39" i="7"/>
  <c r="P39" i="1" s="1"/>
  <c r="L36" i="7"/>
  <c r="L36" i="1" s="1"/>
  <c r="AC36" i="1" s="1"/>
  <c r="AB36" i="1" s="1"/>
  <c r="L48" i="7"/>
  <c r="L48" i="1" s="1"/>
  <c r="L27" i="7"/>
  <c r="L27" i="1" s="1"/>
  <c r="AC27" i="1" s="1"/>
  <c r="AB27" i="1" s="1"/>
  <c r="L15" i="7"/>
  <c r="L15" i="1" s="1"/>
  <c r="AC15" i="1" s="1"/>
  <c r="AB15" i="1" s="1"/>
  <c r="L12" i="7"/>
  <c r="G36" i="10" l="1"/>
  <c r="G33" i="10"/>
  <c r="G30" i="10"/>
  <c r="G27" i="10"/>
  <c r="P12" i="1"/>
  <c r="G12" i="10"/>
  <c r="L12" i="1"/>
  <c r="S12" i="6"/>
  <c r="P15" i="1"/>
  <c r="G15" i="10"/>
  <c r="L18" i="1"/>
  <c r="S18" i="6"/>
  <c r="L21" i="1"/>
  <c r="S21" i="6"/>
  <c r="P21" i="1"/>
  <c r="G21" i="10"/>
  <c r="U12" i="6" l="1"/>
  <c r="S13" i="6"/>
  <c r="U13" i="6" s="1"/>
  <c r="AC12" i="1" s="1"/>
  <c r="AB12" i="1" s="1"/>
  <c r="U21" i="6"/>
  <c r="S22" i="6"/>
  <c r="U18" i="6"/>
  <c r="S20" i="6"/>
  <c r="U20" i="6" s="1"/>
  <c r="AC18" i="1" s="1"/>
  <c r="J9" i="10"/>
  <c r="E9" i="10"/>
  <c r="D9" i="10"/>
  <c r="B9" i="10"/>
  <c r="B51" i="4"/>
  <c r="B51" i="14" s="1"/>
  <c r="B48" i="4"/>
  <c r="B48" i="14" s="1"/>
  <c r="B45" i="4"/>
  <c r="B45" i="14" s="1"/>
  <c r="B42" i="4"/>
  <c r="B42" i="14" s="1"/>
  <c r="B36" i="4"/>
  <c r="B36" i="14" s="1"/>
  <c r="B33" i="4"/>
  <c r="B33" i="14" s="1"/>
  <c r="B30" i="4"/>
  <c r="B30" i="14" s="1"/>
  <c r="B27" i="4"/>
  <c r="B27" i="14" s="1"/>
  <c r="B24" i="4"/>
  <c r="B24" i="14" s="1"/>
  <c r="B21" i="4"/>
  <c r="B21" i="14" s="1"/>
  <c r="B18" i="4"/>
  <c r="B18" i="14" s="1"/>
  <c r="B15" i="4"/>
  <c r="B15" i="14" s="1"/>
  <c r="U22" i="6" l="1"/>
  <c r="S23" i="6"/>
  <c r="U23" i="6" s="1"/>
  <c r="B39" i="4"/>
  <c r="B39" i="14" s="1"/>
  <c r="B12" i="4"/>
  <c r="B12" i="14" s="1"/>
  <c r="B9" i="4"/>
  <c r="B9" i="14" s="1"/>
  <c r="O51" i="7"/>
  <c r="O51" i="1" s="1"/>
  <c r="O39" i="7"/>
  <c r="O39" i="1" s="1"/>
  <c r="AE39" i="1" s="1"/>
  <c r="AD39" i="1" s="1"/>
  <c r="AF39" i="1" s="1"/>
  <c r="O42" i="7"/>
  <c r="O42" i="1" s="1"/>
  <c r="AE42" i="1" s="1"/>
  <c r="AD42" i="1" s="1"/>
  <c r="AF42" i="1" s="1"/>
  <c r="O45" i="7"/>
  <c r="O45" i="1" s="1"/>
  <c r="O48" i="7"/>
  <c r="O48" i="1" s="1"/>
  <c r="N9" i="7" l="1"/>
  <c r="N9" i="1" s="1"/>
  <c r="X69" i="4"/>
  <c r="AK9" i="1"/>
  <c r="B9" i="1"/>
  <c r="J9" i="6"/>
  <c r="S9" i="1" s="1"/>
  <c r="O36" i="7"/>
  <c r="O36" i="1" s="1"/>
  <c r="AE36" i="1" s="1"/>
  <c r="AD36" i="1" s="1"/>
  <c r="AF36" i="1" s="1"/>
  <c r="O33" i="7"/>
  <c r="O33" i="1" s="1"/>
  <c r="AE33" i="1" s="1"/>
  <c r="AD33" i="1" s="1"/>
  <c r="AF33" i="1" s="1"/>
  <c r="O30" i="7"/>
  <c r="O30" i="1" s="1"/>
  <c r="AE30" i="1" s="1"/>
  <c r="AD30" i="1" s="1"/>
  <c r="AF30" i="1" s="1"/>
  <c r="O27" i="7"/>
  <c r="O27" i="1" s="1"/>
  <c r="AE27" i="1" s="1"/>
  <c r="AD27" i="1" s="1"/>
  <c r="AF27" i="1" s="1"/>
  <c r="O24" i="7"/>
  <c r="O24" i="1" s="1"/>
  <c r="AE24" i="1" s="1"/>
  <c r="AD24" i="1" s="1"/>
  <c r="AF24" i="1" s="1"/>
  <c r="O21" i="7"/>
  <c r="O21" i="1" s="1"/>
  <c r="O12" i="7"/>
  <c r="K9" i="7"/>
  <c r="W9" i="11" s="1"/>
  <c r="O12" i="1" l="1"/>
  <c r="T13" i="6"/>
  <c r="S9" i="6"/>
  <c r="AB21" i="1"/>
  <c r="AD21" i="1"/>
  <c r="P9" i="7"/>
  <c r="G9" i="10" s="1"/>
  <c r="O9" i="7"/>
  <c r="O9" i="1" s="1"/>
  <c r="L9" i="7"/>
  <c r="L9" i="1" s="1"/>
  <c r="K9" i="1"/>
  <c r="O15" i="7"/>
  <c r="O15" i="1" s="1"/>
  <c r="AE15" i="1" s="1"/>
  <c r="AD15" i="1" s="1"/>
  <c r="AF15" i="1" s="1"/>
  <c r="O18" i="7"/>
  <c r="V13" i="6" l="1"/>
  <c r="T14" i="6"/>
  <c r="V14" i="6" s="1"/>
  <c r="AE12" i="1" s="1"/>
  <c r="AD12" i="1" s="1"/>
  <c r="AF12" i="1" s="1"/>
  <c r="O18" i="1"/>
  <c r="T19" i="6"/>
  <c r="V19" i="6" s="1"/>
  <c r="AE18" i="1" s="1"/>
  <c r="AD18" i="1" s="1"/>
  <c r="T9" i="6"/>
  <c r="V9" i="6" s="1"/>
  <c r="S10" i="6"/>
  <c r="U10" i="6" s="1"/>
  <c r="U9" i="6"/>
  <c r="T10" i="6"/>
  <c r="AF21" i="1"/>
  <c r="AB18" i="1"/>
  <c r="P9" i="1"/>
  <c r="AC9" i="1" l="1"/>
  <c r="AB9" i="1" s="1"/>
  <c r="V10" i="6"/>
  <c r="T11" i="6"/>
  <c r="V11" i="6" s="1"/>
  <c r="AE9" i="1" s="1"/>
  <c r="AD9" i="1" s="1"/>
  <c r="AF18" i="1"/>
  <c r="AF9" i="1" l="1"/>
</calcChain>
</file>

<file path=xl/comments1.xml><?xml version="1.0" encoding="utf-8"?>
<comments xmlns="http://schemas.openxmlformats.org/spreadsheetml/2006/main">
  <authors>
    <author>Carlos Ivan Rueda Blanco</author>
  </authors>
  <commentList>
    <comment ref="C7" authorId="0" shapeId="0">
      <text>
        <r>
          <rPr>
            <b/>
            <sz val="9"/>
            <color indexed="81"/>
            <rFont val="Tahoma"/>
            <family val="2"/>
          </rPr>
          <t>Punto de Riesgo: actividad dentro del flujo del proceso donde existe evidencia o se tienen indicios de que pueden ocurrir eventos de riesgo operativo y deben mantenerse bajo control para asegurar que el proceso cumpla con su objetivo.</t>
        </r>
      </text>
    </comment>
    <comment ref="D7" authorId="0" shapeId="0">
      <text>
        <r>
          <rPr>
            <b/>
            <sz val="9"/>
            <color indexed="81"/>
            <rFont val="Tahoma"/>
            <family val="2"/>
          </rPr>
          <t>Impacto: las consecuencias que puede ocasionar a la organización la materialización del riesgo.</t>
        </r>
      </text>
    </comment>
    <comment ref="E7" authorId="0" shapeId="0">
      <text>
        <r>
          <rPr>
            <b/>
            <sz val="9"/>
            <color indexed="81"/>
            <rFont val="Tahoma"/>
            <family val="2"/>
          </rPr>
          <t>Causa inmediata: circunstancias o situaciones más evidentes sobre las cuales se presenta el riesgo, las mismas no constituyen la causa principal o base para que se presente el riesgo.</t>
        </r>
      </text>
    </comment>
    <comment ref="F7" authorId="0" shapeId="0">
      <text>
        <r>
          <rPr>
            <b/>
            <sz val="9"/>
            <color indexed="81"/>
            <rFont val="Tahoma"/>
            <family val="2"/>
          </rPr>
          <t>Causa raíz: es la causa principal o básica, corresponden a las razones por la cuales se puede presentar el riesgo, son la base para la definición de controles en la etapa de valoración del riesgo. Se debe tener en cuenta que para un mismo riesgo pueden existir más de una causa o subcausas que pueden ser analizadas.</t>
        </r>
      </text>
    </comment>
    <comment ref="G7" authorId="0" shapeId="0">
      <text>
        <r>
          <rPr>
            <b/>
            <sz val="9"/>
            <color indexed="81"/>
            <rFont val="Tahoma"/>
            <family val="2"/>
          </rPr>
          <t xml:space="preserve">Descripción del Riesgo: Se recomienda la siguiente estructura que facilita su redacción y claridad, iniciando con la frase POSIBILIDAD DE:
Descripción del Riesgo = Impacto + Causa Inmediata + Causa Raiz </t>
        </r>
      </text>
    </comment>
    <comment ref="Q7" authorId="0" shapeId="0">
      <text>
        <r>
          <rPr>
            <b/>
            <sz val="9"/>
            <color indexed="81"/>
            <rFont val="Tahoma"/>
            <family val="2"/>
          </rPr>
          <t>Apetito del Riesgo: Es el nivel de riesgo que la entidad puede aceptar en relación con sus objetivos, el marco legal y las disposiciones de la alta dirección.
Para determinar el apetito del riesgo, se debe definir un valor que es menor a la tolerancia del riesgo.</t>
        </r>
      </text>
    </comment>
    <comment ref="R7" authorId="0" shapeId="0">
      <text>
        <r>
          <rPr>
            <b/>
            <sz val="9"/>
            <color indexed="81"/>
            <rFont val="Tahoma"/>
            <family val="2"/>
          </rPr>
          <t>Tolerancia del Riesgo: Es el valor de la máxima desviación admisible del nivel de riesgo con respecto al valor del apetito de riesgo determinado por la entidad.
Para determinar la tolerancia de riesgo, se debe definir un valor que es igual o superior al apetito de riesgo y menor o igual a la capacidad de riesgo.</t>
        </r>
      </text>
    </comment>
    <comment ref="S7" authorId="0" shapeId="0">
      <text>
        <r>
          <rPr>
            <b/>
            <sz val="9"/>
            <color indexed="81"/>
            <rFont val="Tahoma"/>
            <family val="2"/>
          </rPr>
          <t xml:space="preserve">Capacidad del Riesgo: Es el máximo valor del nivel de riesgo que una entidad puede soportar y a partir del cual la alta dirección consideran que no sería posible el logro de los objetivos de la entidad.
</t>
        </r>
      </text>
    </comment>
    <comment ref="T7" authorId="0" shapeId="0">
      <text>
        <r>
          <rPr>
            <b/>
            <sz val="9"/>
            <color indexed="81"/>
            <rFont val="Tahoma"/>
            <family val="2"/>
          </rPr>
          <t>Unidad de Medida: Registre la unidad de medida que representa los valores de apetito, tolerancia y capacidad del riesgo (ejemplo: unidad, porcentaje, etc).
Recuerde que la unidad de medida es la misma para el apetito, tolerancia y capacidad del riesgo.</t>
        </r>
      </text>
    </comment>
  </commentList>
</comments>
</file>

<file path=xl/comments2.xml><?xml version="1.0" encoding="utf-8"?>
<comments xmlns="http://schemas.openxmlformats.org/spreadsheetml/2006/main">
  <authors>
    <author>Carlos Ivan Rueda Blanco</author>
  </authors>
  <commentList>
    <comment ref="E7" authorId="0" shapeId="0">
      <text>
        <r>
          <rPr>
            <b/>
            <sz val="9"/>
            <color indexed="81"/>
            <rFont val="Tahoma"/>
            <family val="2"/>
          </rPr>
          <t>Responsable de ejecutar el control: Cargo del servidor que ejecuta el control, en caso de que sean controles automáticos se identificará el sistema que realiza la actividad.</t>
        </r>
      </text>
    </comment>
    <comment ref="F7" authorId="0" shapeId="0">
      <text>
        <r>
          <rPr>
            <b/>
            <sz val="9"/>
            <color indexed="81"/>
            <rFont val="Tahoma"/>
            <family val="2"/>
          </rPr>
          <t>Acción: se determina mediante verbos que indican la acción que deben realizar como parte del control.</t>
        </r>
      </text>
    </comment>
    <comment ref="G7" authorId="0" shapeId="0">
      <text>
        <r>
          <rPr>
            <b/>
            <sz val="9"/>
            <color indexed="81"/>
            <rFont val="Tahoma"/>
            <family val="2"/>
          </rPr>
          <t>Complemento: corresponde a los detalles que permiten identificar claramente el objeto del control.</t>
        </r>
      </text>
    </comment>
    <comment ref="H7" authorId="0" shapeId="0">
      <text>
        <r>
          <rPr>
            <b/>
            <sz val="9"/>
            <color indexed="81"/>
            <rFont val="Tahoma"/>
            <family val="2"/>
          </rPr>
          <t>La Estructura para describir un control es la siguiente: 
* Responsable de ejecutar el control: identifica el cargo del servidor que ejecuta el control, en caso de que sean controles automáticos se identificará el sistema que realiza la actividad.
* Acción: se determina mediante verbos que indican la acción que deben realizar como parte del control.
* Complemento: corresponde a los detalles que permiten identificar claramente el objeto del control.</t>
        </r>
      </text>
    </comment>
    <comment ref="I8" authorId="0" shapeId="0">
      <text>
        <r>
          <rPr>
            <b/>
            <sz val="9"/>
            <color indexed="81"/>
            <rFont val="Tahoma"/>
            <family val="2"/>
          </rPr>
          <t>Los tipos de controles son: 
* Control preventivo: control accionado en la entrada del proceso y antes de que se realice la actividad originadora del riesgo, se busca establecer las condiciones que aseguren el resultado final esperado.
* Control detectivo: control accionado durante la ejecución del proceso. Estos controles detectan el riesgo, pero generan reprocesos.
* Control correctivo: control accionado en la salida del proceso y después de que se materializa el riesgo. Estos controles tienen costos implícitos.</t>
        </r>
      </text>
    </comment>
    <comment ref="K8" authorId="0" shapeId="0">
      <text>
        <r>
          <rPr>
            <b/>
            <sz val="9"/>
            <color indexed="81"/>
            <rFont val="Tahoma"/>
            <family val="2"/>
          </rPr>
          <t>Las maneras en que se ejecutan los controles son:
* Control manual: controles que son ejecutados por personas.
* Control automático: son ejecutados por un sistema.</t>
        </r>
      </text>
    </comment>
  </commentList>
</comments>
</file>

<file path=xl/comments3.xml><?xml version="1.0" encoding="utf-8"?>
<comments xmlns="http://schemas.openxmlformats.org/spreadsheetml/2006/main">
  <authors>
    <author>Carlos Ivan Rueda Blanco</author>
  </authors>
  <commentList>
    <comment ref="E7" authorId="0" shapeId="0">
      <text>
        <r>
          <rPr>
            <b/>
            <sz val="9"/>
            <color indexed="81"/>
            <rFont val="Tahoma"/>
            <family val="2"/>
          </rPr>
          <t>La Estructura para describir un control es la siguiente: 
* Responsable de ejecutar el control: identifica el cargo del servidor que ejecuta el control, en caso de que sean controles automáticos se identificará el sistema que realiza la actividad.
* Acción: se determina mediante verbos que indican la acción que deben realizar como parte del control.
* Complemento: corresponde a los detalles que permiten identificar claramente el objeto del control.</t>
        </r>
      </text>
    </comment>
  </commentList>
</comments>
</file>

<file path=xl/comments4.xml><?xml version="1.0" encoding="utf-8"?>
<comments xmlns="http://schemas.openxmlformats.org/spreadsheetml/2006/main">
  <authors>
    <author>Carlos Ivan Rueda Blanco</author>
  </authors>
  <commentList>
    <comment ref="C7" authorId="0" shapeId="0">
      <text>
        <r>
          <rPr>
            <b/>
            <sz val="9"/>
            <color indexed="81"/>
            <rFont val="Tahoma"/>
            <family val="2"/>
          </rPr>
          <t>Punto de Riesgo: actividad dentro del flujo del proceso donde existe evidencia o se tienen indicios de que pueden ocurrir eventos de riesgo operativo y deben mantenerse bajo control para asegurar que el proceso cumpla con su objetivo.</t>
        </r>
      </text>
    </comment>
    <comment ref="D7" authorId="0" shapeId="0">
      <text>
        <r>
          <rPr>
            <b/>
            <sz val="9"/>
            <color indexed="81"/>
            <rFont val="Tahoma"/>
            <family val="2"/>
          </rPr>
          <t>Impacto: las consecuencias que puede ocasionar a la organización la materialización del riesgo.</t>
        </r>
      </text>
    </comment>
    <comment ref="E7" authorId="0" shapeId="0">
      <text>
        <r>
          <rPr>
            <b/>
            <sz val="9"/>
            <color indexed="81"/>
            <rFont val="Tahoma"/>
            <family val="2"/>
          </rPr>
          <t>Causa inmediata: circunstancias o situaciones más evidentes sobre las cuales se presenta el riesgo, las mismas no constituyen la causa principal o base para que se presente el riesgo.</t>
        </r>
      </text>
    </comment>
    <comment ref="F7" authorId="0" shapeId="0">
      <text>
        <r>
          <rPr>
            <b/>
            <sz val="9"/>
            <color indexed="81"/>
            <rFont val="Tahoma"/>
            <family val="2"/>
          </rPr>
          <t>Causa raíz: es la causa principal o básica, corresponden a las razones por la cuales se puede presentar el riesgo, son la base para la definición de controles en la etapa de valoración del riesgo. Se debe tener en cuenta que para un mismo riesgo pueden existir más de una causa o subcausas que pueden ser analizadas.</t>
        </r>
      </text>
    </comment>
    <comment ref="Q7" authorId="0" shapeId="0">
      <text>
        <r>
          <rPr>
            <b/>
            <sz val="9"/>
            <color indexed="81"/>
            <rFont val="Tahoma"/>
            <family val="2"/>
          </rPr>
          <t>La Estructura para describir un control es la siguiente: 
* Responsable de ejecutar el control: identifica el cargo del servidor que ejecuta el control, en caso de que sean controles automáticos se identificará el sistema que realiza la actividad.
* Acción: se determina mediante verbos que indican la acción que deben realizar como parte del control.
* Complemento: corresponde a los detalles que permiten identificar claramente el objeto del control.</t>
        </r>
      </text>
    </comment>
    <comment ref="R8" authorId="0" shapeId="0">
      <text>
        <r>
          <rPr>
            <b/>
            <sz val="9"/>
            <color indexed="81"/>
            <rFont val="Tahoma"/>
            <family val="2"/>
          </rPr>
          <t>Los tipos de controles son: 
* Control preventivo: control accionado en la entrada del proceso y antes de que se realice la actividad originadora del riesgo, se busca establecer las condiciones que aseguren el resultado final esperado.
* Control detectivo: control accionado durante la ejecución del proceso. Estos controles detectan el riesgo, pero generan reprocesos.
* Control correctivo: control accionado en la salida del proceso y después de que se materializa el riesgo. Estos controles tienen costos implícitos.</t>
        </r>
      </text>
    </comment>
    <comment ref="T8" authorId="0" shapeId="0">
      <text>
        <r>
          <rPr>
            <b/>
            <sz val="9"/>
            <color indexed="81"/>
            <rFont val="Tahoma"/>
            <family val="2"/>
          </rPr>
          <t>Las maneras en que se ejecutan los controles son:
* Control manual: controles que son ejecutados por personas.
* Control automático: son ejecutados por un sistema.</t>
        </r>
      </text>
    </comment>
  </commentList>
</comments>
</file>

<file path=xl/sharedStrings.xml><?xml version="1.0" encoding="utf-8"?>
<sst xmlns="http://schemas.openxmlformats.org/spreadsheetml/2006/main" count="981" uniqueCount="594">
  <si>
    <t>Plan de Acción</t>
  </si>
  <si>
    <t>Descripción del Riesgo</t>
  </si>
  <si>
    <t>Clasificación del Riesgo</t>
  </si>
  <si>
    <t>Probabilidad Inherente</t>
  </si>
  <si>
    <t>%</t>
  </si>
  <si>
    <t>Impacto 
Inherente</t>
  </si>
  <si>
    <t>Zona de Riesgo Inherente</t>
  </si>
  <si>
    <t>Descripción del Control</t>
  </si>
  <si>
    <t>Afectación</t>
  </si>
  <si>
    <t>Probabilidad Residual</t>
  </si>
  <si>
    <t>Fórmula del Indicador</t>
  </si>
  <si>
    <t>Implementación</t>
  </si>
  <si>
    <t>Frecuencia</t>
  </si>
  <si>
    <t>Evidencia</t>
  </si>
  <si>
    <t>Gestión</t>
  </si>
  <si>
    <t>Trámites, OPAs y Consultas de Acceso a la Información Pública</t>
  </si>
  <si>
    <t>Lavado de Activos</t>
  </si>
  <si>
    <t>Financiación del Terrorismo</t>
  </si>
  <si>
    <t>Relaciones Laborales</t>
  </si>
  <si>
    <r>
      <rPr>
        <b/>
        <sz val="11"/>
        <color theme="1"/>
        <rFont val="Calibri"/>
        <family val="2"/>
        <scheme val="minor"/>
      </rPr>
      <t>Muy Alta:</t>
    </r>
    <r>
      <rPr>
        <sz val="11"/>
        <color theme="1"/>
        <rFont val="Calibri"/>
        <family val="2"/>
        <scheme val="minor"/>
      </rPr>
      <t xml:space="preserve"> La actividad que conlleva el riesgo se ejecuta más de 5000 veces por año</t>
    </r>
  </si>
  <si>
    <r>
      <rPr>
        <b/>
        <sz val="11"/>
        <color theme="1"/>
        <rFont val="Calibri"/>
        <family val="2"/>
        <scheme val="minor"/>
      </rPr>
      <t>Alta:</t>
    </r>
    <r>
      <rPr>
        <sz val="11"/>
        <color theme="1"/>
        <rFont val="Calibri"/>
        <family val="2"/>
        <scheme val="minor"/>
      </rPr>
      <t xml:space="preserve"> La actividad que conlleva el riesgo se ejecuta mínimo 500 veces al año y máximo 5000 veces por año</t>
    </r>
  </si>
  <si>
    <r>
      <rPr>
        <b/>
        <sz val="11"/>
        <color theme="1"/>
        <rFont val="Calibri"/>
        <family val="2"/>
        <scheme val="minor"/>
      </rPr>
      <t>Media:</t>
    </r>
    <r>
      <rPr>
        <sz val="11"/>
        <color theme="1"/>
        <rFont val="Calibri"/>
        <family val="2"/>
        <scheme val="minor"/>
      </rPr>
      <t xml:space="preserve"> La actividad que conlleva el riesgo se ejecuta de 24 a 500 veces por año</t>
    </r>
  </si>
  <si>
    <r>
      <rPr>
        <b/>
        <sz val="11"/>
        <color theme="1"/>
        <rFont val="Calibri"/>
        <family val="2"/>
        <scheme val="minor"/>
      </rPr>
      <t>Baja:</t>
    </r>
    <r>
      <rPr>
        <sz val="11"/>
        <color theme="1"/>
        <rFont val="Calibri"/>
        <family val="2"/>
        <scheme val="minor"/>
      </rPr>
      <t xml:space="preserve"> La actividad que conlleva el riesgo se ejecuta de 3 a 24 veces por año</t>
    </r>
  </si>
  <si>
    <t>Probabilidad</t>
  </si>
  <si>
    <r>
      <rPr>
        <b/>
        <sz val="11"/>
        <color theme="1"/>
        <rFont val="Calibri"/>
        <family val="2"/>
        <scheme val="minor"/>
      </rPr>
      <t>Reputacional:</t>
    </r>
    <r>
      <rPr>
        <sz val="11"/>
        <color theme="1"/>
        <rFont val="Calibri"/>
        <family val="2"/>
        <scheme val="minor"/>
      </rPr>
      <t xml:space="preserve"> El riesgo afecta la imagen de la entidad a nivel nacional, con efecto publicitarios sostenible a nivel país</t>
    </r>
  </si>
  <si>
    <r>
      <rPr>
        <b/>
        <sz val="11"/>
        <color theme="1"/>
        <rFont val="Calibri"/>
        <family val="2"/>
        <scheme val="minor"/>
      </rPr>
      <t>Reputacional:</t>
    </r>
    <r>
      <rPr>
        <sz val="11"/>
        <color theme="1"/>
        <rFont val="Calibri"/>
        <family val="2"/>
        <scheme val="minor"/>
      </rPr>
      <t xml:space="preserve"> El riesgo afecta la imagen de de la entidad con efecto publicitario sostenido a nivel de sector administrativo, nivel departamental o municipal</t>
    </r>
  </si>
  <si>
    <r>
      <rPr>
        <b/>
        <sz val="11"/>
        <color theme="1"/>
        <rFont val="Calibri"/>
        <family val="2"/>
        <scheme val="minor"/>
      </rPr>
      <t>Reputacional:</t>
    </r>
    <r>
      <rPr>
        <sz val="11"/>
        <color theme="1"/>
        <rFont val="Calibri"/>
        <family val="2"/>
        <scheme val="minor"/>
      </rPr>
      <t xml:space="preserve"> El riesgo afecta la imagen de la entidad con algunos usuarios de relevancia frente al logro de los objetivos</t>
    </r>
  </si>
  <si>
    <r>
      <rPr>
        <b/>
        <sz val="11"/>
        <color theme="1"/>
        <rFont val="Calibri"/>
        <family val="2"/>
        <scheme val="minor"/>
      </rPr>
      <t>Reputacional:</t>
    </r>
    <r>
      <rPr>
        <sz val="11"/>
        <color theme="1"/>
        <rFont val="Calibri"/>
        <family val="2"/>
        <scheme val="minor"/>
      </rPr>
      <t xml:space="preserve"> El riesgo afecta la imagen de alguna área de la organización</t>
    </r>
  </si>
  <si>
    <t>Tipo de Impacto</t>
  </si>
  <si>
    <t>Descripción de Impacto</t>
  </si>
  <si>
    <t>REPORTE DE LOS AVANCES DE LAS ACCIONES EJECUTADAS</t>
  </si>
  <si>
    <t>EVIDENCIAS / PRODUCTOS ENTREGADOS</t>
  </si>
  <si>
    <t>DESCRIPCION DEL MONITOREO (ACOMPAÑAMIENTO)</t>
  </si>
  <si>
    <t>PRIMERA LINEA DE DEFENSA
 (DIRECTIVOS - RESPONSABLES DE LOS PROCESOS)</t>
  </si>
  <si>
    <t>SEGUNDA LÍNEA DE DEFENSA
(OFICINA ASESORA DE PLANEACIÓN)</t>
  </si>
  <si>
    <t>TERCERA LÍNEA DE DEFENSA
(OFICINA DE CONTROL INTERNO)</t>
  </si>
  <si>
    <t>% DE AVANCE</t>
  </si>
  <si>
    <t>DESCRIPCION DEL SEGUIMIENTO</t>
  </si>
  <si>
    <t>EVIDENCIA DEL SEGUIMIENTO</t>
  </si>
  <si>
    <t>Proceso</t>
  </si>
  <si>
    <t>Direccionamiento Estratégico</t>
  </si>
  <si>
    <t>Tecnologías de la Información y las Comunicaciones</t>
  </si>
  <si>
    <t>Conocimiento del Riesgo y Efectos del Cambio Climático</t>
  </si>
  <si>
    <t>Reducción del Riesgo y Adaptación al Cambio Climático</t>
  </si>
  <si>
    <t>Manejo de Emergencias y Desastres</t>
  </si>
  <si>
    <t>Gestión del Talento Humano</t>
  </si>
  <si>
    <t>Comunicaciones e Información Pública</t>
  </si>
  <si>
    <t>Conocimiento e Innovación</t>
  </si>
  <si>
    <t>Gestión Administrativa</t>
  </si>
  <si>
    <t>Gestión Contractual</t>
  </si>
  <si>
    <t>Gestión Jurídica</t>
  </si>
  <si>
    <t>Gestión Financiera</t>
  </si>
  <si>
    <t>Gestión Documental</t>
  </si>
  <si>
    <t>Atención al Ciudadano</t>
  </si>
  <si>
    <t>Evaluación independiente</t>
  </si>
  <si>
    <t>Control Disciplinario Interno</t>
  </si>
  <si>
    <t>Tipo de Control</t>
  </si>
  <si>
    <t>Correctivo</t>
  </si>
  <si>
    <t>Preventivo</t>
  </si>
  <si>
    <t>Detectivo</t>
  </si>
  <si>
    <t>Manual</t>
  </si>
  <si>
    <t>Documentado</t>
  </si>
  <si>
    <t>Sin Documentar</t>
  </si>
  <si>
    <t>Continua</t>
  </si>
  <si>
    <t>Con registro</t>
  </si>
  <si>
    <t>Sin registro</t>
  </si>
  <si>
    <t>Opciones de Tratamiento</t>
  </si>
  <si>
    <t>Aceptar</t>
  </si>
  <si>
    <t>Evitar</t>
  </si>
  <si>
    <t>Reducir (Mitigar)</t>
  </si>
  <si>
    <t>Objetivo del Proceso:</t>
  </si>
  <si>
    <t>Proceso (Seleccione):</t>
  </si>
  <si>
    <t>Debilidades</t>
  </si>
  <si>
    <t>Fortalezas</t>
  </si>
  <si>
    <t>Amenazas</t>
  </si>
  <si>
    <t>Oportunidades</t>
  </si>
  <si>
    <t>Objetivo del Proceso</t>
  </si>
  <si>
    <t>Impacto
¿Qué?</t>
  </si>
  <si>
    <t>Causa Inmediata
¿Cómo?</t>
  </si>
  <si>
    <t>Causa Raíz
¿Por qué?</t>
  </si>
  <si>
    <t>Afectación Reputacional</t>
  </si>
  <si>
    <t>Alcance del Proceso:</t>
  </si>
  <si>
    <t>Fraude Interno</t>
  </si>
  <si>
    <t>Fraude Externo</t>
  </si>
  <si>
    <t>Fallas Tecnológicas</t>
  </si>
  <si>
    <t>Usuarios, productos y practicas, organizacionales</t>
  </si>
  <si>
    <t>Tipo de Riesgo</t>
  </si>
  <si>
    <r>
      <rPr>
        <b/>
        <sz val="11"/>
        <color theme="1"/>
        <rFont val="Calibri"/>
        <family val="2"/>
        <scheme val="minor"/>
      </rPr>
      <t>Muy Baja:</t>
    </r>
    <r>
      <rPr>
        <sz val="11"/>
        <color theme="1"/>
        <rFont val="Calibri"/>
        <family val="2"/>
        <scheme val="minor"/>
      </rPr>
      <t xml:space="preserve"> La actividad que conlleva el riesgo se ejecuta como máximo 2 veces por año</t>
    </r>
  </si>
  <si>
    <t>Ítem</t>
  </si>
  <si>
    <t>Objetivo Estratégico</t>
  </si>
  <si>
    <t>Afectación Económica o Presupuestal</t>
  </si>
  <si>
    <t>Daños Activos Físicos por Desastres Naturales o Eventos Externos</t>
  </si>
  <si>
    <r>
      <rPr>
        <b/>
        <sz val="11"/>
        <color theme="1"/>
        <rFont val="Calibri"/>
        <family val="2"/>
        <scheme val="minor"/>
      </rPr>
      <t>Económico:</t>
    </r>
    <r>
      <rPr>
        <sz val="11"/>
        <color theme="1"/>
        <rFont val="Calibri"/>
        <family val="2"/>
        <scheme val="minor"/>
      </rPr>
      <t xml:space="preserve"> Afectación menor a 10 SMLMV</t>
    </r>
  </si>
  <si>
    <t>Ejecución y Administración de procesos</t>
  </si>
  <si>
    <r>
      <rPr>
        <b/>
        <sz val="11"/>
        <color theme="1"/>
        <rFont val="Calibri"/>
        <family val="2"/>
        <scheme val="minor"/>
      </rPr>
      <t>Económico:</t>
    </r>
    <r>
      <rPr>
        <sz val="11"/>
        <color theme="1"/>
        <rFont val="Calibri"/>
        <family val="2"/>
        <scheme val="minor"/>
      </rPr>
      <t xml:space="preserve"> Entre 10 y 50 SMLMV</t>
    </r>
  </si>
  <si>
    <t>Aleatoria</t>
  </si>
  <si>
    <t>Afectación Económica (o presupuestal) y Reputacional</t>
  </si>
  <si>
    <t>Estratégico</t>
  </si>
  <si>
    <r>
      <rPr>
        <b/>
        <sz val="11"/>
        <color theme="1"/>
        <rFont val="Calibri"/>
        <family val="2"/>
        <scheme val="minor"/>
      </rPr>
      <t>Económico:</t>
    </r>
    <r>
      <rPr>
        <sz val="11"/>
        <color theme="1"/>
        <rFont val="Calibri"/>
        <family val="2"/>
        <scheme val="minor"/>
      </rPr>
      <t xml:space="preserve"> Entre 50 y 100 SMLMV</t>
    </r>
  </si>
  <si>
    <r>
      <rPr>
        <b/>
        <sz val="11"/>
        <color theme="1"/>
        <rFont val="Calibri"/>
        <family val="2"/>
        <scheme val="minor"/>
      </rPr>
      <t>Económico:</t>
    </r>
    <r>
      <rPr>
        <sz val="11"/>
        <color theme="1"/>
        <rFont val="Calibri"/>
        <family val="2"/>
        <scheme val="minor"/>
      </rPr>
      <t xml:space="preserve"> Entre 100 y 500 SMLMV</t>
    </r>
  </si>
  <si>
    <r>
      <rPr>
        <b/>
        <sz val="11"/>
        <color theme="1"/>
        <rFont val="Calibri"/>
        <family val="2"/>
        <scheme val="minor"/>
      </rPr>
      <t>Económico:</t>
    </r>
    <r>
      <rPr>
        <sz val="11"/>
        <color theme="1"/>
        <rFont val="Calibri"/>
        <family val="2"/>
        <scheme val="minor"/>
      </rPr>
      <t xml:space="preserve"> Mayor a 500 SMLMV</t>
    </r>
  </si>
  <si>
    <r>
      <rPr>
        <b/>
        <sz val="11"/>
        <color theme="1"/>
        <rFont val="Calibri"/>
        <family val="2"/>
        <scheme val="minor"/>
      </rPr>
      <t>Reputacional:</t>
    </r>
    <r>
      <rPr>
        <sz val="11"/>
        <color theme="1"/>
        <rFont val="Calibri"/>
        <family val="2"/>
        <scheme val="minor"/>
      </rPr>
      <t xml:space="preserve"> El riesgo afecta la imagen de la entidad internamente, de conocimiento general, nivel interno, de junta directiva y accionistas y/o de proveedores</t>
    </r>
  </si>
  <si>
    <t>Tipo de Implementación del Control</t>
  </si>
  <si>
    <t>Documentación del Control</t>
  </si>
  <si>
    <t>Atributos de Eficiencia</t>
  </si>
  <si>
    <t>Frecuencia de Aplicación del Control</t>
  </si>
  <si>
    <t>Evidencia del Control</t>
  </si>
  <si>
    <t>Valoración de Controles</t>
  </si>
  <si>
    <t>Análisis del Riesgo Inherente</t>
  </si>
  <si>
    <t>Identificación del Riesgo</t>
  </si>
  <si>
    <t>Impacto Residual</t>
  </si>
  <si>
    <t>Zona de Riesgo Residual</t>
  </si>
  <si>
    <t>Reducir (Transferir)</t>
  </si>
  <si>
    <t>Evaluación del Riesgo - Nivel del Riesgo Residual</t>
  </si>
  <si>
    <t>Estrategias para Combatir el Riesgo</t>
  </si>
  <si>
    <t>Fecha de Implementación
(El monitoreo y seguimiento será cuatrimestral)</t>
  </si>
  <si>
    <t>Mapa de Riesgos Institucional                                                                                                                                                                                                                         Mapa de Riesgos Institucional</t>
  </si>
  <si>
    <t>Corrupción</t>
  </si>
  <si>
    <t>SI</t>
  </si>
  <si>
    <t>NO</t>
  </si>
  <si>
    <t>SI / NO</t>
  </si>
  <si>
    <t>Criterios para Calificar el Riesgo de Corrupción</t>
  </si>
  <si>
    <t>¿Afecta el cumplimiento de metas y objetivos de la dependencia?</t>
  </si>
  <si>
    <t>¿Afecta el cumplimiento de la misión de la Entidad?</t>
  </si>
  <si>
    <t>¿Afecta el cumplimiento de la misión del sector al que pertenece la Entidad?</t>
  </si>
  <si>
    <t>¿Genera perdida de confianza de la Entidad, afectando su reputación ?</t>
  </si>
  <si>
    <t>¿Afecta la prestación del servicio?</t>
  </si>
  <si>
    <t>¿Afecta a los funcionarios del proceso?</t>
  </si>
  <si>
    <t>¿Da lugar al detrimento de la calidad de vida de la comunidad?</t>
  </si>
  <si>
    <t>¿Genera perdida de la información de la Entidad?</t>
  </si>
  <si>
    <t>¿Da lugar a procesos sancionatorios?</t>
  </si>
  <si>
    <t>¿Da lugar a procesos disciplinarios?</t>
  </si>
  <si>
    <t>¿Da lugar a procesos fiscales?</t>
  </si>
  <si>
    <t>¿Da lugar a procesos penales?</t>
  </si>
  <si>
    <t>¿Genera perdida de credibilidad del sector?</t>
  </si>
  <si>
    <t>¿Afecta la imagen regional?</t>
  </si>
  <si>
    <t>¿Afecta la imagen nacional?</t>
  </si>
  <si>
    <t>¿Genera daño ambiental?</t>
  </si>
  <si>
    <t>¿Genera perdida de recursos económicos?</t>
  </si>
  <si>
    <t>¿Genera intervención de los órganos de control, Fiscalía u otros?</t>
  </si>
  <si>
    <t>¿Ocasiona lesiones físicas o perdidas de vidas humanas?</t>
  </si>
  <si>
    <t>Respuestas Positivas</t>
  </si>
  <si>
    <t>Criterios de Impacto
(No aplica para riesgos de corrupción)</t>
  </si>
  <si>
    <t>Seguridad de la Información (Pérdida de Confidencialidad)</t>
  </si>
  <si>
    <t>Seguridad de la Información (Pérdida de la Integridad)</t>
  </si>
  <si>
    <t>Seguridad de la Información (Pérdida de la Disponibilidad)</t>
  </si>
  <si>
    <t>Activo de Información</t>
  </si>
  <si>
    <t>Tipo de Activo de Información</t>
  </si>
  <si>
    <t>Amenaza
(Situación)</t>
  </si>
  <si>
    <t>Vulnerabilidad
(Causa)</t>
  </si>
  <si>
    <t>Tipo Activos de Información</t>
  </si>
  <si>
    <t>Información</t>
  </si>
  <si>
    <t>Software</t>
  </si>
  <si>
    <t>Hardware</t>
  </si>
  <si>
    <t>Servicios</t>
  </si>
  <si>
    <t>Intangibles</t>
  </si>
  <si>
    <t>Componentes de Red</t>
  </si>
  <si>
    <t>Personas</t>
  </si>
  <si>
    <t>Instalaciones</t>
  </si>
  <si>
    <t>Explicación Tipo de Activo de Información</t>
  </si>
  <si>
    <t>Explicación de la Estrategia para Combatir el Riesgo</t>
  </si>
  <si>
    <t>Caracteristicas del Riesgo de Seguridad de la Información</t>
  </si>
  <si>
    <t>MAPA DE RIESGOS INSTITUCIONAL</t>
  </si>
  <si>
    <t>Frecuencia con la cual se realiza la actividad / Se presenta el evento (para riesgos de corrupción)</t>
  </si>
  <si>
    <r>
      <rPr>
        <b/>
        <sz val="11"/>
        <color theme="1"/>
        <rFont val="Calibri"/>
        <family val="2"/>
        <scheme val="minor"/>
      </rPr>
      <t>Casi seguro:</t>
    </r>
    <r>
      <rPr>
        <sz val="11"/>
        <color theme="1"/>
        <rFont val="Calibri"/>
        <family val="2"/>
        <scheme val="minor"/>
      </rPr>
      <t xml:space="preserve"> Mas de una vez al año.</t>
    </r>
  </si>
  <si>
    <r>
      <rPr>
        <b/>
        <sz val="11"/>
        <color theme="1"/>
        <rFont val="Calibri"/>
        <family val="2"/>
        <scheme val="minor"/>
      </rPr>
      <t>Probable:</t>
    </r>
    <r>
      <rPr>
        <sz val="11"/>
        <color theme="1"/>
        <rFont val="Calibri"/>
        <family val="2"/>
        <scheme val="minor"/>
      </rPr>
      <t xml:space="preserve"> Al menos una vez en el ultimo año.</t>
    </r>
  </si>
  <si>
    <r>
      <rPr>
        <b/>
        <sz val="11"/>
        <color theme="1"/>
        <rFont val="Calibri"/>
        <family val="2"/>
        <scheme val="minor"/>
      </rPr>
      <t>Posible:</t>
    </r>
    <r>
      <rPr>
        <sz val="11"/>
        <color theme="1"/>
        <rFont val="Calibri"/>
        <family val="2"/>
        <scheme val="minor"/>
      </rPr>
      <t xml:space="preserve"> Al menos una vez en los últimos dos años.</t>
    </r>
  </si>
  <si>
    <r>
      <rPr>
        <b/>
        <sz val="11"/>
        <color theme="1"/>
        <rFont val="Calibri"/>
        <family val="2"/>
        <scheme val="minor"/>
      </rPr>
      <t>Improbable:</t>
    </r>
    <r>
      <rPr>
        <sz val="11"/>
        <color theme="1"/>
        <rFont val="Calibri"/>
        <family val="2"/>
        <scheme val="minor"/>
      </rPr>
      <t xml:space="preserve"> Al menos una vez en los últimos 5 años.</t>
    </r>
  </si>
  <si>
    <r>
      <rPr>
        <b/>
        <sz val="11"/>
        <color theme="1"/>
        <rFont val="Calibri"/>
        <family val="2"/>
        <scheme val="minor"/>
      </rPr>
      <t>Rara vez:</t>
    </r>
    <r>
      <rPr>
        <sz val="11"/>
        <color theme="1"/>
        <rFont val="Calibri"/>
        <family val="2"/>
        <scheme val="minor"/>
      </rPr>
      <t xml:space="preserve"> No se ha presentado en los últimos cinco años.</t>
    </r>
  </si>
  <si>
    <t>Mensaje</t>
  </si>
  <si>
    <t>Automático</t>
  </si>
  <si>
    <t>¿Existe un responsable asignado a la ejecución del control?</t>
  </si>
  <si>
    <t>¿El responsable tiene la autoridad y adecuada segregación de funciones en la ejecución del control?</t>
  </si>
  <si>
    <t>¿La oportunidad en que se ejecuta el control ayuda a prevenir la mitigación del riesgo o a detectar la materialización del riesgo de manera oportuna?</t>
  </si>
  <si>
    <t>¿Las actividades que se desarrollan en el control realmente buscan por si sola prevenir o detectar las causas que pueden dar origen al riesgo, ejemplo Verificar, Validar Cotejar, Comparar, Revisar, etc.?</t>
  </si>
  <si>
    <t>¿La fuente de información que se utiliza en el desarrollo del control es información confiable que permita mitigar el riesgo?</t>
  </si>
  <si>
    <t>¿Las observaciones, desviaciones o diferencias identificadas como resultados de la ejecución del control son investigadas y resueltas de manera oportuna?</t>
  </si>
  <si>
    <t>Diligencie la columna anterior.</t>
  </si>
  <si>
    <t>Responsable 1</t>
  </si>
  <si>
    <t>Segregación</t>
  </si>
  <si>
    <t>Periodicidad</t>
  </si>
  <si>
    <t>Proposito</t>
  </si>
  <si>
    <t>Como se realiza la Act</t>
  </si>
  <si>
    <t>Desviaciones</t>
  </si>
  <si>
    <t>Asignado</t>
  </si>
  <si>
    <t>No Asignado</t>
  </si>
  <si>
    <t>Adecuado</t>
  </si>
  <si>
    <t>Inadecuado</t>
  </si>
  <si>
    <t>Oportuna</t>
  </si>
  <si>
    <t>Inoportuna</t>
  </si>
  <si>
    <t>Prevenir</t>
  </si>
  <si>
    <t>Detectar</t>
  </si>
  <si>
    <t>No es un control</t>
  </si>
  <si>
    <t>Confiable</t>
  </si>
  <si>
    <t>No Confiable</t>
  </si>
  <si>
    <t>Se investigan y resuelven oportunamente</t>
  </si>
  <si>
    <t>No se investigan y resuelven oportunamente</t>
  </si>
  <si>
    <t>Completa</t>
  </si>
  <si>
    <t>Incompleta</t>
  </si>
  <si>
    <t>No Existe</t>
  </si>
  <si>
    <t>Describa el control.</t>
  </si>
  <si>
    <t>Atributo</t>
  </si>
  <si>
    <t>Valor</t>
  </si>
  <si>
    <t>Calificación del Diseño del Control</t>
  </si>
  <si>
    <t>Rango de Calificación del Diseño del Control</t>
  </si>
  <si>
    <t>Acción a Realizar</t>
  </si>
  <si>
    <t>Rango de Calificación de la Ejecución del Control</t>
  </si>
  <si>
    <t>Rango Ejecución Control Corrupción</t>
  </si>
  <si>
    <r>
      <rPr>
        <b/>
        <sz val="11"/>
        <color theme="1"/>
        <rFont val="Calibri"/>
        <family val="2"/>
        <scheme val="minor"/>
      </rPr>
      <t>Fuerte =</t>
    </r>
    <r>
      <rPr>
        <sz val="11"/>
        <color theme="1"/>
        <rFont val="Calibri"/>
        <family val="2"/>
        <scheme val="minor"/>
      </rPr>
      <t xml:space="preserve"> El control se ejecuta de manera consistente por parte del responsable.</t>
    </r>
  </si>
  <si>
    <r>
      <rPr>
        <b/>
        <sz val="11"/>
        <color theme="1"/>
        <rFont val="Calibri"/>
        <family val="2"/>
        <scheme val="minor"/>
      </rPr>
      <t>Moderado =</t>
    </r>
    <r>
      <rPr>
        <sz val="11"/>
        <color theme="1"/>
        <rFont val="Calibri"/>
        <family val="2"/>
        <scheme val="minor"/>
      </rPr>
      <t xml:space="preserve"> El control se ejecuta algunas veces por parte del responsable.</t>
    </r>
  </si>
  <si>
    <r>
      <rPr>
        <b/>
        <sz val="11"/>
        <color theme="1"/>
        <rFont val="Calibri"/>
        <family val="2"/>
        <scheme val="minor"/>
      </rPr>
      <t>Débil =</t>
    </r>
    <r>
      <rPr>
        <sz val="11"/>
        <color theme="1"/>
        <rFont val="Calibri"/>
        <family val="2"/>
        <scheme val="minor"/>
      </rPr>
      <t xml:space="preserve"> El control no se ejecuta por parte del responsable.</t>
    </r>
  </si>
  <si>
    <t>Requiere Acciones para Fortalecer</t>
  </si>
  <si>
    <t>Solidez del Control</t>
  </si>
  <si>
    <t>Desplazamientos de Probabilidad e Impacto</t>
  </si>
  <si>
    <t>El control ayuda a disminuir directamente tanto la probabilidad como el impacto.</t>
  </si>
  <si>
    <t>El control ayuda a disminuir directamente la probabilidad e indirectamente el impacto.</t>
  </si>
  <si>
    <t>El control ayuda a disminuir directamente la probabilidad y el impacto no disminuye.</t>
  </si>
  <si>
    <t>El control no disminuye la probabilidad y el impacto disminuye directamente.</t>
  </si>
  <si>
    <t>El Control Ayuda a:</t>
  </si>
  <si>
    <t># de Filas que se Desplaza la Probabilidad en el Mapa de Calor / Riesgo</t>
  </si>
  <si>
    <t>¿Se deja evidencia o rastro de la ejecución del control, que permita a cualquier tercero con la evidencia, llegar a la misma conclusión?</t>
  </si>
  <si>
    <t>Reducir</t>
  </si>
  <si>
    <t>Compartir</t>
  </si>
  <si>
    <t>Acciones para mitigar el nivel de riesgo
(Indique al frente de la actividad, su peso porcentual) (Diligencie todas las acciones dentro de la misma celda)</t>
  </si>
  <si>
    <t>Procesos</t>
  </si>
  <si>
    <t>Alcance</t>
  </si>
  <si>
    <t>Objetivos  Estratégicos</t>
  </si>
  <si>
    <t>Establecer las políticas, lineamientos, directrices, planes, proyectos y recursos que orienten la gestión institucional y la coordinación del SDGR-CC, en cumplimiento de los objetivos, planes y proyectos institucionales en concordancia con la normatividad vigente.</t>
  </si>
  <si>
    <t>Inicia con la definición de políticas, lineamientos, actividades, recursos y herramientas para la planeación institucional, continua con la planeación de las actividades y recursos necesarios para la coordinación de Instancias del Sistema Distrital de Gestión de Riesgos y Cambio Climático, la selección de las acciones establecidas en el PDGRD-CC; hasta la formulación, seguimiento, provisión de planes, lineamientos y normas para la gestión de riesgos y cambio climático en el D.C., y la formulación y seguimiento de los lineamientos FONDIGER, finalizando con implementación de acciones para la mejora de la gestión institucional.</t>
  </si>
  <si>
    <t>Proporcionar lineamientos y servicios tecnológicos en materia de gestión de la información, mediante la administración de la infraestructura, los sistemas de información, redes monitoreo y las comunicaciones en forma oportuna, eficiente y transparente que permita la interoperabilidad, el gobierno abierto, el fortalecimiento, integración e implementación de la innovación en TI, para garantizar la disponibilidad, integridad y confidencialidad de la información en la realización de las actividades y cumplimiento de los objetivos estratégicos del IDIGER, en la toma de decisiones y la movilización institucional y social.</t>
  </si>
  <si>
    <t>Inicia con la definición de estrategias, políticas y lineamientos para la Gestión de TI, continúa con la planeación de las actividades y recursos necesarios de TICS para la Gestión de Riesgos y Cambio Climático hasta la toma de decisiones para la realización de actividades que incluyen las relacionadas con la Ingeniería de Software; administración, seguridad, soporte y operación del Sistema de Información de Gestión del Riego - SIRE, su desarrollo e Interoperabilidad con los Sistemas de Información Distritales permitiendo el acceso público y el ejercicio del Gobierno Abierto; la Administración de la Red de Telecomunicaciones de Emergencias del SDGR-CC y Operación, ampliación y Mantenimiento de las Redes de Monitoreo.</t>
  </si>
  <si>
    <t>Desarrollar acciones de la administración del talento humano, mediante la implementación y seguimiento de instrumentos para el cumplimiento de los objetivos institucionales relacionados.</t>
  </si>
  <si>
    <t>Inicia con la formulación e implementación de actividades orientadas a la Gestión del Talento Humano hasta la implementación de acciones de mejora.</t>
  </si>
  <si>
    <t>Definir, coordinar y ejecutar acciones mediante la divulgación interna y externa de mensajes movilizadores que promuevan una cultura de gestión de riesgos y adaptación al cambio climático para el posicionamiento del IDIGER como coordinador del SDGR-CC.</t>
  </si>
  <si>
    <t>Inicia con la formulación del Plan Estratégico de Comunicaciones y finaliza con el desarrollo de campañas, estrategias, piezas y acciones comunicativas.</t>
  </si>
  <si>
    <t>Gestionar  el conocimiento e innovación en el IDIGER mediante su identificación, almacenamiento, transformación y transferencia en la  formulación  y ejecución de los procesos para el mejoramiento organizacional y de  la prestación de los servicios de la entidad.</t>
  </si>
  <si>
    <t>Inicia con la identificación de fuentes de información y conocimiento clave y finaliza con la transferencia del conocimiento para contribuir a las buenas prácticas en función de la innovación institucional.</t>
  </si>
  <si>
    <t>Desde la identificación y caracterización de escenarios de riesgo, el análisis de riesgos de manera general y detallada, definición de medidas de reducción de riesgo, incluidas las acciones de monitoreo de riesgos en la ciudad.</t>
  </si>
  <si>
    <t xml:space="preserve">Planear, coordinar y ejecutar acciones que propendan por la mitigación del riesgo, la prevención del riesgo y la adaptación al cambio climático a través de intervenciones correctivas, prospectivas y de protección financiera para la reducción del riesgo y la adaptación al cambio climático de acuerdo a la Ley 1523 del 2012 y a la Ley 1931 del 2018, contribuyendo al desarrollo sostenible de la ciudad, la protección y el  mejoramiento de la calidad de vida de los ciudadanos. </t>
  </si>
  <si>
    <t>Inicia con la recopilación de información de línea base y la planeación de actividades que serán insumo de las actividades a ejecutar. Este proceso se desarrolla en el marco de la reducción de los escenarios del riesgo identificados, a través de intervenciones: a) prospectivas: Educación, Iniciativas de Participación Ciudadana, Gestión Local y Planificación sectorial; b)correctivas: obras de mitigación del riesgo y adaptación al cambio climático, Reasentamientos, adecuación de predios reasentados y Sistemas de Drenaje Pluvial Sostenible; c) de Protección Financiera; d) y de Adaptación al Cambio climático y Gestión de riesgos hidroclimáticos. Por último, se realiza la verificación, ajuste y retroalimentación de las actividades ejecutadas.</t>
  </si>
  <si>
    <t>Realizar acciones de preparación y ejecución para una oportuna y adecuada respuesta a emergencias y desastres, encaminadas a disminuir el impacto en las personas, los bienes, la infraestructura, los medios de subsistencia, la prestación de servicios o los recursos ambientales, materiales, económicas o ambientales, facilitando la implementación de la recuperación temprana.</t>
  </si>
  <si>
    <t>Desde la preparación para la coordinación e implementación de las actividades necesarias para la prestación de servicios de respuesta y atención de emergencias, ejecutando las actividades de soporte o funciones para coordinar, organizar y administrar emergencias y la preparación para la recuperación posterior a la emergencia según normatividad vigente aplicable al proceso de manejo de emergencias.</t>
  </si>
  <si>
    <t>Administrar los bienes y servicios de la entidad, mediante la correcta ejecución de los recursos para el efectivo funcionamiento de la infraestructura física y del parque automotor.</t>
  </si>
  <si>
    <t>Inicia con la formulación de los planes de la gestión administrativa y finaliza con las acciones de mejoramiento.</t>
  </si>
  <si>
    <t>Gestionar la adquisición de bienes y servicios para cumplir la misión y objetivos institucionales establecidos en los planes, programas y proyectos del IDIGER de acuerdo con la normatividad vigente.</t>
  </si>
  <si>
    <t>Inicia con la planeación de la contratación, continua con la selección, contratación, ejecución y finaliza con el cierre del expediente.</t>
  </si>
  <si>
    <t>Ejercer la defensa de los intereses de la Entidad a través de la adecuada asesoría jurídica y representación judicial y extrajudicial encaminada a la prevención el daño antijurídico.</t>
  </si>
  <si>
    <t>Este proceso abarca el análisis interno de los asuntos y problemas jurídicos relacionados con la actividad de la Entidad, el cual se realiza en los diferentes espacios intra e inter institucionales, hasta el ejercicio de la representación judicial y extrajudicial.</t>
  </si>
  <si>
    <t>Coordinar, administrar y controlar las operaciones presupuestales, de tesorería y contables del IDIGER y FONDIGER, mediante la aplicación de la normatividad legal vigente, para asegurar la calidad, confiabilidad, razonabilidad y oportunidad de la información financiera y presupuestal.</t>
  </si>
  <si>
    <t>Inicia con la ejecución de la operación financiera, continúa con el registro de la ejecución de los recursos, pago de obligaciones, identificación de ingresos, reconocimiento contable y presentación de los informes financieros hasta la implementación de las acciones de mejoramiento del IDIGER.</t>
  </si>
  <si>
    <t>Administrar la documentación que genera y recibe el IDIGER, mediante el cumplimiento de directrices emitidas por el Archivo de Bogotá, el Archivo General de la Nación y la normatividad vigente, para el manejo adecuado de la documentación, conservación, integridad y transparencia de las actividades de Gestión Documental.</t>
  </si>
  <si>
    <t>Inicia con la definición del diagnóstico, la elaboración y aplicación de instrumentos archivísticos y la estructuración de planes y programas de Gestión Documental y termina con la implementación de las acciones de mejora del proceso.</t>
  </si>
  <si>
    <t>Garantizar la atención a la ciudadanía mediante la generación e implementación de estrategias que permita orientar y dar respuesta de manera efectiva a los requerimientos de las partes interesadas.</t>
  </si>
  <si>
    <t>Inicia con la planeación de las actividades y recursos necesarios para la atención a la ciudadanía hasta el seguimiento de las mismas que incluyen las actividades relacionadas con la Administración, análisis de peticiones, quejas, reclamos, la defensoría de los derechos de la ciudadanía y la elaboración de seguimientos e informes.</t>
  </si>
  <si>
    <t>Evaluar la eficacia y eficiencia del Sistema de Control Interno de la entidad, de manera independiente y objetiva, mediante la aplicación de los roles asignados a la Oficina de Control Interno (Liderazgo estratégico, enfoque hacia la prevención, evaluación de la gestión del riesgo, relación con entes externos de control y el de evaluación y seguimiento), en el marco de aseguramiento y consultoría, para generar valor agregado y aportar al cumplimiento de los objetivos institucionales.</t>
  </si>
  <si>
    <t>Inicia con la identificación de necesidades y planeación de las actividades de la vigencia para la ejecución de los roles de la Oficina de Control Interno como evaluador independiente del Sistema de Control Interno, continua con la elaboración y aprobación del Plan Anual de Auditorias para la vigencia y su ejecución; la comunicación de resultados de los informes,  seguimiento a los planes de mejoramiento de la entidad y finaliza con el seguimiento a las actividades del Plan Anual de Auditorías y su adecuación y mejora de las actividades que le competen cuando aplique.</t>
  </si>
  <si>
    <t>No. 2: Fortalecer y promover el conocimiento del riesgo de desastres y efectos del cambio climático para la toma de decisiones frente a las medidas de reducción, manejo y adaptación en el Distrito de Capital.</t>
  </si>
  <si>
    <t>No. 1: Coordinar a los actores del SDGRCC con lineamientos, mecanismos, instrumentos y espacios de participación, para fortalecer el conocimiento y la reducción del riesgo, el manejo de emergencias y desastres, así como las medidas de adaptación al cambio climático en el Distrito Capital.</t>
  </si>
  <si>
    <t>No. 7: Fortalecer los procesos estratégicos, de apoyo y evaluación mediante la implementación de lineamientos que soporten la gestión misional en cumplimiento de los objetivos institucionales en el marco de la mejora continua.</t>
  </si>
  <si>
    <t>No. 6: Implementar la estrategia del servicio a la ciudadanía y a los grupos de interés del IDIGER, brindando soluciones integrales para el acceso a la información y mejora en la prestación de los servicios, procurando calidad, calidez y oportunidad en armonía con los principios de transparencia, prevención y lucha contra la corrupción</t>
  </si>
  <si>
    <t>No. 4: Fortalecer la identificación y ejecución de acciones de reducción del riesgo al igual que las medidas de adaptación al cambio climático en Bogotá D.C.</t>
  </si>
  <si>
    <t>No. 5: Fortalecer el manejo de emergencias, calamidades y/o desastres en el marco del SDGR – CC en Bogotá D.C.</t>
  </si>
  <si>
    <t>No. 3: Modernizar el sistema de Información de Gestión de Riesgos y Cambio Climático con enfoque de escenarios.</t>
  </si>
  <si>
    <r>
      <rPr>
        <b/>
        <sz val="10"/>
        <color theme="1"/>
        <rFont val="Arial"/>
        <family val="2"/>
      </rPr>
      <t>Versión:</t>
    </r>
    <r>
      <rPr>
        <sz val="10"/>
        <color theme="1"/>
        <rFont val="Arial"/>
        <family val="2"/>
      </rPr>
      <t xml:space="preserve"> 14</t>
    </r>
  </si>
  <si>
    <r>
      <rPr>
        <b/>
        <sz val="10"/>
        <color theme="1"/>
        <rFont val="Arial"/>
        <family val="2"/>
      </rPr>
      <t>Código:</t>
    </r>
    <r>
      <rPr>
        <sz val="10"/>
        <color theme="1"/>
        <rFont val="Arial"/>
        <family val="2"/>
      </rPr>
      <t xml:space="preserve"> DE-FT-13</t>
    </r>
  </si>
  <si>
    <t>Generar conocimiento del Riesgo y los efectos de cambio climático mediante el análisis de información general y detallada para definir acciones de reducción de riesgo, adaptación al cambio climático y manejo de desastres en la
ciudad.</t>
  </si>
  <si>
    <t>Dependencia(s) / Grupo(s) Responsable(s)</t>
  </si>
  <si>
    <t>Valoración de Controles de Corrupción                                                                                                                                                                                                                                          Valoración de Controles de Corrupción</t>
  </si>
  <si>
    <t>PRIMER REPORTE 1 DE ENERO A 30 DE ABRIL DE 2022</t>
  </si>
  <si>
    <t>SEGUNDO REPORTE 1 DE MAYO A 31 DE AGOSTO DE 2022</t>
  </si>
  <si>
    <t>TERCER REPORTE 1 DE SEPTIEMBRE A 31 DE DICIEMBRE DE 2022</t>
  </si>
  <si>
    <t>Proyecto de Inversión</t>
  </si>
  <si>
    <t>Plan de Acción Anual por Proceso</t>
  </si>
  <si>
    <t>Plan de Acción Acuerdo 790 de 2020</t>
  </si>
  <si>
    <t>Plan Anual de Adquisiciones</t>
  </si>
  <si>
    <t>Plan Anual de Vacantes</t>
  </si>
  <si>
    <t>Plan de Previsión de Recursos Humanos</t>
  </si>
  <si>
    <t>Plan Institucional de Archivo - PINAR</t>
  </si>
  <si>
    <t>Plan Institucional de Capacitación</t>
  </si>
  <si>
    <t>Plan de Incentivos Institucionales</t>
  </si>
  <si>
    <t>Plan de Trabajo Anual en Seguridad y Salud en el Trabajo</t>
  </si>
  <si>
    <t>Plan Anticorrupción y de Atención al Ciudadano</t>
  </si>
  <si>
    <t>Plan de Tratamiento de Riesgos de Seguridad y Privacidad de la Información</t>
  </si>
  <si>
    <t>Plan de Seguridad y Privacidad de la Información</t>
  </si>
  <si>
    <t>Plan de Mejoramiento Institucional</t>
  </si>
  <si>
    <t>Plan de Mejoramiento de Entes de Control</t>
  </si>
  <si>
    <t>Plan de Participación Ciudadana</t>
  </si>
  <si>
    <t>Plan Anual de Auditoría</t>
  </si>
  <si>
    <t>Plan de Acción MIPG - SGC</t>
  </si>
  <si>
    <t>Otros:</t>
  </si>
  <si>
    <t>Plan Estratégico de TIC - PETI</t>
  </si>
  <si>
    <t>Plan Estratégico Institucional - PEI</t>
  </si>
  <si>
    <t>Plan Estratégico de Talento Humano</t>
  </si>
  <si>
    <t>Plan Estadístico Distrital</t>
  </si>
  <si>
    <t>Plan Distrital de Gestión del Riesgo de Desastres y del Cambio Climático</t>
  </si>
  <si>
    <t>Objetivo Estratégico Asociado al Proceso:</t>
  </si>
  <si>
    <t>Plan de Emergencias de la Entidad</t>
  </si>
  <si>
    <t>Marque con una "X" los planes, programas o proyectos asociados al Proceso:</t>
  </si>
  <si>
    <t xml:space="preserve">Otros: </t>
  </si>
  <si>
    <t>Fuga de Capital Intelectual</t>
  </si>
  <si>
    <t>Para Bloqueo de Listas</t>
  </si>
  <si>
    <t>Plan de Gestión Integral de Residuos</t>
  </si>
  <si>
    <t>PROMEDIO CUMPLIMIENTO DEL PLAN  (EFICACIA)</t>
  </si>
  <si>
    <t>PORCENTAJE PROGRAMADO POR CUATRIMESTRE</t>
  </si>
  <si>
    <t xml:space="preserve">EFICIENCIA EN LA EJECUCION DEL PLAN </t>
  </si>
  <si>
    <t>1er Cuatrimestre</t>
  </si>
  <si>
    <t>2do Cuatrimestre</t>
  </si>
  <si>
    <t>3er Cuatrimestre</t>
  </si>
  <si>
    <t>% de Avance del Proceso</t>
  </si>
  <si>
    <t>% de Avance OCI</t>
  </si>
  <si>
    <r>
      <rPr>
        <b/>
        <sz val="10"/>
        <color theme="1"/>
        <rFont val="Arial"/>
        <family val="2"/>
      </rPr>
      <t>Página:</t>
    </r>
    <r>
      <rPr>
        <sz val="10"/>
        <color theme="1"/>
        <rFont val="Arial"/>
        <family val="2"/>
      </rPr>
      <t xml:space="preserve"> 9 de 9</t>
    </r>
  </si>
  <si>
    <r>
      <rPr>
        <b/>
        <sz val="10"/>
        <color theme="1"/>
        <rFont val="Arial"/>
        <family val="2"/>
      </rPr>
      <t>Página:</t>
    </r>
    <r>
      <rPr>
        <sz val="10"/>
        <color theme="1"/>
        <rFont val="Arial"/>
        <family val="2"/>
      </rPr>
      <t xml:space="preserve"> 8 de 9</t>
    </r>
  </si>
  <si>
    <r>
      <rPr>
        <b/>
        <sz val="10"/>
        <color theme="1"/>
        <rFont val="Arial"/>
        <family val="2"/>
      </rPr>
      <t>Página:</t>
    </r>
    <r>
      <rPr>
        <sz val="10"/>
        <color theme="1"/>
        <rFont val="Arial"/>
        <family val="2"/>
      </rPr>
      <t xml:space="preserve"> 7 de 9</t>
    </r>
  </si>
  <si>
    <r>
      <rPr>
        <b/>
        <sz val="10"/>
        <color theme="1"/>
        <rFont val="Arial"/>
        <family val="2"/>
      </rPr>
      <t>Página:</t>
    </r>
    <r>
      <rPr>
        <sz val="10"/>
        <color theme="1"/>
        <rFont val="Arial"/>
        <family val="2"/>
      </rPr>
      <t xml:space="preserve"> 6 de 9</t>
    </r>
  </si>
  <si>
    <r>
      <rPr>
        <b/>
        <sz val="10"/>
        <color theme="1"/>
        <rFont val="Arial"/>
        <family val="2"/>
      </rPr>
      <t>Página:</t>
    </r>
    <r>
      <rPr>
        <sz val="10"/>
        <color theme="1"/>
        <rFont val="Arial"/>
        <family val="2"/>
      </rPr>
      <t xml:space="preserve"> 5 de 9</t>
    </r>
  </si>
  <si>
    <r>
      <rPr>
        <b/>
        <sz val="10"/>
        <color theme="1"/>
        <rFont val="Arial"/>
        <family val="2"/>
      </rPr>
      <t>Página:</t>
    </r>
    <r>
      <rPr>
        <sz val="10"/>
        <color theme="1"/>
        <rFont val="Arial"/>
        <family val="2"/>
      </rPr>
      <t xml:space="preserve"> 4 de 9</t>
    </r>
  </si>
  <si>
    <r>
      <rPr>
        <b/>
        <sz val="10"/>
        <color theme="1"/>
        <rFont val="Arial"/>
        <family val="2"/>
      </rPr>
      <t>Página:</t>
    </r>
    <r>
      <rPr>
        <sz val="10"/>
        <color theme="1"/>
        <rFont val="Arial"/>
        <family val="2"/>
      </rPr>
      <t xml:space="preserve"> 3 de 9</t>
    </r>
  </si>
  <si>
    <r>
      <rPr>
        <b/>
        <sz val="10"/>
        <color theme="1"/>
        <rFont val="Arial"/>
        <family val="2"/>
      </rPr>
      <t>Página:</t>
    </r>
    <r>
      <rPr>
        <sz val="10"/>
        <color theme="1"/>
        <rFont val="Arial"/>
        <family val="2"/>
      </rPr>
      <t xml:space="preserve"> 2 de 9</t>
    </r>
  </si>
  <si>
    <r>
      <rPr>
        <b/>
        <sz val="10"/>
        <color theme="1"/>
        <rFont val="Arial"/>
        <family val="2"/>
      </rPr>
      <t>Página:</t>
    </r>
    <r>
      <rPr>
        <sz val="10"/>
        <color theme="1"/>
        <rFont val="Arial"/>
        <family val="2"/>
      </rPr>
      <t xml:space="preserve"> 1 de 9</t>
    </r>
  </si>
  <si>
    <t>Punto de Riesgo</t>
  </si>
  <si>
    <t>Analisis del Riesgo Inherente</t>
  </si>
  <si>
    <t>Criterios de Impacto
(No aplica para riesgos de corrupción, LA/FT y corrupción en Trámites, OPA's y CAIP)</t>
  </si>
  <si>
    <t>% de Probabilidad Inicial</t>
  </si>
  <si>
    <t>% de Impacto Inicial</t>
  </si>
  <si>
    <t>Calculo de Probabilidad Residual (%)</t>
  </si>
  <si>
    <t>Calculo de Impacto Residual (%)</t>
  </si>
  <si>
    <t>% Inicial de Valoración del Control</t>
  </si>
  <si>
    <t>Solidez del Conjunto de  Controles</t>
  </si>
  <si>
    <t>Promedio de la Solidez del Conjunto de  Controles</t>
  </si>
  <si>
    <t>Acciones para Mitigar el Nivel de Riesgo</t>
  </si>
  <si>
    <t>Factores Internos (Análisis DOFA)</t>
  </si>
  <si>
    <t>Factores Externos (Análisis DOFA)</t>
  </si>
  <si>
    <t>Factores Políticos</t>
  </si>
  <si>
    <t>Factores Sociales</t>
  </si>
  <si>
    <t>Factores Legales</t>
  </si>
  <si>
    <t>Plan Estratégico de Seguridad Vial</t>
  </si>
  <si>
    <t>Factores Económicos</t>
  </si>
  <si>
    <t>Factores Tecnológicos</t>
  </si>
  <si>
    <t>Factores Ecológicos</t>
  </si>
  <si>
    <t>Factores Externos (Análisis PESTEL)</t>
  </si>
  <si>
    <t>Análisis Cuantitativo del Apetito, Tolerancia y Capacidad del Riesgo</t>
  </si>
  <si>
    <t>Unidad de Medida
del Apetito, Tolerancia y Capacidad del Riesgo</t>
  </si>
  <si>
    <t>Justificación
(Explique los argumentos que justifican los valores establecidos de apetito, tolerancia y capacidad del riesgo)</t>
  </si>
  <si>
    <t>Apetito del Riesgo
(Rango de Valores)</t>
  </si>
  <si>
    <t>Tolerancia del Riesgo
(Rango de Valores)</t>
  </si>
  <si>
    <t>Capacidad del Riesgo
(Rango de Valores)</t>
  </si>
  <si>
    <t>Periodo de Tiempo de la Capacidad del Riesgo</t>
  </si>
  <si>
    <t>Responsable de Ejecutar el Control</t>
  </si>
  <si>
    <t>Complemento</t>
  </si>
  <si>
    <t>Sin Control</t>
  </si>
  <si>
    <t>Ubicación de la(s) Evidencia(s) de la Ejecución del Control</t>
  </si>
  <si>
    <t>Fuente(s) de Información para la Ejecución del Control</t>
  </si>
  <si>
    <t>¿Cómo se investigan y resuelven las observaciones, desviaciones o diferencias identificadas como resultado de la ejecución del control?</t>
  </si>
  <si>
    <t>Atributos Informativos / Cualitativos (No afectan la valoración)</t>
  </si>
  <si>
    <t>Acción a Ejecutar</t>
  </si>
  <si>
    <r>
      <rPr>
        <b/>
        <sz val="10"/>
        <color theme="1"/>
        <rFont val="Arial"/>
        <family val="2"/>
      </rPr>
      <t>Vigente desde:</t>
    </r>
    <r>
      <rPr>
        <sz val="10"/>
        <color theme="1"/>
        <rFont val="Arial"/>
        <family val="2"/>
      </rPr>
      <t xml:space="preserve"> 08/06/2022</t>
    </r>
  </si>
  <si>
    <t>Instrumentación y telecomunicaciones</t>
  </si>
  <si>
    <t xml:space="preserve"> Causas externas y condiciones de medio ambiente, Impericia en la manipulación del equipo, Mala calibración.</t>
  </si>
  <si>
    <t>Fallas de funcionamiento por el uso rutinario.</t>
  </si>
  <si>
    <t>Posibilidad de Afectación Económica (o presupuestal) y Reputacional por daños en los equipos de instrumentación y comunicación debido a Fallas de funcionamiento por el uso rutinario.</t>
  </si>
  <si>
    <t>Baja: La actividad que conlleva el riesgo se ejecuta de 3 a 24 veces por año</t>
  </si>
  <si>
    <t>Reputacional: El riesgo afecta la imagen de la entidad con algunos usuarios de relevancia frente al logro de los objetivos</t>
  </si>
  <si>
    <t>Unidad(daño en equipos)</t>
  </si>
  <si>
    <t>Seguimiento, avance y ejecución contractual</t>
  </si>
  <si>
    <t>Perdida de los valores morales y misionales del  IDIGER.</t>
  </si>
  <si>
    <t>Intereses generados en la contratacion de porveedores dentro de la Oficina TICS.
Requisitos técnicos que no son claros y específicos.
Solicitar un requisito adicional de manera intencional</t>
  </si>
  <si>
    <t>Posibilidad de Afectación Reputacional por habilitar técnicamente un proponente que no cumpla con los requisitos establecidos en las condiciones definidas por la Entidad a cambio de un beneficio personal de funcionarios o contratistas, debido a Intereses generados en la contratacion de porveedores dentro de la Oficina TICS, Requisitos técnicos que no son claros y específicos y/o Solicitar un requisito adicional de manera intencional</t>
  </si>
  <si>
    <t>Rara vez: No se ha presentado en los últimos cinco años.</t>
  </si>
  <si>
    <t>Infraestructura tecnologica propia en obselescencia.</t>
  </si>
  <si>
    <t>Insuficiencia de personal para atender algunos requerimientos de las áreas de la Oficina TIC (Página WEB, Desarrollo, Administración SIRE)</t>
  </si>
  <si>
    <t xml:space="preserve">Falta de información o claridad en los requerimientos por parte de las áreas funcionales. </t>
  </si>
  <si>
    <t xml:space="preserve">Demoras y cambios en los procedimientos en otras áreas que afectan el cumplimiento de la ejecución contractual por tanto tambien se afectan los cumplimientos en la ejecución de actividades propias </t>
  </si>
  <si>
    <t xml:space="preserve">Falta de compromiso o retrazos en la emisón de respuestas a los requerimientos de la ciudadanía. </t>
  </si>
  <si>
    <t>Falta de compromiso de las demás áreas para la entrega de productos o implementación de activdes para el cumplimiento normativo.</t>
  </si>
  <si>
    <t xml:space="preserve">Falta actualización de procedimientso, proceso y Formatos de la Oficina. </t>
  </si>
  <si>
    <t xml:space="preserve">Fallas en la disponibilidad de servicios por fallas en los equipos (obsolesciencia) </t>
  </si>
  <si>
    <t>Implemientación de estrategias para el cumplimiento normativo.</t>
  </si>
  <si>
    <t>Gestión contractual de procesos para garantizar cambios tecnologicos.</t>
  </si>
  <si>
    <t>Procesos Contractuales para garantizar mejoras en los servicios.</t>
  </si>
  <si>
    <t>Se cuenta con profesioanles de planta y contratistas idoneos para garantizar el cumplimiento de las actividades de la Oficina</t>
  </si>
  <si>
    <t>Fallas o caidad en la disponibilidad de los servicios.</t>
  </si>
  <si>
    <t xml:space="preserve">Posibles ataques Ciberneticos </t>
  </si>
  <si>
    <t>falta de compromiso de las demás areas en la implemientación y uso  de los procesidmientos de la oficina TIC.</t>
  </si>
  <si>
    <t>Falta de compromiso de uso de la mesa de ayuda para la solicitud de apoyo o soporte de las áreas de oficina TIC</t>
  </si>
  <si>
    <t xml:space="preserve">Ampliación y mejoras en las herramientas tecnologicas de seguridad </t>
  </si>
  <si>
    <t xml:space="preserve">Cambios por evolución en la infraestructura Tecnológica </t>
  </si>
  <si>
    <t>Creación de nuevos aplicativos al servicio de la comunidad de acuerdo con las necesidades de la entidad</t>
  </si>
  <si>
    <t xml:space="preserve">Ajuste constante a los módulos de los sistemas misionales de información. </t>
  </si>
  <si>
    <t xml:space="preserve">ampliación y robustecimiento en las herramientas de almacenamiento de información. </t>
  </si>
  <si>
    <t>mejoras en los procediemientos de la Oficina TIC</t>
  </si>
  <si>
    <t xml:space="preserve">Ajustes de accesibilidad a la pagina web y aplicativos de la entidad </t>
  </si>
  <si>
    <t xml:space="preserve">implementación de normativa de tecnologias de la información, seguridad de la información y gobierno digital </t>
  </si>
  <si>
    <t xml:space="preserve">Nuevas políticas, normativa o reformas que retracen o afecten los procesos desarrollados o implementados </t>
  </si>
  <si>
    <t>Cambios en las directrices nacionales que afecten las distritales y por tanto las de la entidad, modificando lo construido</t>
  </si>
  <si>
    <t>Se requiere mayor asignación de Recursos, que faciliten los cambios de toda la tecnologia en estado de obsolecencia</t>
  </si>
  <si>
    <t xml:space="preserve">se requiere mayor asignación de recursos para la contratación de personal de apoyo para algunos de los procesos de las áreas de la oficina TIC. </t>
  </si>
  <si>
    <t xml:space="preserve">Desconocimiento de la ciudadania con respecto al uso de los sistemas de información misionales. </t>
  </si>
  <si>
    <t>Aplicación de politicas de disposición final de los insumos tecnologicos por parte de los proveedores</t>
  </si>
  <si>
    <t>Constante evolución en la tecnología</t>
  </si>
  <si>
    <t>Depreciación y obsolescencia acelerada de las herramientas tecnologicas</t>
  </si>
  <si>
    <t xml:space="preserve">crecimiento constante en las bases de datos </t>
  </si>
  <si>
    <t>Crecimiento de la información producto de los sistemas de información</t>
  </si>
  <si>
    <t xml:space="preserve">Cambios normativos, politicas de seguridad y tratamiento de datos recolectados a través de los sistemas de información </t>
  </si>
  <si>
    <t>Normativa laboral (teletrabajo, seguridad laboral)</t>
  </si>
  <si>
    <t xml:space="preserve">Cambios en las piliticas de trasnparencia, accesibilidad y seguridad de la información </t>
  </si>
  <si>
    <t xml:space="preserve">Normativa de contratación en cuanto a pocesos y prestaciones de servicios </t>
  </si>
  <si>
    <t>Seguridad e infraestructura tecnologica</t>
  </si>
  <si>
    <t>Debilidad en politicas de seguridad, Suplantación funcionarios y o cambio de perfil.</t>
  </si>
  <si>
    <t>Falta de seguimiento efectivo a la cancelación de los usuarios que ya no laboran en la entidad.</t>
  </si>
  <si>
    <t>Reputacional: El riesgo afecta la imagen de de la entidad con efecto publicitario sostenido a nivel de sector administrativo, nivel departamental o municipal</t>
  </si>
  <si>
    <t xml:space="preserve">Acceso de usuarios no autorizados </t>
  </si>
  <si>
    <t>3</t>
  </si>
  <si>
    <t>(1-2)</t>
  </si>
  <si>
    <t>Desarrollo tecnológico</t>
  </si>
  <si>
    <t>Fallas en la definición de alcance, resultados esperados y otros requerimientos del usuario funcional. Debilidades en la definición y alcance en los atributos de calidad y operación.</t>
  </si>
  <si>
    <t>Infraestructura tecnológica</t>
  </si>
  <si>
    <t>Perdida y retrasos en la disponibilidad de los servicios tecnologicios</t>
  </si>
  <si>
    <t>Falta de operatividad de la infraestructura (Servidores, pc, aires acondicionados, UPS,etc) por problemas de obsolescencia tecnológica, software desactualizado o, con fallas o, terminación de vida util de componentes.
Problemas con el fluido eléctrico en términos de falta del mismo, sobrecargas y problemas en la red eléctrica.
 Falta de conectividad de red o problemas con infraestructura de red de comunicaciones (LAN / WAN)</t>
  </si>
  <si>
    <t xml:space="preserve"> Posibilidad de afectación reputacional por falencias en la operatividad de la infraestructura tecnológica debido a Falta de operatividad de la infraestructura (Servidores, pc, aires acondicionados, UPS,etc) por problemas de obsolescencia tecnológica, software desactualizado o, con fallas o, terminación de vida util de componentes.
Problemas con el fluido eléctrico en términos de falta del mismo, sobrecargas y problemas en la red eléctrica.
 Falta de conectividad de red o problemas con infraestructura de red de comunicaciones (LAN / WAN)</t>
  </si>
  <si>
    <t>Administraciión de SIRE</t>
  </si>
  <si>
    <t>Indisponibilidad de los servicios del sistema de información misional de la Entidad</t>
  </si>
  <si>
    <t>Fallas de funcioamiento de servidor
Fallas o intermitencias en la conexión de la base de datos.
Fallas en la conectividad.</t>
  </si>
  <si>
    <t>Posibilidad de afectación reputacional por perdida de disponibilidad del servicio SIRE debido a fallas tecnológicas causando perdidas reputacionales debidido a Fallas de funcioamiento de servidor, Fallas o intermitencias en la conexión de la base de datos, Fallas en la conectividad.</t>
  </si>
  <si>
    <t>1</t>
  </si>
  <si>
    <t>2</t>
  </si>
  <si>
    <t>Falta de control y seguimiento durante el ciclo de vida del sistema de información,  No hay personal especializado en pruebas de sotfware, Falta monitoreo automatizado de soluciones, Pruebas de seguridad antes de salir a producción.</t>
  </si>
  <si>
    <t>Posibilidad de Afectación reputacional por Acceso no autorizado a los Sistemas de Información Debido a posibles ataques ciberneticos Y/o Falta de seguimiento efectivo a la cancelación de los usuarios que ya no laboran en la entidad.</t>
  </si>
  <si>
    <t>Daños que afectan la medición de una magnitud física en una estación de monitoreo y que afecta en la no obtención del dato o en lecturas atípicas.
Sistema de comunicaciones:
En la mayoría de las estaciones se tienen dos canales de telecomunicaciones (sistema redundante) así que si falla uno de los dos se puede mantener el acceso a los datos generados por la estación.
Se cuenta con equipos de respaldo para realizar cambios de los que fallan y así dar continuidad al sistema.
La cantidad de equipos que se necesitan en daño para que dañe el enlace es de 4.
Sin embargo los datos siguen siendo almacenados localmente en la estación, para cuando se restablezca la comunicación o se realice una descarga manual en sitio.
Sistema de sensores:
Si un sensor entra en falla se tienen datos atípicos que se almacenan, sin embargo no se utilizan para los respectivos análisis de las variables y se deja se mostrar en la página del SAB.
Se tienen sensores de respaldo para realizar el cambio cuando falla alguno.
La cantidad de sensores que se necesitan en daño son dos para que se deje de tener la medición de la magnitud.
Plataforma colectora de datos:
Si este equipo falla la estación queda totalmente fuera de servicio.
Se procura tener equipos de respaldo nuevos, sin embargo se cuenta con equipos antiguos que podrían suplir la necesidad en caso de falla.
La cantidad de equipos que se necesitan en daño para que la estación quede fuera de servicio son dos.
Equipos de respaldo
Se trata de tener siempre entre un 5 y 10 % de equipos del total utilizado en las estaciones para respaldo en caso de fallas.</t>
  </si>
  <si>
    <t>El equipo de desarrollo realiza la validación  y pruebas necesarias antes de realizar la puesta en producción de los módulos, funcionalidades y sistemas de información objeto de ajustes o diseño. Todos las funcionalidades ejecutadas o ajustadad cuentan con la revisión de las áreas funcionales, no es una constanate que los sistemas de información no cumplan con los requerimientos a menos de que lo solicitado por el área funcional cambie o que no se este seguros desde el área funcional que se requiere del sistemas. no se ha presentado situaciones en los que el aplicativo puesto en producción no cumpla con las necesidades solicitadas.</t>
  </si>
  <si>
    <t>Dado que la creación de usuarios (contratistas y funcionarios de carrera administrativa) esta ligada al formato de creación de usuario, el cual cuenta con fecha de iniciación y finalización de contrato, estas fechas son indicadas tanto en Directorio activo para equipos como para NAS, garantizando el cierre de usuarios en las fechas establecidas, o por los correos de talento humano para el caso de funcionarios de libre remoción y nombramiento, siendo talento humano quien informa, en caso de retiro de algún funcionario, para el respectivo cierre de usuario</t>
  </si>
  <si>
    <t>Posibilidad de afectación reputacional por falencias en desarrollos y  soluciones tecnológicas debido a Falta de control y seguimiento durante el ciclo de vida del sistema de información,  No hay personal especializado en pruebas de sotfware, Falta monitoreo automatizado de soluciones, Pruebas de seguridad antes de salir a producción, perdidas de conexión de las bases de datos por falla en la infraestructura tecnológica</t>
  </si>
  <si>
    <t>(68-72) horas</t>
  </si>
  <si>
    <t>96 horas</t>
  </si>
  <si>
    <t>4</t>
  </si>
  <si>
    <t>100 horas</t>
  </si>
  <si>
    <t xml:space="preserve">horas de caía de la conexión o de los servicios de infraestructura </t>
  </si>
  <si>
    <t>Sietemas de información, Módulos, Funcionalidades de desarrollo</t>
  </si>
  <si>
    <t>(2000-2500)</t>
  </si>
  <si>
    <t>2600</t>
  </si>
  <si>
    <t xml:space="preserve">2700 minutos </t>
  </si>
  <si>
    <t xml:space="preserve">Minutos de desconexión del SIRE </t>
  </si>
  <si>
    <t>Profesional 08 de Monitoreo</t>
  </si>
  <si>
    <t>Profesional 08 de telecomunicaciones</t>
  </si>
  <si>
    <t>Profesional 12 de desarrollo Tecnologico</t>
  </si>
  <si>
    <t xml:space="preserve">contratista de seguiridad de la informacion </t>
  </si>
  <si>
    <t>Profesionales y contratista encargados de elaboración y ejecución de procesos contractuales que garantizan las necesidades de la Oficina TIC</t>
  </si>
  <si>
    <t>Profesional especializado 23 administración SIRE</t>
  </si>
  <si>
    <t>Seguimiento al funcionamiento y disponibilidad del Sistema de información, Reinicio del servidor de aplicación</t>
  </si>
  <si>
    <t>Ejecución de Mantenimientos preventivos y correctivos a las Estaciones de RAB - RHB, verificación y ajuste de elementos</t>
  </si>
  <si>
    <t>Ejecución de Manteniemientos preventivos y correctivos a las radios, radiobases y antenas de la red de telecomunicaciones</t>
  </si>
  <si>
    <t>Validación  del Control de alertas, Firewall, reportes de intentos, Alta disponibilidad de equipos, Politicas de acceso Red Perimetral</t>
  </si>
  <si>
    <t>Elaboración y seguimiento de Politica de backups,  Politicas de seguridad, informes mensuales de seguimiento, analisis de riesgos de seguridad</t>
  </si>
  <si>
    <t xml:space="preserve">Seguimiento a l cargue de requerimientos desde el área funcional de requerimientos en Gitlab: Software libre de control y gerencia de desarrollos tecnológicos, con respecto a las funcionalidades a ajustar, seguimiento a las labores de los desarrolladores de acuerdo con las necesidades de las áreas, validación de pruebas para paso a producción. </t>
  </si>
  <si>
    <t xml:space="preserve">Plan de Actualización tecnológica, elaborración de procesos, adjudicación de contratos y ejecución contractual. </t>
  </si>
  <si>
    <t>Elaboración del Mapa de riesgos Infraestructura Tecnológica</t>
  </si>
  <si>
    <t xml:space="preserve">Evaluación tecnica para los oferentes postulados, elaboración de informes de Supervision puntual de procesos contractuales con auditoria interna de Oficina TICS </t>
  </si>
  <si>
    <t xml:space="preserve">Profesional especializado 23 de infra estructura tecnologica - contratistas de redes de conectividad </t>
  </si>
  <si>
    <t xml:space="preserve">Profesional especializado 23 de infra estructura tecnologica, contratistas de redes de conectividad </t>
  </si>
  <si>
    <t>Cada uno de los servidores que contienen las bases de datos y aplicaciones que garantizan la atención y la verificación de cada uno de los aspectos misionales de la entidad, cuenta con un monitoreo continuo 7/24, para asi mismo poder atender a la brevedad las posibles fallas que puedan ocurrir y que afecten el funcionamiento de las aplicaciones. Adicionalmente se cuenta con atención de soporte 7/24 con fabricantes de servidores, licencias y canal de internet para asi poder tener una mayor capacidad de respuesta a las fallas tanto en hardware como en software.</t>
  </si>
  <si>
    <t>https://drive.google.com/drive/folders/1KcE0mgCu8IBqkwJ-0lIdNm0maj6DVHQH</t>
  </si>
  <si>
    <t>https://drive.google.com/drive/folders/1ns2SQGuysC896EH1eaGALuLgN09x7U0A</t>
  </si>
  <si>
    <t>https://drive.google.com/drive/folders/1Cmuh9h3zCkW9N3uB5YvpnvDk2OuqJ6Rv</t>
  </si>
  <si>
    <r>
      <rPr>
        <u/>
        <sz val="11"/>
        <color rgb="FF1155CC"/>
        <rFont val="Arial Narrow"/>
        <family val="2"/>
      </rPr>
      <t>https://drive.google.com/drive/folders/1Cmuh9h3zCkW9N3uB5YvpnvDk2OuqJ6Rv</t>
    </r>
    <r>
      <rPr>
        <sz val="11"/>
        <color theme="1"/>
        <rFont val="Arial Narrow"/>
        <family val="2"/>
      </rPr>
      <t>v</t>
    </r>
  </si>
  <si>
    <t>https://drive.google.com/drive/folders/1R3tbYTJJcxPwm9NPvL_UYr75o7e9MV_L</t>
  </si>
  <si>
    <t>https://drive.google.com/drive/folders/1jpypD-7rHQgKvIAOkSqH5aax8vB7Hx6s</t>
  </si>
  <si>
    <r>
      <rPr>
        <u/>
        <sz val="11"/>
        <color rgb="FF1155CC"/>
        <rFont val="Arial Narrow"/>
        <family val="2"/>
      </rPr>
      <t>https://drive.google.com/drive/folders/1jpypD-7rHQgKvIAOkSqH5aax8vB7Hx6s</t>
    </r>
    <r>
      <rPr>
        <sz val="11"/>
        <color theme="1"/>
        <rFont val="Arial Narrow"/>
        <family val="2"/>
      </rPr>
      <t>s</t>
    </r>
  </si>
  <si>
    <t>https://drive.google.com/drive/folders/1ePfWKMygynbrEKAOnC5PgNKqU0m1HkWA</t>
  </si>
  <si>
    <t>https://drive.google.com/drive/folders/1CwcqlGTaRiqoFytVuDXyCBsrM1CaZfu8</t>
  </si>
  <si>
    <t>Informes mensules</t>
  </si>
  <si>
    <t xml:space="preserve">informes de alertas </t>
  </si>
  <si>
    <t>informes mensuales</t>
  </si>
  <si>
    <t>informes mensuales como evidencia del cargue y ejecución de los rewuerimientos</t>
  </si>
  <si>
    <t>documento de validación de accesos y perdodas de disponibilidad de SIRE</t>
  </si>
  <si>
    <t>evaluacones tecnicas, respuestas a observaciones oferentes, informes de ejecución contractual</t>
  </si>
  <si>
    <t xml:space="preserve">Se realiza el coambio de los equipos que requieran, se realiza mantenimiento correctivo y puesta en funcionamiento </t>
  </si>
  <si>
    <t xml:space="preserve">se realiza seguimiento a las terminaciones contractuales de la entidad para cierre de credenciales, se realiza seguimiento a los paz y salvos allegados para cierre de credenciales </t>
  </si>
  <si>
    <t xml:space="preserve">se realiza la revisión de alertas de posibles ataques se realiza la elaboración de políticas, manuales y procedimientos que cierren posibilidades a vulnerabilidades. </t>
  </si>
  <si>
    <t xml:space="preserve">validación y mesas de trabajo con las áreas funcionales para dar claridad a los requerimientos y tiempos de entrega de las funcionalidades. </t>
  </si>
  <si>
    <t xml:space="preserve">Para la totalidad del Periodo  no se registraron ataques Ciberneticos, ni actividades sospechosas que usieran en riesgo la información de la entidad, bases de datos de los aplicativos, servidores ni demás elementos, no se solicitó informe para este periodo dado que se encontraba en construcción la documentación de planes estrategicos. </t>
  </si>
  <si>
    <t>https://drive.google.com/drive/u/1/folders/1yaO2IfO2KzN87MGKYv5sXL2hDpDwGJHR</t>
  </si>
  <si>
    <t xml:space="preserve">Para la presente vigencia, se realizó la compra e instalación de dos (2) Firewalls en alta disponibilidad, con el fin de garantizar el acceso a las aplicaciones locales y mejorar el control perimetral.
Se cuenta con la adquisición de un equipo FortiAnalyzer que nos permite la administración los registros, análisis y plataforma de informes que proporciona a la oficina TIC un panel único de orquestación y automatización para operaciones de seguridad simplificadas, identificación proactiva y remediación de riesgos, así como visibilidad de toda la superficie de ataque.
</t>
  </si>
  <si>
    <t>https://drive.google.com/drive/u/1/folders/1QlBegdRNRIRcxvCSYkkbEaR5d7I6emUZ</t>
  </si>
  <si>
    <t>Para este periodo el equipo de desarrollo dió solución a 59 de las 69 solicitudes de ajuste o modificacion a los aplicativos tecnologicos requeridos por los usuarios funcionales, acompañaron las labores de levantamiento de requierimientos validando las necesidades reales de los usuarios y ejecutaron las labores de documentación  de los ajustes y validación de cargue de requierimientos en el gestor de aplicaciones.</t>
  </si>
  <si>
    <t>https://drive.google.com/drive/u/1/folders/1LQdkZ22swclhxQ6pOvyHUoGBEzwUVOFx</t>
  </si>
  <si>
    <t>Para este periodo el equipo de desarrollo dió solución a 31 de las 36 solicitudes de ajuste o modificacion a los aplicativos tecnologicos requeridos por los usuarios funcionales, acompañaron las labores de levantamiento de requierimientos validando las necesidades reales de los usuarios y ejecutaron las labores de docume</t>
  </si>
  <si>
    <t>https://drive.google.com/drive/u/1/folders/1QzESUT6OAkIywByFtWmIINFFoJU8XDaD</t>
  </si>
  <si>
    <t>El Mapa de riesgos Infraestructura Tecnológica, está en proceso de actualización  debido a como se indicó anteriormente hay procesos que se están o van a migrar a la nube y por ende los riesgos cambian y deben ser actualizados.</t>
  </si>
  <si>
    <t>https://drive.google.com/drive/u/1/folders/1tpS-mIztIY80ot8j0vov5YxLX1Uo84N0</t>
  </si>
  <si>
    <t xml:space="preserve">Para la presente vigencia se cuenta con el contrato FONDIGER – 174-2022, el cual nos brinda la Migración a nube pública (Oracle) de los Sistemas, servidores de bases de datos y aplicaciones, tales como Si Capital, SIRE, Biblioteca Digital y SUGA entre otras aplicaciones y desarrollos propios; con el fin de modernizar y estabilizar las aplicaciones en infraestructura en la nube que garantiza el uso de tecnología  de punta en cuanto a servidores, seguridad y datacenter.
Se adquirió una nueva NAS la cual debe estar en producción para el mes de octubre, esta cuenta con una mejor tecnología (discos estado sólido), y se actualizarán los procesos para que allí solo se almacene información de las subdirección y áreas, y la información personal o de cada colaborar/contratista debe estar en el Drive de google.
</t>
  </si>
  <si>
    <t>https://drive.google.com/drive/u/1/folders/1MR0KmiJPIuA79E6yl-dDq9aeLOSSwiG8</t>
  </si>
  <si>
    <t>para este periodo se realizó la evaluación tecnica y adjudicación del contrato de conectividad  y la adición al contrato 173 de 2021 bolsa de repuestos, como evidencia se cargan la evaluación tecnica y los RP 209 de conectividad y 223 de Bolsa de repuestos</t>
  </si>
  <si>
    <t>https://drive.google.com/drive/u/1/folders/16LFVRxRcbyGdiHClbmmaS6-8Vu0AN9FI</t>
  </si>
  <si>
    <t xml:space="preserve">Para este periodo se realizó la validación tecnica de los proces de alquiler de impresoras y escaners, la validación tecnica del proceso Storage y  planta telefonica, contratos que representan parte importante de la renovación tecnologica y de soporte a la operación de las actividades de funcionarios y contratistas de la entidad </t>
  </si>
  <si>
    <t>https://drive.google.com/drive/u/1/folders/1GhEuZ7yDdC82EpNrvUxUmdnDhT_Su-5y</t>
  </si>
  <si>
    <t>Se destaca que los fallos que son reportados, usualmente, se deben a tiempos de navegación excesivos en los cuales la aplicación tarda en responder ocasionando la desconexión
sesión debiendo volver a ingresar, estos fallos son atendidos de manera oportuna por parte de la oficina TICs y usualmente no requieren más de 10 minutos en ser resueltos, dado e
proceso técnico realizado para liberar el sistema y facilitar la navegación. los fallos se ocasionan por problemas de compatibilidad tecnológica dentro de los sistemas actuales y la sol
fondo se obtendrá una vez se actualice totalmente el sistema que reposa en equipos antiguos, en la actualidad se viene avanzando en la actualización del módulo de Bitácora que
corresponde al empleado por CITEL y por ende el que requiere la mayor disponibilidad y seguimiento, durante el lapso los tiempos que este fallo ocasionó la indisponibilidad fue de d
solo 0.62% del total de minutos. No obstante durante el lapso del primer cuatrimestre la afectación a la disponibilidad correspondió a otro tipo de fallos no relacionados directamen
aplicación, en los que se observaron problemas de desconexión a base de datos por disponibilidad del cluster de base de datos que afectó no solo a SIRE si no a otros sistemas de
entidad, la indisponibilidad llegó a 2.83% del total de minutos, dentro de estos tiempo de indisponibilidad se cuentan las ventanas de mantenimiento realizadas para la solución del
parte del area de infraestructura, así como una ventana de mantenimiento especial realizada en la entidad para el soporte técnico de las UPS, que para esta ocasión ocupó más de 2
finalizarse.</t>
  </si>
  <si>
    <t>https://drive.google.com/drive/u/1/folders/1knnwivV3a1opEQVaM-ArmVTtJJSaJ-JE</t>
  </si>
  <si>
    <t xml:space="preserve">Se destaca que los fallos que son reportados, usualmente, se deben a tiempos de navegación excesivos en los cuales la aplicación tarda en responder ocasionando la desconexión
sesión debiendo volver a ingresar, estos fallos son atendidos de manera oportuna por parte de la oficina TICs y usualmente no requieren más de 10 minutos en ser resueltos, dado e
proceso técnico realizado para liberar el sistema y facilitar la navegación. los fallos se ocasionan por problemas de compatibilidad tecnológica dentro de los sistemas actuales y la sol
fondo se obtendrá una vez se actualice totalmente el sistema que reposa en equipos antiguos, en la actualidad se viene avanzando en la actualización del módulo de Bitácora que
corresponde al empleado por CITEL y por ende el que requiere la mayor disponibilidad y seguimiento, durante el lapso los tiempos que este fallo ocasionó la indisponibilidad fue de d
solo 0.62% del total de minutos. No obstante durante el lapso del primer cuatrimestre la afectación a la disponibilidad correspondió a otro tipo de fallos no relacionados directamen
aplicación, en los que se observaron problemas de desconexión a base de datos por disponibilidad del cluster de base de datos que afectó no solo a SIRE si no a otros sistemas de 
entidad, la indisponibilidad llegó a 2.83% del total de minutos, dentro de estos tiempo de indisponibilidad se cuentan las ventanas de mantenimiento realizadas para la solución del
parte del area de infraestructura, así como una ventana de mantenimiento especial realizada en la entidad para el soporte técnico de las UPS, que para esta ocasión ocupó más de 2 
finalizarse.
</t>
  </si>
  <si>
    <t>https://drive.google.com/drive/u/1/folders/18GksIdPWkev37LG8PPUx31sVNfx30jIe</t>
  </si>
  <si>
    <t xml:space="preserve"> Se realiza la consolidación de actividades correctivas y preventivas a los equipos que componen las redes de monitoreo (hidrometeorologicas y de acelerógrafos) que componen el sistema de Alerta de Bogotá, detalla las necesidades de ajuste de los equipos y las configuraciones requeridas así como el cronograma de actividades de instalación de elementos de las redes, también trabaja en la construcción de ficha tecnica y estudios previos de procesos contractuales con los que se busca mejorar los elementos. Así mismo el ingeniero Jorge encargado de la red de telecomunicacioens realiza la configuración y entrega de radios y los pagos a los contratistas de alquiler de espacios. </t>
  </si>
  <si>
    <t>https://drive.google.com/drive/u/1/folders/16nJBANIRuAIJJlmu2encyi5EH-HRJ81A</t>
  </si>
  <si>
    <t xml:space="preserve"> Se realiza la consolidación de actividades correctivas y preventivas a los equipos que componen las redes de monitoreo (hidrometeorologicas y de acelerógrafos) que componen el sistema de Alerta de Bogotá, detalla las necesidades de ajuste de los equipos y las configuraciones requeridas así como el cronograma de actividades de instalación de elementos de las redes, también trabaja en la construcción de ficha tecnica y estudios previos de procesos contractuales con los que se busca mejorar los elementos, se realiza la construcción de documentación contractual para la renovación de aklquiler de espaciios para el mes de septiembre. Así mismo el ingeniero Jorge encargado de la red de telecomunicacioens realiza la configuración y entrega de radios y la construcción de documentos contractuales, y seguimiento a la adjudicación de los arrendamientos de espacios para garantizar la disponibilidad de los servicios  </t>
  </si>
  <si>
    <t>https://drive.google.com/drive/u/1/folders/1j-mqUmobyVljfWi_cle6olbf-xjhvsuF</t>
  </si>
  <si>
    <t>Revisión de obsolecencia, cambio de equipos, Mantenimientos preventivos y correctivos a los equipos de infraestructura tecnologia, adquisición de equipos para garantizar el funcionamiento de los sitemas de la entidad</t>
  </si>
  <si>
    <t xml:space="preserve">una vez identificado el estado de los equipos se elabora el mapa de riesgos de la oficina </t>
  </si>
  <si>
    <t xml:space="preserve">se valida a detalle la documentación tanto de oferentes como de proveedores para garantizar la trasnparencia de la informaciój consignada </t>
  </si>
  <si>
    <t>se realiza el diagnostico de si la falencia es del sistema o de infraestructura y se procede a los reportes necesarios y a los ajustes que se requierena del sistema o de la infraestructura tecnologica</t>
  </si>
  <si>
    <t>Administración de carpetas compartidas y gestión de usuarios</t>
  </si>
  <si>
    <t>Accesos no autorizados</t>
  </si>
  <si>
    <t>Debilidad en la solicitud oportuna para la actualizacion de los permisos de la carpetas compartidas.</t>
  </si>
  <si>
    <t>Posibilidad de afectación economica, reputacional y perdida de la confidencialidad de la información almacenada en las carpetas compartidas de cada proceso, debido a las debilidades en la solicitud oportuna para la actualizacion de los permisos de la carpetas compartidas.</t>
  </si>
  <si>
    <t>Muy Alta: La actividad que conlleva el riesgo se ejecuta más de 5000 veces por año</t>
  </si>
  <si>
    <t>Instalación de software malicioso en los equipos de computo personales, cuando se realiza trabajo en casa o teletrabajo.</t>
  </si>
  <si>
    <t>Desconocimiento por parte de los procesos, de los riesgos de ciber seguridad.</t>
  </si>
  <si>
    <t>Posibilidad de afectación económica, reputacional y de perdida de integridad por la instalación de software malicioso en los equipos de computo personales, cuando se realiza trabajo en casa o teletrabajo, debido al desconocimiento por parte de los procesos, de los riesgos de ciber seguridad.</t>
  </si>
  <si>
    <t>Incumplimiento de buenas practicas en el manejo de usuarios de altos privilegios.</t>
  </si>
  <si>
    <t>Ausencia de lineamientos para la adecuada  gestión de los usuarios de altos privilegios.</t>
  </si>
  <si>
    <t>Posibilidad de afectación economica y/o reputacional y perdida de disponiblidad de los servicios de TI por el Incumplimiento de buenas practicas en el manejo de usuarios de altos privilegios para administrar la infraestructura y servicios de TI debido a la ausencia de lineamientos para la adecuada  gestión de los usuarios de altos privilegios.</t>
  </si>
  <si>
    <t>Media: La actividad que conlleva el riesgo se ejecuta de 24 a 500 veces por año</t>
  </si>
  <si>
    <t>Fallas en la prestación de los servicios de TI</t>
  </si>
  <si>
    <t>Inadecuada gestión de cambios.</t>
  </si>
  <si>
    <t>Posibilidad de afectación economica y/o reputacional y perdida de disponiblidad por fallas en la prestación de los servicios de TI debido a la inadecuada gestión de cambios en los ambientes productivos de la entidad.</t>
  </si>
  <si>
    <t>Administración de la infraestructura y los servicios de TI</t>
  </si>
  <si>
    <t>Trabajo en Casa y Teletrabajo</t>
  </si>
  <si>
    <t>Económico: Entre 100 y 500 SMLMV</t>
  </si>
  <si>
    <t>1% al 5%</t>
  </si>
  <si>
    <t>6% al 10%</t>
  </si>
  <si>
    <t>100%</t>
  </si>
  <si>
    <t>Porcentaje de accesos no autorizados o de solicitudes de actualización no realizadas</t>
  </si>
  <si>
    <t>Porcentaje de instalaciones de software malicioso</t>
  </si>
  <si>
    <t>Porcentaje de servicios de TI afectados en la entidad</t>
  </si>
  <si>
    <t>Se determinó la unidad de medida de manera porcentual, de acuerdo al historico de casos de los que se tienen conocimiento desde la Oficina TIC</t>
  </si>
  <si>
    <t>Carpeta compartida del proceso que contiene información y los instrumentos de control para el desarrollo de las actividades del proceso.</t>
  </si>
  <si>
    <t>Información que reposa en los computadores personales de los colaboradores cuando realizan trabajo en casa y teletrabajo.</t>
  </si>
  <si>
    <t>1) Actualizar y divulgar el manual de políticas complementarias de seguridad de la información del IDIGER, en relación con los permisos y acceso a las carpetas compartidas. (50%)
2) Documentar el control existente dentro del procedimiento pertinente asociado al proceso TIC, incluyendo la entrega periodica por parte de la oficina TIC del reporte de permisos de las carpetas compartidas. (50%)</t>
  </si>
  <si>
    <t xml:space="preserve">1) Actualizar y divulgar el manual de políticas complementarias de seguridad de la información del IDIGER, en relación con las actividades que se realizan desde trabajo en casa y teletrabajo. (50%)
2) Documentar el control existente dentro del procedimiento pertinente asociado al proceso TIC, incluyendo la entrega de las VPN para el personal que lo solicita. (20%)
3) Gestionar la ejecución del curso virtual de ciberseguridad para los funcionarios y contratistas de cada proceso. (30%)
</t>
  </si>
  <si>
    <t>1) Actualizar y divulgar el manual de políticas complementarias de seguridad de la información del IDIGER, en relación con las actividades que se realizan para el adecuado manejo de usuarios de altos privilegios. (30%)
2) Realizar un inventario de usuarios de altos privilegios y sus contraseñas en una herramienta de gestión de claves (ej: KeePass) (40%)
3) Entregar usuarios nombrados a los colaboradores que acceden a a administrar los servicios y la infraestructura de TI. En la medida que las Apps lo permitan. (40%)</t>
  </si>
  <si>
    <t>1) Actualizar y divulgar el manual de políticas complementarias de seguridad de la información del IDIGER, en relación con las actividades que se realizan para la adecuada gestión de los cambios de TI en la entidad. (30%)
2) Capacitar a los lideres de la Oficina TIC en conceptos de gestión de cambios. (30%)
3) Documentar el control dentro del procedimiento pertinente asociado al proceso TIC. (40%)</t>
  </si>
  <si>
    <t xml:space="preserve">1) 31/12/2022
2) 31/12/2022
</t>
  </si>
  <si>
    <t xml:space="preserve">1) 31/12/2022
2) 31/12/2022
3) 31/12/2022
</t>
  </si>
  <si>
    <t xml:space="preserve">1) Oficina TIC
2) Oficina TIC
</t>
  </si>
  <si>
    <t xml:space="preserve">1) Oficina TIC
2) Oficina TIC
3) Oficina TIC
</t>
  </si>
  <si>
    <t xml:space="preserve">Profesionales y contratista encargados de elaboración y ejecución de procesos contractuales que garantizan las necesidades de la Oficina TIC,realizan la  Evaluación tecnica para los oferentes postulados, elaboración de informes de Supervision puntual de procesos contractuales con auditoria interna de Oficina TICS </t>
  </si>
  <si>
    <t>Fuerte = El control se ejecuta de manera consistente por parte del responsable.</t>
  </si>
  <si>
    <t xml:space="preserve">La evidencia da cuenta de informes de gestión de redes monitoreo  elaborados por el profesional y enviados mediante CI a la Jefe de la Oficina TICs </t>
  </si>
  <si>
    <t>La evidencia corresponde al informe de gestión de la oficina del periodo correspondiente a los meses de mayo, junio y julio, correspondiente a Plan de Seguridad y Privacidad de la Información y del Plan de Tratamiento de Riesgos de Seguridad de la Información</t>
  </si>
  <si>
    <t>La evidencia da cuenta del informe mensual correspondiente a los periodos de mayo a julio en relación con el desarrollo tecnológico.</t>
  </si>
  <si>
    <t>Se verifica evidencia de informes de gestión, y correo electrónico con reporte de alertas para los meses de mayo, junio y julio</t>
  </si>
  <si>
    <t>Se verifica evidencia de la ejecución de los controles, se presenta una tabla de excel con los casos atentidos en el periodo de mayo a julio de la plataforma SIRE</t>
  </si>
  <si>
    <t>Bajo la nueva metología de riesgos en la entidad, se debe establecer plan de acción a ejecutar a partir del 01/09/2022
En relación con la ejecución del control establecido para este riesgo, se verifica en las evidencias formatos de evaluación de verificación de proceso y de evaluación técnica definitiva e informes de ejecución de los contratos con xertica colombia sas y gamma ingenieros sas</t>
  </si>
  <si>
    <t>Ejecutar plan de acción según fechas establecidas</t>
  </si>
  <si>
    <t>El subdirector, Jefe o personal delegado</t>
  </si>
  <si>
    <t>Solicita a través de la mesa de servicio y cuando sea necesario.</t>
  </si>
  <si>
    <t>el acceso a las carpetas compartidas, para el personal que considere pertinente.</t>
  </si>
  <si>
    <t>Aplicativo o herramienta de mesa de servicio</t>
  </si>
  <si>
    <t>Propiedades de la carpeta donde se visualicen los usuarios con los permisos o reporte solicitado a la Oficina TICS.</t>
  </si>
  <si>
    <t>Se corrigen y se resuelven inmediatamente si se detecta alguna inconsistencia.</t>
  </si>
  <si>
    <t>Actividades de desvinculación y traslado (funcionarios).</t>
  </si>
  <si>
    <t>por la alta rotación de personal de planta (carrera administrativa y provisional)</t>
  </si>
  <si>
    <t>Debido a la falta de lineamientos y herramientas institucionalizados para una adecuada transferencia de conocimiento.</t>
  </si>
  <si>
    <t>Posibilidad de afectación economica o presupuestal, por la alta rotación de personal de planta, debido a la falta de lineamientos y herramientas institucionalizados para una adecuada trasferencia de conocimiento.</t>
  </si>
  <si>
    <t>Entrega de informes de actividades y/o terminación o cesión de contratos de prestación de servicios (contratistas).</t>
  </si>
  <si>
    <t>por debilidades en la revisión de los productos entregados por los contratistas de prestación de servicios</t>
  </si>
  <si>
    <t>Posibilidad de afectación economica o presupuestal, por debilidades en la revisión de los productos entregados por los contratistas de prestación de servicios, debido a la falta de lineamientos y herramientas institucionalizados para una adecuada trasferencia de conocimiento.</t>
  </si>
  <si>
    <t>Alta: La actividad que conlleva el riesgo se ejecuta mínimo 500 veces al año y máximo 5000 veces por año</t>
  </si>
  <si>
    <t>Reputacional: El riesgo afecta la imagen de la entidad internamente, de conocimiento general, nivel interno, de junta directiva y accionistas y/o de proveedores</t>
  </si>
  <si>
    <t>1 a 7</t>
  </si>
  <si>
    <t>8 a 10</t>
  </si>
  <si>
    <t>50</t>
  </si>
  <si>
    <t>Unidad</t>
  </si>
  <si>
    <t>1 a 30</t>
  </si>
  <si>
    <t>31 a 35</t>
  </si>
  <si>
    <t>800</t>
  </si>
  <si>
    <t>La capacidad se definió de acuerdo al número de desvinculaciones, traslados, licencias, incapacidades y vacaciones que historicamente se han generado en la Entidad, dividido en tres para determinar la capacidad por cuatrimestre.</t>
  </si>
  <si>
    <t>Se calculó con el número de contratistas de prestación de servicios, multiplicado por 12 meses, con el fin de determinar la capacidad del riesgo.</t>
  </si>
  <si>
    <t>El Jefe Inmediato</t>
  </si>
  <si>
    <t>verifica el acta de entrega de puesto de trabajo con sus respectivos soportes,</t>
  </si>
  <si>
    <t>remitida por el funcionario al momento de una desvinculación o traslado laboral.</t>
  </si>
  <si>
    <t>El funcionario</t>
  </si>
  <si>
    <t>realiza el informe o charla en la que transfiere el conocimiento adquirido,</t>
  </si>
  <si>
    <t>producto de una capacitación brindada por el IDIGER mediante su Plan Institucional de Capacitación.</t>
  </si>
  <si>
    <t>El Supervisor del contrato</t>
  </si>
  <si>
    <t>verifica el informe de actividades y soportes entregados por el Contratista de prestación de servicios,</t>
  </si>
  <si>
    <t>de manera mensual.</t>
  </si>
  <si>
    <t>Historias Laborales</t>
  </si>
  <si>
    <t>Acta de entrega firmada por el funcionario que recibe el puesto de trabajo, quien garantiza al jefe inmediato la entrega idonea del mismo.</t>
  </si>
  <si>
    <t xml:space="preserve">Si el funcionario que recibe el puesto de trabajo no esta conforme con la entrega, el jefe inmediato solicita fortalecer dicha entrega y se condiciona el pago de nomina. </t>
  </si>
  <si>
    <t>Capacitación presencial o virtual para transferir el conocimiento a los funcionarios de la Entidad, o Elaboración de informe de los conocimientos adquiridos en la capacitación recibida.</t>
  </si>
  <si>
    <t>El control no permite identificar desviaciones o diferencias.</t>
  </si>
  <si>
    <t>Carpeta fisica de cada contrato de prestación de servicios. A nivel digital en el NAS administrado por la Dirección TIC.</t>
  </si>
  <si>
    <t>Informe de actividades mensuales de los contratistas de prestación de servicios.</t>
  </si>
  <si>
    <t>En caso de que el supervisor identifique diferencias en las evidencias con respecto a las actividades reportadas, devuelve el informe para que el contratista realice los ajustes pertinentes.</t>
  </si>
  <si>
    <t>1) 31/12/2022
2) 30/11/2022</t>
  </si>
  <si>
    <t>2) Identificación y diligenciamiento del mapa de conocimiento tacito y explicito por procesos (50%).
5) Identificación de los repositorios con los que actualmente cuenta la Entidad (50%).</t>
  </si>
  <si>
    <t>1) Oficina TIC
2) Oficina TIC</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</si>
</sst>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53"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Arial Narrow"/>
      <family val="2"/>
    </font>
    <font>
      <b/>
      <sz val="11"/>
      <color theme="1"/>
      <name val="Arial Narrow"/>
      <family val="2"/>
    </font>
    <font>
      <sz val="11"/>
      <name val="Arial Narrow"/>
      <family val="2"/>
    </font>
    <font>
      <sz val="10"/>
      <color theme="1"/>
      <name val="Arial Narrow"/>
      <family val="2"/>
    </font>
    <font>
      <b/>
      <sz val="14"/>
      <name val="Arial Narrow"/>
      <family val="2"/>
    </font>
    <font>
      <b/>
      <sz val="11"/>
      <name val="Arial Narrow"/>
      <family val="2"/>
    </font>
    <font>
      <sz val="9"/>
      <name val="Century Gothic"/>
      <family val="2"/>
    </font>
    <font>
      <b/>
      <sz val="22"/>
      <color theme="0"/>
      <name val="Calibri"/>
      <family val="2"/>
      <scheme val="minor"/>
    </font>
    <font>
      <sz val="16"/>
      <color theme="1"/>
      <name val="Calibri"/>
      <family val="2"/>
      <scheme val="minor"/>
    </font>
    <font>
      <sz val="10"/>
      <color theme="1"/>
      <name val="Calibri"/>
      <family val="2"/>
      <scheme val="minor"/>
    </font>
    <font>
      <b/>
      <sz val="12"/>
      <name val="Calibri"/>
      <family val="2"/>
      <scheme val="minor"/>
    </font>
    <font>
      <sz val="11"/>
      <color theme="0"/>
      <name val="Calibri"/>
      <family val="2"/>
      <scheme val="minor"/>
    </font>
    <font>
      <b/>
      <sz val="9"/>
      <color indexed="81"/>
      <name val="Tahoma"/>
      <family val="2"/>
    </font>
    <font>
      <b/>
      <sz val="11"/>
      <color theme="0"/>
      <name val="Arial Narrow"/>
      <family val="2"/>
    </font>
    <font>
      <b/>
      <sz val="8"/>
      <color theme="0"/>
      <name val="Arial Narrow"/>
      <family val="2"/>
    </font>
    <font>
      <b/>
      <sz val="12"/>
      <color theme="0"/>
      <name val="Calibri"/>
      <family val="2"/>
      <scheme val="minor"/>
    </font>
    <font>
      <sz val="8"/>
      <color theme="1"/>
      <name val="Century Gothic"/>
      <family val="2"/>
    </font>
    <font>
      <b/>
      <sz val="11"/>
      <color theme="1"/>
      <name val="Century Gothic"/>
      <family val="2"/>
    </font>
    <font>
      <b/>
      <sz val="10"/>
      <color theme="1"/>
      <name val="Arial"/>
      <family val="2"/>
    </font>
    <font>
      <sz val="10"/>
      <color theme="1"/>
      <name val="Arial"/>
      <family val="2"/>
    </font>
    <font>
      <b/>
      <sz val="10"/>
      <name val="Arial"/>
      <family val="2"/>
    </font>
    <font>
      <b/>
      <sz val="22"/>
      <name val="Arial Narrow"/>
      <family val="2"/>
    </font>
    <font>
      <b/>
      <sz val="10"/>
      <color theme="0"/>
      <name val="Arial"/>
      <family val="2"/>
    </font>
    <font>
      <b/>
      <sz val="10"/>
      <color theme="0"/>
      <name val="Arial Narrow"/>
      <family val="2"/>
    </font>
    <font>
      <sz val="11"/>
      <color theme="1"/>
      <name val="Arial"/>
      <family val="2"/>
    </font>
    <font>
      <b/>
      <sz val="9"/>
      <color theme="1"/>
      <name val="Century Gothic"/>
      <family val="2"/>
    </font>
    <font>
      <sz val="7"/>
      <color theme="1"/>
      <name val="Arial"/>
      <family val="2"/>
    </font>
    <font>
      <sz val="7"/>
      <color theme="1"/>
      <name val="Century Gothic"/>
      <family val="2"/>
    </font>
    <font>
      <b/>
      <sz val="14"/>
      <color theme="1"/>
      <name val="Arial Narrow"/>
      <family val="2"/>
    </font>
    <font>
      <sz val="9"/>
      <color theme="0"/>
      <name val="Century Gothic"/>
      <family val="2"/>
    </font>
    <font>
      <b/>
      <sz val="9"/>
      <color theme="0"/>
      <name val="Century Gothic"/>
      <family val="2"/>
    </font>
    <font>
      <b/>
      <sz val="13"/>
      <name val="Arial Narrow"/>
      <family val="2"/>
    </font>
    <font>
      <sz val="13"/>
      <name val="Calibri"/>
      <family val="2"/>
      <scheme val="minor"/>
    </font>
    <font>
      <b/>
      <sz val="9"/>
      <name val="Arial Narrow"/>
      <family val="2"/>
    </font>
    <font>
      <b/>
      <sz val="9"/>
      <name val="Calibri"/>
      <family val="2"/>
      <scheme val="minor"/>
    </font>
    <font>
      <sz val="9"/>
      <color theme="1"/>
      <name val="Arial Narrow"/>
      <family val="2"/>
    </font>
    <font>
      <sz val="9"/>
      <color theme="1"/>
      <name val="Calibri"/>
      <family val="2"/>
      <scheme val="minor"/>
    </font>
    <font>
      <b/>
      <sz val="12"/>
      <color theme="1"/>
      <name val="Calibri"/>
      <family val="2"/>
      <scheme val="minor"/>
    </font>
    <font>
      <sz val="11"/>
      <color rgb="FF000000"/>
      <name val="Arial"/>
      <family val="2"/>
    </font>
    <font>
      <b/>
      <sz val="10"/>
      <color theme="1"/>
      <name val="Arial Narrow"/>
      <family val="2"/>
    </font>
    <font>
      <b/>
      <sz val="13"/>
      <color theme="1"/>
      <name val="Arial Narrow"/>
      <family val="2"/>
    </font>
    <font>
      <sz val="11"/>
      <color theme="1"/>
      <name val="Arial Narrow"/>
      <family val="2"/>
    </font>
    <font>
      <sz val="11"/>
      <name val="Calibri"/>
      <family val="2"/>
    </font>
    <font>
      <sz val="10"/>
      <color theme="1"/>
      <name val="Calibri"/>
      <family val="2"/>
    </font>
    <font>
      <u/>
      <sz val="11"/>
      <color rgb="FF0000FF"/>
      <name val="Arial Narrow"/>
      <family val="2"/>
    </font>
    <font>
      <u/>
      <sz val="11"/>
      <color theme="1"/>
      <name val="Arial Narrow"/>
      <family val="2"/>
    </font>
    <font>
      <u/>
      <sz val="11"/>
      <color rgb="FF1155CC"/>
      <name val="Arial Narrow"/>
      <family val="2"/>
    </font>
    <font>
      <u/>
      <sz val="11"/>
      <color rgb="FF0563C1"/>
      <name val="Arial Narrow"/>
      <family val="2"/>
    </font>
    <font>
      <u/>
      <sz val="9"/>
      <color rgb="FF0000FF"/>
      <name val="Arial Narrow"/>
      <family val="2"/>
    </font>
    <font>
      <sz val="10"/>
      <name val="Calibri"/>
      <family val="2"/>
    </font>
  </fonts>
  <fills count="13">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rgb="FF00B0F0"/>
        <bgColor rgb="FFA7CA56"/>
      </patternFill>
    </fill>
    <fill>
      <patternFill patternType="solid">
        <fgColor theme="0" tint="-4.9989318521683403E-2"/>
        <bgColor indexed="64"/>
      </patternFill>
    </fill>
    <fill>
      <patternFill patternType="solid">
        <fgColor rgb="FF00B050"/>
        <bgColor indexed="64"/>
      </patternFill>
    </fill>
    <fill>
      <patternFill patternType="solid">
        <fgColor theme="0" tint="-4.9989318521683403E-2"/>
        <bgColor rgb="FFFEF2CB"/>
      </patternFill>
    </fill>
    <fill>
      <patternFill patternType="solid">
        <fgColor rgb="FF002060"/>
        <bgColor rgb="FFA7CA56"/>
      </patternFill>
    </fill>
    <fill>
      <patternFill patternType="solid">
        <fgColor rgb="FF00B050"/>
        <bgColor rgb="FFA7CA56"/>
      </patternFill>
    </fill>
    <fill>
      <patternFill patternType="solid">
        <fgColor theme="0" tint="-4.9989318521683403E-2"/>
        <bgColor rgb="FFA7CA56"/>
      </patternFill>
    </fill>
    <fill>
      <patternFill patternType="solid">
        <fgColor theme="0" tint="-4.9989318521683403E-2"/>
        <bgColor rgb="FFEFEFEF"/>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rgb="FF000000"/>
      </right>
      <top style="thin">
        <color rgb="FF000000"/>
      </top>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indexed="64"/>
      </left>
      <right style="thin">
        <color rgb="FF000000"/>
      </right>
      <top style="thin">
        <color indexed="64"/>
      </top>
      <bottom/>
      <diagonal/>
    </border>
    <border>
      <left style="thin">
        <color indexed="64"/>
      </left>
      <right style="thin">
        <color rgb="FF000000"/>
      </right>
      <top/>
      <bottom style="thin">
        <color rgb="FF000000"/>
      </bottom>
      <diagonal/>
    </border>
  </borders>
  <cellStyleXfs count="5">
    <xf numFmtId="0" fontId="0" fillId="0" borderId="0"/>
    <xf numFmtId="9" fontId="1" fillId="0" borderId="0" applyFont="0" applyFill="0" applyBorder="0" applyAlignment="0" applyProtection="0"/>
    <xf numFmtId="0" fontId="27" fillId="0" borderId="0"/>
    <xf numFmtId="0" fontId="41" fillId="0" borderId="0"/>
    <xf numFmtId="9" fontId="41" fillId="0" borderId="0" applyFont="0" applyFill="0" applyBorder="0" applyAlignment="0" applyProtection="0"/>
  </cellStyleXfs>
  <cellXfs count="259">
    <xf numFmtId="0" fontId="0" fillId="0" borderId="0" xfId="0"/>
    <xf numFmtId="0" fontId="22" fillId="0" borderId="1" xfId="0" applyFont="1" applyFill="1" applyBorder="1" applyAlignment="1" applyProtection="1">
      <alignment horizontal="left" vertical="center"/>
      <protection hidden="1"/>
    </xf>
    <xf numFmtId="0" fontId="3" fillId="0" borderId="0" xfId="0" applyFont="1" applyProtection="1">
      <protection hidden="1"/>
    </xf>
    <xf numFmtId="0" fontId="3" fillId="2" borderId="0" xfId="0" applyFont="1" applyFill="1" applyProtection="1">
      <protection hidden="1"/>
    </xf>
    <xf numFmtId="0" fontId="0" fillId="0" borderId="0" xfId="0" applyBorder="1" applyProtection="1">
      <protection hidden="1"/>
    </xf>
    <xf numFmtId="0" fontId="22" fillId="0" borderId="1" xfId="0" applyFont="1" applyFill="1" applyBorder="1" applyAlignment="1" applyProtection="1">
      <alignment horizontal="left" vertical="center" wrapText="1"/>
      <protection hidden="1"/>
    </xf>
    <xf numFmtId="14" fontId="22" fillId="0" borderId="1" xfId="0" applyNumberFormat="1" applyFont="1" applyFill="1" applyBorder="1" applyAlignment="1" applyProtection="1">
      <alignment horizontal="left" vertical="center" wrapText="1"/>
      <protection hidden="1"/>
    </xf>
    <xf numFmtId="0" fontId="3" fillId="6" borderId="1" xfId="0" applyFont="1" applyFill="1" applyBorder="1" applyAlignment="1" applyProtection="1">
      <alignment horizontal="center" vertical="center"/>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center"/>
      <protection hidden="1"/>
    </xf>
    <xf numFmtId="0" fontId="19" fillId="0" borderId="0" xfId="0" applyFont="1" applyFill="1" applyBorder="1" applyAlignment="1" applyProtection="1">
      <alignment horizontal="center"/>
      <protection hidden="1"/>
    </xf>
    <xf numFmtId="0" fontId="20" fillId="0" borderId="0" xfId="0" applyFont="1" applyFill="1" applyBorder="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4" fillId="2" borderId="0" xfId="0" applyFont="1" applyFill="1" applyAlignment="1" applyProtection="1">
      <alignment horizontal="center" vertical="center"/>
      <protection hidden="1"/>
    </xf>
    <xf numFmtId="0" fontId="3" fillId="2" borderId="0" xfId="0" applyFont="1" applyFill="1" applyAlignment="1" applyProtection="1">
      <alignment vertical="center"/>
      <protection hidden="1"/>
    </xf>
    <xf numFmtId="0" fontId="3" fillId="2" borderId="0" xfId="0" applyFont="1" applyFill="1" applyAlignment="1" applyProtection="1">
      <alignment horizontal="left" vertical="center"/>
      <protection hidden="1"/>
    </xf>
    <xf numFmtId="0" fontId="16" fillId="3" borderId="1" xfId="0" applyFont="1" applyFill="1" applyBorder="1" applyAlignment="1" applyProtection="1">
      <alignment horizontal="center" vertical="center" wrapText="1"/>
      <protection hidden="1"/>
    </xf>
    <xf numFmtId="0" fontId="8" fillId="6" borderId="1" xfId="0" applyFont="1" applyFill="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9" fillId="4" borderId="1" xfId="0" applyFont="1" applyFill="1" applyBorder="1" applyAlignment="1" applyProtection="1">
      <alignment horizontal="center" vertical="center" wrapText="1"/>
      <protection hidden="1"/>
    </xf>
    <xf numFmtId="0" fontId="4" fillId="0" borderId="0" xfId="0" applyFont="1" applyAlignment="1" applyProtection="1">
      <alignment horizontal="left" vertical="center"/>
      <protection hidden="1"/>
    </xf>
    <xf numFmtId="0" fontId="2" fillId="6" borderId="1" xfId="0" applyFont="1" applyFill="1" applyBorder="1" applyAlignment="1" applyProtection="1">
      <alignment horizontal="center" vertical="center" wrapText="1"/>
      <protection hidden="1"/>
    </xf>
    <xf numFmtId="0" fontId="2" fillId="6" borderId="1" xfId="0" applyFont="1" applyFill="1" applyBorder="1" applyAlignment="1" applyProtection="1">
      <alignment vertical="center" wrapText="1"/>
      <protection hidden="1"/>
    </xf>
    <xf numFmtId="0" fontId="0" fillId="0" borderId="0" xfId="0" applyAlignment="1" applyProtection="1">
      <alignment vertical="center" wrapText="1"/>
      <protection hidden="1"/>
    </xf>
    <xf numFmtId="0" fontId="0" fillId="0" borderId="0" xfId="0" applyAlignment="1" applyProtection="1">
      <alignment vertical="center"/>
      <protection hidden="1"/>
    </xf>
    <xf numFmtId="0" fontId="0" fillId="0" borderId="0" xfId="0" applyAlignment="1" applyProtection="1">
      <alignment horizontal="center" vertical="center"/>
      <protection hidden="1"/>
    </xf>
    <xf numFmtId="0" fontId="0" fillId="0" borderId="0" xfId="0" applyAlignment="1" applyProtection="1">
      <alignment horizontal="center" vertical="center" wrapText="1"/>
      <protection hidden="1"/>
    </xf>
    <xf numFmtId="0" fontId="0" fillId="0" borderId="0" xfId="0" applyAlignment="1" applyProtection="1">
      <alignment horizontal="left" vertical="center" wrapText="1"/>
      <protection hidden="1"/>
    </xf>
    <xf numFmtId="0" fontId="0" fillId="0" borderId="0" xfId="0" applyFont="1" applyAlignment="1" applyProtection="1">
      <alignment horizontal="left" vertical="center" wrapText="1"/>
      <protection hidden="1"/>
    </xf>
    <xf numFmtId="0" fontId="0" fillId="0" borderId="0" xfId="0" applyProtection="1">
      <protection hidden="1"/>
    </xf>
    <xf numFmtId="0" fontId="0" fillId="0" borderId="0" xfId="0" applyAlignment="1" applyProtection="1">
      <alignment wrapText="1"/>
      <protection hidden="1"/>
    </xf>
    <xf numFmtId="0" fontId="0" fillId="0" borderId="0" xfId="0" applyAlignment="1" applyProtection="1">
      <alignment horizontal="center"/>
      <protection hidden="1"/>
    </xf>
    <xf numFmtId="0" fontId="28" fillId="8" borderId="1" xfId="2" applyFont="1" applyFill="1" applyBorder="1" applyAlignment="1" applyProtection="1">
      <alignment horizontal="center" vertical="center" wrapText="1"/>
      <protection hidden="1"/>
    </xf>
    <xf numFmtId="0" fontId="28" fillId="8" borderId="1" xfId="2" applyFont="1" applyFill="1" applyBorder="1" applyAlignment="1" applyProtection="1">
      <alignment horizontal="center" vertical="center"/>
      <protection hidden="1"/>
    </xf>
    <xf numFmtId="0" fontId="29" fillId="0" borderId="0" xfId="2" applyFont="1" applyProtection="1">
      <protection hidden="1"/>
    </xf>
    <xf numFmtId="0" fontId="30" fillId="6" borderId="1" xfId="2" applyFont="1" applyFill="1" applyBorder="1" applyAlignment="1" applyProtection="1">
      <alignment horizontal="left" vertical="center" wrapText="1"/>
      <protection hidden="1"/>
    </xf>
    <xf numFmtId="0" fontId="30" fillId="0" borderId="1" xfId="2" applyFont="1" applyBorder="1" applyAlignment="1" applyProtection="1">
      <alignment horizontal="justify" vertical="center" wrapText="1"/>
      <protection hidden="1"/>
    </xf>
    <xf numFmtId="0" fontId="29" fillId="0" borderId="0" xfId="2" applyFont="1" applyAlignment="1" applyProtection="1">
      <alignment horizontal="justify"/>
      <protection hidden="1"/>
    </xf>
    <xf numFmtId="0" fontId="30" fillId="0" borderId="1" xfId="2" applyFont="1" applyBorder="1" applyAlignment="1" applyProtection="1">
      <alignment horizontal="justify" vertical="center"/>
      <protection hidden="1"/>
    </xf>
    <xf numFmtId="0" fontId="29" fillId="0" borderId="0" xfId="2" applyFont="1" applyAlignment="1" applyProtection="1">
      <alignment wrapText="1"/>
      <protection hidden="1"/>
    </xf>
    <xf numFmtId="9" fontId="31" fillId="7" borderId="11" xfId="1" applyFont="1" applyFill="1" applyBorder="1" applyAlignment="1" applyProtection="1">
      <alignment horizontal="center" vertical="center"/>
      <protection hidden="1"/>
    </xf>
    <xf numFmtId="0" fontId="32" fillId="9" borderId="1" xfId="0" applyFont="1" applyFill="1" applyBorder="1" applyAlignment="1" applyProtection="1">
      <alignment horizontal="center" vertical="center" wrapText="1"/>
      <protection hidden="1"/>
    </xf>
    <xf numFmtId="0" fontId="9" fillId="5" borderId="1" xfId="0" applyFont="1" applyFill="1" applyBorder="1" applyAlignment="1" applyProtection="1">
      <alignment horizontal="center" vertical="center" wrapText="1"/>
      <protection hidden="1"/>
    </xf>
    <xf numFmtId="0" fontId="33" fillId="10" borderId="1" xfId="0" applyFont="1" applyFill="1" applyBorder="1" applyAlignment="1" applyProtection="1">
      <alignment horizontal="center" vertical="center" wrapText="1"/>
      <protection hidden="1"/>
    </xf>
    <xf numFmtId="0" fontId="40" fillId="0" borderId="9" xfId="0" applyFont="1" applyBorder="1" applyAlignment="1" applyProtection="1">
      <alignment horizontal="center" vertical="center"/>
      <protection locked="0"/>
    </xf>
    <xf numFmtId="0" fontId="40" fillId="0" borderId="1" xfId="0" applyFont="1" applyBorder="1" applyAlignment="1" applyProtection="1">
      <alignment horizontal="center" vertical="center"/>
      <protection locked="0"/>
    </xf>
    <xf numFmtId="9" fontId="2" fillId="6" borderId="1" xfId="1" applyFont="1" applyFill="1" applyBorder="1" applyAlignment="1" applyProtection="1">
      <alignment horizontal="center" vertical="center"/>
      <protection hidden="1"/>
    </xf>
    <xf numFmtId="10" fontId="2" fillId="6" borderId="1" xfId="4" applyNumberFormat="1" applyFont="1" applyFill="1" applyBorder="1" applyAlignment="1" applyProtection="1">
      <alignment horizontal="center" vertical="center"/>
      <protection hidden="1"/>
    </xf>
    <xf numFmtId="0" fontId="8" fillId="6" borderId="1" xfId="0" applyFont="1" applyFill="1" applyBorder="1" applyAlignment="1" applyProtection="1">
      <alignment horizontal="center" vertical="center" wrapText="1"/>
      <protection hidden="1"/>
    </xf>
    <xf numFmtId="0" fontId="3" fillId="0" borderId="1"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hidden="1"/>
    </xf>
    <xf numFmtId="0" fontId="3" fillId="0" borderId="1" xfId="0" applyFont="1" applyFill="1" applyBorder="1" applyAlignment="1" applyProtection="1">
      <alignment horizontal="justify" vertical="center" wrapText="1"/>
      <protection hidden="1"/>
    </xf>
    <xf numFmtId="9" fontId="5" fillId="0" borderId="1" xfId="1" applyFont="1" applyFill="1" applyBorder="1" applyAlignment="1" applyProtection="1">
      <alignment horizontal="center" vertical="center" wrapText="1"/>
      <protection hidden="1"/>
    </xf>
    <xf numFmtId="0" fontId="6" fillId="0" borderId="1" xfId="0" applyFont="1" applyFill="1" applyBorder="1" applyAlignment="1" applyProtection="1">
      <alignment horizontal="justify" vertical="center" wrapText="1"/>
      <protection locked="0"/>
    </xf>
    <xf numFmtId="0" fontId="3" fillId="6" borderId="1" xfId="0" applyFont="1" applyFill="1" applyBorder="1" applyAlignment="1" applyProtection="1">
      <alignment horizontal="center" vertical="center"/>
      <protection hidden="1"/>
    </xf>
    <xf numFmtId="0" fontId="8" fillId="6" borderId="3" xfId="0" applyFont="1" applyFill="1" applyBorder="1" applyAlignment="1" applyProtection="1">
      <alignment horizontal="center" vertical="center" wrapText="1"/>
      <protection hidden="1"/>
    </xf>
    <xf numFmtId="0" fontId="6" fillId="0" borderId="1" xfId="0" applyFont="1" applyFill="1" applyBorder="1" applyAlignment="1" applyProtection="1">
      <alignment vertical="center" wrapText="1"/>
      <protection locked="0"/>
    </xf>
    <xf numFmtId="0" fontId="6" fillId="0" borderId="1" xfId="0" applyFont="1" applyFill="1" applyBorder="1" applyAlignment="1" applyProtection="1">
      <alignment horizontal="center" vertical="center" wrapText="1"/>
      <protection locked="0"/>
    </xf>
    <xf numFmtId="0" fontId="6" fillId="0" borderId="2" xfId="0" applyFont="1" applyFill="1" applyBorder="1" applyAlignment="1" applyProtection="1">
      <alignment vertical="center" wrapText="1"/>
      <protection locked="0"/>
    </xf>
    <xf numFmtId="164" fontId="5" fillId="0" borderId="1" xfId="1" applyNumberFormat="1" applyFont="1" applyFill="1" applyBorder="1" applyAlignment="1" applyProtection="1">
      <alignment horizontal="center" vertical="center" wrapText="1"/>
      <protection hidden="1"/>
    </xf>
    <xf numFmtId="0" fontId="3" fillId="0" borderId="2" xfId="0" applyFont="1" applyFill="1" applyBorder="1" applyAlignment="1" applyProtection="1">
      <alignment horizontal="justify" vertical="center" wrapText="1"/>
      <protection hidden="1"/>
    </xf>
    <xf numFmtId="0" fontId="22" fillId="0" borderId="1" xfId="0" applyFont="1" applyFill="1" applyBorder="1" applyAlignment="1" applyProtection="1">
      <alignment vertical="center"/>
      <protection hidden="1"/>
    </xf>
    <xf numFmtId="0" fontId="16" fillId="3" borderId="1" xfId="0" applyFont="1" applyFill="1" applyBorder="1" applyAlignment="1" applyProtection="1">
      <alignment horizontal="center" vertical="center" wrapText="1"/>
      <protection hidden="1"/>
    </xf>
    <xf numFmtId="0" fontId="8" fillId="6" borderId="1" xfId="0" applyFont="1" applyFill="1" applyBorder="1" applyAlignment="1" applyProtection="1">
      <alignment horizontal="center" vertical="center" wrapText="1"/>
      <protection hidden="1"/>
    </xf>
    <xf numFmtId="0" fontId="16" fillId="3" borderId="1" xfId="0" applyFont="1" applyFill="1" applyBorder="1" applyAlignment="1" applyProtection="1">
      <alignment horizontal="center" vertical="center" wrapText="1"/>
      <protection hidden="1"/>
    </xf>
    <xf numFmtId="0" fontId="3" fillId="0" borderId="1" xfId="0" applyFont="1" applyFill="1" applyBorder="1" applyAlignment="1" applyProtection="1">
      <alignment horizontal="center" vertical="center" wrapText="1"/>
      <protection locked="0"/>
    </xf>
    <xf numFmtId="0" fontId="26" fillId="3" borderId="1" xfId="0" applyFont="1" applyFill="1" applyBorder="1" applyAlignment="1" applyProtection="1">
      <alignment horizontal="center" vertical="center" wrapText="1"/>
      <protection hidden="1"/>
    </xf>
    <xf numFmtId="0" fontId="6" fillId="0" borderId="1" xfId="0" applyFont="1" applyFill="1" applyBorder="1" applyAlignment="1" applyProtection="1">
      <alignment horizontal="justify" vertical="center" wrapText="1"/>
      <protection hidden="1"/>
    </xf>
    <xf numFmtId="0" fontId="6" fillId="0" borderId="1" xfId="0" applyFont="1" applyFill="1" applyBorder="1" applyAlignment="1" applyProtection="1">
      <alignment horizontal="justify" vertical="center"/>
      <protection hidden="1"/>
    </xf>
    <xf numFmtId="0" fontId="3" fillId="0" borderId="1" xfId="0" applyFont="1" applyFill="1" applyBorder="1" applyAlignment="1" applyProtection="1">
      <alignment horizontal="center" vertical="center" wrapText="1"/>
      <protection locked="0"/>
    </xf>
    <xf numFmtId="0" fontId="6" fillId="0" borderId="23" xfId="0" applyFont="1" applyBorder="1" applyAlignment="1" applyProtection="1">
      <alignment horizontal="left" vertical="center" wrapText="1"/>
      <protection locked="0"/>
    </xf>
    <xf numFmtId="0" fontId="47" fillId="0" borderId="23" xfId="0" applyFont="1" applyBorder="1" applyAlignment="1" applyProtection="1">
      <alignment horizontal="center" vertical="center" wrapText="1"/>
      <protection locked="0"/>
    </xf>
    <xf numFmtId="0" fontId="3" fillId="0" borderId="23" xfId="0" applyFont="1" applyBorder="1" applyAlignment="1" applyProtection="1">
      <alignment horizontal="center" vertical="center" wrapText="1"/>
      <protection locked="0"/>
    </xf>
    <xf numFmtId="0" fontId="48" fillId="0" borderId="23" xfId="0" applyFont="1" applyBorder="1" applyAlignment="1" applyProtection="1">
      <alignment horizontal="center" vertical="center" wrapText="1"/>
      <protection locked="0"/>
    </xf>
    <xf numFmtId="0" fontId="50" fillId="0" borderId="23" xfId="0" applyFont="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0" fontId="12" fillId="0" borderId="1" xfId="0" applyFont="1" applyBorder="1" applyAlignment="1" applyProtection="1">
      <alignment horizontal="justify" vertical="center" wrapText="1"/>
      <protection locked="0"/>
    </xf>
    <xf numFmtId="0" fontId="46" fillId="0" borderId="20" xfId="0" applyFont="1" applyBorder="1" applyAlignment="1" applyProtection="1">
      <alignment horizontal="left" vertical="center" wrapText="1"/>
      <protection locked="0"/>
    </xf>
    <xf numFmtId="0" fontId="45" fillId="0" borderId="21" xfId="0" applyFont="1" applyBorder="1" applyProtection="1">
      <protection locked="0"/>
    </xf>
    <xf numFmtId="0" fontId="45" fillId="0" borderId="22" xfId="0" applyFont="1" applyBorder="1" applyProtection="1">
      <protection locked="0"/>
    </xf>
    <xf numFmtId="0" fontId="18" fillId="3" borderId="6" xfId="0" applyFont="1" applyFill="1" applyBorder="1" applyAlignment="1" applyProtection="1">
      <alignment horizontal="center" vertical="center" wrapText="1"/>
      <protection hidden="1"/>
    </xf>
    <xf numFmtId="0" fontId="18" fillId="3" borderId="7" xfId="0" applyFont="1" applyFill="1" applyBorder="1" applyAlignment="1" applyProtection="1">
      <alignment horizontal="center" vertical="center" wrapText="1"/>
      <protection hidden="1"/>
    </xf>
    <xf numFmtId="0" fontId="18" fillId="3" borderId="10" xfId="0" applyFont="1" applyFill="1" applyBorder="1" applyAlignment="1" applyProtection="1">
      <alignment horizontal="center" vertical="center" wrapText="1"/>
      <protection hidden="1"/>
    </xf>
    <xf numFmtId="0" fontId="18" fillId="3" borderId="1" xfId="0" applyFont="1" applyFill="1" applyBorder="1" applyAlignment="1" applyProtection="1">
      <alignment horizontal="center" vertical="center" wrapText="1"/>
      <protection hidden="1"/>
    </xf>
    <xf numFmtId="0" fontId="18" fillId="3" borderId="3" xfId="0" applyFont="1" applyFill="1" applyBorder="1" applyAlignment="1" applyProtection="1">
      <alignment horizontal="center" vertical="center" wrapText="1"/>
      <protection hidden="1"/>
    </xf>
    <xf numFmtId="0" fontId="18" fillId="3" borderId="8" xfId="0" applyFont="1" applyFill="1" applyBorder="1" applyAlignment="1" applyProtection="1">
      <alignment horizontal="center" vertical="center" wrapText="1"/>
      <protection hidden="1"/>
    </xf>
    <xf numFmtId="0" fontId="18" fillId="3" borderId="9" xfId="0" applyFont="1" applyFill="1" applyBorder="1" applyAlignment="1" applyProtection="1">
      <alignment horizontal="center" vertical="center" wrapText="1"/>
      <protection hidden="1"/>
    </xf>
    <xf numFmtId="0" fontId="12" fillId="0" borderId="3" xfId="0" applyFont="1" applyBorder="1" applyAlignment="1" applyProtection="1">
      <alignment horizontal="left" vertical="center" wrapText="1"/>
      <protection locked="0"/>
    </xf>
    <xf numFmtId="0" fontId="12" fillId="0" borderId="9" xfId="0" applyFont="1" applyBorder="1" applyAlignment="1" applyProtection="1">
      <alignment horizontal="left" vertical="center" wrapText="1"/>
      <protection locked="0"/>
    </xf>
    <xf numFmtId="0" fontId="12" fillId="0" borderId="3" xfId="0" applyFont="1" applyBorder="1" applyAlignment="1" applyProtection="1">
      <alignment horizontal="center" vertical="center"/>
      <protection hidden="1"/>
    </xf>
    <xf numFmtId="0" fontId="12" fillId="0" borderId="9" xfId="0" applyFont="1" applyBorder="1" applyAlignment="1" applyProtection="1">
      <alignment horizontal="center" vertical="center"/>
      <protection hidden="1"/>
    </xf>
    <xf numFmtId="0" fontId="12" fillId="0" borderId="3" xfId="0" applyFont="1" applyBorder="1" applyAlignment="1" applyProtection="1">
      <alignment horizontal="center" vertical="center" wrapText="1"/>
      <protection hidden="1"/>
    </xf>
    <xf numFmtId="0" fontId="12" fillId="0" borderId="9" xfId="0" applyFont="1" applyBorder="1" applyAlignment="1" applyProtection="1">
      <alignment horizontal="center" vertical="center" wrapText="1"/>
      <protection hidden="1"/>
    </xf>
    <xf numFmtId="0" fontId="10" fillId="0" borderId="1" xfId="0" applyFont="1" applyFill="1" applyBorder="1" applyAlignment="1" applyProtection="1">
      <alignment horizontal="center" vertical="center"/>
      <protection hidden="1"/>
    </xf>
    <xf numFmtId="0" fontId="11" fillId="0" borderId="1" xfId="0" applyFont="1" applyBorder="1" applyAlignment="1" applyProtection="1">
      <alignment horizontal="center" vertical="center"/>
      <protection locked="0"/>
    </xf>
    <xf numFmtId="0" fontId="13" fillId="6" borderId="1" xfId="0" applyFont="1" applyFill="1" applyBorder="1" applyAlignment="1" applyProtection="1">
      <alignment horizontal="center" vertical="center" wrapText="1"/>
      <protection hidden="1"/>
    </xf>
    <xf numFmtId="0" fontId="12" fillId="0" borderId="1" xfId="0" applyFont="1" applyBorder="1" applyAlignment="1" applyProtection="1">
      <alignment horizontal="justify" vertical="center"/>
      <protection hidden="1"/>
    </xf>
    <xf numFmtId="0" fontId="13" fillId="6" borderId="2" xfId="0" applyFont="1" applyFill="1" applyBorder="1" applyAlignment="1" applyProtection="1">
      <alignment horizontal="center" vertical="center" wrapText="1"/>
      <protection hidden="1"/>
    </xf>
    <xf numFmtId="0" fontId="12" fillId="0" borderId="2" xfId="0" applyFont="1" applyBorder="1" applyAlignment="1" applyProtection="1">
      <alignment horizontal="justify" vertical="center"/>
      <protection hidden="1"/>
    </xf>
    <xf numFmtId="0" fontId="23" fillId="0" borderId="6" xfId="0" applyFont="1" applyFill="1" applyBorder="1" applyAlignment="1" applyProtection="1">
      <alignment horizontal="center" vertical="center"/>
      <protection hidden="1"/>
    </xf>
    <xf numFmtId="0" fontId="23" fillId="0" borderId="7" xfId="0" applyFont="1" applyFill="1" applyBorder="1" applyAlignment="1" applyProtection="1">
      <alignment horizontal="center" vertical="center"/>
      <protection hidden="1"/>
    </xf>
    <xf numFmtId="0" fontId="23" fillId="0" borderId="10" xfId="0" applyFont="1" applyFill="1" applyBorder="1" applyAlignment="1" applyProtection="1">
      <alignment horizontal="center" vertical="center"/>
      <protection hidden="1"/>
    </xf>
    <xf numFmtId="0" fontId="23" fillId="0" borderId="5" xfId="0" applyFont="1" applyFill="1" applyBorder="1" applyAlignment="1" applyProtection="1">
      <alignment horizontal="center" vertical="center"/>
      <protection hidden="1"/>
    </xf>
    <xf numFmtId="0" fontId="23" fillId="0" borderId="0" xfId="0" applyFont="1" applyFill="1" applyBorder="1" applyAlignment="1" applyProtection="1">
      <alignment horizontal="center" vertical="center"/>
      <protection hidden="1"/>
    </xf>
    <xf numFmtId="0" fontId="23" fillId="0" borderId="16" xfId="0" applyFont="1" applyFill="1" applyBorder="1" applyAlignment="1" applyProtection="1">
      <alignment horizontal="center" vertical="center"/>
      <protection hidden="1"/>
    </xf>
    <xf numFmtId="0" fontId="23" fillId="0" borderId="13" xfId="0" applyFont="1" applyFill="1" applyBorder="1" applyAlignment="1" applyProtection="1">
      <alignment horizontal="center" vertical="center"/>
      <protection hidden="1"/>
    </xf>
    <xf numFmtId="0" fontId="23" fillId="0" borderId="14" xfId="0" applyFont="1" applyFill="1" applyBorder="1" applyAlignment="1" applyProtection="1">
      <alignment horizontal="center" vertical="center"/>
      <protection hidden="1"/>
    </xf>
    <xf numFmtId="0" fontId="23" fillId="0" borderId="15" xfId="0" applyFont="1" applyFill="1" applyBorder="1" applyAlignment="1" applyProtection="1">
      <alignment horizontal="center" vertical="center"/>
      <protection hidden="1"/>
    </xf>
    <xf numFmtId="0" fontId="13" fillId="6" borderId="1" xfId="0" applyFont="1" applyFill="1" applyBorder="1" applyAlignment="1" applyProtection="1">
      <alignment horizontal="center" vertical="center"/>
      <protection hidden="1"/>
    </xf>
    <xf numFmtId="0" fontId="12" fillId="0" borderId="1" xfId="0" applyFont="1" applyBorder="1" applyAlignment="1" applyProtection="1">
      <alignment horizontal="justify" vertical="center" wrapText="1"/>
      <protection hidden="1"/>
    </xf>
    <xf numFmtId="0" fontId="5" fillId="0" borderId="1"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xf numFmtId="0" fontId="3" fillId="0" borderId="12" xfId="0" applyFont="1" applyFill="1" applyBorder="1" applyAlignment="1" applyProtection="1">
      <alignment horizontal="center" vertical="center" wrapText="1"/>
      <protection locked="0"/>
    </xf>
    <xf numFmtId="0" fontId="3" fillId="0" borderId="4"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hidden="1"/>
    </xf>
    <xf numFmtId="9" fontId="3" fillId="0" borderId="1" xfId="0" applyNumberFormat="1" applyFont="1" applyFill="1" applyBorder="1" applyAlignment="1" applyProtection="1">
      <alignment horizontal="center" vertical="center" wrapText="1"/>
      <protection hidden="1"/>
    </xf>
    <xf numFmtId="0" fontId="4" fillId="0" borderId="1" xfId="0" applyFont="1" applyFill="1" applyBorder="1" applyAlignment="1" applyProtection="1">
      <alignment horizontal="center" vertical="center"/>
      <protection hidden="1"/>
    </xf>
    <xf numFmtId="9" fontId="6" fillId="0" borderId="1" xfId="0" applyNumberFormat="1" applyFont="1" applyFill="1" applyBorder="1" applyAlignment="1" applyProtection="1">
      <alignment horizontal="center" vertical="center" wrapText="1"/>
      <protection locked="0"/>
    </xf>
    <xf numFmtId="0" fontId="3" fillId="6" borderId="1" xfId="0" applyFont="1" applyFill="1" applyBorder="1" applyAlignment="1" applyProtection="1">
      <alignment horizontal="center" vertical="center"/>
      <protection hidden="1"/>
    </xf>
    <xf numFmtId="0" fontId="3" fillId="0" borderId="1" xfId="0" applyFont="1" applyFill="1" applyBorder="1" applyAlignment="1" applyProtection="1">
      <alignment horizontal="center" vertical="center" wrapText="1"/>
      <protection hidden="1"/>
    </xf>
    <xf numFmtId="0" fontId="3" fillId="0" borderId="1" xfId="0" applyFont="1" applyFill="1" applyBorder="1" applyAlignment="1" applyProtection="1">
      <alignment horizontal="center" vertical="center" wrapText="1"/>
      <protection locked="0"/>
    </xf>
    <xf numFmtId="0" fontId="3" fillId="0" borderId="17" xfId="0" applyFont="1" applyBorder="1" applyAlignment="1" applyProtection="1">
      <alignment horizontal="center" vertical="center" wrapText="1"/>
      <protection locked="0"/>
    </xf>
    <xf numFmtId="0" fontId="3" fillId="0" borderId="18" xfId="0" applyFont="1" applyBorder="1" applyAlignment="1" applyProtection="1">
      <alignment horizontal="center" vertical="center" wrapText="1"/>
      <protection locked="0"/>
    </xf>
    <xf numFmtId="0" fontId="3" fillId="0" borderId="19" xfId="0" applyFont="1" applyBorder="1" applyAlignment="1" applyProtection="1">
      <alignment horizontal="center" vertical="center" wrapText="1"/>
      <protection locked="0"/>
    </xf>
    <xf numFmtId="9" fontId="6" fillId="0" borderId="17" xfId="0" applyNumberFormat="1" applyFont="1" applyBorder="1" applyAlignment="1" applyProtection="1">
      <alignment horizontal="center" vertical="center" wrapText="1"/>
      <protection locked="0"/>
    </xf>
    <xf numFmtId="0" fontId="45" fillId="0" borderId="18" xfId="0" applyFont="1" applyBorder="1" applyProtection="1">
      <protection locked="0"/>
    </xf>
    <xf numFmtId="0" fontId="45" fillId="0" borderId="19" xfId="0" applyFont="1" applyBorder="1" applyProtection="1">
      <protection locked="0"/>
    </xf>
    <xf numFmtId="9" fontId="6" fillId="0" borderId="2" xfId="0" applyNumberFormat="1" applyFont="1" applyFill="1" applyBorder="1" applyAlignment="1" applyProtection="1">
      <alignment horizontal="center" vertical="center" wrapText="1"/>
      <protection locked="0"/>
    </xf>
    <xf numFmtId="9" fontId="6" fillId="0" borderId="12" xfId="0" applyNumberFormat="1" applyFont="1" applyFill="1" applyBorder="1" applyAlignment="1" applyProtection="1">
      <alignment horizontal="center" vertical="center" wrapText="1"/>
      <protection locked="0"/>
    </xf>
    <xf numFmtId="9" fontId="6" fillId="0" borderId="4" xfId="0" applyNumberFormat="1" applyFont="1" applyFill="1" applyBorder="1" applyAlignment="1" applyProtection="1">
      <alignment horizontal="center" vertical="center" wrapText="1"/>
      <protection locked="0"/>
    </xf>
    <xf numFmtId="0" fontId="44" fillId="0" borderId="17" xfId="0" applyFont="1" applyBorder="1" applyAlignment="1" applyProtection="1">
      <alignment horizontal="center" vertical="center" wrapText="1"/>
      <protection locked="0"/>
    </xf>
    <xf numFmtId="0" fontId="19" fillId="0" borderId="1" xfId="0" applyFont="1" applyFill="1" applyBorder="1" applyAlignment="1" applyProtection="1">
      <alignment horizontal="center"/>
      <protection hidden="1"/>
    </xf>
    <xf numFmtId="0" fontId="16" fillId="3" borderId="12" xfId="0" applyFont="1" applyFill="1" applyBorder="1" applyAlignment="1" applyProtection="1">
      <alignment horizontal="center" vertical="center" wrapText="1"/>
      <protection hidden="1"/>
    </xf>
    <xf numFmtId="0" fontId="16" fillId="3" borderId="4" xfId="0" applyFont="1" applyFill="1" applyBorder="1" applyAlignment="1" applyProtection="1">
      <alignment horizontal="center" vertical="center" wrapText="1"/>
      <protection hidden="1"/>
    </xf>
    <xf numFmtId="0" fontId="16" fillId="3" borderId="4" xfId="0" applyFont="1" applyFill="1" applyBorder="1" applyAlignment="1" applyProtection="1">
      <alignment horizontal="center" vertical="center"/>
      <protection hidden="1"/>
    </xf>
    <xf numFmtId="0" fontId="16" fillId="3" borderId="1" xfId="0" applyFont="1" applyFill="1" applyBorder="1" applyAlignment="1" applyProtection="1">
      <alignment horizontal="center" vertical="center"/>
      <protection hidden="1"/>
    </xf>
    <xf numFmtId="0" fontId="34" fillId="6" borderId="1" xfId="0" applyFont="1" applyFill="1" applyBorder="1" applyAlignment="1" applyProtection="1">
      <alignment horizontal="center" vertical="center"/>
      <protection hidden="1"/>
    </xf>
    <xf numFmtId="0" fontId="8" fillId="6" borderId="1" xfId="0" applyFont="1" applyFill="1" applyBorder="1" applyAlignment="1" applyProtection="1">
      <alignment horizontal="center" vertical="center" wrapText="1"/>
      <protection hidden="1"/>
    </xf>
    <xf numFmtId="0" fontId="8" fillId="6" borderId="1" xfId="0" applyFont="1" applyFill="1" applyBorder="1" applyAlignment="1" applyProtection="1">
      <alignment horizontal="center" vertical="center"/>
      <protection hidden="1"/>
    </xf>
    <xf numFmtId="0" fontId="16" fillId="3" borderId="1" xfId="0" applyFont="1" applyFill="1" applyBorder="1" applyAlignment="1" applyProtection="1">
      <alignment horizontal="center" vertical="center" wrapText="1"/>
      <protection hidden="1"/>
    </xf>
    <xf numFmtId="0" fontId="7" fillId="6" borderId="2" xfId="0" applyFont="1" applyFill="1" applyBorder="1" applyAlignment="1" applyProtection="1">
      <alignment horizontal="center" vertical="center" textRotation="90"/>
      <protection hidden="1"/>
    </xf>
    <xf numFmtId="0" fontId="7" fillId="6" borderId="12" xfId="0" applyFont="1" applyFill="1" applyBorder="1" applyAlignment="1" applyProtection="1">
      <alignment horizontal="center" vertical="center" textRotation="90"/>
      <protection hidden="1"/>
    </xf>
    <xf numFmtId="0" fontId="7" fillId="6" borderId="4" xfId="0" applyFont="1" applyFill="1" applyBorder="1" applyAlignment="1" applyProtection="1">
      <alignment horizontal="center" vertical="center" textRotation="90"/>
      <protection hidden="1"/>
    </xf>
    <xf numFmtId="0" fontId="8" fillId="6" borderId="2" xfId="0" applyFont="1" applyFill="1" applyBorder="1" applyAlignment="1" applyProtection="1">
      <alignment horizontal="center" vertical="center"/>
      <protection hidden="1"/>
    </xf>
    <xf numFmtId="0" fontId="8" fillId="6" borderId="12" xfId="0" applyFont="1" applyFill="1" applyBorder="1" applyAlignment="1" applyProtection="1">
      <alignment horizontal="center" vertical="center"/>
      <protection hidden="1"/>
    </xf>
    <xf numFmtId="0" fontId="8" fillId="6" borderId="4" xfId="0" applyFont="1" applyFill="1" applyBorder="1" applyAlignment="1" applyProtection="1">
      <alignment horizontal="center" vertical="center"/>
      <protection hidden="1"/>
    </xf>
    <xf numFmtId="49" fontId="5" fillId="0" borderId="1" xfId="0" applyNumberFormat="1" applyFont="1" applyFill="1" applyBorder="1" applyAlignment="1" applyProtection="1">
      <alignment horizontal="center" vertical="center" wrapText="1"/>
      <protection locked="0"/>
    </xf>
    <xf numFmtId="49" fontId="5" fillId="0" borderId="1" xfId="0" applyNumberFormat="1" applyFont="1" applyBorder="1" applyAlignment="1" applyProtection="1">
      <alignment horizontal="center" vertical="center" wrapText="1"/>
      <protection locked="0"/>
    </xf>
    <xf numFmtId="49" fontId="5" fillId="0" borderId="2" xfId="0" applyNumberFormat="1" applyFont="1" applyBorder="1" applyAlignment="1" applyProtection="1">
      <alignment horizontal="center" vertical="center" wrapText="1"/>
      <protection locked="0"/>
    </xf>
    <xf numFmtId="49" fontId="5" fillId="0" borderId="12" xfId="0" applyNumberFormat="1" applyFont="1" applyBorder="1" applyAlignment="1" applyProtection="1">
      <alignment horizontal="center" vertical="center" wrapText="1"/>
      <protection locked="0"/>
    </xf>
    <xf numFmtId="49" fontId="5" fillId="0" borderId="4" xfId="0" applyNumberFormat="1" applyFont="1" applyBorder="1" applyAlignment="1" applyProtection="1">
      <alignment horizontal="center" vertical="center" wrapText="1"/>
      <protection locked="0"/>
    </xf>
    <xf numFmtId="0" fontId="5" fillId="0" borderId="2" xfId="0" applyFont="1" applyFill="1" applyBorder="1" applyAlignment="1" applyProtection="1">
      <alignment horizontal="center" vertical="center" wrapText="1"/>
      <protection locked="0"/>
    </xf>
    <xf numFmtId="0" fontId="5" fillId="0" borderId="12" xfId="0" applyFont="1" applyFill="1" applyBorder="1" applyAlignment="1" applyProtection="1">
      <alignment horizontal="center" vertical="center" wrapText="1"/>
      <protection locked="0"/>
    </xf>
    <xf numFmtId="0" fontId="5" fillId="0" borderId="4" xfId="0" applyFont="1" applyFill="1" applyBorder="1" applyAlignment="1" applyProtection="1">
      <alignment horizontal="center" vertical="center" wrapText="1"/>
      <protection locked="0"/>
    </xf>
    <xf numFmtId="49" fontId="5" fillId="0" borderId="24" xfId="0" applyNumberFormat="1" applyFont="1" applyBorder="1" applyAlignment="1" applyProtection="1">
      <alignment horizontal="center" vertical="center" wrapText="1"/>
      <protection locked="0"/>
    </xf>
    <xf numFmtId="49" fontId="5" fillId="0" borderId="25" xfId="0" applyNumberFormat="1" applyFont="1" applyBorder="1" applyAlignment="1" applyProtection="1">
      <alignment horizontal="center" vertical="center" wrapText="1"/>
      <protection locked="0"/>
    </xf>
    <xf numFmtId="49" fontId="5" fillId="0" borderId="26" xfId="0" applyNumberFormat="1"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5" fillId="0" borderId="12"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49" fontId="5" fillId="0" borderId="27" xfId="0" applyNumberFormat="1" applyFont="1" applyBorder="1" applyAlignment="1" applyProtection="1">
      <alignment horizontal="center" vertical="center" wrapText="1"/>
      <protection locked="0"/>
    </xf>
    <xf numFmtId="49" fontId="5" fillId="0" borderId="28" xfId="0" applyNumberFormat="1"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43" fillId="6" borderId="1" xfId="0" applyFont="1" applyFill="1" applyBorder="1" applyAlignment="1" applyProtection="1">
      <alignment horizontal="center" vertical="center"/>
      <protection hidden="1"/>
    </xf>
    <xf numFmtId="0" fontId="5" fillId="0" borderId="1" xfId="0" applyFont="1" applyFill="1" applyBorder="1" applyAlignment="1" applyProtection="1">
      <alignment horizontal="center" vertical="center" wrapText="1"/>
      <protection hidden="1"/>
    </xf>
    <xf numFmtId="0" fontId="21" fillId="0" borderId="1" xfId="0" applyFont="1" applyFill="1" applyBorder="1" applyAlignment="1" applyProtection="1">
      <alignment horizontal="center" vertical="center" wrapText="1"/>
      <protection hidden="1"/>
    </xf>
    <xf numFmtId="0" fontId="23" fillId="0" borderId="1" xfId="0" applyFont="1" applyFill="1" applyBorder="1" applyAlignment="1" applyProtection="1">
      <alignment horizontal="center" vertical="center"/>
      <protection hidden="1"/>
    </xf>
    <xf numFmtId="0" fontId="22" fillId="0" borderId="3" xfId="0" applyFont="1" applyFill="1" applyBorder="1" applyAlignment="1" applyProtection="1">
      <alignment horizontal="left" vertical="center"/>
      <protection hidden="1"/>
    </xf>
    <xf numFmtId="0" fontId="22" fillId="0" borderId="8" xfId="0" applyFont="1" applyFill="1" applyBorder="1" applyAlignment="1" applyProtection="1">
      <alignment horizontal="left" vertical="center"/>
      <protection hidden="1"/>
    </xf>
    <xf numFmtId="0" fontId="22" fillId="0" borderId="9" xfId="0" applyFont="1" applyFill="1" applyBorder="1" applyAlignment="1" applyProtection="1">
      <alignment horizontal="left" vertical="center"/>
      <protection hidden="1"/>
    </xf>
    <xf numFmtId="0" fontId="24" fillId="0" borderId="1" xfId="0" applyFont="1" applyFill="1" applyBorder="1" applyAlignment="1" applyProtection="1">
      <alignment horizontal="center" vertical="center"/>
      <protection hidden="1"/>
    </xf>
    <xf numFmtId="0" fontId="17" fillId="3" borderId="1" xfId="0" applyFont="1" applyFill="1" applyBorder="1" applyAlignment="1" applyProtection="1">
      <alignment horizontal="center" vertical="center" wrapText="1"/>
      <protection hidden="1"/>
    </xf>
    <xf numFmtId="0" fontId="7" fillId="6" borderId="1" xfId="0" applyFont="1" applyFill="1" applyBorder="1" applyAlignment="1" applyProtection="1">
      <alignment horizontal="center" vertical="center" textRotation="90"/>
      <protection hidden="1"/>
    </xf>
    <xf numFmtId="0" fontId="34" fillId="6" borderId="3" xfId="0" applyFont="1" applyFill="1" applyBorder="1" applyAlignment="1" applyProtection="1">
      <alignment horizontal="center" vertical="center"/>
      <protection hidden="1"/>
    </xf>
    <xf numFmtId="0" fontId="34" fillId="6" borderId="8" xfId="0" applyFont="1" applyFill="1" applyBorder="1" applyAlignment="1" applyProtection="1">
      <alignment horizontal="center" vertical="center"/>
      <protection hidden="1"/>
    </xf>
    <xf numFmtId="0" fontId="34" fillId="6" borderId="9" xfId="0" applyFont="1" applyFill="1" applyBorder="1" applyAlignment="1" applyProtection="1">
      <alignment horizontal="center" vertical="center"/>
      <protection hidden="1"/>
    </xf>
    <xf numFmtId="0" fontId="3" fillId="0" borderId="1" xfId="0" applyFont="1" applyFill="1" applyBorder="1" applyAlignment="1" applyProtection="1">
      <alignment horizontal="justify" vertical="center" wrapText="1"/>
      <protection hidden="1"/>
    </xf>
    <xf numFmtId="0" fontId="3" fillId="0" borderId="1" xfId="0" applyFont="1" applyBorder="1" applyAlignment="1" applyProtection="1">
      <alignment horizontal="center" vertical="center" wrapText="1"/>
      <protection locked="0"/>
    </xf>
    <xf numFmtId="0" fontId="24" fillId="0" borderId="6" xfId="0" applyFont="1" applyFill="1" applyBorder="1" applyAlignment="1" applyProtection="1">
      <alignment horizontal="center" vertical="center"/>
      <protection hidden="1"/>
    </xf>
    <xf numFmtId="0" fontId="24" fillId="0" borderId="10" xfId="0" applyFont="1" applyFill="1" applyBorder="1" applyAlignment="1" applyProtection="1">
      <alignment horizontal="center" vertical="center"/>
      <protection hidden="1"/>
    </xf>
    <xf numFmtId="0" fontId="24" fillId="0" borderId="5" xfId="0" applyFont="1" applyFill="1" applyBorder="1" applyAlignment="1" applyProtection="1">
      <alignment horizontal="center" vertical="center"/>
      <protection hidden="1"/>
    </xf>
    <xf numFmtId="0" fontId="24" fillId="0" borderId="16" xfId="0" applyFont="1" applyFill="1" applyBorder="1" applyAlignment="1" applyProtection="1">
      <alignment horizontal="center" vertical="center"/>
      <protection hidden="1"/>
    </xf>
    <xf numFmtId="0" fontId="24" fillId="0" borderId="13" xfId="0" applyFont="1" applyFill="1" applyBorder="1" applyAlignment="1" applyProtection="1">
      <alignment horizontal="center" vertical="center"/>
      <protection hidden="1"/>
    </xf>
    <xf numFmtId="0" fontId="24" fillId="0" borderId="15" xfId="0" applyFont="1" applyFill="1" applyBorder="1" applyAlignment="1" applyProtection="1">
      <alignment horizontal="center" vertical="center"/>
      <protection hidden="1"/>
    </xf>
    <xf numFmtId="0" fontId="22" fillId="0" borderId="1" xfId="0" applyFont="1" applyFill="1" applyBorder="1" applyAlignment="1" applyProtection="1">
      <alignment horizontal="left" vertical="center"/>
      <protection hidden="1"/>
    </xf>
    <xf numFmtId="0" fontId="6" fillId="0" borderId="1" xfId="0" applyFont="1" applyFill="1" applyBorder="1" applyAlignment="1" applyProtection="1">
      <alignment horizontal="center" vertical="center" wrapText="1"/>
      <protection hidden="1"/>
    </xf>
    <xf numFmtId="0" fontId="8" fillId="6" borderId="13" xfId="0" applyFont="1" applyFill="1" applyBorder="1" applyAlignment="1" applyProtection="1">
      <alignment horizontal="center" vertical="center" wrapText="1"/>
      <protection hidden="1"/>
    </xf>
    <xf numFmtId="0" fontId="8" fillId="6" borderId="14" xfId="0" applyFont="1" applyFill="1" applyBorder="1" applyAlignment="1" applyProtection="1">
      <alignment horizontal="center" vertical="center" wrapText="1"/>
      <protection hidden="1"/>
    </xf>
    <xf numFmtId="0" fontId="8" fillId="6" borderId="15" xfId="0" applyFont="1" applyFill="1" applyBorder="1" applyAlignment="1" applyProtection="1">
      <alignment horizontal="center" vertical="center" wrapText="1"/>
      <protection hidden="1"/>
    </xf>
    <xf numFmtId="0" fontId="8" fillId="6" borderId="3" xfId="0" applyFont="1" applyFill="1" applyBorder="1" applyAlignment="1" applyProtection="1">
      <alignment horizontal="center" vertical="center" wrapText="1"/>
      <protection hidden="1"/>
    </xf>
    <xf numFmtId="0" fontId="8" fillId="6" borderId="8" xfId="0" applyFont="1" applyFill="1" applyBorder="1" applyAlignment="1" applyProtection="1">
      <alignment horizontal="center" vertical="center" wrapText="1"/>
      <protection hidden="1"/>
    </xf>
    <xf numFmtId="0" fontId="8" fillId="6" borderId="4" xfId="0" applyFont="1" applyFill="1" applyBorder="1" applyAlignment="1" applyProtection="1">
      <alignment horizontal="center" vertical="center" wrapText="1"/>
      <protection hidden="1"/>
    </xf>
    <xf numFmtId="165" fontId="3" fillId="0" borderId="2" xfId="0" applyNumberFormat="1" applyFont="1" applyFill="1" applyBorder="1" applyAlignment="1" applyProtection="1">
      <alignment horizontal="center" vertical="center" wrapText="1"/>
      <protection hidden="1"/>
    </xf>
    <xf numFmtId="165" fontId="3" fillId="0" borderId="12" xfId="0" applyNumberFormat="1" applyFont="1" applyFill="1" applyBorder="1" applyAlignment="1" applyProtection="1">
      <alignment horizontal="center" vertical="center" wrapText="1"/>
      <protection hidden="1"/>
    </xf>
    <xf numFmtId="165" fontId="3" fillId="0" borderId="4" xfId="0" applyNumberFormat="1" applyFont="1" applyFill="1" applyBorder="1" applyAlignment="1" applyProtection="1">
      <alignment horizontal="center" vertical="center" wrapText="1"/>
      <protection hidden="1"/>
    </xf>
    <xf numFmtId="0" fontId="3" fillId="0" borderId="2" xfId="0" applyFont="1" applyFill="1" applyBorder="1" applyAlignment="1" applyProtection="1">
      <alignment horizontal="center" vertical="center" wrapText="1"/>
      <protection hidden="1"/>
    </xf>
    <xf numFmtId="0" fontId="3" fillId="0" borderId="12" xfId="0" applyFont="1" applyFill="1" applyBorder="1" applyAlignment="1" applyProtection="1">
      <alignment horizontal="center" vertical="center" wrapText="1"/>
      <protection hidden="1"/>
    </xf>
    <xf numFmtId="0" fontId="3" fillId="0" borderId="4" xfId="0" applyFont="1" applyFill="1" applyBorder="1" applyAlignment="1" applyProtection="1">
      <alignment horizontal="center" vertical="center" wrapText="1"/>
      <protection hidden="1"/>
    </xf>
    <xf numFmtId="0" fontId="26" fillId="3" borderId="1" xfId="0" applyFont="1" applyFill="1" applyBorder="1" applyAlignment="1" applyProtection="1">
      <alignment horizontal="center" vertical="center" wrapText="1"/>
      <protection hidden="1"/>
    </xf>
    <xf numFmtId="0" fontId="5" fillId="0" borderId="2" xfId="1" applyNumberFormat="1" applyFont="1" applyFill="1" applyBorder="1" applyAlignment="1" applyProtection="1">
      <alignment horizontal="center" vertical="center" wrapText="1"/>
      <protection hidden="1"/>
    </xf>
    <xf numFmtId="0" fontId="5" fillId="0" borderId="12" xfId="1" applyNumberFormat="1" applyFont="1" applyFill="1" applyBorder="1" applyAlignment="1" applyProtection="1">
      <alignment horizontal="center" vertical="center" wrapText="1"/>
      <protection hidden="1"/>
    </xf>
    <xf numFmtId="0" fontId="5" fillId="0" borderId="4" xfId="1" applyNumberFormat="1" applyFont="1" applyFill="1" applyBorder="1" applyAlignment="1" applyProtection="1">
      <alignment horizontal="center" vertical="center" wrapText="1"/>
      <protection hidden="1"/>
    </xf>
    <xf numFmtId="0" fontId="4" fillId="0" borderId="2" xfId="0" applyFont="1" applyFill="1" applyBorder="1" applyAlignment="1" applyProtection="1">
      <alignment horizontal="center" vertical="center" wrapText="1"/>
      <protection hidden="1"/>
    </xf>
    <xf numFmtId="0" fontId="4" fillId="0" borderId="12" xfId="0" applyFont="1" applyFill="1" applyBorder="1" applyAlignment="1" applyProtection="1">
      <alignment horizontal="center" vertical="center" wrapText="1"/>
      <protection hidden="1"/>
    </xf>
    <xf numFmtId="0" fontId="4" fillId="0" borderId="4" xfId="0" applyFont="1" applyFill="1" applyBorder="1" applyAlignment="1" applyProtection="1">
      <alignment horizontal="center" vertical="center" wrapText="1"/>
      <protection hidden="1"/>
    </xf>
    <xf numFmtId="0" fontId="0" fillId="0" borderId="1" xfId="0" applyFill="1" applyBorder="1" applyAlignment="1" applyProtection="1">
      <alignment horizontal="center" vertical="center" wrapText="1"/>
      <protection locked="0"/>
    </xf>
    <xf numFmtId="164" fontId="3" fillId="0" borderId="1" xfId="1" applyNumberFormat="1" applyFont="1" applyFill="1" applyBorder="1" applyAlignment="1" applyProtection="1">
      <alignment horizontal="center" vertical="center" wrapText="1"/>
      <protection hidden="1"/>
    </xf>
    <xf numFmtId="164" fontId="0" fillId="0" borderId="1" xfId="1" applyNumberFormat="1" applyFont="1" applyFill="1" applyBorder="1" applyAlignment="1" applyProtection="1">
      <alignment horizontal="center" vertical="center" wrapText="1"/>
      <protection hidden="1"/>
    </xf>
    <xf numFmtId="0" fontId="12" fillId="0" borderId="1" xfId="0" applyFont="1" applyFill="1" applyBorder="1" applyAlignment="1" applyProtection="1">
      <alignment horizontal="center" vertical="center" wrapText="1"/>
      <protection hidden="1"/>
    </xf>
    <xf numFmtId="0" fontId="3" fillId="0" borderId="1" xfId="0" applyFont="1" applyFill="1" applyBorder="1" applyAlignment="1" applyProtection="1">
      <alignment horizontal="justify" vertical="center" wrapText="1"/>
      <protection locked="0"/>
    </xf>
    <xf numFmtId="0" fontId="0" fillId="0" borderId="1" xfId="0" applyFill="1" applyBorder="1" applyAlignment="1" applyProtection="1">
      <alignment horizontal="justify" vertical="center" wrapText="1"/>
      <protection locked="0"/>
    </xf>
    <xf numFmtId="14" fontId="3" fillId="0" borderId="1" xfId="0" applyNumberFormat="1" applyFont="1" applyFill="1" applyBorder="1" applyAlignment="1" applyProtection="1">
      <alignment horizontal="center" vertical="center" wrapText="1"/>
      <protection locked="0"/>
    </xf>
    <xf numFmtId="14" fontId="3" fillId="0" borderId="1" xfId="0" applyNumberFormat="1" applyFont="1" applyFill="1" applyBorder="1" applyAlignment="1" applyProtection="1">
      <alignment horizontal="center" vertical="center" wrapText="1"/>
      <protection hidden="1"/>
    </xf>
    <xf numFmtId="0" fontId="0" fillId="0" borderId="1" xfId="0" applyFill="1" applyBorder="1" applyAlignment="1" applyProtection="1">
      <alignment horizontal="center" vertical="center" wrapText="1"/>
      <protection hidden="1"/>
    </xf>
    <xf numFmtId="0" fontId="34" fillId="6" borderId="1" xfId="0" applyFont="1" applyFill="1" applyBorder="1" applyAlignment="1" applyProtection="1">
      <alignment horizontal="center" vertical="center" wrapText="1"/>
      <protection hidden="1"/>
    </xf>
    <xf numFmtId="0" fontId="35" fillId="6" borderId="1" xfId="0" applyFont="1" applyFill="1" applyBorder="1" applyAlignment="1" applyProtection="1">
      <alignment horizontal="center" vertical="center" wrapText="1"/>
      <protection hidden="1"/>
    </xf>
    <xf numFmtId="0" fontId="8" fillId="6" borderId="2" xfId="0" applyFont="1" applyFill="1" applyBorder="1" applyAlignment="1" applyProtection="1">
      <alignment horizontal="center" vertical="center" wrapText="1"/>
      <protection hidden="1"/>
    </xf>
    <xf numFmtId="0" fontId="8" fillId="6" borderId="9" xfId="0" applyFont="1" applyFill="1" applyBorder="1" applyAlignment="1" applyProtection="1">
      <alignment horizontal="center" vertical="center" wrapText="1"/>
      <protection hidden="1"/>
    </xf>
    <xf numFmtId="0" fontId="14" fillId="3" borderId="1" xfId="0" applyFont="1" applyFill="1" applyBorder="1" applyAlignment="1" applyProtection="1">
      <alignment horizontal="center" vertical="center" wrapText="1"/>
      <protection hidden="1"/>
    </xf>
    <xf numFmtId="14" fontId="3" fillId="0" borderId="17" xfId="0" applyNumberFormat="1" applyFont="1" applyBorder="1" applyAlignment="1" applyProtection="1">
      <alignment horizontal="center" vertical="center" wrapText="1"/>
      <protection locked="0"/>
    </xf>
    <xf numFmtId="0" fontId="6" fillId="0" borderId="17" xfId="0" applyFont="1" applyBorder="1" applyAlignment="1" applyProtection="1">
      <alignment horizontal="left" vertical="center" wrapText="1"/>
      <protection locked="0"/>
    </xf>
    <xf numFmtId="0" fontId="52" fillId="0" borderId="18" xfId="0" applyFont="1" applyBorder="1" applyProtection="1">
      <protection locked="0"/>
    </xf>
    <xf numFmtId="0" fontId="52" fillId="0" borderId="19" xfId="0" applyFont="1" applyBorder="1" applyProtection="1">
      <protection locked="0"/>
    </xf>
    <xf numFmtId="0" fontId="3" fillId="0" borderId="17" xfId="0" applyFont="1" applyBorder="1" applyAlignment="1" applyProtection="1">
      <alignment horizontal="left" vertical="center" wrapText="1"/>
      <protection locked="0"/>
    </xf>
    <xf numFmtId="0" fontId="25" fillId="0" borderId="6" xfId="0" applyFont="1" applyFill="1" applyBorder="1" applyAlignment="1" applyProtection="1">
      <alignment horizontal="center" vertical="center"/>
      <protection hidden="1"/>
    </xf>
    <xf numFmtId="0" fontId="25" fillId="0" borderId="7" xfId="0" applyFont="1" applyFill="1" applyBorder="1" applyAlignment="1" applyProtection="1">
      <alignment horizontal="center" vertical="center"/>
      <protection hidden="1"/>
    </xf>
    <xf numFmtId="0" fontId="25" fillId="0" borderId="10" xfId="0" applyFont="1" applyFill="1" applyBorder="1" applyAlignment="1" applyProtection="1">
      <alignment horizontal="center" vertical="center"/>
      <protection hidden="1"/>
    </xf>
    <xf numFmtId="0" fontId="25" fillId="0" borderId="5" xfId="0" applyFont="1" applyFill="1" applyBorder="1" applyAlignment="1" applyProtection="1">
      <alignment horizontal="center" vertical="center"/>
      <protection hidden="1"/>
    </xf>
    <xf numFmtId="0" fontId="25" fillId="0" borderId="0" xfId="0" applyFont="1" applyFill="1" applyBorder="1" applyAlignment="1" applyProtection="1">
      <alignment horizontal="center" vertical="center"/>
      <protection hidden="1"/>
    </xf>
    <xf numFmtId="0" fontId="25" fillId="0" borderId="16" xfId="0" applyFont="1" applyFill="1" applyBorder="1" applyAlignment="1" applyProtection="1">
      <alignment horizontal="center" vertical="center"/>
      <protection hidden="1"/>
    </xf>
    <xf numFmtId="0" fontId="25" fillId="0" borderId="13" xfId="0" applyFont="1" applyFill="1" applyBorder="1" applyAlignment="1" applyProtection="1">
      <alignment horizontal="center" vertical="center"/>
      <protection hidden="1"/>
    </xf>
    <xf numFmtId="0" fontId="25" fillId="0" borderId="14" xfId="0" applyFont="1" applyFill="1" applyBorder="1" applyAlignment="1" applyProtection="1">
      <alignment horizontal="center" vertical="center"/>
      <protection hidden="1"/>
    </xf>
    <xf numFmtId="0" fontId="25" fillId="0" borderId="15" xfId="0" applyFont="1" applyFill="1" applyBorder="1" applyAlignment="1" applyProtection="1">
      <alignment horizontal="center" vertical="center"/>
      <protection hidden="1"/>
    </xf>
    <xf numFmtId="0" fontId="6" fillId="0" borderId="1" xfId="0" applyFont="1" applyFill="1" applyBorder="1" applyAlignment="1" applyProtection="1">
      <alignment horizontal="justify" vertical="center" wrapText="1"/>
      <protection hidden="1"/>
    </xf>
    <xf numFmtId="0" fontId="38" fillId="0" borderId="1" xfId="0" applyFont="1" applyFill="1" applyBorder="1" applyAlignment="1" applyProtection="1">
      <alignment horizontal="center" vertical="center" wrapText="1"/>
      <protection locked="0"/>
    </xf>
    <xf numFmtId="0" fontId="39" fillId="0" borderId="1" xfId="0" applyFont="1" applyFill="1" applyBorder="1" applyAlignment="1" applyProtection="1">
      <alignment horizontal="center" vertical="center" wrapText="1"/>
      <protection locked="0"/>
    </xf>
    <xf numFmtId="9" fontId="3" fillId="0" borderId="1" xfId="1" applyFont="1" applyFill="1" applyBorder="1" applyAlignment="1" applyProtection="1">
      <alignment horizontal="center" vertical="center" wrapText="1"/>
      <protection locked="0"/>
    </xf>
    <xf numFmtId="9" fontId="0" fillId="0" borderId="1" xfId="1" applyFont="1" applyFill="1" applyBorder="1" applyAlignment="1" applyProtection="1">
      <alignment horizontal="center" vertical="center" wrapText="1"/>
      <protection locked="0"/>
    </xf>
    <xf numFmtId="14" fontId="38" fillId="0" borderId="1" xfId="0" applyNumberFormat="1" applyFont="1" applyFill="1" applyBorder="1" applyAlignment="1" applyProtection="1">
      <alignment horizontal="center" vertical="center" wrapText="1"/>
      <protection locked="0"/>
    </xf>
    <xf numFmtId="0" fontId="36" fillId="6" borderId="1" xfId="0" applyFont="1" applyFill="1" applyBorder="1" applyAlignment="1" applyProtection="1">
      <alignment horizontal="center" vertical="center" wrapText="1"/>
      <protection hidden="1"/>
    </xf>
    <xf numFmtId="0" fontId="37" fillId="6" borderId="1" xfId="0" applyFont="1" applyFill="1" applyBorder="1" applyAlignment="1" applyProtection="1">
      <alignment horizontal="center" vertical="center" wrapText="1"/>
      <protection hidden="1"/>
    </xf>
    <xf numFmtId="0" fontId="33" fillId="7" borderId="1" xfId="0" applyFont="1" applyFill="1" applyBorder="1" applyAlignment="1" applyProtection="1">
      <alignment horizontal="center" vertical="center" wrapText="1"/>
      <protection hidden="1"/>
    </xf>
    <xf numFmtId="0" fontId="8" fillId="6" borderId="1" xfId="0" applyFont="1" applyFill="1" applyBorder="1" applyAlignment="1" applyProtection="1">
      <alignment horizontal="center" vertical="center" textRotation="90"/>
      <protection hidden="1"/>
    </xf>
    <xf numFmtId="0" fontId="8" fillId="6" borderId="3" xfId="0" applyFont="1" applyFill="1" applyBorder="1" applyAlignment="1" applyProtection="1">
      <alignment horizontal="center" vertical="center"/>
      <protection hidden="1"/>
    </xf>
    <xf numFmtId="9" fontId="3" fillId="0" borderId="18" xfId="0" applyNumberFormat="1" applyFont="1" applyBorder="1" applyAlignment="1" applyProtection="1">
      <alignment horizontal="center" vertical="center" wrapText="1"/>
      <protection locked="0"/>
    </xf>
    <xf numFmtId="0" fontId="38" fillId="0" borderId="18" xfId="0" applyFont="1" applyBorder="1" applyAlignment="1" applyProtection="1">
      <alignment horizontal="center" vertical="center" wrapText="1"/>
      <protection locked="0"/>
    </xf>
    <xf numFmtId="9" fontId="3" fillId="0" borderId="17" xfId="0" applyNumberFormat="1" applyFont="1" applyBorder="1" applyAlignment="1" applyProtection="1">
      <alignment horizontal="center" vertical="center" wrapText="1"/>
      <protection locked="0"/>
    </xf>
    <xf numFmtId="0" fontId="38" fillId="0" borderId="17" xfId="0" applyFont="1" applyBorder="1" applyAlignment="1" applyProtection="1">
      <alignment horizontal="center" vertical="center" wrapText="1"/>
      <protection locked="0"/>
    </xf>
    <xf numFmtId="0" fontId="51" fillId="0" borderId="17" xfId="0" applyFont="1" applyBorder="1" applyAlignment="1" applyProtection="1">
      <alignment horizontal="center" vertical="center" wrapText="1"/>
      <protection locked="0"/>
    </xf>
    <xf numFmtId="0" fontId="32" fillId="3" borderId="1" xfId="0" applyFont="1" applyFill="1" applyBorder="1" applyAlignment="1" applyProtection="1">
      <alignment horizontal="center" vertical="center" wrapText="1"/>
      <protection hidden="1"/>
    </xf>
    <xf numFmtId="0" fontId="51" fillId="0" borderId="18" xfId="0" applyFont="1" applyBorder="1" applyAlignment="1" applyProtection="1">
      <alignment horizontal="center" vertical="center" wrapText="1"/>
      <protection locked="0"/>
    </xf>
    <xf numFmtId="0" fontId="38" fillId="0" borderId="4" xfId="0" applyFont="1" applyFill="1" applyBorder="1" applyAlignment="1" applyProtection="1">
      <alignment horizontal="center" vertical="center" wrapText="1"/>
      <protection locked="0"/>
    </xf>
    <xf numFmtId="9" fontId="3" fillId="0" borderId="4" xfId="1" applyFont="1" applyFill="1" applyBorder="1" applyAlignment="1" applyProtection="1">
      <alignment horizontal="center" vertical="center" wrapText="1"/>
      <protection locked="0"/>
    </xf>
    <xf numFmtId="14" fontId="38" fillId="0" borderId="4" xfId="0" applyNumberFormat="1" applyFont="1" applyFill="1" applyBorder="1" applyAlignment="1" applyProtection="1">
      <alignment horizontal="center" vertical="center" wrapText="1"/>
      <protection locked="0"/>
    </xf>
    <xf numFmtId="0" fontId="42" fillId="11" borderId="1" xfId="3" applyFont="1" applyFill="1" applyBorder="1" applyAlignment="1" applyProtection="1">
      <alignment horizontal="center" vertical="center" wrapText="1"/>
      <protection hidden="1"/>
    </xf>
    <xf numFmtId="9" fontId="3" fillId="0" borderId="4" xfId="1" applyFont="1" applyFill="1" applyBorder="1" applyAlignment="1" applyProtection="1">
      <alignment horizontal="center" vertical="center" wrapText="1"/>
      <protection hidden="1"/>
    </xf>
    <xf numFmtId="9" fontId="0" fillId="0" borderId="1" xfId="1" applyFont="1" applyFill="1" applyBorder="1" applyAlignment="1" applyProtection="1">
      <alignment horizontal="center" vertical="center" wrapText="1"/>
      <protection hidden="1"/>
    </xf>
    <xf numFmtId="9" fontId="0" fillId="0" borderId="2" xfId="1" applyFont="1" applyFill="1" applyBorder="1" applyAlignment="1" applyProtection="1">
      <alignment horizontal="center" vertical="center" wrapText="1"/>
      <protection hidden="1"/>
    </xf>
    <xf numFmtId="0" fontId="2" fillId="12" borderId="1" xfId="3" applyFont="1" applyFill="1" applyBorder="1" applyAlignment="1" applyProtection="1">
      <alignment horizontal="center" vertical="center" wrapText="1"/>
      <protection hidden="1"/>
    </xf>
  </cellXfs>
  <cellStyles count="5">
    <cellStyle name="Normal" xfId="0" builtinId="0"/>
    <cellStyle name="Normal 2" xfId="2"/>
    <cellStyle name="Normal 2 2" xfId="3"/>
    <cellStyle name="Porcentaje" xfId="1" builtinId="5"/>
    <cellStyle name="Porcentaje 2" xfId="4"/>
  </cellStyles>
  <dxfs count="374">
    <dxf>
      <font>
        <color rgb="FFFF0000"/>
      </font>
      <fill>
        <patternFill patternType="solid">
          <fgColor rgb="FFFF0000"/>
          <bgColor rgb="FFFF0000"/>
        </patternFill>
      </fill>
    </dxf>
    <dxf>
      <font>
        <color rgb="FFFF0000"/>
      </font>
      <fill>
        <patternFill patternType="solid">
          <fgColor rgb="FFFF0000"/>
          <bgColor rgb="FFFF0000"/>
        </patternFill>
      </fill>
    </dxf>
    <dxf>
      <font>
        <color rgb="FFFF0000"/>
      </font>
      <fill>
        <patternFill patternType="solid">
          <fgColor rgb="FFFF0000"/>
          <bgColor rgb="FFFF0000"/>
        </patternFill>
      </fill>
    </dxf>
    <dxf>
      <font>
        <color rgb="FFFF0000"/>
      </font>
      <fill>
        <patternFill patternType="solid">
          <fgColor rgb="FFFF0000"/>
          <bgColor rgb="FFFF0000"/>
        </patternFill>
      </fill>
    </dxf>
    <dxf>
      <font>
        <color rgb="FFFF0000"/>
      </font>
      <fill>
        <patternFill patternType="solid">
          <fgColor rgb="FFFF0000"/>
          <bgColor rgb="FFFF0000"/>
        </patternFill>
      </fill>
    </dxf>
    <dxf>
      <font>
        <color rgb="FFFF0000"/>
      </font>
      <fill>
        <patternFill patternType="solid">
          <fgColor rgb="FFFF0000"/>
          <bgColor rgb="FFFF0000"/>
        </patternFill>
      </fill>
    </dxf>
    <dxf>
      <font>
        <color rgb="FFFF0000"/>
      </font>
      <fill>
        <patternFill patternType="solid">
          <fgColor rgb="FFFF0000"/>
          <bgColor rgb="FFFF0000"/>
        </patternFill>
      </fill>
    </dxf>
    <dxf>
      <font>
        <color rgb="FFFF0000"/>
      </font>
      <fill>
        <patternFill patternType="solid">
          <fgColor rgb="FFFF0000"/>
          <bgColor rgb="FFFF0000"/>
        </patternFill>
      </fill>
    </dxf>
    <dxf>
      <font>
        <color rgb="FFFF0000"/>
      </font>
      <fill>
        <patternFill patternType="solid">
          <fgColor rgb="FFFF0000"/>
          <bgColor rgb="FFFF0000"/>
        </patternFill>
      </fill>
    </dxf>
    <dxf>
      <font>
        <color rgb="FFFF0000"/>
      </font>
      <fill>
        <patternFill patternType="solid">
          <fgColor rgb="FFFF0000"/>
          <bgColor rgb="FFFF0000"/>
        </patternFill>
      </fill>
    </dxf>
    <dxf>
      <font>
        <color rgb="FFFF0000"/>
      </font>
      <fill>
        <patternFill patternType="solid">
          <fgColor rgb="FFFF0000"/>
          <bgColor rgb="FFFF0000"/>
        </patternFill>
      </fill>
    </dxf>
    <dxf>
      <font>
        <color rgb="FFFF0000"/>
      </font>
      <fill>
        <patternFill patternType="solid">
          <fgColor rgb="FFFF0000"/>
          <bgColor rgb="FFFF0000"/>
        </patternFill>
      </fill>
    </dxf>
    <dxf>
      <font>
        <color rgb="FFFF0000"/>
      </font>
      <fill>
        <patternFill patternType="solid">
          <fgColor rgb="FFFF0000"/>
          <bgColor rgb="FFFF0000"/>
        </patternFill>
      </fill>
    </dxf>
    <dxf>
      <font>
        <color rgb="FFFF0000"/>
      </font>
      <fill>
        <patternFill patternType="solid">
          <fgColor rgb="FFFF0000"/>
          <bgColor rgb="FFFF0000"/>
        </patternFill>
      </fill>
    </dxf>
    <dxf>
      <font>
        <color rgb="FFFF0000"/>
      </font>
      <fill>
        <patternFill patternType="solid">
          <fgColor rgb="FFFF0000"/>
          <bgColor rgb="FFFF0000"/>
        </patternFill>
      </fill>
    </dxf>
    <dxf>
      <font>
        <color rgb="FFFF0000"/>
      </font>
      <fill>
        <patternFill patternType="solid">
          <fgColor rgb="FFFF0000"/>
          <bgColor rgb="FFFF0000"/>
        </patternFill>
      </fill>
    </dxf>
    <dxf>
      <font>
        <color rgb="FFFF0000"/>
      </font>
      <fill>
        <patternFill patternType="solid">
          <fgColor rgb="FFFF0000"/>
          <bgColor rgb="FFFF0000"/>
        </patternFill>
      </fill>
    </dxf>
    <dxf>
      <font>
        <color rgb="FFFF0000"/>
      </font>
      <fill>
        <patternFill patternType="solid">
          <fgColor rgb="FFFF0000"/>
          <bgColor rgb="FFFF0000"/>
        </patternFill>
      </fill>
    </dxf>
    <dxf>
      <font>
        <color rgb="FFFF0000"/>
      </font>
      <fill>
        <patternFill patternType="solid">
          <fgColor rgb="FFFF0000"/>
          <bgColor rgb="FFFF0000"/>
        </patternFill>
      </fill>
    </dxf>
    <dxf>
      <font>
        <color rgb="FFFF0000"/>
      </font>
      <fill>
        <patternFill patternType="solid">
          <fgColor rgb="FFFF0000"/>
          <bgColor rgb="FFFF0000"/>
        </patternFill>
      </fill>
    </dxf>
    <dxf>
      <font>
        <color rgb="FFFF0000"/>
      </font>
      <fill>
        <patternFill patternType="solid">
          <fgColor rgb="FFFF0000"/>
          <bgColor rgb="FFFF0000"/>
        </patternFill>
      </fill>
    </dxf>
    <dxf>
      <font>
        <color rgb="FFFF0000"/>
      </font>
      <fill>
        <patternFill patternType="solid">
          <fgColor rgb="FFFF0000"/>
          <bgColor rgb="FFFF0000"/>
        </patternFill>
      </fill>
    </dxf>
    <dxf>
      <font>
        <color rgb="FFFF0000"/>
      </font>
      <fill>
        <patternFill patternType="solid">
          <fgColor rgb="FFFF0000"/>
          <bgColor rgb="FFFF0000"/>
        </patternFill>
      </fill>
    </dxf>
    <dxf>
      <font>
        <color rgb="FFFF0000"/>
      </font>
      <fill>
        <patternFill patternType="solid">
          <fgColor rgb="FFFF0000"/>
          <bgColor rgb="FFFF0000"/>
        </patternFill>
      </fill>
    </dxf>
    <dxf>
      <font>
        <color rgb="FFFF0000"/>
      </font>
      <fill>
        <patternFill patternType="solid">
          <fgColor rgb="FFFF0000"/>
          <bgColor rgb="FFFF0000"/>
        </patternFill>
      </fill>
    </dxf>
    <dxf>
      <font>
        <color rgb="FFFF0000"/>
      </font>
      <fill>
        <patternFill patternType="solid">
          <fgColor rgb="FFFF0000"/>
          <bgColor rgb="FFFF0000"/>
        </patternFill>
      </fill>
    </dxf>
    <dxf>
      <font>
        <color rgb="FFFF0000"/>
      </font>
      <fill>
        <patternFill patternType="solid">
          <fgColor rgb="FFFF0000"/>
          <bgColor rgb="FFFF0000"/>
        </patternFill>
      </fill>
    </dxf>
    <dxf>
      <font>
        <color rgb="FFFF0000"/>
      </font>
      <fill>
        <patternFill patternType="solid">
          <fgColor rgb="FFFF0000"/>
          <bgColor rgb="FFFF0000"/>
        </patternFill>
      </fill>
    </dxf>
    <dxf>
      <font>
        <color rgb="FFFF0000"/>
      </font>
      <fill>
        <patternFill patternType="solid">
          <fgColor rgb="FFFF0000"/>
          <bgColor rgb="FFFF0000"/>
        </patternFill>
      </fill>
    </dxf>
    <dxf>
      <font>
        <color rgb="FFFF0000"/>
      </font>
      <fill>
        <patternFill patternType="solid">
          <fgColor rgb="FFFF0000"/>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6600"/>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6600"/>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6600"/>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6600"/>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i val="0"/>
        <color theme="0"/>
      </font>
      <fill>
        <patternFill>
          <bgColor rgb="FFFF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i val="0"/>
        <color theme="0"/>
      </font>
      <fill>
        <patternFill>
          <bgColor rgb="FFFF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i val="0"/>
        <color theme="0"/>
      </font>
      <fill>
        <patternFill>
          <bgColor rgb="FFFF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i val="0"/>
        <color theme="0"/>
      </font>
      <fill>
        <patternFill>
          <bgColor rgb="FFFF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i val="0"/>
        <color theme="0"/>
      </font>
      <fill>
        <patternFill>
          <bgColor rgb="FFFF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i val="0"/>
        <color theme="0"/>
      </font>
      <fill>
        <patternFill>
          <bgColor rgb="FFFF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i val="0"/>
        <color theme="0"/>
      </font>
      <fill>
        <patternFill>
          <bgColor rgb="FFFF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i val="0"/>
        <color theme="0"/>
      </font>
      <fill>
        <patternFill>
          <bgColor rgb="FFFF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i val="0"/>
        <color theme="0"/>
      </font>
      <fill>
        <patternFill>
          <bgColor rgb="FFFF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i val="0"/>
        <color theme="0"/>
      </font>
      <fill>
        <patternFill>
          <bgColor rgb="FFFF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i val="0"/>
        <color theme="0"/>
      </font>
      <fill>
        <patternFill>
          <bgColor rgb="FFFF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i val="0"/>
        <color theme="0"/>
      </font>
      <fill>
        <patternFill>
          <bgColor rgb="FFFF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i val="0"/>
        <color theme="0"/>
      </font>
      <fill>
        <patternFill>
          <bgColor rgb="FFFF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i val="0"/>
        <color theme="0"/>
      </font>
      <fill>
        <patternFill>
          <bgColor rgb="FFFF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i val="0"/>
        <color theme="0"/>
      </font>
      <fill>
        <patternFill>
          <bgColor rgb="FFFF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i val="0"/>
        <color theme="0"/>
      </font>
      <fill>
        <patternFill>
          <bgColor rgb="FFFF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i val="0"/>
        <color theme="0"/>
      </font>
      <fill>
        <patternFill>
          <bgColor rgb="FFFF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i val="0"/>
        <color theme="0"/>
      </font>
      <fill>
        <patternFill>
          <bgColor rgb="FFFF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i val="0"/>
        <color theme="0"/>
      </font>
      <fill>
        <patternFill>
          <bgColor rgb="FFFF0000"/>
        </patternFill>
      </fill>
    </dxf>
    <dxf>
      <font>
        <b/>
        <i val="0"/>
        <color theme="0"/>
      </font>
      <fill>
        <patternFill>
          <bgColor rgb="FFFF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i val="0"/>
        <color theme="0"/>
      </font>
      <fill>
        <patternFill>
          <bgColor rgb="FFFF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i val="0"/>
        <color theme="0"/>
      </font>
      <fill>
        <patternFill>
          <bgColor rgb="FFFF0000"/>
        </patternFill>
      </fill>
    </dxf>
    <dxf>
      <font>
        <b/>
        <color theme="0"/>
      </font>
      <fill>
        <patternFill patternType="solid">
          <fgColor rgb="FFFF0000"/>
          <bgColor rgb="FFFF0000"/>
        </patternFill>
      </fill>
    </dxf>
    <dxf>
      <font>
        <b/>
        <color theme="0"/>
      </font>
      <fill>
        <patternFill patternType="solid">
          <fgColor rgb="FFFF0000"/>
          <bgColor rgb="FFFF0000"/>
        </patternFill>
      </fill>
    </dxf>
    <dxf>
      <font>
        <b/>
        <color theme="0"/>
      </font>
      <fill>
        <patternFill patternType="solid">
          <fgColor rgb="FFFF0000"/>
          <bgColor rgb="FFFF0000"/>
        </patternFill>
      </fill>
    </dxf>
    <dxf>
      <font>
        <b/>
        <color theme="0"/>
      </font>
      <fill>
        <patternFill patternType="solid">
          <fgColor rgb="FFFF0000"/>
          <bgColor rgb="FFFF0000"/>
        </patternFill>
      </fill>
    </dxf>
    <dxf>
      <font>
        <b/>
        <color theme="0"/>
      </font>
      <fill>
        <patternFill patternType="solid">
          <fgColor rgb="FFFF0000"/>
          <bgColor rgb="FFFF0000"/>
        </patternFill>
      </fill>
    </dxf>
    <dxf>
      <font>
        <b/>
        <color theme="0"/>
      </font>
      <fill>
        <patternFill patternType="solid">
          <fgColor rgb="FFFF0000"/>
          <bgColor rgb="FFFF0000"/>
        </patternFill>
      </fill>
    </dxf>
    <dxf>
      <font>
        <b/>
        <color theme="0"/>
      </font>
      <fill>
        <patternFill patternType="solid">
          <fgColor rgb="FFFF0000"/>
          <bgColor rgb="FFFF0000"/>
        </patternFill>
      </fill>
    </dxf>
    <dxf>
      <font>
        <b/>
        <color theme="0"/>
      </font>
      <fill>
        <patternFill patternType="solid">
          <fgColor rgb="FFFF0000"/>
          <bgColor rgb="FFFF0000"/>
        </patternFill>
      </fill>
    </dxf>
    <dxf>
      <font>
        <b/>
        <color theme="0"/>
      </font>
      <fill>
        <patternFill patternType="solid">
          <fgColor rgb="FFFF0000"/>
          <bgColor rgb="FFFF0000"/>
        </patternFill>
      </fill>
    </dxf>
    <dxf>
      <font>
        <b/>
        <color theme="0"/>
      </font>
      <fill>
        <patternFill patternType="solid">
          <fgColor rgb="FFFF0000"/>
          <bgColor rgb="FFFF0000"/>
        </patternFill>
      </fill>
    </dxf>
    <dxf>
      <font>
        <b/>
        <color theme="0"/>
      </font>
      <fill>
        <patternFill patternType="solid">
          <fgColor rgb="FFFF0000"/>
          <bgColor rgb="FFFF0000"/>
        </patternFill>
      </fill>
    </dxf>
    <dxf>
      <font>
        <b/>
        <color theme="0"/>
      </font>
      <fill>
        <patternFill patternType="solid">
          <fgColor rgb="FFFF0000"/>
          <bgColor rgb="FFFF0000"/>
        </patternFill>
      </fill>
    </dxf>
    <dxf>
      <font>
        <b/>
        <color theme="0"/>
      </font>
      <fill>
        <patternFill patternType="solid">
          <fgColor rgb="FFFF0000"/>
          <bgColor rgb="FFFF0000"/>
        </patternFill>
      </fill>
    </dxf>
    <dxf>
      <font>
        <b/>
        <color theme="0"/>
      </font>
      <fill>
        <patternFill patternType="solid">
          <fgColor rgb="FFFF0000"/>
          <bgColor rgb="FFFF0000"/>
        </patternFill>
      </fill>
    </dxf>
    <dxf>
      <font>
        <b/>
        <color theme="0"/>
      </font>
      <fill>
        <patternFill patternType="solid">
          <fgColor rgb="FFFF0000"/>
          <bgColor rgb="FFFF0000"/>
        </patternFill>
      </fill>
    </dxf>
    <dxf>
      <font>
        <b/>
        <color theme="0"/>
      </font>
      <fill>
        <patternFill patternType="solid">
          <fgColor rgb="FFFF0000"/>
          <bgColor rgb="FFFF0000"/>
        </patternFill>
      </fill>
    </dxf>
    <dxf>
      <font>
        <b/>
        <color theme="0"/>
      </font>
      <fill>
        <patternFill patternType="solid">
          <fgColor rgb="FFFF0000"/>
          <bgColor rgb="FFFF0000"/>
        </patternFill>
      </fill>
    </dxf>
    <dxf>
      <font>
        <b/>
        <color theme="0"/>
      </font>
      <fill>
        <patternFill patternType="solid">
          <fgColor rgb="FFFF0000"/>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color theme="0"/>
      </font>
    </dxf>
    <dxf>
      <font>
        <color theme="0"/>
      </font>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color theme="0"/>
      </font>
      <fill>
        <patternFill patternType="solid">
          <fgColor rgb="FFFF0000"/>
          <bgColor rgb="FFFF0000"/>
        </patternFill>
      </fill>
    </dxf>
    <dxf>
      <font>
        <b/>
        <i val="0"/>
        <color theme="0"/>
      </font>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i val="0"/>
        <color theme="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patternType="solid">
          <fgColor rgb="FFFF0000"/>
          <bgColor rgb="FFFF0000"/>
        </patternFill>
      </fill>
    </dxf>
    <dxf>
      <font>
        <color rgb="FFFF0000"/>
      </font>
      <fill>
        <patternFill>
          <bgColor rgb="FFFF0000"/>
        </patternFill>
      </fill>
    </dxf>
    <dxf>
      <font>
        <color rgb="FFFF0000"/>
      </font>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6600"/>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6600"/>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CO"/>
              <a:t>% de Avance 1er</a:t>
            </a:r>
            <a:r>
              <a:rPr lang="es-CO" baseline="0"/>
              <a:t> Cuatrimestre</a:t>
            </a:r>
            <a:endParaRPr lang="es-CO"/>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percentStacked"/>
        <c:varyColors val="0"/>
        <c:ser>
          <c:idx val="1"/>
          <c:order val="1"/>
          <c:tx>
            <c:strRef>
              <c:f>'9. Seguimiento Consolidado'!$E$7</c:f>
              <c:strCache>
                <c:ptCount val="1"/>
                <c:pt idx="0">
                  <c:v>% de Avance del Proceso</c:v>
                </c:pt>
              </c:strCache>
            </c:strRef>
          </c:tx>
          <c:spPr>
            <a:solidFill>
              <a:srgbClr val="FFFF00"/>
            </a:solidFill>
            <a:ln>
              <a:noFill/>
            </a:ln>
            <a:effectLst>
              <a:outerShdw blurRad="57150" dist="19050" dir="5400000" algn="ctr" rotWithShape="0">
                <a:srgbClr val="000000">
                  <a:alpha val="63000"/>
                </a:srgbClr>
              </a:outerShdw>
            </a:effectLst>
            <a:sp3d/>
          </c:spPr>
          <c:invertIfNegative val="0"/>
          <c:cat>
            <c:numRef>
              <c:f>'9. Seguimiento Consolidado'!$A$9:$A$68</c:f>
              <c:numCache>
                <c:formatCode>General</c:formatCode>
                <c:ptCount val="60"/>
                <c:pt idx="0">
                  <c:v>1</c:v>
                </c:pt>
                <c:pt idx="3">
                  <c:v>2</c:v>
                </c:pt>
                <c:pt idx="6">
                  <c:v>3</c:v>
                </c:pt>
                <c:pt idx="9">
                  <c:v>4</c:v>
                </c:pt>
                <c:pt idx="12">
                  <c:v>5</c:v>
                </c:pt>
                <c:pt idx="15">
                  <c:v>6</c:v>
                </c:pt>
                <c:pt idx="18">
                  <c:v>7</c:v>
                </c:pt>
                <c:pt idx="21">
                  <c:v>8</c:v>
                </c:pt>
                <c:pt idx="24">
                  <c:v>9</c:v>
                </c:pt>
                <c:pt idx="27">
                  <c:v>10</c:v>
                </c:pt>
                <c:pt idx="30">
                  <c:v>11</c:v>
                </c:pt>
                <c:pt idx="33">
                  <c:v>12</c:v>
                </c:pt>
                <c:pt idx="36">
                  <c:v>13</c:v>
                </c:pt>
                <c:pt idx="39">
                  <c:v>14</c:v>
                </c:pt>
                <c:pt idx="42">
                  <c:v>15</c:v>
                </c:pt>
                <c:pt idx="45">
                  <c:v>16</c:v>
                </c:pt>
                <c:pt idx="48">
                  <c:v>17</c:v>
                </c:pt>
                <c:pt idx="51">
                  <c:v>18</c:v>
                </c:pt>
                <c:pt idx="54">
                  <c:v>19</c:v>
                </c:pt>
                <c:pt idx="57">
                  <c:v>20</c:v>
                </c:pt>
              </c:numCache>
            </c:numRef>
          </c:cat>
          <c:val>
            <c:numRef>
              <c:f>'9. Seguimiento Consolidado'!$E$8:$E$68</c:f>
              <c:numCache>
                <c:formatCode>0%</c:formatCode>
                <c:ptCount val="61"/>
                <c:pt idx="1">
                  <c:v>0.33</c:v>
                </c:pt>
                <c:pt idx="4">
                  <c:v>0.33</c:v>
                </c:pt>
                <c:pt idx="7">
                  <c:v>0.33</c:v>
                </c:pt>
                <c:pt idx="10">
                  <c:v>0.33</c:v>
                </c:pt>
                <c:pt idx="13">
                  <c:v>0.33</c:v>
                </c:pt>
                <c:pt idx="16">
                  <c:v>0.33</c:v>
                </c:pt>
                <c:pt idx="19">
                  <c:v>0</c:v>
                </c:pt>
                <c:pt idx="22">
                  <c:v>0</c:v>
                </c:pt>
                <c:pt idx="25">
                  <c:v>0</c:v>
                </c:pt>
                <c:pt idx="28">
                  <c:v>0</c:v>
                </c:pt>
                <c:pt idx="31">
                  <c:v>0</c:v>
                </c:pt>
                <c:pt idx="34">
                  <c:v>0</c:v>
                </c:pt>
                <c:pt idx="37">
                  <c:v>0</c:v>
                </c:pt>
                <c:pt idx="40">
                  <c:v>0</c:v>
                </c:pt>
                <c:pt idx="43">
                  <c:v>0</c:v>
                </c:pt>
                <c:pt idx="46">
                  <c:v>0</c:v>
                </c:pt>
                <c:pt idx="49">
                  <c:v>0</c:v>
                </c:pt>
                <c:pt idx="52">
                  <c:v>0</c:v>
                </c:pt>
                <c:pt idx="55">
                  <c:v>0</c:v>
                </c:pt>
                <c:pt idx="58">
                  <c:v>0</c:v>
                </c:pt>
              </c:numCache>
            </c:numRef>
          </c:val>
          <c:extLst xmlns:c16r2="http://schemas.microsoft.com/office/drawing/2015/06/chart">
            <c:ext xmlns:c16="http://schemas.microsoft.com/office/drawing/2014/chart" uri="{C3380CC4-5D6E-409C-BE32-E72D297353CC}">
              <c16:uniqueId val="{00000000-2C57-42AA-8393-0FC6201FDAB4}"/>
            </c:ext>
          </c:extLst>
        </c:ser>
        <c:ser>
          <c:idx val="2"/>
          <c:order val="2"/>
          <c:tx>
            <c:strRef>
              <c:f>'9. Seguimiento Consolidado'!$F$7</c:f>
              <c:strCache>
                <c:ptCount val="1"/>
                <c:pt idx="0">
                  <c:v>% de Avance OCI</c:v>
                </c:pt>
              </c:strCache>
            </c:strRef>
          </c:tx>
          <c:spPr>
            <a:solidFill>
              <a:schemeClr val="bg1"/>
            </a:solidFill>
            <a:ln>
              <a:noFill/>
            </a:ln>
            <a:effectLst>
              <a:outerShdw blurRad="57150" dist="19050" dir="5400000" algn="ctr" rotWithShape="0">
                <a:srgbClr val="000000">
                  <a:alpha val="63000"/>
                </a:srgbClr>
              </a:outerShdw>
            </a:effectLst>
            <a:sp3d/>
          </c:spPr>
          <c:invertIfNegative val="0"/>
          <c:cat>
            <c:numRef>
              <c:f>'9. Seguimiento Consolidado'!$A$9:$A$68</c:f>
              <c:numCache>
                <c:formatCode>General</c:formatCode>
                <c:ptCount val="60"/>
                <c:pt idx="0">
                  <c:v>1</c:v>
                </c:pt>
                <c:pt idx="3">
                  <c:v>2</c:v>
                </c:pt>
                <c:pt idx="6">
                  <c:v>3</c:v>
                </c:pt>
                <c:pt idx="9">
                  <c:v>4</c:v>
                </c:pt>
                <c:pt idx="12">
                  <c:v>5</c:v>
                </c:pt>
                <c:pt idx="15">
                  <c:v>6</c:v>
                </c:pt>
                <c:pt idx="18">
                  <c:v>7</c:v>
                </c:pt>
                <c:pt idx="21">
                  <c:v>8</c:v>
                </c:pt>
                <c:pt idx="24">
                  <c:v>9</c:v>
                </c:pt>
                <c:pt idx="27">
                  <c:v>10</c:v>
                </c:pt>
                <c:pt idx="30">
                  <c:v>11</c:v>
                </c:pt>
                <c:pt idx="33">
                  <c:v>12</c:v>
                </c:pt>
                <c:pt idx="36">
                  <c:v>13</c:v>
                </c:pt>
                <c:pt idx="39">
                  <c:v>14</c:v>
                </c:pt>
                <c:pt idx="42">
                  <c:v>15</c:v>
                </c:pt>
                <c:pt idx="45">
                  <c:v>16</c:v>
                </c:pt>
                <c:pt idx="48">
                  <c:v>17</c:v>
                </c:pt>
                <c:pt idx="51">
                  <c:v>18</c:v>
                </c:pt>
                <c:pt idx="54">
                  <c:v>19</c:v>
                </c:pt>
                <c:pt idx="57">
                  <c:v>20</c:v>
                </c:pt>
              </c:numCache>
            </c:numRef>
          </c:cat>
          <c:val>
            <c:numRef>
              <c:f>'9. Seguimiento Consolidado'!$F$8:$F$68</c:f>
              <c:numCache>
                <c:formatCode>0%</c:formatCode>
                <c:ptCount val="61"/>
                <c:pt idx="1">
                  <c:v>0</c:v>
                </c:pt>
                <c:pt idx="4">
                  <c:v>0</c:v>
                </c:pt>
                <c:pt idx="7">
                  <c:v>0</c:v>
                </c:pt>
                <c:pt idx="10">
                  <c:v>0</c:v>
                </c:pt>
                <c:pt idx="13">
                  <c:v>0</c:v>
                </c:pt>
                <c:pt idx="16">
                  <c:v>0</c:v>
                </c:pt>
                <c:pt idx="19">
                  <c:v>0</c:v>
                </c:pt>
                <c:pt idx="22">
                  <c:v>0</c:v>
                </c:pt>
                <c:pt idx="25">
                  <c:v>0</c:v>
                </c:pt>
                <c:pt idx="28">
                  <c:v>0</c:v>
                </c:pt>
                <c:pt idx="31">
                  <c:v>0</c:v>
                </c:pt>
                <c:pt idx="34">
                  <c:v>0</c:v>
                </c:pt>
                <c:pt idx="37">
                  <c:v>0</c:v>
                </c:pt>
                <c:pt idx="40">
                  <c:v>0</c:v>
                </c:pt>
                <c:pt idx="43">
                  <c:v>0</c:v>
                </c:pt>
                <c:pt idx="46">
                  <c:v>0</c:v>
                </c:pt>
                <c:pt idx="49">
                  <c:v>0</c:v>
                </c:pt>
                <c:pt idx="52">
                  <c:v>0</c:v>
                </c:pt>
                <c:pt idx="55">
                  <c:v>0</c:v>
                </c:pt>
                <c:pt idx="58">
                  <c:v>0</c:v>
                </c:pt>
              </c:numCache>
            </c:numRef>
          </c:val>
          <c:extLst xmlns:c16r2="http://schemas.microsoft.com/office/drawing/2015/06/chart">
            <c:ext xmlns:c16="http://schemas.microsoft.com/office/drawing/2014/chart" uri="{C3380CC4-5D6E-409C-BE32-E72D297353CC}">
              <c16:uniqueId val="{00000001-2C57-42AA-8393-0FC6201FDAB4}"/>
            </c:ext>
          </c:extLst>
        </c:ser>
        <c:dLbls>
          <c:showLegendKey val="0"/>
          <c:showVal val="0"/>
          <c:showCatName val="0"/>
          <c:showSerName val="0"/>
          <c:showPercent val="0"/>
          <c:showBubbleSize val="0"/>
        </c:dLbls>
        <c:gapWidth val="150"/>
        <c:shape val="box"/>
        <c:axId val="395027176"/>
        <c:axId val="395031488"/>
        <c:axId val="0"/>
        <c:extLst xmlns:c16r2="http://schemas.microsoft.com/office/drawing/2015/06/chart">
          <c:ext xmlns:c15="http://schemas.microsoft.com/office/drawing/2012/chart" uri="{02D57815-91ED-43cb-92C2-25804820EDAC}">
            <c15:filteredBarSeries>
              <c15:ser>
                <c:idx val="0"/>
                <c:order val="0"/>
                <c:tx>
                  <c:strRef>
                    <c:extLst xmlns:c16r2="http://schemas.microsoft.com/office/drawing/2015/06/chart">
                      <c:ext uri="{02D57815-91ED-43cb-92C2-25804820EDAC}">
                        <c15:formulaRef>
                          <c15:sqref>'9. Seguimiento Consolidado'!$D$7</c15:sqref>
                        </c15:formulaRef>
                      </c:ext>
                    </c:extLst>
                    <c:strCache>
                      <c:ptCount val="1"/>
                      <c:pt idx="0">
                        <c:v>Tipo de Riesgo</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numRef>
                    <c:extLst xmlns:c16r2="http://schemas.microsoft.com/office/drawing/2015/06/chart">
                      <c:ext uri="{02D57815-91ED-43cb-92C2-25804820EDAC}">
                        <c15:formulaRef>
                          <c15:sqref>'9. Seguimiento Consolidado'!$A$9:$A$68</c15:sqref>
                        </c15:formulaRef>
                      </c:ext>
                    </c:extLst>
                    <c:numCache>
                      <c:formatCode>General</c:formatCode>
                      <c:ptCount val="60"/>
                      <c:pt idx="0">
                        <c:v>1</c:v>
                      </c:pt>
                      <c:pt idx="3">
                        <c:v>2</c:v>
                      </c:pt>
                      <c:pt idx="6">
                        <c:v>3</c:v>
                      </c:pt>
                      <c:pt idx="9">
                        <c:v>4</c:v>
                      </c:pt>
                      <c:pt idx="12">
                        <c:v>5</c:v>
                      </c:pt>
                      <c:pt idx="15">
                        <c:v>6</c:v>
                      </c:pt>
                      <c:pt idx="18">
                        <c:v>7</c:v>
                      </c:pt>
                      <c:pt idx="21">
                        <c:v>8</c:v>
                      </c:pt>
                      <c:pt idx="24">
                        <c:v>9</c:v>
                      </c:pt>
                      <c:pt idx="27">
                        <c:v>10</c:v>
                      </c:pt>
                      <c:pt idx="30">
                        <c:v>11</c:v>
                      </c:pt>
                      <c:pt idx="33">
                        <c:v>12</c:v>
                      </c:pt>
                      <c:pt idx="36">
                        <c:v>13</c:v>
                      </c:pt>
                      <c:pt idx="39">
                        <c:v>14</c:v>
                      </c:pt>
                      <c:pt idx="42">
                        <c:v>15</c:v>
                      </c:pt>
                      <c:pt idx="45">
                        <c:v>16</c:v>
                      </c:pt>
                      <c:pt idx="48">
                        <c:v>17</c:v>
                      </c:pt>
                      <c:pt idx="51">
                        <c:v>18</c:v>
                      </c:pt>
                      <c:pt idx="54">
                        <c:v>19</c:v>
                      </c:pt>
                      <c:pt idx="57">
                        <c:v>20</c:v>
                      </c:pt>
                    </c:numCache>
                  </c:numRef>
                </c:cat>
                <c:val>
                  <c:numRef>
                    <c:extLst xmlns:c16r2="http://schemas.microsoft.com/office/drawing/2015/06/chart">
                      <c:ext uri="{02D57815-91ED-43cb-92C2-25804820EDAC}">
                        <c15:formulaRef>
                          <c15:sqref>'9. Seguimiento Consolidado'!$D$8:$D$68</c15:sqref>
                        </c15:formulaRef>
                      </c:ext>
                    </c:extLst>
                    <c:numCache>
                      <c:formatCode>General</c:formatCode>
                      <c:ptCount val="61"/>
                      <c:pt idx="1">
                        <c:v>0</c:v>
                      </c:pt>
                      <c:pt idx="4">
                        <c:v>0</c:v>
                      </c:pt>
                      <c:pt idx="7">
                        <c:v>0</c:v>
                      </c:pt>
                      <c:pt idx="10">
                        <c:v>0</c:v>
                      </c:pt>
                      <c:pt idx="13">
                        <c:v>0</c:v>
                      </c:pt>
                      <c:pt idx="16">
                        <c:v>0</c:v>
                      </c:pt>
                      <c:pt idx="19">
                        <c:v>0</c:v>
                      </c:pt>
                      <c:pt idx="22">
                        <c:v>0</c:v>
                      </c:pt>
                      <c:pt idx="25">
                        <c:v>0</c:v>
                      </c:pt>
                      <c:pt idx="28">
                        <c:v>0</c:v>
                      </c:pt>
                      <c:pt idx="31">
                        <c:v>0</c:v>
                      </c:pt>
                      <c:pt idx="34">
                        <c:v>0</c:v>
                      </c:pt>
                      <c:pt idx="37">
                        <c:v>0</c:v>
                      </c:pt>
                      <c:pt idx="40">
                        <c:v>0</c:v>
                      </c:pt>
                      <c:pt idx="43">
                        <c:v>0</c:v>
                      </c:pt>
                      <c:pt idx="46">
                        <c:v>0</c:v>
                      </c:pt>
                      <c:pt idx="49">
                        <c:v>0</c:v>
                      </c:pt>
                      <c:pt idx="52">
                        <c:v>0</c:v>
                      </c:pt>
                      <c:pt idx="55">
                        <c:v>0</c:v>
                      </c:pt>
                      <c:pt idx="58">
                        <c:v>0</c:v>
                      </c:pt>
                    </c:numCache>
                  </c:numRef>
                </c:val>
                <c:extLst xmlns:c16r2="http://schemas.microsoft.com/office/drawing/2015/06/chart">
                  <c:ext xmlns:c16="http://schemas.microsoft.com/office/drawing/2014/chart" uri="{C3380CC4-5D6E-409C-BE32-E72D297353CC}">
                    <c16:uniqueId val="{00000002-2C57-42AA-8393-0FC6201FDAB4}"/>
                  </c:ext>
                </c:extLst>
              </c15:ser>
            </c15:filteredBarSeries>
          </c:ext>
        </c:extLst>
      </c:bar3DChart>
      <c:catAx>
        <c:axId val="39502717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crossAx val="395031488"/>
        <c:crosses val="autoZero"/>
        <c:auto val="1"/>
        <c:lblAlgn val="ctr"/>
        <c:lblOffset val="100"/>
        <c:noMultiLvlLbl val="0"/>
      </c:catAx>
      <c:valAx>
        <c:axId val="395031488"/>
        <c:scaling>
          <c:orientation val="minMax"/>
        </c:scaling>
        <c:delete val="0"/>
        <c:axPos val="l"/>
        <c:majorGridlines>
          <c:spPr>
            <a:ln w="9525" cap="flat" cmpd="sng" algn="ctr">
              <a:solidFill>
                <a:schemeClr val="dk1">
                  <a:lumMod val="50000"/>
                  <a:lumOff val="5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crossAx val="3950271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CO"/>
              <a:t>% de Avance 2do</a:t>
            </a:r>
            <a:r>
              <a:rPr lang="es-CO" baseline="0"/>
              <a:t> Cuatrimestre</a:t>
            </a:r>
            <a:endParaRPr lang="es-CO"/>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percentStacked"/>
        <c:varyColors val="0"/>
        <c:ser>
          <c:idx val="0"/>
          <c:order val="0"/>
          <c:tx>
            <c:strRef>
              <c:f>'9. Seguimiento Consolidado'!$G$7</c:f>
              <c:strCache>
                <c:ptCount val="1"/>
                <c:pt idx="0">
                  <c:v>% de Avance del Proceso</c:v>
                </c:pt>
              </c:strCache>
            </c:strRef>
          </c:tx>
          <c:spPr>
            <a:solidFill>
              <a:srgbClr val="FFFF00"/>
            </a:solidFill>
            <a:ln>
              <a:noFill/>
            </a:ln>
            <a:effectLst>
              <a:outerShdw blurRad="57150" dist="19050" dir="5400000" algn="ctr" rotWithShape="0">
                <a:srgbClr val="000000">
                  <a:alpha val="63000"/>
                </a:srgbClr>
              </a:outerShdw>
            </a:effectLst>
            <a:sp3d/>
          </c:spPr>
          <c:invertIfNegative val="0"/>
          <c:cat>
            <c:numRef>
              <c:f>'9. Seguimiento Consolidado'!$A$9:$A$68</c:f>
              <c:numCache>
                <c:formatCode>General</c:formatCode>
                <c:ptCount val="60"/>
                <c:pt idx="0">
                  <c:v>1</c:v>
                </c:pt>
                <c:pt idx="3">
                  <c:v>2</c:v>
                </c:pt>
                <c:pt idx="6">
                  <c:v>3</c:v>
                </c:pt>
                <c:pt idx="9">
                  <c:v>4</c:v>
                </c:pt>
                <c:pt idx="12">
                  <c:v>5</c:v>
                </c:pt>
                <c:pt idx="15">
                  <c:v>6</c:v>
                </c:pt>
                <c:pt idx="18">
                  <c:v>7</c:v>
                </c:pt>
                <c:pt idx="21">
                  <c:v>8</c:v>
                </c:pt>
                <c:pt idx="24">
                  <c:v>9</c:v>
                </c:pt>
                <c:pt idx="27">
                  <c:v>10</c:v>
                </c:pt>
                <c:pt idx="30">
                  <c:v>11</c:v>
                </c:pt>
                <c:pt idx="33">
                  <c:v>12</c:v>
                </c:pt>
                <c:pt idx="36">
                  <c:v>13</c:v>
                </c:pt>
                <c:pt idx="39">
                  <c:v>14</c:v>
                </c:pt>
                <c:pt idx="42">
                  <c:v>15</c:v>
                </c:pt>
                <c:pt idx="45">
                  <c:v>16</c:v>
                </c:pt>
                <c:pt idx="48">
                  <c:v>17</c:v>
                </c:pt>
                <c:pt idx="51">
                  <c:v>18</c:v>
                </c:pt>
                <c:pt idx="54">
                  <c:v>19</c:v>
                </c:pt>
                <c:pt idx="57">
                  <c:v>20</c:v>
                </c:pt>
              </c:numCache>
            </c:numRef>
          </c:cat>
          <c:val>
            <c:numRef>
              <c:f>'9. Seguimiento Consolidado'!$G$8:$G$68</c:f>
              <c:numCache>
                <c:formatCode>0%</c:formatCode>
                <c:ptCount val="61"/>
                <c:pt idx="1">
                  <c:v>1</c:v>
                </c:pt>
                <c:pt idx="4">
                  <c:v>1</c:v>
                </c:pt>
                <c:pt idx="7">
                  <c:v>1</c:v>
                </c:pt>
                <c:pt idx="10">
                  <c:v>1</c:v>
                </c:pt>
                <c:pt idx="13">
                  <c:v>1</c:v>
                </c:pt>
                <c:pt idx="16">
                  <c:v>1</c:v>
                </c:pt>
                <c:pt idx="19">
                  <c:v>0</c:v>
                </c:pt>
                <c:pt idx="22">
                  <c:v>0</c:v>
                </c:pt>
                <c:pt idx="25">
                  <c:v>0</c:v>
                </c:pt>
                <c:pt idx="28">
                  <c:v>0</c:v>
                </c:pt>
                <c:pt idx="31">
                  <c:v>0</c:v>
                </c:pt>
                <c:pt idx="34">
                  <c:v>0</c:v>
                </c:pt>
                <c:pt idx="37">
                  <c:v>0</c:v>
                </c:pt>
                <c:pt idx="40">
                  <c:v>0</c:v>
                </c:pt>
                <c:pt idx="43">
                  <c:v>0</c:v>
                </c:pt>
                <c:pt idx="46">
                  <c:v>0</c:v>
                </c:pt>
                <c:pt idx="49">
                  <c:v>0</c:v>
                </c:pt>
                <c:pt idx="52">
                  <c:v>0</c:v>
                </c:pt>
                <c:pt idx="55">
                  <c:v>0</c:v>
                </c:pt>
                <c:pt idx="58">
                  <c:v>0</c:v>
                </c:pt>
              </c:numCache>
            </c:numRef>
          </c:val>
          <c:extLst xmlns:c16r2="http://schemas.microsoft.com/office/drawing/2015/06/chart">
            <c:ext xmlns:c16="http://schemas.microsoft.com/office/drawing/2014/chart" uri="{C3380CC4-5D6E-409C-BE32-E72D297353CC}">
              <c16:uniqueId val="{00000000-6612-434D-AD7B-14982C8FA4DA}"/>
            </c:ext>
          </c:extLst>
        </c:ser>
        <c:ser>
          <c:idx val="1"/>
          <c:order val="1"/>
          <c:tx>
            <c:strRef>
              <c:f>'9. Seguimiento Consolidado'!$H$7</c:f>
              <c:strCache>
                <c:ptCount val="1"/>
                <c:pt idx="0">
                  <c:v>% de Avance OCI</c:v>
                </c:pt>
              </c:strCache>
            </c:strRef>
          </c:tx>
          <c:spPr>
            <a:solidFill>
              <a:schemeClr val="bg1"/>
            </a:solidFill>
            <a:ln>
              <a:noFill/>
            </a:ln>
            <a:effectLst>
              <a:outerShdw blurRad="57150" dist="19050" dir="5400000" algn="ctr" rotWithShape="0">
                <a:srgbClr val="000000">
                  <a:alpha val="63000"/>
                </a:srgbClr>
              </a:outerShdw>
            </a:effectLst>
            <a:sp3d/>
          </c:spPr>
          <c:invertIfNegative val="0"/>
          <c:cat>
            <c:numRef>
              <c:f>'9. Seguimiento Consolidado'!$A$9:$A$68</c:f>
              <c:numCache>
                <c:formatCode>General</c:formatCode>
                <c:ptCount val="60"/>
                <c:pt idx="0">
                  <c:v>1</c:v>
                </c:pt>
                <c:pt idx="3">
                  <c:v>2</c:v>
                </c:pt>
                <c:pt idx="6">
                  <c:v>3</c:v>
                </c:pt>
                <c:pt idx="9">
                  <c:v>4</c:v>
                </c:pt>
                <c:pt idx="12">
                  <c:v>5</c:v>
                </c:pt>
                <c:pt idx="15">
                  <c:v>6</c:v>
                </c:pt>
                <c:pt idx="18">
                  <c:v>7</c:v>
                </c:pt>
                <c:pt idx="21">
                  <c:v>8</c:v>
                </c:pt>
                <c:pt idx="24">
                  <c:v>9</c:v>
                </c:pt>
                <c:pt idx="27">
                  <c:v>10</c:v>
                </c:pt>
                <c:pt idx="30">
                  <c:v>11</c:v>
                </c:pt>
                <c:pt idx="33">
                  <c:v>12</c:v>
                </c:pt>
                <c:pt idx="36">
                  <c:v>13</c:v>
                </c:pt>
                <c:pt idx="39">
                  <c:v>14</c:v>
                </c:pt>
                <c:pt idx="42">
                  <c:v>15</c:v>
                </c:pt>
                <c:pt idx="45">
                  <c:v>16</c:v>
                </c:pt>
                <c:pt idx="48">
                  <c:v>17</c:v>
                </c:pt>
                <c:pt idx="51">
                  <c:v>18</c:v>
                </c:pt>
                <c:pt idx="54">
                  <c:v>19</c:v>
                </c:pt>
                <c:pt idx="57">
                  <c:v>20</c:v>
                </c:pt>
              </c:numCache>
            </c:numRef>
          </c:cat>
          <c:val>
            <c:numRef>
              <c:f>'9. Seguimiento Consolidado'!$H$8:$H$68</c:f>
              <c:numCache>
                <c:formatCode>0%</c:formatCode>
                <c:ptCount val="61"/>
                <c:pt idx="1">
                  <c:v>0</c:v>
                </c:pt>
                <c:pt idx="4">
                  <c:v>0</c:v>
                </c:pt>
                <c:pt idx="7">
                  <c:v>0</c:v>
                </c:pt>
                <c:pt idx="10">
                  <c:v>0</c:v>
                </c:pt>
                <c:pt idx="13">
                  <c:v>0</c:v>
                </c:pt>
                <c:pt idx="16">
                  <c:v>0</c:v>
                </c:pt>
                <c:pt idx="19">
                  <c:v>0</c:v>
                </c:pt>
                <c:pt idx="22">
                  <c:v>0</c:v>
                </c:pt>
                <c:pt idx="25">
                  <c:v>0</c:v>
                </c:pt>
                <c:pt idx="28">
                  <c:v>0</c:v>
                </c:pt>
                <c:pt idx="31">
                  <c:v>0</c:v>
                </c:pt>
                <c:pt idx="34">
                  <c:v>0</c:v>
                </c:pt>
                <c:pt idx="37">
                  <c:v>0</c:v>
                </c:pt>
                <c:pt idx="40">
                  <c:v>0</c:v>
                </c:pt>
                <c:pt idx="43">
                  <c:v>0</c:v>
                </c:pt>
                <c:pt idx="46">
                  <c:v>0</c:v>
                </c:pt>
                <c:pt idx="49">
                  <c:v>0</c:v>
                </c:pt>
                <c:pt idx="52">
                  <c:v>0</c:v>
                </c:pt>
                <c:pt idx="55">
                  <c:v>0</c:v>
                </c:pt>
                <c:pt idx="58">
                  <c:v>0</c:v>
                </c:pt>
              </c:numCache>
            </c:numRef>
          </c:val>
          <c:extLst xmlns:c16r2="http://schemas.microsoft.com/office/drawing/2015/06/chart">
            <c:ext xmlns:c16="http://schemas.microsoft.com/office/drawing/2014/chart" uri="{C3380CC4-5D6E-409C-BE32-E72D297353CC}">
              <c16:uniqueId val="{00000001-6612-434D-AD7B-14982C8FA4DA}"/>
            </c:ext>
          </c:extLst>
        </c:ser>
        <c:dLbls>
          <c:showLegendKey val="0"/>
          <c:showVal val="0"/>
          <c:showCatName val="0"/>
          <c:showSerName val="0"/>
          <c:showPercent val="0"/>
          <c:showBubbleSize val="0"/>
        </c:dLbls>
        <c:gapWidth val="150"/>
        <c:shape val="box"/>
        <c:axId val="395027568"/>
        <c:axId val="395029136"/>
        <c:axId val="0"/>
        <c:extLst xmlns:c16r2="http://schemas.microsoft.com/office/drawing/2015/06/chart"/>
      </c:bar3DChart>
      <c:catAx>
        <c:axId val="395027568"/>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crossAx val="395029136"/>
        <c:crosses val="autoZero"/>
        <c:auto val="1"/>
        <c:lblAlgn val="ctr"/>
        <c:lblOffset val="100"/>
        <c:noMultiLvlLbl val="0"/>
      </c:catAx>
      <c:valAx>
        <c:axId val="395029136"/>
        <c:scaling>
          <c:orientation val="minMax"/>
        </c:scaling>
        <c:delete val="0"/>
        <c:axPos val="l"/>
        <c:majorGridlines>
          <c:spPr>
            <a:ln w="9525" cap="flat" cmpd="sng" algn="ctr">
              <a:solidFill>
                <a:schemeClr val="dk1">
                  <a:lumMod val="50000"/>
                  <a:lumOff val="5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crossAx val="3950275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CO"/>
              <a:t>% de Avance 3er</a:t>
            </a:r>
            <a:r>
              <a:rPr lang="es-CO" baseline="0"/>
              <a:t> Cuatrimestre</a:t>
            </a:r>
            <a:endParaRPr lang="es-CO"/>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percentStacked"/>
        <c:varyColors val="0"/>
        <c:ser>
          <c:idx val="0"/>
          <c:order val="0"/>
          <c:tx>
            <c:strRef>
              <c:f>'9. Seguimiento Consolidado'!$I$7</c:f>
              <c:strCache>
                <c:ptCount val="1"/>
                <c:pt idx="0">
                  <c:v>% de Avance del Proceso</c:v>
                </c:pt>
              </c:strCache>
            </c:strRef>
          </c:tx>
          <c:spPr>
            <a:solidFill>
              <a:srgbClr val="FFFF00"/>
            </a:solidFill>
            <a:ln>
              <a:noFill/>
            </a:ln>
            <a:effectLst>
              <a:outerShdw blurRad="57150" dist="19050" dir="5400000" algn="ctr" rotWithShape="0">
                <a:srgbClr val="000000">
                  <a:alpha val="63000"/>
                </a:srgbClr>
              </a:outerShdw>
            </a:effectLst>
            <a:sp3d/>
          </c:spPr>
          <c:invertIfNegative val="0"/>
          <c:cat>
            <c:numRef>
              <c:f>'9. Seguimiento Consolidado'!$A$9:$A$68</c:f>
              <c:numCache>
                <c:formatCode>General</c:formatCode>
                <c:ptCount val="60"/>
                <c:pt idx="0">
                  <c:v>1</c:v>
                </c:pt>
                <c:pt idx="3">
                  <c:v>2</c:v>
                </c:pt>
                <c:pt idx="6">
                  <c:v>3</c:v>
                </c:pt>
                <c:pt idx="9">
                  <c:v>4</c:v>
                </c:pt>
                <c:pt idx="12">
                  <c:v>5</c:v>
                </c:pt>
                <c:pt idx="15">
                  <c:v>6</c:v>
                </c:pt>
                <c:pt idx="18">
                  <c:v>7</c:v>
                </c:pt>
                <c:pt idx="21">
                  <c:v>8</c:v>
                </c:pt>
                <c:pt idx="24">
                  <c:v>9</c:v>
                </c:pt>
                <c:pt idx="27">
                  <c:v>10</c:v>
                </c:pt>
                <c:pt idx="30">
                  <c:v>11</c:v>
                </c:pt>
                <c:pt idx="33">
                  <c:v>12</c:v>
                </c:pt>
                <c:pt idx="36">
                  <c:v>13</c:v>
                </c:pt>
                <c:pt idx="39">
                  <c:v>14</c:v>
                </c:pt>
                <c:pt idx="42">
                  <c:v>15</c:v>
                </c:pt>
                <c:pt idx="45">
                  <c:v>16</c:v>
                </c:pt>
                <c:pt idx="48">
                  <c:v>17</c:v>
                </c:pt>
                <c:pt idx="51">
                  <c:v>18</c:v>
                </c:pt>
                <c:pt idx="54">
                  <c:v>19</c:v>
                </c:pt>
                <c:pt idx="57">
                  <c:v>20</c:v>
                </c:pt>
              </c:numCache>
            </c:numRef>
          </c:cat>
          <c:val>
            <c:numRef>
              <c:f>'9. Seguimiento Consolidado'!$I$8:$I$68</c:f>
              <c:numCache>
                <c:formatCode>0%</c:formatCode>
                <c:ptCount val="61"/>
                <c:pt idx="1">
                  <c:v>0</c:v>
                </c:pt>
                <c:pt idx="4">
                  <c:v>0</c:v>
                </c:pt>
                <c:pt idx="7">
                  <c:v>0</c:v>
                </c:pt>
                <c:pt idx="10">
                  <c:v>0</c:v>
                </c:pt>
                <c:pt idx="13">
                  <c:v>0</c:v>
                </c:pt>
                <c:pt idx="16">
                  <c:v>0</c:v>
                </c:pt>
                <c:pt idx="19">
                  <c:v>0</c:v>
                </c:pt>
                <c:pt idx="22">
                  <c:v>0</c:v>
                </c:pt>
                <c:pt idx="25">
                  <c:v>0</c:v>
                </c:pt>
                <c:pt idx="28">
                  <c:v>0</c:v>
                </c:pt>
                <c:pt idx="31">
                  <c:v>0</c:v>
                </c:pt>
                <c:pt idx="34">
                  <c:v>0</c:v>
                </c:pt>
                <c:pt idx="37">
                  <c:v>0</c:v>
                </c:pt>
                <c:pt idx="40">
                  <c:v>0</c:v>
                </c:pt>
                <c:pt idx="43">
                  <c:v>0</c:v>
                </c:pt>
                <c:pt idx="46">
                  <c:v>0</c:v>
                </c:pt>
                <c:pt idx="49">
                  <c:v>0</c:v>
                </c:pt>
                <c:pt idx="52">
                  <c:v>0</c:v>
                </c:pt>
                <c:pt idx="55">
                  <c:v>0</c:v>
                </c:pt>
                <c:pt idx="58">
                  <c:v>0</c:v>
                </c:pt>
              </c:numCache>
            </c:numRef>
          </c:val>
          <c:extLst xmlns:c16r2="http://schemas.microsoft.com/office/drawing/2015/06/chart">
            <c:ext xmlns:c16="http://schemas.microsoft.com/office/drawing/2014/chart" uri="{C3380CC4-5D6E-409C-BE32-E72D297353CC}">
              <c16:uniqueId val="{00000000-C0C1-46E5-8690-B431BAB5F6B5}"/>
            </c:ext>
          </c:extLst>
        </c:ser>
        <c:ser>
          <c:idx val="1"/>
          <c:order val="1"/>
          <c:tx>
            <c:strRef>
              <c:f>'9. Seguimiento Consolidado'!$J$7</c:f>
              <c:strCache>
                <c:ptCount val="1"/>
                <c:pt idx="0">
                  <c:v>% de Avance OCI</c:v>
                </c:pt>
              </c:strCache>
            </c:strRef>
          </c:tx>
          <c:spPr>
            <a:solidFill>
              <a:schemeClr val="bg1"/>
            </a:solidFill>
            <a:ln>
              <a:noFill/>
            </a:ln>
            <a:effectLst>
              <a:outerShdw blurRad="57150" dist="19050" dir="5400000" algn="ctr" rotWithShape="0">
                <a:srgbClr val="000000">
                  <a:alpha val="63000"/>
                </a:srgbClr>
              </a:outerShdw>
            </a:effectLst>
            <a:sp3d/>
          </c:spPr>
          <c:invertIfNegative val="0"/>
          <c:cat>
            <c:numRef>
              <c:f>'9. Seguimiento Consolidado'!$A$9:$A$68</c:f>
              <c:numCache>
                <c:formatCode>General</c:formatCode>
                <c:ptCount val="60"/>
                <c:pt idx="0">
                  <c:v>1</c:v>
                </c:pt>
                <c:pt idx="3">
                  <c:v>2</c:v>
                </c:pt>
                <c:pt idx="6">
                  <c:v>3</c:v>
                </c:pt>
                <c:pt idx="9">
                  <c:v>4</c:v>
                </c:pt>
                <c:pt idx="12">
                  <c:v>5</c:v>
                </c:pt>
                <c:pt idx="15">
                  <c:v>6</c:v>
                </c:pt>
                <c:pt idx="18">
                  <c:v>7</c:v>
                </c:pt>
                <c:pt idx="21">
                  <c:v>8</c:v>
                </c:pt>
                <c:pt idx="24">
                  <c:v>9</c:v>
                </c:pt>
                <c:pt idx="27">
                  <c:v>10</c:v>
                </c:pt>
                <c:pt idx="30">
                  <c:v>11</c:v>
                </c:pt>
                <c:pt idx="33">
                  <c:v>12</c:v>
                </c:pt>
                <c:pt idx="36">
                  <c:v>13</c:v>
                </c:pt>
                <c:pt idx="39">
                  <c:v>14</c:v>
                </c:pt>
                <c:pt idx="42">
                  <c:v>15</c:v>
                </c:pt>
                <c:pt idx="45">
                  <c:v>16</c:v>
                </c:pt>
                <c:pt idx="48">
                  <c:v>17</c:v>
                </c:pt>
                <c:pt idx="51">
                  <c:v>18</c:v>
                </c:pt>
                <c:pt idx="54">
                  <c:v>19</c:v>
                </c:pt>
                <c:pt idx="57">
                  <c:v>20</c:v>
                </c:pt>
              </c:numCache>
            </c:numRef>
          </c:cat>
          <c:val>
            <c:numRef>
              <c:f>'9. Seguimiento Consolidado'!$J$8:$J$68</c:f>
              <c:numCache>
                <c:formatCode>0%</c:formatCode>
                <c:ptCount val="61"/>
                <c:pt idx="1">
                  <c:v>0</c:v>
                </c:pt>
                <c:pt idx="4">
                  <c:v>0</c:v>
                </c:pt>
                <c:pt idx="7">
                  <c:v>0</c:v>
                </c:pt>
                <c:pt idx="10">
                  <c:v>0</c:v>
                </c:pt>
                <c:pt idx="13">
                  <c:v>0</c:v>
                </c:pt>
                <c:pt idx="16">
                  <c:v>0</c:v>
                </c:pt>
                <c:pt idx="19">
                  <c:v>0</c:v>
                </c:pt>
                <c:pt idx="22">
                  <c:v>0</c:v>
                </c:pt>
                <c:pt idx="25">
                  <c:v>0</c:v>
                </c:pt>
                <c:pt idx="28">
                  <c:v>0</c:v>
                </c:pt>
                <c:pt idx="31">
                  <c:v>0</c:v>
                </c:pt>
                <c:pt idx="34">
                  <c:v>0</c:v>
                </c:pt>
                <c:pt idx="37">
                  <c:v>0</c:v>
                </c:pt>
                <c:pt idx="40">
                  <c:v>0</c:v>
                </c:pt>
                <c:pt idx="43">
                  <c:v>0</c:v>
                </c:pt>
                <c:pt idx="46">
                  <c:v>0</c:v>
                </c:pt>
                <c:pt idx="49">
                  <c:v>0</c:v>
                </c:pt>
                <c:pt idx="52">
                  <c:v>0</c:v>
                </c:pt>
                <c:pt idx="55">
                  <c:v>0</c:v>
                </c:pt>
                <c:pt idx="58">
                  <c:v>0</c:v>
                </c:pt>
              </c:numCache>
            </c:numRef>
          </c:val>
          <c:extLst xmlns:c16r2="http://schemas.microsoft.com/office/drawing/2015/06/chart">
            <c:ext xmlns:c16="http://schemas.microsoft.com/office/drawing/2014/chart" uri="{C3380CC4-5D6E-409C-BE32-E72D297353CC}">
              <c16:uniqueId val="{00000001-C0C1-46E5-8690-B431BAB5F6B5}"/>
            </c:ext>
          </c:extLst>
        </c:ser>
        <c:dLbls>
          <c:showLegendKey val="0"/>
          <c:showVal val="0"/>
          <c:showCatName val="0"/>
          <c:showSerName val="0"/>
          <c:showPercent val="0"/>
          <c:showBubbleSize val="0"/>
        </c:dLbls>
        <c:gapWidth val="150"/>
        <c:shape val="box"/>
        <c:axId val="395027960"/>
        <c:axId val="129355328"/>
        <c:axId val="0"/>
        <c:extLst xmlns:c16r2="http://schemas.microsoft.com/office/drawing/2015/06/chart"/>
      </c:bar3DChart>
      <c:catAx>
        <c:axId val="39502796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crossAx val="129355328"/>
        <c:crosses val="autoZero"/>
        <c:auto val="1"/>
        <c:lblAlgn val="ctr"/>
        <c:lblOffset val="100"/>
        <c:noMultiLvlLbl val="0"/>
      </c:catAx>
      <c:valAx>
        <c:axId val="129355328"/>
        <c:scaling>
          <c:orientation val="minMax"/>
        </c:scaling>
        <c:delete val="0"/>
        <c:axPos val="l"/>
        <c:majorGridlines>
          <c:spPr>
            <a:ln w="9525" cap="flat" cmpd="sng" algn="ctr">
              <a:solidFill>
                <a:schemeClr val="dk1">
                  <a:lumMod val="50000"/>
                  <a:lumOff val="5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crossAx val="3950279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4">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50000"/>
            <a:lumOff val="50000"/>
          </a:schemeClr>
        </a:solidFill>
        <a:round/>
      </a:ln>
    </cs:spPr>
  </cs:gridlineMajor>
  <cs:gridlineMinor>
    <cs:lnRef idx="0"/>
    <cs:fillRef idx="0"/>
    <cs:effectRef idx="0"/>
    <cs:fontRef idx="minor">
      <a:schemeClr val="tx1"/>
    </cs:fontRef>
    <cs:spPr>
      <a:ln>
        <a:solidFill>
          <a:schemeClr val="dk1">
            <a:lumMod val="60000"/>
            <a:lumOff val="40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94">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50000"/>
            <a:lumOff val="50000"/>
          </a:schemeClr>
        </a:solidFill>
        <a:round/>
      </a:ln>
    </cs:spPr>
  </cs:gridlineMajor>
  <cs:gridlineMinor>
    <cs:lnRef idx="0"/>
    <cs:fillRef idx="0"/>
    <cs:effectRef idx="0"/>
    <cs:fontRef idx="minor">
      <a:schemeClr val="tx1"/>
    </cs:fontRef>
    <cs:spPr>
      <a:ln>
        <a:solidFill>
          <a:schemeClr val="dk1">
            <a:lumMod val="60000"/>
            <a:lumOff val="40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294">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50000"/>
            <a:lumOff val="50000"/>
          </a:schemeClr>
        </a:solidFill>
        <a:round/>
      </a:ln>
    </cs:spPr>
  </cs:gridlineMajor>
  <cs:gridlineMinor>
    <cs:lnRef idx="0"/>
    <cs:fillRef idx="0"/>
    <cs:effectRef idx="0"/>
    <cs:fontRef idx="minor">
      <a:schemeClr val="tx1"/>
    </cs:fontRef>
    <cs:spPr>
      <a:ln>
        <a:solidFill>
          <a:schemeClr val="dk1">
            <a:lumMod val="60000"/>
            <a:lumOff val="40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jpeg"/><Relationship Id="rId4"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1</xdr:col>
      <xdr:colOff>309562</xdr:colOff>
      <xdr:row>0</xdr:row>
      <xdr:rowOff>59531</xdr:rowOff>
    </xdr:from>
    <xdr:to>
      <xdr:col>1</xdr:col>
      <xdr:colOff>904874</xdr:colOff>
      <xdr:row>3</xdr:row>
      <xdr:rowOff>171489</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9125" y="59531"/>
          <a:ext cx="595312" cy="71917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211406</xdr:colOff>
      <xdr:row>0</xdr:row>
      <xdr:rowOff>96489</xdr:rowOff>
    </xdr:from>
    <xdr:to>
      <xdr:col>1</xdr:col>
      <xdr:colOff>717241</xdr:colOff>
      <xdr:row>3</xdr:row>
      <xdr:rowOff>95251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3549" y="96489"/>
          <a:ext cx="505835" cy="61108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130969</xdr:colOff>
      <xdr:row>0</xdr:row>
      <xdr:rowOff>59531</xdr:rowOff>
    </xdr:from>
    <xdr:to>
      <xdr:col>1</xdr:col>
      <xdr:colOff>857250</xdr:colOff>
      <xdr:row>3</xdr:row>
      <xdr:rowOff>186834</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2907" y="59531"/>
          <a:ext cx="726281" cy="87739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107156</xdr:colOff>
      <xdr:row>0</xdr:row>
      <xdr:rowOff>35718</xdr:rowOff>
    </xdr:from>
    <xdr:to>
      <xdr:col>1</xdr:col>
      <xdr:colOff>761999</xdr:colOff>
      <xdr:row>4</xdr:row>
      <xdr:rowOff>17188</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9094" y="35718"/>
          <a:ext cx="654843" cy="79109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107156</xdr:colOff>
      <xdr:row>0</xdr:row>
      <xdr:rowOff>47625</xdr:rowOff>
    </xdr:from>
    <xdr:to>
      <xdr:col>1</xdr:col>
      <xdr:colOff>761999</xdr:colOff>
      <xdr:row>3</xdr:row>
      <xdr:rowOff>195782</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9094" y="47625"/>
          <a:ext cx="654843" cy="79109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107156</xdr:colOff>
      <xdr:row>0</xdr:row>
      <xdr:rowOff>47625</xdr:rowOff>
    </xdr:from>
    <xdr:to>
      <xdr:col>1</xdr:col>
      <xdr:colOff>761999</xdr:colOff>
      <xdr:row>3</xdr:row>
      <xdr:rowOff>195782</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3856" y="47625"/>
          <a:ext cx="654843" cy="77680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559593</xdr:colOff>
      <xdr:row>0</xdr:row>
      <xdr:rowOff>47625</xdr:rowOff>
    </xdr:from>
    <xdr:to>
      <xdr:col>2</xdr:col>
      <xdr:colOff>107155</xdr:colOff>
      <xdr:row>3</xdr:row>
      <xdr:rowOff>195782</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1531" y="47625"/>
          <a:ext cx="654843" cy="79109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163286</xdr:colOff>
      <xdr:row>0</xdr:row>
      <xdr:rowOff>54429</xdr:rowOff>
    </xdr:from>
    <xdr:to>
      <xdr:col>1</xdr:col>
      <xdr:colOff>771518</xdr:colOff>
      <xdr:row>3</xdr:row>
      <xdr:rowOff>176894</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5429" y="54429"/>
          <a:ext cx="608232" cy="73478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163286</xdr:colOff>
      <xdr:row>0</xdr:row>
      <xdr:rowOff>54429</xdr:rowOff>
    </xdr:from>
    <xdr:to>
      <xdr:col>1</xdr:col>
      <xdr:colOff>771518</xdr:colOff>
      <xdr:row>3</xdr:row>
      <xdr:rowOff>176894</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9986" y="54429"/>
          <a:ext cx="608232" cy="751115"/>
        </a:xfrm>
        <a:prstGeom prst="rect">
          <a:avLst/>
        </a:prstGeom>
      </xdr:spPr>
    </xdr:pic>
    <xdr:clientData/>
  </xdr:twoCellAnchor>
  <xdr:twoCellAnchor>
    <xdr:from>
      <xdr:col>10</xdr:col>
      <xdr:colOff>59530</xdr:colOff>
      <xdr:row>8</xdr:row>
      <xdr:rowOff>71445</xdr:rowOff>
    </xdr:from>
    <xdr:to>
      <xdr:col>17</xdr:col>
      <xdr:colOff>452437</xdr:colOff>
      <xdr:row>21</xdr:row>
      <xdr:rowOff>28583</xdr:rowOff>
    </xdr:to>
    <xdr:graphicFrame macro="">
      <xdr:nvGraphicFramePr>
        <xdr:cNvPr id="6" name="Gráfico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71438</xdr:colOff>
      <xdr:row>21</xdr:row>
      <xdr:rowOff>71438</xdr:rowOff>
    </xdr:from>
    <xdr:to>
      <xdr:col>17</xdr:col>
      <xdr:colOff>464343</xdr:colOff>
      <xdr:row>34</xdr:row>
      <xdr:rowOff>28575</xdr:rowOff>
    </xdr:to>
    <xdr:graphicFrame macro="">
      <xdr:nvGraphicFramePr>
        <xdr:cNvPr id="7" name="Grá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71438</xdr:colOff>
      <xdr:row>34</xdr:row>
      <xdr:rowOff>83343</xdr:rowOff>
    </xdr:from>
    <xdr:to>
      <xdr:col>17</xdr:col>
      <xdr:colOff>464343</xdr:colOff>
      <xdr:row>47</xdr:row>
      <xdr:rowOff>40481</xdr:rowOff>
    </xdr:to>
    <xdr:graphicFrame macro="">
      <xdr:nvGraphicFramePr>
        <xdr:cNvPr id="8" name="Gráfico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IDIGER\Mapa%20de%20Riesgos\Mapas\01.%20%20Direccionamiento%20Estrategico-%20Mapa%20de%20Riesgos%20Institucio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3"/>
      <sheetName val="1. CONTEXTO"/>
      <sheetName val="2.IDENTIFICACIÓN"/>
      <sheetName val="3. PROBABILIDAD"/>
      <sheetName val="4. IMPACTO GESTIÓN Y E"/>
      <sheetName val="4.1 IMPACTO CORRUPCIÓN"/>
      <sheetName val="5. ZONA RIESGO INHERENTE "/>
      <sheetName val="6. EVALUACIÓN (2)"/>
      <sheetName val="7. ZONA RIESGO RESIDUAL"/>
      <sheetName val="8. MAPA DE RIESGOS"/>
    </sheetNames>
    <sheetDataSet>
      <sheetData sheetId="0">
        <row r="9">
          <cell r="B9" t="str">
            <v>CORRUPCIÓN</v>
          </cell>
        </row>
      </sheetData>
      <sheetData sheetId="1"/>
      <sheetData sheetId="2">
        <row r="4">
          <cell r="B4" t="str">
            <v>CORRUPCIÓN1</v>
          </cell>
        </row>
      </sheetData>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drive.google.com/drive/folders/1ePfWKMygynbrEKAOnC5PgNKqU0m1HkWA" TargetMode="External"/><Relationship Id="rId3" Type="http://schemas.openxmlformats.org/officeDocument/2006/relationships/hyperlink" Target="https://drive.google.com/drive/folders/1Cmuh9h3zCkW9N3uB5YvpnvDk2OuqJ6Rv" TargetMode="External"/><Relationship Id="rId7" Type="http://schemas.openxmlformats.org/officeDocument/2006/relationships/hyperlink" Target="https://drive.google.com/drive/folders/1jpypD-7rHQgKvIAOkSqH5aax8vB7Hx6s" TargetMode="External"/><Relationship Id="rId12" Type="http://schemas.openxmlformats.org/officeDocument/2006/relationships/comments" Target="../comments2.xml"/><Relationship Id="rId2" Type="http://schemas.openxmlformats.org/officeDocument/2006/relationships/hyperlink" Target="https://drive.google.com/drive/folders/1ns2SQGuysC896EH1eaGALuLgN09x7U0A" TargetMode="External"/><Relationship Id="rId1" Type="http://schemas.openxmlformats.org/officeDocument/2006/relationships/hyperlink" Target="https://drive.google.com/drive/folders/1KcE0mgCu8IBqkwJ-0lIdNm0maj6DVHQH" TargetMode="External"/><Relationship Id="rId6" Type="http://schemas.openxmlformats.org/officeDocument/2006/relationships/hyperlink" Target="https://drive.google.com/drive/folders/1ePfWKMygynbrEKAOnC5PgNKqU0m1HkWA" TargetMode="External"/><Relationship Id="rId11" Type="http://schemas.openxmlformats.org/officeDocument/2006/relationships/vmlDrawing" Target="../drawings/vmlDrawing2.vml"/><Relationship Id="rId5" Type="http://schemas.openxmlformats.org/officeDocument/2006/relationships/hyperlink" Target="https://drive.google.com/drive/folders/1R3tbYTJJcxPwm9NPvL_UYr75o7e9MV_L" TargetMode="External"/><Relationship Id="rId10" Type="http://schemas.openxmlformats.org/officeDocument/2006/relationships/drawing" Target="../drawings/drawing5.xml"/><Relationship Id="rId4" Type="http://schemas.openxmlformats.org/officeDocument/2006/relationships/hyperlink" Target="https://drive.google.com/drive/folders/1Cmuh9h3zCkW9N3uB5YvpnvDk2OuqJ6Rv" TargetMode="External"/><Relationship Id="rId9"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8" Type="http://schemas.openxmlformats.org/officeDocument/2006/relationships/hyperlink" Target="https://drive.google.com/drive/u/1/folders/1MR0KmiJPIuA79E6yl-dDq9aeLOSSwiG8" TargetMode="External"/><Relationship Id="rId13" Type="http://schemas.openxmlformats.org/officeDocument/2006/relationships/printerSettings" Target="../printerSettings/printerSettings8.bin"/><Relationship Id="rId3" Type="http://schemas.openxmlformats.org/officeDocument/2006/relationships/hyperlink" Target="https://drive.google.com/drive/u/1/folders/1yaO2IfO2KzN87MGKYv5sXL2hDpDwGJHR" TargetMode="External"/><Relationship Id="rId7" Type="http://schemas.openxmlformats.org/officeDocument/2006/relationships/hyperlink" Target="https://drive.google.com/drive/u/1/folders/1tpS-mIztIY80ot8j0vov5YxLX1Uo84N0" TargetMode="External"/><Relationship Id="rId12" Type="http://schemas.openxmlformats.org/officeDocument/2006/relationships/hyperlink" Target="https://drive.google.com/drive/u/1/folders/18GksIdPWkev37LG8PPUx31sVNfx30jIe" TargetMode="External"/><Relationship Id="rId2" Type="http://schemas.openxmlformats.org/officeDocument/2006/relationships/hyperlink" Target="https://drive.google.com/drive/u/1/folders/1j-mqUmobyVljfWi_cle6olbf-xjhvsuF" TargetMode="External"/><Relationship Id="rId1" Type="http://schemas.openxmlformats.org/officeDocument/2006/relationships/hyperlink" Target="https://drive.google.com/drive/u/1/folders/16nJBANIRuAIJJlmu2encyi5EH-HRJ81A" TargetMode="External"/><Relationship Id="rId6" Type="http://schemas.openxmlformats.org/officeDocument/2006/relationships/hyperlink" Target="https://drive.google.com/drive/u/1/folders/1QzESUT6OAkIywByFtWmIINFFoJU8XDaD" TargetMode="External"/><Relationship Id="rId11" Type="http://schemas.openxmlformats.org/officeDocument/2006/relationships/hyperlink" Target="https://drive.google.com/drive/u/1/folders/1knnwivV3a1opEQVaM-ArmVTtJJSaJ-JE" TargetMode="External"/><Relationship Id="rId5" Type="http://schemas.openxmlformats.org/officeDocument/2006/relationships/hyperlink" Target="https://drive.google.com/drive/u/1/folders/1LQdkZ22swclhxQ6pOvyHUoGBEzwUVOFx" TargetMode="External"/><Relationship Id="rId10" Type="http://schemas.openxmlformats.org/officeDocument/2006/relationships/hyperlink" Target="https://drive.google.com/drive/u/1/folders/1GhEuZ7yDdC82EpNrvUxUmdnDhT_Su-5y" TargetMode="External"/><Relationship Id="rId4" Type="http://schemas.openxmlformats.org/officeDocument/2006/relationships/hyperlink" Target="https://drive.google.com/drive/u/1/folders/1QlBegdRNRIRcxvCSYkkbEaR5d7I6emUZ" TargetMode="External"/><Relationship Id="rId9" Type="http://schemas.openxmlformats.org/officeDocument/2006/relationships/hyperlink" Target="https://drive.google.com/drive/u/1/folders/16LFVRxRcbyGdiHClbmmaS6-8Vu0AN9FI" TargetMode="External"/><Relationship Id="rId14"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N76"/>
  <sheetViews>
    <sheetView tabSelected="1" zoomScale="60" zoomScaleNormal="60" workbookViewId="0">
      <selection sqref="A1:B4"/>
    </sheetView>
  </sheetViews>
  <sheetFormatPr baseColWidth="10" defaultColWidth="0" defaultRowHeight="16.5" x14ac:dyDescent="0.3"/>
  <cols>
    <col min="1" max="1" width="4.5703125" style="8" customWidth="1"/>
    <col min="2" max="2" width="24.5703125" style="8" customWidth="1"/>
    <col min="3" max="3" width="19.5703125" style="8" customWidth="1"/>
    <col min="4" max="4" width="4.85546875" style="8" customWidth="1"/>
    <col min="5" max="5" width="35.42578125" style="2" customWidth="1"/>
    <col min="6" max="6" width="22.140625" style="9" customWidth="1"/>
    <col min="7" max="7" width="5" style="2" customWidth="1"/>
    <col min="8" max="8" width="20.7109375" style="2" customWidth="1"/>
    <col min="9" max="9" width="27" style="2" customWidth="1"/>
    <col min="10" max="10" width="4.5703125" style="2" customWidth="1"/>
    <col min="11" max="11" width="28.5703125" style="2" customWidth="1"/>
    <col min="12" max="12" width="29.7109375" style="2" customWidth="1"/>
    <col min="13" max="13" width="8.85546875" style="2" customWidth="1"/>
    <col min="14" max="14" width="11.42578125" style="2" hidden="1" customWidth="1"/>
    <col min="15" max="16384" width="11.42578125" style="4" hidden="1"/>
  </cols>
  <sheetData>
    <row r="1" spans="1:14" ht="15.75" customHeight="1" x14ac:dyDescent="0.3">
      <c r="A1" s="93"/>
      <c r="B1" s="93"/>
      <c r="C1" s="99" t="s">
        <v>162</v>
      </c>
      <c r="D1" s="100"/>
      <c r="E1" s="100"/>
      <c r="F1" s="100"/>
      <c r="G1" s="100"/>
      <c r="H1" s="100"/>
      <c r="I1" s="100"/>
      <c r="J1" s="100"/>
      <c r="K1" s="101"/>
      <c r="L1" s="1" t="s">
        <v>264</v>
      </c>
      <c r="N1" s="3"/>
    </row>
    <row r="2" spans="1:14" ht="15.75" customHeight="1" x14ac:dyDescent="0.3">
      <c r="A2" s="93"/>
      <c r="B2" s="93"/>
      <c r="C2" s="102"/>
      <c r="D2" s="103"/>
      <c r="E2" s="103"/>
      <c r="F2" s="103"/>
      <c r="G2" s="103"/>
      <c r="H2" s="103"/>
      <c r="I2" s="103"/>
      <c r="J2" s="103"/>
      <c r="K2" s="104"/>
      <c r="L2" s="1" t="s">
        <v>263</v>
      </c>
      <c r="N2" s="3"/>
    </row>
    <row r="3" spans="1:14" ht="15.75" customHeight="1" x14ac:dyDescent="0.3">
      <c r="A3" s="93"/>
      <c r="B3" s="93"/>
      <c r="C3" s="102"/>
      <c r="D3" s="103"/>
      <c r="E3" s="103"/>
      <c r="F3" s="103"/>
      <c r="G3" s="103"/>
      <c r="H3" s="103"/>
      <c r="I3" s="103"/>
      <c r="J3" s="103"/>
      <c r="K3" s="104"/>
      <c r="L3" s="5" t="s">
        <v>318</v>
      </c>
      <c r="M3" s="4"/>
    </row>
    <row r="4" spans="1:14" ht="15.75" customHeight="1" x14ac:dyDescent="0.3">
      <c r="A4" s="93"/>
      <c r="B4" s="93"/>
      <c r="C4" s="105"/>
      <c r="D4" s="106"/>
      <c r="E4" s="106"/>
      <c r="F4" s="106"/>
      <c r="G4" s="106"/>
      <c r="H4" s="106"/>
      <c r="I4" s="106"/>
      <c r="J4" s="106"/>
      <c r="K4" s="107"/>
      <c r="L4" s="6" t="s">
        <v>355</v>
      </c>
      <c r="M4" s="4"/>
    </row>
    <row r="6" spans="1:14" ht="12.75" customHeight="1" x14ac:dyDescent="0.3">
      <c r="A6" s="83" t="s">
        <v>71</v>
      </c>
      <c r="B6" s="83"/>
      <c r="C6" s="94" t="s">
        <v>41</v>
      </c>
      <c r="D6" s="94"/>
      <c r="E6" s="94"/>
      <c r="F6" s="94"/>
      <c r="G6" s="94"/>
      <c r="H6" s="94"/>
      <c r="I6" s="108" t="s">
        <v>81</v>
      </c>
      <c r="J6" s="108"/>
      <c r="K6" s="108"/>
      <c r="L6" s="108"/>
    </row>
    <row r="7" spans="1:14" ht="12.75" customHeight="1" x14ac:dyDescent="0.3">
      <c r="A7" s="83"/>
      <c r="B7" s="83"/>
      <c r="C7" s="94"/>
      <c r="D7" s="94"/>
      <c r="E7" s="94"/>
      <c r="F7" s="94"/>
      <c r="G7" s="94"/>
      <c r="H7" s="94"/>
      <c r="I7" s="108"/>
      <c r="J7" s="108"/>
      <c r="K7" s="108"/>
      <c r="L7" s="108"/>
    </row>
    <row r="8" spans="1:14" ht="38.25" customHeight="1" x14ac:dyDescent="0.3">
      <c r="A8" s="95" t="s">
        <v>70</v>
      </c>
      <c r="B8" s="95"/>
      <c r="C8" s="96" t="str">
        <f>IFERROR(VLOOKUP(C6,'Datos Hoja 1'!$A$1:$D$17,2,FALSE),"")</f>
        <v>Proporcionar lineamientos y servicios tecnológicos en materia de gestión de la información, mediante la administración de la infraestructura, los sistemas de información, redes monitoreo y las comunicaciones en forma oportuna, eficiente y transparente que permita la interoperabilidad, el gobierno abierto, el fortalecimiento, integración e implementación de la innovación en TI, para garantizar la disponibilidad, integridad y confidencialidad de la información en la realización de las actividades y cumplimiento de los objetivos estratégicos del IDIGER, en la toma de decisiones y la movilización institucional y social.</v>
      </c>
      <c r="D8" s="96"/>
      <c r="E8" s="96"/>
      <c r="F8" s="96"/>
      <c r="G8" s="96"/>
      <c r="H8" s="96"/>
      <c r="I8" s="109" t="str">
        <f>IFERROR(VLOOKUP(C6,'Datos Hoja 1'!$A$1:$D$17,3,FALSE),"")</f>
        <v>Inicia con la definición de estrategias, políticas y lineamientos para la Gestión de TI, continúa con la planeación de las actividades y recursos necesarios de TICS para la Gestión de Riesgos y Cambio Climático hasta la toma de decisiones para la realización de actividades que incluyen las relacionadas con la Ingeniería de Software; administración, seguridad, soporte y operación del Sistema de Información de Gestión del Riego - SIRE, su desarrollo e Interoperabilidad con los Sistemas de Información Distritales permitiendo el acceso público y el ejercicio del Gobierno Abierto; la Administración de la Red de Telecomunicaciones de Emergencias del SDGR-CC y Operación, ampliación y Mantenimiento de las Redes de Monitoreo.</v>
      </c>
      <c r="J8" s="109"/>
      <c r="K8" s="109"/>
      <c r="L8" s="109"/>
    </row>
    <row r="9" spans="1:14" ht="42.75" customHeight="1" x14ac:dyDescent="0.3">
      <c r="A9" s="95"/>
      <c r="B9" s="95"/>
      <c r="C9" s="96"/>
      <c r="D9" s="96"/>
      <c r="E9" s="96"/>
      <c r="F9" s="96"/>
      <c r="G9" s="96"/>
      <c r="H9" s="96"/>
      <c r="I9" s="109"/>
      <c r="J9" s="109"/>
      <c r="K9" s="109"/>
      <c r="L9" s="109"/>
    </row>
    <row r="10" spans="1:14" ht="27.75" customHeight="1" x14ac:dyDescent="0.3">
      <c r="A10" s="95" t="s">
        <v>295</v>
      </c>
      <c r="B10" s="95"/>
      <c r="C10" s="96" t="str">
        <f>IFERROR(VLOOKUP(C6,'Datos Hoja 1'!$A$1:$D$17,4,FALSE),"")</f>
        <v>No. 2: Fortalecer y promover el conocimiento del riesgo de desastres y efectos del cambio climático para la toma de decisiones frente a las medidas de reducción, manejo y adaptación en el Distrito de Capital.</v>
      </c>
      <c r="D10" s="96"/>
      <c r="E10" s="96"/>
      <c r="F10" s="96"/>
      <c r="G10" s="96"/>
      <c r="H10" s="96"/>
      <c r="I10" s="109"/>
      <c r="J10" s="109"/>
      <c r="K10" s="109"/>
      <c r="L10" s="109"/>
    </row>
    <row r="11" spans="1:14" ht="27.75" customHeight="1" x14ac:dyDescent="0.3">
      <c r="A11" s="97"/>
      <c r="B11" s="97"/>
      <c r="C11" s="98"/>
      <c r="D11" s="98"/>
      <c r="E11" s="98"/>
      <c r="F11" s="98"/>
      <c r="G11" s="98"/>
      <c r="H11" s="98"/>
      <c r="I11" s="109"/>
      <c r="J11" s="109"/>
      <c r="K11" s="109"/>
      <c r="L11" s="109"/>
    </row>
    <row r="12" spans="1:14" ht="21" customHeight="1" x14ac:dyDescent="0.3">
      <c r="A12" s="83" t="s">
        <v>297</v>
      </c>
      <c r="B12" s="83"/>
      <c r="C12" s="83"/>
      <c r="D12" s="83"/>
      <c r="E12" s="83"/>
      <c r="F12" s="83"/>
      <c r="G12" s="83"/>
      <c r="H12" s="83"/>
      <c r="I12" s="83"/>
      <c r="J12" s="83"/>
      <c r="K12" s="83"/>
      <c r="L12" s="83"/>
    </row>
    <row r="13" spans="1:14" x14ac:dyDescent="0.3">
      <c r="A13" s="45"/>
      <c r="B13" s="89" t="s">
        <v>271</v>
      </c>
      <c r="C13" s="90"/>
      <c r="D13" s="44"/>
      <c r="E13" s="89" t="s">
        <v>274</v>
      </c>
      <c r="F13" s="90"/>
      <c r="G13" s="45"/>
      <c r="H13" s="89" t="s">
        <v>277</v>
      </c>
      <c r="I13" s="90"/>
      <c r="J13" s="44"/>
      <c r="K13" s="89" t="s">
        <v>281</v>
      </c>
      <c r="L13" s="90"/>
    </row>
    <row r="14" spans="1:14" x14ac:dyDescent="0.3">
      <c r="A14" s="45"/>
      <c r="B14" s="89" t="s">
        <v>272</v>
      </c>
      <c r="C14" s="90"/>
      <c r="D14" s="44"/>
      <c r="E14" s="89" t="s">
        <v>275</v>
      </c>
      <c r="F14" s="90"/>
      <c r="G14" s="45"/>
      <c r="H14" s="89" t="s">
        <v>278</v>
      </c>
      <c r="I14" s="90"/>
      <c r="J14" s="44"/>
      <c r="K14" s="89" t="s">
        <v>290</v>
      </c>
      <c r="L14" s="90"/>
    </row>
    <row r="15" spans="1:14" ht="25.5" customHeight="1" x14ac:dyDescent="0.3">
      <c r="A15" s="45"/>
      <c r="B15" s="89" t="s">
        <v>291</v>
      </c>
      <c r="C15" s="90"/>
      <c r="D15" s="44"/>
      <c r="E15" s="91" t="s">
        <v>280</v>
      </c>
      <c r="F15" s="92"/>
      <c r="G15" s="45"/>
      <c r="H15" s="89" t="s">
        <v>279</v>
      </c>
      <c r="I15" s="90"/>
      <c r="J15" s="44"/>
      <c r="K15" s="91" t="s">
        <v>282</v>
      </c>
      <c r="L15" s="92"/>
    </row>
    <row r="16" spans="1:14" x14ac:dyDescent="0.3">
      <c r="A16" s="45"/>
      <c r="B16" s="89" t="s">
        <v>273</v>
      </c>
      <c r="C16" s="90"/>
      <c r="D16" s="44"/>
      <c r="E16" s="89" t="s">
        <v>276</v>
      </c>
      <c r="F16" s="90"/>
      <c r="G16" s="45"/>
      <c r="H16" s="89" t="s">
        <v>292</v>
      </c>
      <c r="I16" s="90"/>
      <c r="J16" s="44"/>
      <c r="K16" s="89" t="s">
        <v>283</v>
      </c>
      <c r="L16" s="90"/>
    </row>
    <row r="17" spans="1:12" x14ac:dyDescent="0.3">
      <c r="A17" s="45"/>
      <c r="B17" s="89" t="s">
        <v>293</v>
      </c>
      <c r="C17" s="90"/>
      <c r="D17" s="44"/>
      <c r="E17" s="89" t="s">
        <v>284</v>
      </c>
      <c r="F17" s="90"/>
      <c r="G17" s="45"/>
      <c r="H17" s="89" t="s">
        <v>285</v>
      </c>
      <c r="I17" s="90"/>
      <c r="J17" s="44"/>
      <c r="K17" s="89" t="s">
        <v>286</v>
      </c>
      <c r="L17" s="90"/>
    </row>
    <row r="18" spans="1:12" ht="25.5" customHeight="1" x14ac:dyDescent="0.3">
      <c r="A18" s="45"/>
      <c r="B18" s="89" t="s">
        <v>287</v>
      </c>
      <c r="C18" s="90"/>
      <c r="D18" s="44"/>
      <c r="E18" s="91" t="s">
        <v>288</v>
      </c>
      <c r="F18" s="92"/>
      <c r="G18" s="45"/>
      <c r="H18" s="91" t="s">
        <v>294</v>
      </c>
      <c r="I18" s="92"/>
      <c r="J18" s="44"/>
      <c r="K18" s="89" t="s">
        <v>296</v>
      </c>
      <c r="L18" s="90"/>
    </row>
    <row r="19" spans="1:12" x14ac:dyDescent="0.3">
      <c r="A19" s="45"/>
      <c r="B19" s="89" t="s">
        <v>335</v>
      </c>
      <c r="C19" s="90"/>
      <c r="D19" s="44"/>
      <c r="E19" s="91" t="s">
        <v>301</v>
      </c>
      <c r="F19" s="92"/>
      <c r="G19" s="45"/>
      <c r="H19" s="87" t="s">
        <v>289</v>
      </c>
      <c r="I19" s="88"/>
      <c r="J19" s="44"/>
      <c r="K19" s="87" t="s">
        <v>289</v>
      </c>
      <c r="L19" s="88"/>
    </row>
    <row r="20" spans="1:12" x14ac:dyDescent="0.3">
      <c r="A20" s="45"/>
      <c r="B20" s="87" t="s">
        <v>289</v>
      </c>
      <c r="C20" s="88"/>
      <c r="D20" s="44"/>
      <c r="E20" s="87" t="s">
        <v>289</v>
      </c>
      <c r="F20" s="88"/>
      <c r="G20" s="45"/>
      <c r="H20" s="87" t="s">
        <v>289</v>
      </c>
      <c r="I20" s="88"/>
      <c r="J20" s="44"/>
      <c r="K20" s="87" t="s">
        <v>298</v>
      </c>
      <c r="L20" s="88"/>
    </row>
    <row r="21" spans="1:12" ht="21" customHeight="1" x14ac:dyDescent="0.3">
      <c r="A21" s="84" t="s">
        <v>330</v>
      </c>
      <c r="B21" s="85"/>
      <c r="C21" s="85"/>
      <c r="D21" s="85"/>
      <c r="E21" s="85"/>
      <c r="F21" s="85"/>
      <c r="G21" s="85"/>
      <c r="H21" s="85"/>
      <c r="I21" s="85"/>
      <c r="J21" s="85"/>
      <c r="K21" s="85"/>
      <c r="L21" s="86"/>
    </row>
    <row r="22" spans="1:12" ht="21" customHeight="1" x14ac:dyDescent="0.3">
      <c r="A22" s="80" t="s">
        <v>72</v>
      </c>
      <c r="B22" s="81"/>
      <c r="C22" s="81"/>
      <c r="D22" s="81"/>
      <c r="E22" s="81"/>
      <c r="F22" s="82"/>
      <c r="G22" s="83" t="s">
        <v>73</v>
      </c>
      <c r="H22" s="83"/>
      <c r="I22" s="83"/>
      <c r="J22" s="83"/>
      <c r="K22" s="83"/>
      <c r="L22" s="83"/>
    </row>
    <row r="23" spans="1:12" x14ac:dyDescent="0.3">
      <c r="A23" s="7">
        <v>1</v>
      </c>
      <c r="B23" s="77" t="s">
        <v>368</v>
      </c>
      <c r="C23" s="78"/>
      <c r="D23" s="78"/>
      <c r="E23" s="78"/>
      <c r="F23" s="79"/>
      <c r="G23" s="7">
        <v>1</v>
      </c>
      <c r="H23" s="77" t="s">
        <v>376</v>
      </c>
      <c r="I23" s="78"/>
      <c r="J23" s="78"/>
      <c r="K23" s="78"/>
      <c r="L23" s="79"/>
    </row>
    <row r="24" spans="1:12" x14ac:dyDescent="0.3">
      <c r="A24" s="7">
        <v>2</v>
      </c>
      <c r="B24" s="77" t="s">
        <v>369</v>
      </c>
      <c r="C24" s="78"/>
      <c r="D24" s="78"/>
      <c r="E24" s="78"/>
      <c r="F24" s="79"/>
      <c r="G24" s="7">
        <v>2</v>
      </c>
      <c r="H24" s="77" t="s">
        <v>377</v>
      </c>
      <c r="I24" s="78"/>
      <c r="J24" s="78"/>
      <c r="K24" s="78"/>
      <c r="L24" s="79"/>
    </row>
    <row r="25" spans="1:12" x14ac:dyDescent="0.3">
      <c r="A25" s="7">
        <v>3</v>
      </c>
      <c r="B25" s="77" t="s">
        <v>370</v>
      </c>
      <c r="C25" s="78"/>
      <c r="D25" s="78"/>
      <c r="E25" s="78"/>
      <c r="F25" s="79"/>
      <c r="G25" s="7">
        <v>3</v>
      </c>
      <c r="H25" s="77" t="s">
        <v>378</v>
      </c>
      <c r="I25" s="78"/>
      <c r="J25" s="78"/>
      <c r="K25" s="78"/>
      <c r="L25" s="79"/>
    </row>
    <row r="26" spans="1:12" x14ac:dyDescent="0.3">
      <c r="A26" s="7">
        <v>4</v>
      </c>
      <c r="B26" s="77" t="s">
        <v>371</v>
      </c>
      <c r="C26" s="78"/>
      <c r="D26" s="78"/>
      <c r="E26" s="78"/>
      <c r="F26" s="79"/>
      <c r="G26" s="7">
        <v>4</v>
      </c>
      <c r="H26" s="77" t="s">
        <v>379</v>
      </c>
      <c r="I26" s="78"/>
      <c r="J26" s="78"/>
      <c r="K26" s="78"/>
      <c r="L26" s="79"/>
    </row>
    <row r="27" spans="1:12" x14ac:dyDescent="0.3">
      <c r="A27" s="7">
        <v>5</v>
      </c>
      <c r="B27" s="77" t="s">
        <v>372</v>
      </c>
      <c r="C27" s="78"/>
      <c r="D27" s="78"/>
      <c r="E27" s="78"/>
      <c r="F27" s="79"/>
      <c r="G27" s="7">
        <v>5</v>
      </c>
      <c r="H27" s="76"/>
      <c r="I27" s="76"/>
      <c r="J27" s="76"/>
      <c r="K27" s="76"/>
      <c r="L27" s="76"/>
    </row>
    <row r="28" spans="1:12" x14ac:dyDescent="0.3">
      <c r="A28" s="7">
        <v>6</v>
      </c>
      <c r="B28" s="77" t="s">
        <v>373</v>
      </c>
      <c r="C28" s="78"/>
      <c r="D28" s="78"/>
      <c r="E28" s="78"/>
      <c r="F28" s="79"/>
      <c r="G28" s="7">
        <v>6</v>
      </c>
      <c r="H28" s="76"/>
      <c r="I28" s="76"/>
      <c r="J28" s="76"/>
      <c r="K28" s="76"/>
      <c r="L28" s="76"/>
    </row>
    <row r="29" spans="1:12" x14ac:dyDescent="0.3">
      <c r="A29" s="7">
        <v>7</v>
      </c>
      <c r="B29" s="77" t="s">
        <v>374</v>
      </c>
      <c r="C29" s="78"/>
      <c r="D29" s="78"/>
      <c r="E29" s="78"/>
      <c r="F29" s="79"/>
      <c r="G29" s="7">
        <v>7</v>
      </c>
      <c r="H29" s="76"/>
      <c r="I29" s="76"/>
      <c r="J29" s="76"/>
      <c r="K29" s="76"/>
      <c r="L29" s="76"/>
    </row>
    <row r="30" spans="1:12" x14ac:dyDescent="0.3">
      <c r="A30" s="7">
        <v>8</v>
      </c>
      <c r="B30" s="77" t="s">
        <v>375</v>
      </c>
      <c r="C30" s="78"/>
      <c r="D30" s="78"/>
      <c r="E30" s="78"/>
      <c r="F30" s="79"/>
      <c r="G30" s="7">
        <v>8</v>
      </c>
      <c r="H30" s="76"/>
      <c r="I30" s="76"/>
      <c r="J30" s="76"/>
      <c r="K30" s="76"/>
      <c r="L30" s="76"/>
    </row>
    <row r="31" spans="1:12" x14ac:dyDescent="0.3">
      <c r="A31" s="7">
        <v>9</v>
      </c>
      <c r="B31" s="77"/>
      <c r="C31" s="78"/>
      <c r="D31" s="78"/>
      <c r="E31" s="78"/>
      <c r="F31" s="79"/>
      <c r="G31" s="7">
        <v>9</v>
      </c>
      <c r="H31" s="76"/>
      <c r="I31" s="76"/>
      <c r="J31" s="76"/>
      <c r="K31" s="76"/>
      <c r="L31" s="76"/>
    </row>
    <row r="32" spans="1:12" x14ac:dyDescent="0.3">
      <c r="A32" s="7">
        <v>10</v>
      </c>
      <c r="B32" s="76"/>
      <c r="C32" s="76"/>
      <c r="D32" s="76"/>
      <c r="E32" s="76"/>
      <c r="F32" s="76"/>
      <c r="G32" s="7">
        <v>10</v>
      </c>
      <c r="H32" s="76"/>
      <c r="I32" s="76"/>
      <c r="J32" s="76"/>
      <c r="K32" s="76"/>
      <c r="L32" s="76"/>
    </row>
    <row r="33" spans="1:12" x14ac:dyDescent="0.3">
      <c r="A33" s="7">
        <v>11</v>
      </c>
      <c r="B33" s="76"/>
      <c r="C33" s="76"/>
      <c r="D33" s="76"/>
      <c r="E33" s="76"/>
      <c r="F33" s="76"/>
      <c r="G33" s="7">
        <v>11</v>
      </c>
      <c r="H33" s="76"/>
      <c r="I33" s="76"/>
      <c r="J33" s="76"/>
      <c r="K33" s="76"/>
      <c r="L33" s="76"/>
    </row>
    <row r="34" spans="1:12" x14ac:dyDescent="0.3">
      <c r="A34" s="7">
        <v>12</v>
      </c>
      <c r="B34" s="76"/>
      <c r="C34" s="76"/>
      <c r="D34" s="76"/>
      <c r="E34" s="76"/>
      <c r="F34" s="76"/>
      <c r="G34" s="7">
        <v>12</v>
      </c>
      <c r="H34" s="76"/>
      <c r="I34" s="76"/>
      <c r="J34" s="76"/>
      <c r="K34" s="76"/>
      <c r="L34" s="76"/>
    </row>
    <row r="35" spans="1:12" x14ac:dyDescent="0.3">
      <c r="A35" s="7">
        <v>13</v>
      </c>
      <c r="B35" s="76"/>
      <c r="C35" s="76"/>
      <c r="D35" s="76"/>
      <c r="E35" s="76"/>
      <c r="F35" s="76"/>
      <c r="G35" s="7">
        <v>13</v>
      </c>
      <c r="H35" s="76"/>
      <c r="I35" s="76"/>
      <c r="J35" s="76"/>
      <c r="K35" s="76"/>
      <c r="L35" s="76"/>
    </row>
    <row r="36" spans="1:12" x14ac:dyDescent="0.3">
      <c r="A36" s="7">
        <v>14</v>
      </c>
      <c r="B36" s="76"/>
      <c r="C36" s="76"/>
      <c r="D36" s="76"/>
      <c r="E36" s="76"/>
      <c r="F36" s="76"/>
      <c r="G36" s="7">
        <v>14</v>
      </c>
      <c r="H36" s="76"/>
      <c r="I36" s="76"/>
      <c r="J36" s="76"/>
      <c r="K36" s="76"/>
      <c r="L36" s="76"/>
    </row>
    <row r="37" spans="1:12" x14ac:dyDescent="0.3">
      <c r="A37" s="7">
        <v>15</v>
      </c>
      <c r="B37" s="76"/>
      <c r="C37" s="76"/>
      <c r="D37" s="76"/>
      <c r="E37" s="76"/>
      <c r="F37" s="76"/>
      <c r="G37" s="7">
        <v>15</v>
      </c>
      <c r="H37" s="76"/>
      <c r="I37" s="76"/>
      <c r="J37" s="76"/>
      <c r="K37" s="76"/>
      <c r="L37" s="76"/>
    </row>
    <row r="38" spans="1:12" ht="16.5" customHeight="1" x14ac:dyDescent="0.3">
      <c r="A38" s="84" t="s">
        <v>331</v>
      </c>
      <c r="B38" s="85"/>
      <c r="C38" s="85"/>
      <c r="D38" s="85"/>
      <c r="E38" s="85"/>
      <c r="F38" s="85"/>
      <c r="G38" s="85"/>
      <c r="H38" s="85"/>
      <c r="I38" s="85"/>
      <c r="J38" s="85"/>
      <c r="K38" s="85"/>
      <c r="L38" s="86"/>
    </row>
    <row r="39" spans="1:12" ht="21" customHeight="1" x14ac:dyDescent="0.3">
      <c r="A39" s="80" t="s">
        <v>74</v>
      </c>
      <c r="B39" s="81"/>
      <c r="C39" s="81"/>
      <c r="D39" s="81"/>
      <c r="E39" s="81"/>
      <c r="F39" s="82"/>
      <c r="G39" s="83" t="s">
        <v>75</v>
      </c>
      <c r="H39" s="83"/>
      <c r="I39" s="83"/>
      <c r="J39" s="83"/>
      <c r="K39" s="83"/>
      <c r="L39" s="83"/>
    </row>
    <row r="40" spans="1:12" x14ac:dyDescent="0.3">
      <c r="A40" s="7">
        <v>1</v>
      </c>
      <c r="B40" s="77" t="s">
        <v>380</v>
      </c>
      <c r="C40" s="78"/>
      <c r="D40" s="78"/>
      <c r="E40" s="78"/>
      <c r="F40" s="79"/>
      <c r="G40" s="7">
        <v>1</v>
      </c>
      <c r="H40" s="77" t="s">
        <v>384</v>
      </c>
      <c r="I40" s="78"/>
      <c r="J40" s="78"/>
      <c r="K40" s="78"/>
      <c r="L40" s="79"/>
    </row>
    <row r="41" spans="1:12" x14ac:dyDescent="0.3">
      <c r="A41" s="7">
        <v>2</v>
      </c>
      <c r="B41" s="77" t="s">
        <v>381</v>
      </c>
      <c r="C41" s="78"/>
      <c r="D41" s="78"/>
      <c r="E41" s="78"/>
      <c r="F41" s="79"/>
      <c r="G41" s="7">
        <v>2</v>
      </c>
      <c r="H41" s="77" t="s">
        <v>385</v>
      </c>
      <c r="I41" s="78"/>
      <c r="J41" s="78"/>
      <c r="K41" s="78"/>
      <c r="L41" s="79"/>
    </row>
    <row r="42" spans="1:12" x14ac:dyDescent="0.3">
      <c r="A42" s="7">
        <v>3</v>
      </c>
      <c r="B42" s="77" t="s">
        <v>382</v>
      </c>
      <c r="C42" s="78"/>
      <c r="D42" s="78"/>
      <c r="E42" s="78"/>
      <c r="F42" s="79"/>
      <c r="G42" s="7">
        <v>3</v>
      </c>
      <c r="H42" s="77" t="s">
        <v>386</v>
      </c>
      <c r="I42" s="78"/>
      <c r="J42" s="78"/>
      <c r="K42" s="78"/>
      <c r="L42" s="79"/>
    </row>
    <row r="43" spans="1:12" x14ac:dyDescent="0.3">
      <c r="A43" s="7">
        <v>4</v>
      </c>
      <c r="B43" s="77" t="s">
        <v>383</v>
      </c>
      <c r="C43" s="78"/>
      <c r="D43" s="78"/>
      <c r="E43" s="78"/>
      <c r="F43" s="79"/>
      <c r="G43" s="7">
        <v>4</v>
      </c>
      <c r="H43" s="77" t="s">
        <v>387</v>
      </c>
      <c r="I43" s="78"/>
      <c r="J43" s="78"/>
      <c r="K43" s="78"/>
      <c r="L43" s="79"/>
    </row>
    <row r="44" spans="1:12" x14ac:dyDescent="0.3">
      <c r="A44" s="7">
        <v>5</v>
      </c>
      <c r="B44" s="76"/>
      <c r="C44" s="76"/>
      <c r="D44" s="76"/>
      <c r="E44" s="76"/>
      <c r="F44" s="76"/>
      <c r="G44" s="7">
        <v>5</v>
      </c>
      <c r="H44" s="77" t="s">
        <v>388</v>
      </c>
      <c r="I44" s="78"/>
      <c r="J44" s="78"/>
      <c r="K44" s="78"/>
      <c r="L44" s="79"/>
    </row>
    <row r="45" spans="1:12" x14ac:dyDescent="0.3">
      <c r="A45" s="7">
        <v>6</v>
      </c>
      <c r="B45" s="76"/>
      <c r="C45" s="76"/>
      <c r="D45" s="76"/>
      <c r="E45" s="76"/>
      <c r="F45" s="76"/>
      <c r="G45" s="7">
        <v>6</v>
      </c>
      <c r="H45" s="77" t="s">
        <v>389</v>
      </c>
      <c r="I45" s="78"/>
      <c r="J45" s="78"/>
      <c r="K45" s="78"/>
      <c r="L45" s="79"/>
    </row>
    <row r="46" spans="1:12" x14ac:dyDescent="0.3">
      <c r="A46" s="7">
        <v>7</v>
      </c>
      <c r="B46" s="76"/>
      <c r="C46" s="76"/>
      <c r="D46" s="76"/>
      <c r="E46" s="76"/>
      <c r="F46" s="76"/>
      <c r="G46" s="7">
        <v>7</v>
      </c>
      <c r="H46" s="77" t="s">
        <v>390</v>
      </c>
      <c r="I46" s="78"/>
      <c r="J46" s="78"/>
      <c r="K46" s="78"/>
      <c r="L46" s="79"/>
    </row>
    <row r="47" spans="1:12" x14ac:dyDescent="0.3">
      <c r="A47" s="7">
        <v>8</v>
      </c>
      <c r="B47" s="76"/>
      <c r="C47" s="76"/>
      <c r="D47" s="76"/>
      <c r="E47" s="76"/>
      <c r="F47" s="76"/>
      <c r="G47" s="7">
        <v>8</v>
      </c>
      <c r="H47" s="77" t="s">
        <v>391</v>
      </c>
      <c r="I47" s="78"/>
      <c r="J47" s="78"/>
      <c r="K47" s="78"/>
      <c r="L47" s="79"/>
    </row>
    <row r="48" spans="1:12" x14ac:dyDescent="0.3">
      <c r="A48" s="7">
        <v>9</v>
      </c>
      <c r="B48" s="76"/>
      <c r="C48" s="76"/>
      <c r="D48" s="76"/>
      <c r="E48" s="76"/>
      <c r="F48" s="76"/>
      <c r="G48" s="7">
        <v>9</v>
      </c>
      <c r="H48" s="76"/>
      <c r="I48" s="76"/>
      <c r="J48" s="76"/>
      <c r="K48" s="76"/>
      <c r="L48" s="76"/>
    </row>
    <row r="49" spans="1:12" x14ac:dyDescent="0.3">
      <c r="A49" s="7">
        <v>10</v>
      </c>
      <c r="B49" s="76"/>
      <c r="C49" s="76"/>
      <c r="D49" s="76"/>
      <c r="E49" s="76"/>
      <c r="F49" s="76"/>
      <c r="G49" s="7">
        <v>10</v>
      </c>
      <c r="H49" s="76"/>
      <c r="I49" s="76"/>
      <c r="J49" s="76"/>
      <c r="K49" s="76"/>
      <c r="L49" s="76"/>
    </row>
    <row r="50" spans="1:12" x14ac:dyDescent="0.3">
      <c r="A50" s="7">
        <v>11</v>
      </c>
      <c r="B50" s="76"/>
      <c r="C50" s="76"/>
      <c r="D50" s="76"/>
      <c r="E50" s="76"/>
      <c r="F50" s="76"/>
      <c r="G50" s="7">
        <v>11</v>
      </c>
      <c r="H50" s="76"/>
      <c r="I50" s="76"/>
      <c r="J50" s="76"/>
      <c r="K50" s="76"/>
      <c r="L50" s="76"/>
    </row>
    <row r="51" spans="1:12" x14ac:dyDescent="0.3">
      <c r="A51" s="7">
        <v>12</v>
      </c>
      <c r="B51" s="76"/>
      <c r="C51" s="76"/>
      <c r="D51" s="76"/>
      <c r="E51" s="76"/>
      <c r="F51" s="76"/>
      <c r="G51" s="7">
        <v>12</v>
      </c>
      <c r="H51" s="76"/>
      <c r="I51" s="76"/>
      <c r="J51" s="76"/>
      <c r="K51" s="76"/>
      <c r="L51" s="76"/>
    </row>
    <row r="52" spans="1:12" x14ac:dyDescent="0.3">
      <c r="A52" s="7">
        <v>13</v>
      </c>
      <c r="B52" s="76"/>
      <c r="C52" s="76"/>
      <c r="D52" s="76"/>
      <c r="E52" s="76"/>
      <c r="F52" s="76"/>
      <c r="G52" s="7">
        <v>13</v>
      </c>
      <c r="H52" s="76"/>
      <c r="I52" s="76"/>
      <c r="J52" s="76"/>
      <c r="K52" s="76"/>
      <c r="L52" s="76"/>
    </row>
    <row r="53" spans="1:12" x14ac:dyDescent="0.3">
      <c r="A53" s="7">
        <v>14</v>
      </c>
      <c r="B53" s="76"/>
      <c r="C53" s="76"/>
      <c r="D53" s="76"/>
      <c r="E53" s="76"/>
      <c r="F53" s="76"/>
      <c r="G53" s="7">
        <v>14</v>
      </c>
      <c r="H53" s="76"/>
      <c r="I53" s="76"/>
      <c r="J53" s="76"/>
      <c r="K53" s="76"/>
      <c r="L53" s="76"/>
    </row>
    <row r="54" spans="1:12" x14ac:dyDescent="0.3">
      <c r="A54" s="7">
        <v>15</v>
      </c>
      <c r="B54" s="76"/>
      <c r="C54" s="76"/>
      <c r="D54" s="76"/>
      <c r="E54" s="76"/>
      <c r="F54" s="76"/>
      <c r="G54" s="7">
        <v>15</v>
      </c>
      <c r="H54" s="76"/>
      <c r="I54" s="76"/>
      <c r="J54" s="76"/>
      <c r="K54" s="76"/>
      <c r="L54" s="76"/>
    </row>
    <row r="55" spans="1:12" ht="16.5" customHeight="1" x14ac:dyDescent="0.3">
      <c r="A55" s="84" t="s">
        <v>339</v>
      </c>
      <c r="B55" s="85"/>
      <c r="C55" s="85"/>
      <c r="D55" s="85"/>
      <c r="E55" s="85"/>
      <c r="F55" s="85"/>
      <c r="G55" s="85"/>
      <c r="H55" s="85"/>
      <c r="I55" s="85"/>
      <c r="J55" s="85"/>
      <c r="K55" s="85"/>
      <c r="L55" s="86"/>
    </row>
    <row r="56" spans="1:12" ht="21" customHeight="1" x14ac:dyDescent="0.3">
      <c r="A56" s="80" t="s">
        <v>332</v>
      </c>
      <c r="B56" s="81"/>
      <c r="C56" s="81"/>
      <c r="D56" s="81"/>
      <c r="E56" s="81"/>
      <c r="F56" s="82"/>
      <c r="G56" s="83" t="s">
        <v>336</v>
      </c>
      <c r="H56" s="83"/>
      <c r="I56" s="83"/>
      <c r="J56" s="83"/>
      <c r="K56" s="83"/>
      <c r="L56" s="83"/>
    </row>
    <row r="57" spans="1:12" x14ac:dyDescent="0.3">
      <c r="A57" s="54">
        <v>1</v>
      </c>
      <c r="B57" s="77" t="s">
        <v>392</v>
      </c>
      <c r="C57" s="78"/>
      <c r="D57" s="78"/>
      <c r="E57" s="78"/>
      <c r="F57" s="79"/>
      <c r="G57" s="54">
        <v>1</v>
      </c>
      <c r="H57" s="77" t="s">
        <v>394</v>
      </c>
      <c r="I57" s="78"/>
      <c r="J57" s="78"/>
      <c r="K57" s="78"/>
      <c r="L57" s="79"/>
    </row>
    <row r="58" spans="1:12" x14ac:dyDescent="0.3">
      <c r="A58" s="54">
        <v>2</v>
      </c>
      <c r="B58" s="77" t="s">
        <v>393</v>
      </c>
      <c r="C58" s="78"/>
      <c r="D58" s="78"/>
      <c r="E58" s="78"/>
      <c r="F58" s="79"/>
      <c r="G58" s="54">
        <v>2</v>
      </c>
      <c r="H58" s="77" t="s">
        <v>395</v>
      </c>
      <c r="I58" s="78"/>
      <c r="J58" s="78"/>
      <c r="K58" s="78"/>
      <c r="L58" s="79"/>
    </row>
    <row r="59" spans="1:12" x14ac:dyDescent="0.3">
      <c r="A59" s="54">
        <v>3</v>
      </c>
      <c r="B59" s="76"/>
      <c r="C59" s="76"/>
      <c r="D59" s="76"/>
      <c r="E59" s="76"/>
      <c r="F59" s="76"/>
      <c r="G59" s="54">
        <v>3</v>
      </c>
      <c r="H59" s="77"/>
      <c r="I59" s="78"/>
      <c r="J59" s="78"/>
      <c r="K59" s="78"/>
      <c r="L59" s="79"/>
    </row>
    <row r="60" spans="1:12" x14ac:dyDescent="0.3">
      <c r="A60" s="54">
        <v>4</v>
      </c>
      <c r="B60" s="76"/>
      <c r="C60" s="76"/>
      <c r="D60" s="76"/>
      <c r="E60" s="76"/>
      <c r="F60" s="76"/>
      <c r="G60" s="54">
        <v>4</v>
      </c>
      <c r="H60" s="76"/>
      <c r="I60" s="76"/>
      <c r="J60" s="76"/>
      <c r="K60" s="76"/>
      <c r="L60" s="76"/>
    </row>
    <row r="61" spans="1:12" x14ac:dyDescent="0.3">
      <c r="A61" s="54">
        <v>5</v>
      </c>
      <c r="B61" s="76"/>
      <c r="C61" s="76"/>
      <c r="D61" s="76"/>
      <c r="E61" s="76"/>
      <c r="F61" s="76"/>
      <c r="G61" s="54">
        <v>5</v>
      </c>
      <c r="H61" s="76"/>
      <c r="I61" s="76"/>
      <c r="J61" s="76"/>
      <c r="K61" s="76"/>
      <c r="L61" s="76"/>
    </row>
    <row r="62" spans="1:12" x14ac:dyDescent="0.3">
      <c r="A62" s="54">
        <v>6</v>
      </c>
      <c r="B62" s="76"/>
      <c r="C62" s="76"/>
      <c r="D62" s="76"/>
      <c r="E62" s="76"/>
      <c r="F62" s="76"/>
      <c r="G62" s="54">
        <v>6</v>
      </c>
      <c r="H62" s="76"/>
      <c r="I62" s="76"/>
      <c r="J62" s="76"/>
      <c r="K62" s="76"/>
      <c r="L62" s="76"/>
    </row>
    <row r="63" spans="1:12" ht="21" customHeight="1" x14ac:dyDescent="0.3">
      <c r="A63" s="80" t="s">
        <v>333</v>
      </c>
      <c r="B63" s="81"/>
      <c r="C63" s="81"/>
      <c r="D63" s="81"/>
      <c r="E63" s="81"/>
      <c r="F63" s="82"/>
      <c r="G63" s="83" t="s">
        <v>337</v>
      </c>
      <c r="H63" s="83"/>
      <c r="I63" s="83"/>
      <c r="J63" s="83"/>
      <c r="K63" s="83"/>
      <c r="L63" s="83"/>
    </row>
    <row r="64" spans="1:12" x14ac:dyDescent="0.3">
      <c r="A64" s="54">
        <v>1</v>
      </c>
      <c r="B64" s="77" t="s">
        <v>396</v>
      </c>
      <c r="C64" s="78"/>
      <c r="D64" s="78"/>
      <c r="E64" s="78"/>
      <c r="F64" s="79"/>
      <c r="G64" s="54">
        <v>1</v>
      </c>
      <c r="H64" s="77" t="s">
        <v>398</v>
      </c>
      <c r="I64" s="78"/>
      <c r="J64" s="78"/>
      <c r="K64" s="78"/>
      <c r="L64" s="79"/>
    </row>
    <row r="65" spans="1:12" x14ac:dyDescent="0.3">
      <c r="A65" s="54">
        <v>2</v>
      </c>
      <c r="B65" s="76"/>
      <c r="C65" s="76"/>
      <c r="D65" s="76"/>
      <c r="E65" s="76"/>
      <c r="F65" s="76"/>
      <c r="G65" s="54">
        <v>2</v>
      </c>
      <c r="H65" s="77" t="s">
        <v>399</v>
      </c>
      <c r="I65" s="78"/>
      <c r="J65" s="78"/>
      <c r="K65" s="78"/>
      <c r="L65" s="79"/>
    </row>
    <row r="66" spans="1:12" x14ac:dyDescent="0.3">
      <c r="A66" s="54">
        <v>3</v>
      </c>
      <c r="B66" s="76"/>
      <c r="C66" s="76"/>
      <c r="D66" s="76"/>
      <c r="E66" s="76"/>
      <c r="F66" s="76"/>
      <c r="G66" s="54">
        <v>3</v>
      </c>
      <c r="H66" s="77" t="s">
        <v>400</v>
      </c>
      <c r="I66" s="78"/>
      <c r="J66" s="78"/>
      <c r="K66" s="78"/>
      <c r="L66" s="79"/>
    </row>
    <row r="67" spans="1:12" x14ac:dyDescent="0.3">
      <c r="A67" s="54">
        <v>4</v>
      </c>
      <c r="B67" s="76"/>
      <c r="C67" s="76"/>
      <c r="D67" s="76"/>
      <c r="E67" s="76"/>
      <c r="F67" s="76"/>
      <c r="G67" s="54">
        <v>4</v>
      </c>
      <c r="H67" s="77" t="s">
        <v>401</v>
      </c>
      <c r="I67" s="78"/>
      <c r="J67" s="78"/>
      <c r="K67" s="78"/>
      <c r="L67" s="79"/>
    </row>
    <row r="68" spans="1:12" x14ac:dyDescent="0.3">
      <c r="A68" s="54">
        <v>5</v>
      </c>
      <c r="B68" s="76"/>
      <c r="C68" s="76"/>
      <c r="D68" s="76"/>
      <c r="E68" s="76"/>
      <c r="F68" s="76"/>
      <c r="G68" s="54">
        <v>5</v>
      </c>
      <c r="H68" s="76"/>
      <c r="I68" s="76"/>
      <c r="J68" s="76"/>
      <c r="K68" s="76"/>
      <c r="L68" s="76"/>
    </row>
    <row r="69" spans="1:12" x14ac:dyDescent="0.3">
      <c r="A69" s="54">
        <v>6</v>
      </c>
      <c r="B69" s="76"/>
      <c r="C69" s="76"/>
      <c r="D69" s="76"/>
      <c r="E69" s="76"/>
      <c r="F69" s="76"/>
      <c r="G69" s="54">
        <v>6</v>
      </c>
      <c r="H69" s="76"/>
      <c r="I69" s="76"/>
      <c r="J69" s="76"/>
      <c r="K69" s="76"/>
      <c r="L69" s="76"/>
    </row>
    <row r="70" spans="1:12" ht="21" customHeight="1" x14ac:dyDescent="0.3">
      <c r="A70" s="80" t="s">
        <v>338</v>
      </c>
      <c r="B70" s="81"/>
      <c r="C70" s="81"/>
      <c r="D70" s="81"/>
      <c r="E70" s="81"/>
      <c r="F70" s="82"/>
      <c r="G70" s="83" t="s">
        <v>334</v>
      </c>
      <c r="H70" s="83"/>
      <c r="I70" s="83"/>
      <c r="J70" s="83"/>
      <c r="K70" s="83"/>
      <c r="L70" s="83"/>
    </row>
    <row r="71" spans="1:12" x14ac:dyDescent="0.3">
      <c r="A71" s="54">
        <v>1</v>
      </c>
      <c r="B71" s="77" t="s">
        <v>397</v>
      </c>
      <c r="C71" s="78"/>
      <c r="D71" s="78"/>
      <c r="E71" s="78"/>
      <c r="F71" s="79"/>
      <c r="G71" s="54">
        <v>1</v>
      </c>
      <c r="H71" s="77" t="s">
        <v>402</v>
      </c>
      <c r="I71" s="78"/>
      <c r="J71" s="78"/>
      <c r="K71" s="78"/>
      <c r="L71" s="79"/>
    </row>
    <row r="72" spans="1:12" x14ac:dyDescent="0.3">
      <c r="A72" s="54">
        <v>2</v>
      </c>
      <c r="B72" s="76"/>
      <c r="C72" s="76"/>
      <c r="D72" s="76"/>
      <c r="E72" s="76"/>
      <c r="F72" s="76"/>
      <c r="G72" s="54">
        <v>2</v>
      </c>
      <c r="H72" s="77" t="s">
        <v>403</v>
      </c>
      <c r="I72" s="78"/>
      <c r="J72" s="78"/>
      <c r="K72" s="78"/>
      <c r="L72" s="79"/>
    </row>
    <row r="73" spans="1:12" x14ac:dyDescent="0.3">
      <c r="A73" s="54">
        <v>3</v>
      </c>
      <c r="B73" s="76"/>
      <c r="C73" s="76"/>
      <c r="D73" s="76"/>
      <c r="E73" s="76"/>
      <c r="F73" s="76"/>
      <c r="G73" s="54">
        <v>3</v>
      </c>
      <c r="H73" s="77" t="s">
        <v>404</v>
      </c>
      <c r="I73" s="78"/>
      <c r="J73" s="78"/>
      <c r="K73" s="78"/>
      <c r="L73" s="79"/>
    </row>
    <row r="74" spans="1:12" x14ac:dyDescent="0.3">
      <c r="A74" s="54">
        <v>4</v>
      </c>
      <c r="B74" s="76"/>
      <c r="C74" s="76"/>
      <c r="D74" s="76"/>
      <c r="E74" s="76"/>
      <c r="F74" s="76"/>
      <c r="G74" s="54">
        <v>4</v>
      </c>
      <c r="H74" s="77" t="s">
        <v>405</v>
      </c>
      <c r="I74" s="78"/>
      <c r="J74" s="78"/>
      <c r="K74" s="78"/>
      <c r="L74" s="79"/>
    </row>
    <row r="75" spans="1:12" x14ac:dyDescent="0.3">
      <c r="A75" s="54">
        <v>5</v>
      </c>
      <c r="B75" s="76"/>
      <c r="C75" s="76"/>
      <c r="D75" s="76"/>
      <c r="E75" s="76"/>
      <c r="F75" s="76"/>
      <c r="G75" s="54">
        <v>5</v>
      </c>
      <c r="H75" s="76"/>
      <c r="I75" s="76"/>
      <c r="J75" s="76"/>
      <c r="K75" s="76"/>
      <c r="L75" s="76"/>
    </row>
    <row r="76" spans="1:12" x14ac:dyDescent="0.3">
      <c r="A76" s="54">
        <v>6</v>
      </c>
      <c r="B76" s="76"/>
      <c r="C76" s="76"/>
      <c r="D76" s="76"/>
      <c r="E76" s="76"/>
      <c r="F76" s="76"/>
      <c r="G76" s="54">
        <v>6</v>
      </c>
      <c r="H76" s="76"/>
      <c r="I76" s="76"/>
      <c r="J76" s="76"/>
      <c r="K76" s="76"/>
      <c r="L76" s="76"/>
    </row>
  </sheetData>
  <sheetProtection algorithmName="SHA-512" hashValue="L+AA9YpmRW6qRp64X6xdvg2LvmuJ0rKwkHUUXQyz9MejwPaNfqPHiwipKIKvxoHF7AbGXqnqYdIAlp0EaYO+ow==" saltValue="ytmTCcgcZfxtBbF0/Q+hIA==" spinCount="100000" sheet="1" objects="1" scenarios="1" formatColumns="0" formatRows="0"/>
  <mergeCells count="152">
    <mergeCell ref="B54:F54"/>
    <mergeCell ref="H54:L54"/>
    <mergeCell ref="A12:L12"/>
    <mergeCell ref="I6:L7"/>
    <mergeCell ref="I8:L11"/>
    <mergeCell ref="B51:F51"/>
    <mergeCell ref="H51:L51"/>
    <mergeCell ref="B52:F52"/>
    <mergeCell ref="H52:L52"/>
    <mergeCell ref="B53:F53"/>
    <mergeCell ref="H53:L53"/>
    <mergeCell ref="B48:F48"/>
    <mergeCell ref="H48:L48"/>
    <mergeCell ref="B49:F49"/>
    <mergeCell ref="H49:L49"/>
    <mergeCell ref="B41:F41"/>
    <mergeCell ref="H41:L41"/>
    <mergeCell ref="B42:F42"/>
    <mergeCell ref="H42:L42"/>
    <mergeCell ref="B43:F43"/>
    <mergeCell ref="H43:L43"/>
    <mergeCell ref="B44:F44"/>
    <mergeCell ref="H44:L44"/>
    <mergeCell ref="B50:F50"/>
    <mergeCell ref="H50:L50"/>
    <mergeCell ref="B45:F45"/>
    <mergeCell ref="H45:L45"/>
    <mergeCell ref="B46:F46"/>
    <mergeCell ref="H46:L46"/>
    <mergeCell ref="B47:F47"/>
    <mergeCell ref="H47:L47"/>
    <mergeCell ref="B35:F35"/>
    <mergeCell ref="H35:L35"/>
    <mergeCell ref="B36:F36"/>
    <mergeCell ref="H36:L36"/>
    <mergeCell ref="B37:F37"/>
    <mergeCell ref="H37:L37"/>
    <mergeCell ref="A39:F39"/>
    <mergeCell ref="G39:L39"/>
    <mergeCell ref="B40:F40"/>
    <mergeCell ref="H40:L40"/>
    <mergeCell ref="A38:L38"/>
    <mergeCell ref="B30:F30"/>
    <mergeCell ref="H30:L30"/>
    <mergeCell ref="B31:F31"/>
    <mergeCell ref="H31:L31"/>
    <mergeCell ref="B32:F32"/>
    <mergeCell ref="H32:L32"/>
    <mergeCell ref="B33:F33"/>
    <mergeCell ref="H33:L33"/>
    <mergeCell ref="B34:F34"/>
    <mergeCell ref="H34:L34"/>
    <mergeCell ref="B25:F25"/>
    <mergeCell ref="H25:L25"/>
    <mergeCell ref="B26:F26"/>
    <mergeCell ref="H26:L26"/>
    <mergeCell ref="B27:F27"/>
    <mergeCell ref="H27:L27"/>
    <mergeCell ref="B28:F28"/>
    <mergeCell ref="H28:L28"/>
    <mergeCell ref="B29:F29"/>
    <mergeCell ref="H29:L29"/>
    <mergeCell ref="B23:F23"/>
    <mergeCell ref="H23:L23"/>
    <mergeCell ref="B24:F24"/>
    <mergeCell ref="H24:L24"/>
    <mergeCell ref="A1:B4"/>
    <mergeCell ref="A21:L21"/>
    <mergeCell ref="A22:F22"/>
    <mergeCell ref="G22:L22"/>
    <mergeCell ref="A6:B7"/>
    <mergeCell ref="C6:H7"/>
    <mergeCell ref="A8:B9"/>
    <mergeCell ref="C8:H9"/>
    <mergeCell ref="A10:B11"/>
    <mergeCell ref="C10:H11"/>
    <mergeCell ref="C1:K4"/>
    <mergeCell ref="H13:I13"/>
    <mergeCell ref="H14:I14"/>
    <mergeCell ref="H15:I15"/>
    <mergeCell ref="H16:I16"/>
    <mergeCell ref="K13:L13"/>
    <mergeCell ref="K14:L14"/>
    <mergeCell ref="K15:L15"/>
    <mergeCell ref="K16:L16"/>
    <mergeCell ref="B13:C13"/>
    <mergeCell ref="B14:C14"/>
    <mergeCell ref="B15:C15"/>
    <mergeCell ref="B16:C16"/>
    <mergeCell ref="E13:F13"/>
    <mergeCell ref="E14:F14"/>
    <mergeCell ref="E15:F15"/>
    <mergeCell ref="E16:F16"/>
    <mergeCell ref="B19:C19"/>
    <mergeCell ref="E19:F19"/>
    <mergeCell ref="H19:I19"/>
    <mergeCell ref="K19:L19"/>
    <mergeCell ref="B20:C20"/>
    <mergeCell ref="E20:F20"/>
    <mergeCell ref="H20:I20"/>
    <mergeCell ref="K20:L20"/>
    <mergeCell ref="B17:C17"/>
    <mergeCell ref="E17:F17"/>
    <mergeCell ref="H17:I17"/>
    <mergeCell ref="K17:L17"/>
    <mergeCell ref="B18:C18"/>
    <mergeCell ref="E18:F18"/>
    <mergeCell ref="H18:I18"/>
    <mergeCell ref="K18:L18"/>
    <mergeCell ref="B59:F59"/>
    <mergeCell ref="H59:L59"/>
    <mergeCell ref="B60:F60"/>
    <mergeCell ref="H60:L60"/>
    <mergeCell ref="B61:F61"/>
    <mergeCell ref="H61:L61"/>
    <mergeCell ref="B62:F62"/>
    <mergeCell ref="H62:L62"/>
    <mergeCell ref="A55:L55"/>
    <mergeCell ref="A56:F56"/>
    <mergeCell ref="G56:L56"/>
    <mergeCell ref="B57:F57"/>
    <mergeCell ref="H57:L57"/>
    <mergeCell ref="B58:F58"/>
    <mergeCell ref="H58:L58"/>
    <mergeCell ref="B64:F64"/>
    <mergeCell ref="H64:L64"/>
    <mergeCell ref="B65:F65"/>
    <mergeCell ref="H65:L65"/>
    <mergeCell ref="B66:F66"/>
    <mergeCell ref="H66:L66"/>
    <mergeCell ref="A63:F63"/>
    <mergeCell ref="G63:L63"/>
    <mergeCell ref="B67:F67"/>
    <mergeCell ref="H67:L67"/>
    <mergeCell ref="B73:F73"/>
    <mergeCell ref="H73:L73"/>
    <mergeCell ref="B74:F74"/>
    <mergeCell ref="H74:L74"/>
    <mergeCell ref="B75:F75"/>
    <mergeCell ref="H75:L75"/>
    <mergeCell ref="B76:F76"/>
    <mergeCell ref="H76:L76"/>
    <mergeCell ref="B68:F68"/>
    <mergeCell ref="H68:L68"/>
    <mergeCell ref="B69:F69"/>
    <mergeCell ref="H69:L69"/>
    <mergeCell ref="A70:F70"/>
    <mergeCell ref="G70:L70"/>
    <mergeCell ref="B71:F71"/>
    <mergeCell ref="H71:L71"/>
    <mergeCell ref="B72:F72"/>
    <mergeCell ref="H72:L72"/>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Listas!$F$2:$F$17</xm:f>
          </x14:formula1>
          <xm:sqref>C6:H7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AE17"/>
  <sheetViews>
    <sheetView topLeftCell="D1" workbookViewId="0">
      <pane ySplit="1" topLeftCell="A2" activePane="bottomLeft" state="frozen"/>
      <selection pane="bottomLeft" activeCell="K7" sqref="K7"/>
    </sheetView>
  </sheetViews>
  <sheetFormatPr baseColWidth="10" defaultRowHeight="15" x14ac:dyDescent="0.25"/>
  <cols>
    <col min="1" max="1" width="15.85546875" style="29" customWidth="1"/>
    <col min="2" max="2" width="23.42578125" style="29" customWidth="1"/>
    <col min="3" max="3" width="25.28515625" style="29" customWidth="1"/>
    <col min="4" max="4" width="16.42578125" style="29" customWidth="1"/>
    <col min="5" max="5" width="19.85546875" style="29" customWidth="1"/>
    <col min="6" max="6" width="26.42578125" style="29" customWidth="1"/>
    <col min="7" max="8" width="11.42578125" style="31"/>
    <col min="9" max="9" width="11" style="25" customWidth="1"/>
    <col min="10" max="10" width="16.140625" style="25" customWidth="1"/>
    <col min="11" max="11" width="14.7109375" style="25" customWidth="1"/>
    <col min="12" max="12" width="10.7109375" style="25" customWidth="1"/>
    <col min="13" max="13" width="9.42578125" style="25" customWidth="1"/>
    <col min="14" max="14" width="13.5703125" style="25" customWidth="1"/>
    <col min="15" max="15" width="7.28515625" style="29" customWidth="1"/>
    <col min="16" max="16" width="16.140625" style="29" customWidth="1"/>
    <col min="17" max="18" width="11.42578125" style="29"/>
    <col min="19" max="19" width="12" style="29" customWidth="1"/>
    <col min="20" max="20" width="11.42578125" style="29"/>
    <col min="21" max="21" width="12.85546875" style="29" customWidth="1"/>
    <col min="22" max="22" width="11.42578125" style="29"/>
    <col min="23" max="23" width="13.140625" style="29" customWidth="1"/>
    <col min="24" max="24" width="13" style="29" customWidth="1"/>
    <col min="25" max="25" width="11.42578125" style="29"/>
    <col min="26" max="26" width="14.42578125" style="31" customWidth="1"/>
    <col min="27" max="27" width="11.42578125" style="31"/>
    <col min="28" max="28" width="36.28515625" style="29" customWidth="1"/>
    <col min="29" max="29" width="45.42578125" style="29" customWidth="1"/>
    <col min="30" max="30" width="15.140625" style="29" customWidth="1"/>
    <col min="31" max="31" width="14.5703125" style="29" customWidth="1"/>
    <col min="32" max="16384" width="11.42578125" style="29"/>
  </cols>
  <sheetData>
    <row r="1" spans="1:31" s="23" customFormat="1" ht="30" x14ac:dyDescent="0.25">
      <c r="A1" s="21" t="s">
        <v>28</v>
      </c>
      <c r="B1" s="21" t="s">
        <v>86</v>
      </c>
      <c r="C1" s="21" t="s">
        <v>2</v>
      </c>
      <c r="D1" s="21" t="s">
        <v>23</v>
      </c>
      <c r="E1" s="21" t="s">
        <v>29</v>
      </c>
      <c r="F1" s="21" t="s">
        <v>39</v>
      </c>
      <c r="G1" s="21" t="s">
        <v>76</v>
      </c>
      <c r="H1" s="21" t="s">
        <v>89</v>
      </c>
      <c r="I1" s="21" t="s">
        <v>56</v>
      </c>
      <c r="J1" s="21" t="s">
        <v>11</v>
      </c>
      <c r="K1" s="21" t="s">
        <v>61</v>
      </c>
      <c r="L1" s="21" t="s">
        <v>12</v>
      </c>
      <c r="M1" s="21" t="s">
        <v>13</v>
      </c>
      <c r="N1" s="21" t="s">
        <v>66</v>
      </c>
      <c r="O1" s="21" t="s">
        <v>120</v>
      </c>
      <c r="P1" s="21" t="s">
        <v>150</v>
      </c>
      <c r="Q1" s="22" t="s">
        <v>117</v>
      </c>
      <c r="R1" s="21" t="s">
        <v>169</v>
      </c>
      <c r="S1" s="21" t="s">
        <v>178</v>
      </c>
      <c r="T1" s="21" t="s">
        <v>179</v>
      </c>
      <c r="U1" s="21" t="s">
        <v>180</v>
      </c>
      <c r="V1" s="21" t="s">
        <v>181</v>
      </c>
      <c r="W1" s="21" t="s">
        <v>182</v>
      </c>
      <c r="X1" s="21" t="s">
        <v>183</v>
      </c>
      <c r="Y1" s="21" t="s">
        <v>13</v>
      </c>
      <c r="Z1" s="21" t="s">
        <v>201</v>
      </c>
      <c r="AA1" s="21" t="s">
        <v>202</v>
      </c>
      <c r="AB1" s="21" t="s">
        <v>207</v>
      </c>
      <c r="AC1" s="21" t="s">
        <v>213</v>
      </c>
      <c r="AD1" s="21" t="s">
        <v>66</v>
      </c>
      <c r="AE1" s="21" t="s">
        <v>300</v>
      </c>
    </row>
    <row r="2" spans="1:31" s="24" customFormat="1" ht="45" x14ac:dyDescent="0.25">
      <c r="A2" s="23" t="s">
        <v>90</v>
      </c>
      <c r="B2" s="24" t="s">
        <v>14</v>
      </c>
      <c r="C2" s="23" t="s">
        <v>91</v>
      </c>
      <c r="D2" s="24" t="s">
        <v>87</v>
      </c>
      <c r="E2" s="24" t="s">
        <v>92</v>
      </c>
      <c r="F2" s="24" t="s">
        <v>40</v>
      </c>
      <c r="G2" s="25"/>
      <c r="H2" s="25"/>
      <c r="I2" s="25" t="s">
        <v>58</v>
      </c>
      <c r="J2" s="25" t="s">
        <v>60</v>
      </c>
      <c r="K2" s="25" t="s">
        <v>61</v>
      </c>
      <c r="L2" s="25" t="s">
        <v>63</v>
      </c>
      <c r="M2" s="26" t="s">
        <v>64</v>
      </c>
      <c r="N2" s="25" t="s">
        <v>67</v>
      </c>
      <c r="O2" s="25" t="s">
        <v>118</v>
      </c>
      <c r="P2" s="24" t="s">
        <v>151</v>
      </c>
      <c r="Q2" s="24" t="s">
        <v>164</v>
      </c>
      <c r="R2" s="24" t="s">
        <v>177</v>
      </c>
      <c r="S2" s="24" t="s">
        <v>184</v>
      </c>
      <c r="T2" s="24" t="s">
        <v>186</v>
      </c>
      <c r="U2" s="25" t="s">
        <v>188</v>
      </c>
      <c r="V2" s="25" t="s">
        <v>190</v>
      </c>
      <c r="W2" s="25" t="s">
        <v>193</v>
      </c>
      <c r="X2" s="24" t="s">
        <v>195</v>
      </c>
      <c r="Y2" s="24" t="s">
        <v>197</v>
      </c>
      <c r="Z2" s="25" t="s">
        <v>184</v>
      </c>
      <c r="AA2" s="25">
        <v>15</v>
      </c>
      <c r="AB2" s="27" t="s">
        <v>208</v>
      </c>
      <c r="AC2" s="28" t="s">
        <v>214</v>
      </c>
      <c r="AD2" s="25" t="s">
        <v>68</v>
      </c>
      <c r="AE2" s="25" t="str">
        <f>""</f>
        <v/>
      </c>
    </row>
    <row r="3" spans="1:31" s="24" customFormat="1" ht="45" x14ac:dyDescent="0.25">
      <c r="A3" s="23" t="s">
        <v>80</v>
      </c>
      <c r="B3" s="23" t="s">
        <v>143</v>
      </c>
      <c r="C3" s="23" t="s">
        <v>93</v>
      </c>
      <c r="D3" s="24" t="s">
        <v>22</v>
      </c>
      <c r="E3" s="24" t="s">
        <v>94</v>
      </c>
      <c r="F3" s="24" t="s">
        <v>41</v>
      </c>
      <c r="G3" s="25"/>
      <c r="H3" s="25"/>
      <c r="I3" s="25" t="s">
        <v>59</v>
      </c>
      <c r="J3" s="25" t="s">
        <v>170</v>
      </c>
      <c r="K3" s="25" t="s">
        <v>62</v>
      </c>
      <c r="L3" s="25" t="s">
        <v>95</v>
      </c>
      <c r="M3" s="26" t="s">
        <v>65</v>
      </c>
      <c r="N3" s="25" t="s">
        <v>68</v>
      </c>
      <c r="O3" s="25" t="s">
        <v>119</v>
      </c>
      <c r="P3" s="24" t="s">
        <v>152</v>
      </c>
      <c r="Q3" s="24" t="s">
        <v>165</v>
      </c>
      <c r="R3" s="24" t="s">
        <v>200</v>
      </c>
      <c r="S3" s="24" t="s">
        <v>185</v>
      </c>
      <c r="T3" s="24" t="s">
        <v>187</v>
      </c>
      <c r="U3" s="25" t="s">
        <v>189</v>
      </c>
      <c r="V3" s="25" t="s">
        <v>191</v>
      </c>
      <c r="W3" s="25" t="s">
        <v>194</v>
      </c>
      <c r="X3" s="24" t="s">
        <v>196</v>
      </c>
      <c r="Y3" s="24" t="s">
        <v>198</v>
      </c>
      <c r="Z3" s="25" t="s">
        <v>185</v>
      </c>
      <c r="AA3" s="25">
        <v>0</v>
      </c>
      <c r="AB3" s="27" t="s">
        <v>209</v>
      </c>
      <c r="AC3" s="28" t="s">
        <v>215</v>
      </c>
      <c r="AD3" s="25" t="s">
        <v>221</v>
      </c>
    </row>
    <row r="4" spans="1:31" s="24" customFormat="1" ht="60" x14ac:dyDescent="0.25">
      <c r="A4" s="23" t="s">
        <v>96</v>
      </c>
      <c r="B4" s="23" t="s">
        <v>144</v>
      </c>
      <c r="C4" s="24" t="s">
        <v>84</v>
      </c>
      <c r="D4" s="24" t="s">
        <v>21</v>
      </c>
      <c r="E4" s="24" t="s">
        <v>98</v>
      </c>
      <c r="F4" s="24" t="s">
        <v>42</v>
      </c>
      <c r="G4" s="25"/>
      <c r="H4" s="25"/>
      <c r="I4" s="25" t="s">
        <v>57</v>
      </c>
      <c r="J4" s="25" t="s">
        <v>349</v>
      </c>
      <c r="K4" s="25" t="s">
        <v>349</v>
      </c>
      <c r="L4" s="25" t="s">
        <v>349</v>
      </c>
      <c r="M4" s="25" t="s">
        <v>349</v>
      </c>
      <c r="N4" s="26" t="s">
        <v>112</v>
      </c>
      <c r="P4" s="24" t="s">
        <v>153</v>
      </c>
      <c r="Q4" s="24" t="s">
        <v>166</v>
      </c>
      <c r="V4" s="24" t="s">
        <v>192</v>
      </c>
      <c r="Y4" s="24" t="s">
        <v>199</v>
      </c>
      <c r="Z4" s="25" t="s">
        <v>186</v>
      </c>
      <c r="AA4" s="25">
        <v>15</v>
      </c>
      <c r="AB4" s="27" t="s">
        <v>210</v>
      </c>
      <c r="AC4" s="28" t="s">
        <v>216</v>
      </c>
      <c r="AD4" s="26" t="s">
        <v>222</v>
      </c>
    </row>
    <row r="5" spans="1:31" ht="45" x14ac:dyDescent="0.25">
      <c r="B5" s="23" t="s">
        <v>145</v>
      </c>
      <c r="C5" s="23" t="s">
        <v>18</v>
      </c>
      <c r="D5" s="29" t="s">
        <v>20</v>
      </c>
      <c r="E5" s="29" t="s">
        <v>99</v>
      </c>
      <c r="F5" s="30" t="s">
        <v>43</v>
      </c>
      <c r="I5" s="25" t="s">
        <v>349</v>
      </c>
      <c r="N5" s="25" t="s">
        <v>69</v>
      </c>
      <c r="P5" s="24" t="s">
        <v>154</v>
      </c>
      <c r="Q5" s="24" t="s">
        <v>167</v>
      </c>
      <c r="Z5" s="25" t="s">
        <v>187</v>
      </c>
      <c r="AA5" s="25">
        <v>0</v>
      </c>
      <c r="AC5" s="28" t="s">
        <v>217</v>
      </c>
      <c r="AD5" s="25"/>
    </row>
    <row r="6" spans="1:31" ht="30" x14ac:dyDescent="0.25">
      <c r="B6" s="24" t="s">
        <v>97</v>
      </c>
      <c r="C6" s="30" t="s">
        <v>85</v>
      </c>
      <c r="D6" s="29" t="s">
        <v>19</v>
      </c>
      <c r="E6" s="29" t="s">
        <v>100</v>
      </c>
      <c r="F6" s="30" t="s">
        <v>44</v>
      </c>
      <c r="P6" s="24" t="s">
        <v>155</v>
      </c>
      <c r="Q6" s="24" t="s">
        <v>168</v>
      </c>
      <c r="Z6" s="25" t="s">
        <v>188</v>
      </c>
      <c r="AA6" s="25">
        <v>15</v>
      </c>
    </row>
    <row r="7" spans="1:31" ht="45" x14ac:dyDescent="0.25">
      <c r="B7" s="30" t="s">
        <v>15</v>
      </c>
      <c r="C7" s="29" t="s">
        <v>82</v>
      </c>
      <c r="E7" s="29" t="s">
        <v>27</v>
      </c>
      <c r="F7" s="29" t="s">
        <v>45</v>
      </c>
      <c r="P7" s="24" t="s">
        <v>156</v>
      </c>
      <c r="Z7" s="25" t="s">
        <v>189</v>
      </c>
      <c r="AA7" s="25">
        <v>0</v>
      </c>
    </row>
    <row r="8" spans="1:31" x14ac:dyDescent="0.25">
      <c r="B8" s="29" t="s">
        <v>117</v>
      </c>
      <c r="C8" s="29" t="s">
        <v>83</v>
      </c>
      <c r="E8" s="29" t="s">
        <v>101</v>
      </c>
      <c r="F8" s="29" t="s">
        <v>46</v>
      </c>
      <c r="P8" s="24" t="s">
        <v>157</v>
      </c>
      <c r="Z8" s="25" t="s">
        <v>190</v>
      </c>
      <c r="AA8" s="25">
        <v>15</v>
      </c>
    </row>
    <row r="9" spans="1:31" x14ac:dyDescent="0.25">
      <c r="B9" s="29" t="s">
        <v>16</v>
      </c>
      <c r="E9" s="29" t="s">
        <v>26</v>
      </c>
      <c r="F9" s="29" t="s">
        <v>47</v>
      </c>
      <c r="P9" s="24" t="s">
        <v>158</v>
      </c>
      <c r="Z9" s="25" t="s">
        <v>191</v>
      </c>
      <c r="AA9" s="25">
        <v>10</v>
      </c>
    </row>
    <row r="10" spans="1:31" x14ac:dyDescent="0.25">
      <c r="B10" s="29" t="s">
        <v>17</v>
      </c>
      <c r="E10" s="29" t="s">
        <v>25</v>
      </c>
      <c r="F10" s="29" t="s">
        <v>48</v>
      </c>
      <c r="Z10" s="25" t="s">
        <v>192</v>
      </c>
      <c r="AA10" s="25">
        <v>0</v>
      </c>
    </row>
    <row r="11" spans="1:31" x14ac:dyDescent="0.25">
      <c r="B11" s="29" t="s">
        <v>299</v>
      </c>
      <c r="E11" s="29" t="s">
        <v>24</v>
      </c>
      <c r="F11" s="29" t="s">
        <v>49</v>
      </c>
      <c r="Z11" s="25" t="s">
        <v>193</v>
      </c>
      <c r="AA11" s="25">
        <v>15</v>
      </c>
    </row>
    <row r="12" spans="1:31" x14ac:dyDescent="0.25">
      <c r="F12" s="29" t="s">
        <v>50</v>
      </c>
      <c r="Z12" s="25" t="s">
        <v>194</v>
      </c>
      <c r="AA12" s="25">
        <v>0</v>
      </c>
    </row>
    <row r="13" spans="1:31" x14ac:dyDescent="0.25">
      <c r="F13" s="29" t="s">
        <v>51</v>
      </c>
      <c r="Z13" s="25" t="s">
        <v>195</v>
      </c>
      <c r="AA13" s="25">
        <v>15</v>
      </c>
    </row>
    <row r="14" spans="1:31" x14ac:dyDescent="0.25">
      <c r="F14" s="29" t="s">
        <v>52</v>
      </c>
      <c r="Z14" s="25" t="s">
        <v>196</v>
      </c>
      <c r="AA14" s="25">
        <v>0</v>
      </c>
    </row>
    <row r="15" spans="1:31" x14ac:dyDescent="0.25">
      <c r="F15" s="29" t="s">
        <v>53</v>
      </c>
      <c r="Z15" s="25" t="s">
        <v>197</v>
      </c>
      <c r="AA15" s="25">
        <v>10</v>
      </c>
    </row>
    <row r="16" spans="1:31" x14ac:dyDescent="0.25">
      <c r="F16" s="29" t="s">
        <v>54</v>
      </c>
      <c r="Z16" s="25" t="s">
        <v>198</v>
      </c>
      <c r="AA16" s="25">
        <v>5</v>
      </c>
    </row>
    <row r="17" spans="6:27" x14ac:dyDescent="0.25">
      <c r="F17" s="29" t="s">
        <v>55</v>
      </c>
      <c r="Z17" s="25" t="s">
        <v>199</v>
      </c>
      <c r="AA17" s="25">
        <v>0</v>
      </c>
    </row>
  </sheetData>
  <sheetProtection algorithmName="SHA-512" hashValue="ZKit07eRJG0+ZhYxVfzUhgfFDyiS+dWKBsWXlkzlR/DkNh1cZcXkJTUWYiE5zeySv8p3TiJv4H7wZRzVvbwXWA==" saltValue="MXW7wXFn4jJsylrQ+ZNNdA==" spinCount="100000" sheet="1" objects="1" scenarios="1" selectLockedCells="1"/>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workbookViewId="0">
      <pane ySplit="1" topLeftCell="A2" activePane="bottomLeft" state="frozen"/>
      <selection pane="bottomLeft" activeCell="C2" sqref="C2"/>
    </sheetView>
  </sheetViews>
  <sheetFormatPr baseColWidth="10" defaultColWidth="14.42578125" defaultRowHeight="15" customHeight="1" x14ac:dyDescent="0.15"/>
  <cols>
    <col min="1" max="1" width="13.5703125" style="39" customWidth="1"/>
    <col min="2" max="2" width="36.85546875" style="34" customWidth="1"/>
    <col min="3" max="3" width="39.140625" style="34" customWidth="1"/>
    <col min="4" max="4" width="27.7109375" style="34" customWidth="1"/>
    <col min="5" max="27" width="10.7109375" style="34" customWidth="1"/>
    <col min="28" max="16384" width="14.42578125" style="34"/>
  </cols>
  <sheetData>
    <row r="1" spans="1:4" ht="27.75" customHeight="1" x14ac:dyDescent="0.15">
      <c r="A1" s="32" t="s">
        <v>224</v>
      </c>
      <c r="B1" s="33" t="s">
        <v>76</v>
      </c>
      <c r="C1" s="33" t="s">
        <v>225</v>
      </c>
      <c r="D1" s="33" t="s">
        <v>226</v>
      </c>
    </row>
    <row r="2" spans="1:4" s="37" customFormat="1" ht="99" x14ac:dyDescent="0.15">
      <c r="A2" s="35" t="s">
        <v>40</v>
      </c>
      <c r="B2" s="36" t="s">
        <v>227</v>
      </c>
      <c r="C2" s="36" t="s">
        <v>228</v>
      </c>
      <c r="D2" s="36" t="s">
        <v>257</v>
      </c>
    </row>
    <row r="3" spans="1:4" s="37" customFormat="1" ht="117" x14ac:dyDescent="0.15">
      <c r="A3" s="35" t="s">
        <v>41</v>
      </c>
      <c r="B3" s="36" t="s">
        <v>229</v>
      </c>
      <c r="C3" s="36" t="s">
        <v>230</v>
      </c>
      <c r="D3" s="36" t="s">
        <v>256</v>
      </c>
    </row>
    <row r="4" spans="1:4" s="37" customFormat="1" ht="63" x14ac:dyDescent="0.15">
      <c r="A4" s="35" t="s">
        <v>45</v>
      </c>
      <c r="B4" s="36" t="s">
        <v>231</v>
      </c>
      <c r="C4" s="36" t="s">
        <v>232</v>
      </c>
      <c r="D4" s="36" t="s">
        <v>258</v>
      </c>
    </row>
    <row r="5" spans="1:4" s="37" customFormat="1" ht="45" x14ac:dyDescent="0.15">
      <c r="A5" s="35" t="s">
        <v>46</v>
      </c>
      <c r="B5" s="36" t="s">
        <v>233</v>
      </c>
      <c r="C5" s="36" t="s">
        <v>234</v>
      </c>
      <c r="D5" s="36" t="s">
        <v>262</v>
      </c>
    </row>
    <row r="6" spans="1:4" s="37" customFormat="1" ht="63" x14ac:dyDescent="0.15">
      <c r="A6" s="35" t="s">
        <v>47</v>
      </c>
      <c r="B6" s="36" t="s">
        <v>235</v>
      </c>
      <c r="C6" s="36" t="s">
        <v>236</v>
      </c>
      <c r="D6" s="36" t="s">
        <v>258</v>
      </c>
    </row>
    <row r="7" spans="1:4" s="37" customFormat="1" ht="120" customHeight="1" x14ac:dyDescent="0.15">
      <c r="A7" s="35" t="s">
        <v>43</v>
      </c>
      <c r="B7" s="36" t="s">
        <v>238</v>
      </c>
      <c r="C7" s="36" t="s">
        <v>239</v>
      </c>
      <c r="D7" s="36" t="s">
        <v>260</v>
      </c>
    </row>
    <row r="8" spans="1:4" s="37" customFormat="1" ht="54" x14ac:dyDescent="0.15">
      <c r="A8" s="35" t="s">
        <v>42</v>
      </c>
      <c r="B8" s="36" t="s">
        <v>265</v>
      </c>
      <c r="C8" s="36" t="s">
        <v>237</v>
      </c>
      <c r="D8" s="36" t="s">
        <v>256</v>
      </c>
    </row>
    <row r="9" spans="1:4" s="37" customFormat="1" ht="63" x14ac:dyDescent="0.15">
      <c r="A9" s="35" t="s">
        <v>44</v>
      </c>
      <c r="B9" s="36" t="s">
        <v>240</v>
      </c>
      <c r="C9" s="36" t="s">
        <v>241</v>
      </c>
      <c r="D9" s="36" t="s">
        <v>261</v>
      </c>
    </row>
    <row r="10" spans="1:4" s="37" customFormat="1" ht="63" x14ac:dyDescent="0.15">
      <c r="A10" s="35" t="s">
        <v>48</v>
      </c>
      <c r="B10" s="36" t="s">
        <v>242</v>
      </c>
      <c r="C10" s="36" t="s">
        <v>243</v>
      </c>
      <c r="D10" s="36" t="s">
        <v>258</v>
      </c>
    </row>
    <row r="11" spans="1:4" s="37" customFormat="1" ht="63" x14ac:dyDescent="0.15">
      <c r="A11" s="35" t="s">
        <v>49</v>
      </c>
      <c r="B11" s="36" t="s">
        <v>244</v>
      </c>
      <c r="C11" s="36" t="s">
        <v>245</v>
      </c>
      <c r="D11" s="36" t="s">
        <v>258</v>
      </c>
    </row>
    <row r="12" spans="1:4" s="37" customFormat="1" ht="63" x14ac:dyDescent="0.15">
      <c r="A12" s="35" t="s">
        <v>50</v>
      </c>
      <c r="B12" s="36" t="s">
        <v>246</v>
      </c>
      <c r="C12" s="36" t="s">
        <v>247</v>
      </c>
      <c r="D12" s="36" t="s">
        <v>258</v>
      </c>
    </row>
    <row r="13" spans="1:4" s="37" customFormat="1" ht="63" x14ac:dyDescent="0.15">
      <c r="A13" s="35" t="s">
        <v>51</v>
      </c>
      <c r="B13" s="36" t="s">
        <v>248</v>
      </c>
      <c r="C13" s="36" t="s">
        <v>249</v>
      </c>
      <c r="D13" s="36" t="s">
        <v>258</v>
      </c>
    </row>
    <row r="14" spans="1:4" s="37" customFormat="1" ht="63" x14ac:dyDescent="0.15">
      <c r="A14" s="35" t="s">
        <v>52</v>
      </c>
      <c r="B14" s="36" t="s">
        <v>250</v>
      </c>
      <c r="C14" s="36" t="s">
        <v>251</v>
      </c>
      <c r="D14" s="36" t="s">
        <v>258</v>
      </c>
    </row>
    <row r="15" spans="1:4" s="37" customFormat="1" ht="72" x14ac:dyDescent="0.15">
      <c r="A15" s="35" t="s">
        <v>53</v>
      </c>
      <c r="B15" s="36" t="s">
        <v>252</v>
      </c>
      <c r="C15" s="36" t="s">
        <v>253</v>
      </c>
      <c r="D15" s="36" t="s">
        <v>259</v>
      </c>
    </row>
    <row r="16" spans="1:4" s="37" customFormat="1" ht="36" x14ac:dyDescent="0.15">
      <c r="A16" s="35" t="s">
        <v>55</v>
      </c>
      <c r="B16" s="38"/>
      <c r="C16" s="38"/>
      <c r="D16" s="36" t="s">
        <v>260</v>
      </c>
    </row>
    <row r="17" spans="1:4" s="37" customFormat="1" ht="90" x14ac:dyDescent="0.15">
      <c r="A17" s="35" t="s">
        <v>54</v>
      </c>
      <c r="B17" s="36" t="s">
        <v>254</v>
      </c>
      <c r="C17" s="36" t="s">
        <v>255</v>
      </c>
      <c r="D17" s="36" t="s">
        <v>258</v>
      </c>
    </row>
  </sheetData>
  <sheetProtection algorithmName="SHA-512" hashValue="1UNSeW/NRCxK45JIBfNCeLG2eztQG9wxCrVCFrtUd/qhirWEkZl4H/XWIvBFkqPMXiC+P5Sqq2b4LAZI292Kzw==" saltValue="TMFvyFGnEKlDOk1CN7neqw==" spinCount="100000" sheet="1" objects="1" scenarios="1" selectLockedCells="1"/>
  <pageMargins left="0.7" right="0.7" top="0.75" bottom="0.75" header="0" footer="0"/>
  <pageSetup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71"/>
  <sheetViews>
    <sheetView zoomScale="70" zoomScaleNormal="70" workbookViewId="0">
      <pane ySplit="8" topLeftCell="A15" activePane="bottomLeft" state="frozen"/>
      <selection activeCell="Y12" sqref="Y12:Y14"/>
      <selection pane="bottomLeft" activeCell="A42" sqref="A42:A44"/>
    </sheetView>
  </sheetViews>
  <sheetFormatPr baseColWidth="10" defaultColWidth="0" defaultRowHeight="16.5" zeroHeight="1" x14ac:dyDescent="0.3"/>
  <cols>
    <col min="1" max="1" width="4" style="8" bestFit="1" customWidth="1"/>
    <col min="2" max="3" width="18.85546875" style="8" customWidth="1"/>
    <col min="4" max="4" width="17.85546875" style="8" customWidth="1"/>
    <col min="5" max="5" width="35.7109375" style="8" customWidth="1"/>
    <col min="6" max="6" width="27.85546875" style="8" customWidth="1"/>
    <col min="7" max="7" width="50.7109375" style="8" customWidth="1"/>
    <col min="8" max="8" width="21.42578125" style="8" customWidth="1"/>
    <col min="9" max="9" width="22.28515625" style="9" customWidth="1"/>
    <col min="10" max="10" width="33.5703125" style="2" customWidth="1"/>
    <col min="11" max="11" width="16.5703125" style="2" customWidth="1"/>
    <col min="12" max="12" width="7.140625" style="2" bestFit="1" customWidth="1"/>
    <col min="13" max="13" width="40.85546875" style="2" customWidth="1"/>
    <col min="14" max="14" width="17.5703125" style="2" customWidth="1"/>
    <col min="15" max="15" width="6.28515625" style="2" bestFit="1" customWidth="1"/>
    <col min="16" max="16" width="16" style="2" customWidth="1"/>
    <col min="17" max="17" width="17" style="4" customWidth="1"/>
    <col min="18" max="18" width="18" style="4" customWidth="1"/>
    <col min="19" max="19" width="17.7109375" style="4" customWidth="1"/>
    <col min="20" max="20" width="20.85546875" style="4" customWidth="1"/>
    <col min="21" max="21" width="17.42578125" style="4" customWidth="1"/>
    <col min="22" max="22" width="48.7109375" style="4" customWidth="1"/>
    <col min="23" max="23" width="6.42578125" style="4" customWidth="1"/>
    <col min="24" max="28" width="11.42578125" style="4" hidden="1" customWidth="1"/>
    <col min="29" max="29" width="5.85546875" style="4" hidden="1" customWidth="1"/>
    <col min="30" max="16384" width="11.42578125" style="4" hidden="1"/>
  </cols>
  <sheetData>
    <row r="1" spans="1:22" ht="16.5" customHeight="1" x14ac:dyDescent="0.25">
      <c r="A1" s="131"/>
      <c r="B1" s="131"/>
      <c r="C1" s="165" t="s">
        <v>162</v>
      </c>
      <c r="D1" s="165"/>
      <c r="E1" s="165"/>
      <c r="F1" s="165"/>
      <c r="G1" s="165"/>
      <c r="H1" s="165"/>
      <c r="I1" s="165"/>
      <c r="J1" s="165"/>
      <c r="K1" s="165"/>
      <c r="L1" s="165"/>
      <c r="M1" s="165"/>
      <c r="N1" s="165"/>
      <c r="O1" s="165"/>
      <c r="P1" s="165"/>
      <c r="Q1" s="165"/>
      <c r="R1" s="165"/>
      <c r="S1" s="165"/>
      <c r="T1" s="165"/>
      <c r="U1" s="165"/>
      <c r="V1" s="61" t="s">
        <v>264</v>
      </c>
    </row>
    <row r="2" spans="1:22" ht="16.5" customHeight="1" x14ac:dyDescent="0.25">
      <c r="A2" s="131"/>
      <c r="B2" s="131"/>
      <c r="C2" s="165"/>
      <c r="D2" s="165"/>
      <c r="E2" s="165"/>
      <c r="F2" s="165"/>
      <c r="G2" s="165"/>
      <c r="H2" s="165"/>
      <c r="I2" s="165"/>
      <c r="J2" s="165"/>
      <c r="K2" s="165"/>
      <c r="L2" s="165"/>
      <c r="M2" s="165"/>
      <c r="N2" s="165"/>
      <c r="O2" s="165"/>
      <c r="P2" s="165"/>
      <c r="Q2" s="165"/>
      <c r="R2" s="165"/>
      <c r="S2" s="165"/>
      <c r="T2" s="165"/>
      <c r="U2" s="165"/>
      <c r="V2" s="61" t="s">
        <v>263</v>
      </c>
    </row>
    <row r="3" spans="1:22" ht="16.5" customHeight="1" x14ac:dyDescent="0.25">
      <c r="A3" s="131"/>
      <c r="B3" s="131"/>
      <c r="C3" s="165"/>
      <c r="D3" s="165"/>
      <c r="E3" s="165"/>
      <c r="F3" s="165"/>
      <c r="G3" s="165"/>
      <c r="H3" s="165"/>
      <c r="I3" s="165"/>
      <c r="J3" s="165"/>
      <c r="K3" s="165"/>
      <c r="L3" s="165"/>
      <c r="M3" s="165"/>
      <c r="N3" s="165"/>
      <c r="O3" s="165"/>
      <c r="P3" s="165"/>
      <c r="Q3" s="165"/>
      <c r="R3" s="165"/>
      <c r="S3" s="165"/>
      <c r="T3" s="165"/>
      <c r="U3" s="165"/>
      <c r="V3" s="61" t="s">
        <v>317</v>
      </c>
    </row>
    <row r="4" spans="1:22" ht="15.75" customHeight="1" x14ac:dyDescent="0.25">
      <c r="A4" s="131"/>
      <c r="B4" s="131"/>
      <c r="C4" s="165"/>
      <c r="D4" s="165"/>
      <c r="E4" s="165"/>
      <c r="F4" s="165"/>
      <c r="G4" s="165"/>
      <c r="H4" s="165"/>
      <c r="I4" s="165"/>
      <c r="J4" s="165"/>
      <c r="K4" s="165"/>
      <c r="L4" s="165"/>
      <c r="M4" s="165"/>
      <c r="N4" s="165"/>
      <c r="O4" s="165"/>
      <c r="P4" s="165"/>
      <c r="Q4" s="165"/>
      <c r="R4" s="165"/>
      <c r="S4" s="165"/>
      <c r="T4" s="165"/>
      <c r="U4" s="165"/>
      <c r="V4" s="61" t="s">
        <v>355</v>
      </c>
    </row>
    <row r="5" spans="1:22" ht="11.25" customHeight="1" x14ac:dyDescent="0.3">
      <c r="A5" s="10"/>
      <c r="B5" s="10"/>
      <c r="C5" s="10"/>
      <c r="D5" s="11"/>
      <c r="E5" s="11"/>
      <c r="F5" s="11"/>
      <c r="G5" s="11"/>
      <c r="H5" s="11"/>
      <c r="I5" s="11"/>
      <c r="J5" s="11"/>
      <c r="K5" s="11"/>
      <c r="L5" s="11"/>
      <c r="M5" s="11"/>
      <c r="N5" s="11"/>
      <c r="O5" s="11"/>
      <c r="P5" s="11"/>
      <c r="Q5" s="11"/>
      <c r="R5" s="11"/>
      <c r="S5" s="11"/>
      <c r="T5" s="11"/>
      <c r="U5" s="11"/>
      <c r="V5" s="11"/>
    </row>
    <row r="6" spans="1:22" ht="15" customHeight="1" x14ac:dyDescent="0.25">
      <c r="A6" s="140" t="s">
        <v>88</v>
      </c>
      <c r="B6" s="143" t="s">
        <v>39</v>
      </c>
      <c r="C6" s="136" t="s">
        <v>109</v>
      </c>
      <c r="D6" s="136"/>
      <c r="E6" s="136"/>
      <c r="F6" s="136"/>
      <c r="G6" s="136"/>
      <c r="H6" s="136"/>
      <c r="I6" s="136"/>
      <c r="J6" s="136"/>
      <c r="K6" s="136" t="s">
        <v>108</v>
      </c>
      <c r="L6" s="136"/>
      <c r="M6" s="136"/>
      <c r="N6" s="136"/>
      <c r="O6" s="136"/>
      <c r="P6" s="136"/>
      <c r="Q6" s="163" t="s">
        <v>340</v>
      </c>
      <c r="R6" s="163"/>
      <c r="S6" s="163"/>
      <c r="T6" s="163"/>
      <c r="U6" s="163"/>
      <c r="V6" s="163"/>
    </row>
    <row r="7" spans="1:22" ht="18" customHeight="1" x14ac:dyDescent="0.25">
      <c r="A7" s="141"/>
      <c r="B7" s="144"/>
      <c r="C7" s="132" t="s">
        <v>319</v>
      </c>
      <c r="D7" s="132" t="s">
        <v>77</v>
      </c>
      <c r="E7" s="132" t="s">
        <v>78</v>
      </c>
      <c r="F7" s="132" t="s">
        <v>79</v>
      </c>
      <c r="G7" s="134" t="s">
        <v>1</v>
      </c>
      <c r="H7" s="133" t="s">
        <v>86</v>
      </c>
      <c r="I7" s="133" t="s">
        <v>2</v>
      </c>
      <c r="J7" s="133" t="s">
        <v>163</v>
      </c>
      <c r="K7" s="137" t="s">
        <v>3</v>
      </c>
      <c r="L7" s="138" t="s">
        <v>4</v>
      </c>
      <c r="M7" s="139" t="s">
        <v>321</v>
      </c>
      <c r="N7" s="137" t="s">
        <v>5</v>
      </c>
      <c r="O7" s="138" t="s">
        <v>4</v>
      </c>
      <c r="P7" s="137" t="s">
        <v>6</v>
      </c>
      <c r="Q7" s="133" t="s">
        <v>343</v>
      </c>
      <c r="R7" s="133" t="s">
        <v>344</v>
      </c>
      <c r="S7" s="133" t="s">
        <v>345</v>
      </c>
      <c r="T7" s="133" t="s">
        <v>341</v>
      </c>
      <c r="U7" s="137" t="s">
        <v>346</v>
      </c>
      <c r="V7" s="133" t="s">
        <v>342</v>
      </c>
    </row>
    <row r="8" spans="1:22" ht="34.5" customHeight="1" x14ac:dyDescent="0.25">
      <c r="A8" s="142"/>
      <c r="B8" s="145"/>
      <c r="C8" s="133"/>
      <c r="D8" s="133"/>
      <c r="E8" s="133"/>
      <c r="F8" s="133"/>
      <c r="G8" s="135"/>
      <c r="H8" s="139"/>
      <c r="I8" s="139"/>
      <c r="J8" s="139"/>
      <c r="K8" s="137"/>
      <c r="L8" s="138"/>
      <c r="M8" s="139"/>
      <c r="N8" s="138"/>
      <c r="O8" s="138"/>
      <c r="P8" s="137"/>
      <c r="Q8" s="139"/>
      <c r="R8" s="139"/>
      <c r="S8" s="139"/>
      <c r="T8" s="139"/>
      <c r="U8" s="137"/>
      <c r="V8" s="139"/>
    </row>
    <row r="9" spans="1:22" ht="118.5" customHeight="1" x14ac:dyDescent="0.25">
      <c r="A9" s="118">
        <v>1</v>
      </c>
      <c r="B9" s="119" t="str">
        <f>IF(C9="","",
IF('1. Punto de Partida'!$C$6="","",'1. Punto de Partida'!$C$6))</f>
        <v>Tecnologías de la Información y las Comunicaciones</v>
      </c>
      <c r="C9" s="111" t="s">
        <v>356</v>
      </c>
      <c r="D9" s="130" t="s">
        <v>96</v>
      </c>
      <c r="E9" s="130" t="s">
        <v>357</v>
      </c>
      <c r="F9" s="130" t="s">
        <v>358</v>
      </c>
      <c r="G9" s="110" t="s">
        <v>359</v>
      </c>
      <c r="H9" s="120" t="s">
        <v>14</v>
      </c>
      <c r="I9" s="120" t="s">
        <v>84</v>
      </c>
      <c r="J9" s="120" t="s">
        <v>360</v>
      </c>
      <c r="K9" s="114" t="str">
        <f>IFERROR(MID(J9,1,SEARCH(":",J9,1)-1),"")</f>
        <v>Baja</v>
      </c>
      <c r="L9" s="115">
        <f>IF(OR(K9="Rara vez",K9="Muy Baja"),0.2,
IF(OR(K9="Improbable",K9="Baja"),0.4,
IF(OR(K9="Posible",K9="Media"),0.6,
IF(OR(K9="Probable",K9="Alta"),0.8,
IF(OR(K9="Casi seguro",K9="Muy Alta"),1,"")))))</f>
        <v>0.4</v>
      </c>
      <c r="M9" s="117" t="s">
        <v>361</v>
      </c>
      <c r="N9" s="114" t="str">
        <f>IF(OR(H9="Corrupción",H9="Trámites, OPAs y Consultas de Acceso a la Información Pública",H9="Lavado de Activos",H9="Financiación del Terrorismo"),'3. Impacto Riesgo de Corrupción'!Z9:Z11,
IF(OR(M9="Económico: Afectación menor a 10 SMLMV",M9="Reputacional: El riesgo afecta la imagen de alguna área de la organización"),"Leve",
IF(OR(M9="Económico: Entre 10 y 50 SMLMV",M9="Reputacional: El riesgo afecta la imagen de la entidad internamente, de conocimiento general, nivel interno, de junta directiva y accionistas y/o de proveedores"),"Menor",
IF(OR(M9="Económico: Entre 50 y 100 SMLMV",M9="Reputacional: El riesgo afecta la imagen de la entidad con algunos usuarios de relevancia frente al logro de los objetivos"),"Moderado",
IF(OR(M9="Económico: Entre 100 y 500 SMLMV",M9="Reputacional: El riesgo afecta la imagen de de la entidad con efecto publicitario sostenido a nivel de sector administrativo, nivel departamental o municipal"),"Mayor",
IF(OR(M9="Económico: Mayor a 500 SMLMV",M9="Reputacional: El riesgo afecta la imagen de la entidad a nivel nacional, con efecto publicitarios sostenible a nivel país"),"Catastrófico",""))))))</f>
        <v>Moderado</v>
      </c>
      <c r="O9" s="115">
        <f>IF(N9="Leve",0.2,
IF(N9="Menor",0.4,
IF(N9="Moderado",0.6,
IF(N9="Mayor",0.8,
IF(N9="Catastrófico",1,"")))))</f>
        <v>0.6</v>
      </c>
      <c r="P9" s="116" t="str">
        <f>IF(AND(K9="Muy Alta",OR(N9="Leve",N9="Menor",N9="Moderado",N9="Mayor")),"Alto",
IF(AND(K9="Casi seguro",OR(N9="Moderado",N9="Mayor")),"Extremo",
IF(AND(OR(K9="Alta",K9="Probable"),OR(N9="Leve",N9="Menor")),"Moderado",
IF(AND(OR(K9="Alta",K9="Probable"),N9="Moderado"),"Alto",
IF(AND(K9="Alta",N9="Mayor"),"Alto",
IF(AND(K9="Probable",N9="Mayor"),"Extremo",
IF(AND(OR(K9="Media",K9="Posible"),OR(N9="Leve",N9="Menor")),"Moderado",
IF(AND(K9="Media",N9="Moderado"),"Moderado",
IF(AND(K9="Posible",N9="Moderado"),"Alto",
IF(AND(K9="Media",N9="Mayor"),"Alto",
IF(AND(K9="Posible",N9="Mayor"),"Extremo",
IF(AND(OR(K9="Media",K9="Posible"),OR(N9="Mayor")),"Alto",
IF(AND(OR(K9="Baja",K9="Improbable"),OR(N9="Leve")),"Bajo",
IF(AND(K9="Baja",OR(N9="Menor",N9="Moderado")),"Moderado",
IF(AND(K9="Improbable",N9="Menor"),"Bajo",
IF(AND(OR(K9="Baja",K9="Improbable"),OR(N9="Mayor")),"Alto",
IF(AND(OR(K9="Muy Baja",K9="Rara vez"),OR(N9="Leve",N9="Menor")),"Bajo",
IF(AND(OR(K9="Muy Baja",K9="Rara vez"),OR(N9="Moderado")),"Moderado",
IF(AND(OR(K9="Muy Baja",K9="Rara vez"),OR(N9="Mayor")),"Alto",
IF(N9="Catastrófico","Extremo",""))))))))))))))))))))</f>
        <v>Moderado</v>
      </c>
      <c r="Q9" s="146" t="s">
        <v>412</v>
      </c>
      <c r="R9" s="146" t="s">
        <v>411</v>
      </c>
      <c r="S9" s="146" t="s">
        <v>433</v>
      </c>
      <c r="T9" s="146" t="s">
        <v>362</v>
      </c>
      <c r="U9" s="164" t="str">
        <f>IF(S9="","","Cuatrimestral")</f>
        <v>Cuatrimestral</v>
      </c>
      <c r="V9" s="151" t="s">
        <v>427</v>
      </c>
    </row>
    <row r="10" spans="1:22" ht="55.5" hidden="1" customHeight="1" x14ac:dyDescent="0.25">
      <c r="A10" s="118"/>
      <c r="B10" s="119"/>
      <c r="C10" s="112"/>
      <c r="D10" s="125"/>
      <c r="E10" s="125"/>
      <c r="F10" s="125"/>
      <c r="G10" s="110"/>
      <c r="H10" s="120"/>
      <c r="I10" s="120"/>
      <c r="J10" s="120"/>
      <c r="K10" s="114"/>
      <c r="L10" s="115"/>
      <c r="M10" s="117"/>
      <c r="N10" s="114"/>
      <c r="O10" s="115"/>
      <c r="P10" s="116"/>
      <c r="Q10" s="146"/>
      <c r="R10" s="146"/>
      <c r="S10" s="146"/>
      <c r="T10" s="146"/>
      <c r="U10" s="164"/>
      <c r="V10" s="152"/>
    </row>
    <row r="11" spans="1:22" ht="181.5" hidden="1" customHeight="1" x14ac:dyDescent="0.25">
      <c r="A11" s="118"/>
      <c r="B11" s="119"/>
      <c r="C11" s="113"/>
      <c r="D11" s="126"/>
      <c r="E11" s="126"/>
      <c r="F11" s="126"/>
      <c r="G11" s="110"/>
      <c r="H11" s="120"/>
      <c r="I11" s="120"/>
      <c r="J11" s="120"/>
      <c r="K11" s="114"/>
      <c r="L11" s="115"/>
      <c r="M11" s="117"/>
      <c r="N11" s="114"/>
      <c r="O11" s="115"/>
      <c r="P11" s="116"/>
      <c r="Q11" s="146"/>
      <c r="R11" s="146"/>
      <c r="S11" s="146"/>
      <c r="T11" s="146"/>
      <c r="U11" s="164"/>
      <c r="V11" s="153"/>
    </row>
    <row r="12" spans="1:22" ht="16.5" customHeight="1" x14ac:dyDescent="0.25">
      <c r="A12" s="118">
        <v>2</v>
      </c>
      <c r="B12" s="119" t="str">
        <f>IF(C12="","",
IF('1. Punto de Partida'!$C$6="","",'1. Punto de Partida'!$C$6))</f>
        <v>Tecnologías de la Información y las Comunicaciones</v>
      </c>
      <c r="C12" s="121" t="s">
        <v>406</v>
      </c>
      <c r="D12" s="121" t="s">
        <v>80</v>
      </c>
      <c r="E12" s="121" t="s">
        <v>407</v>
      </c>
      <c r="F12" s="121" t="s">
        <v>408</v>
      </c>
      <c r="G12" s="121" t="s">
        <v>426</v>
      </c>
      <c r="H12" s="120" t="s">
        <v>14</v>
      </c>
      <c r="I12" s="120" t="s">
        <v>93</v>
      </c>
      <c r="J12" s="120" t="s">
        <v>360</v>
      </c>
      <c r="K12" s="114" t="str">
        <f t="shared" ref="K12" si="0">IFERROR(MID(J12,1,SEARCH(":",J12,1)-1),"")</f>
        <v>Baja</v>
      </c>
      <c r="L12" s="115">
        <f>IF(OR(K12="Rara vez",K12="Muy Baja"),0.2,
IF(OR(K12="Improbable",K12="Baja"),0.4,
IF(OR(K12="Posible",K12="Media"),0.6,
IF(OR(K12="Probable",K12="Alta"),0.8,
IF(OR(K12="Casi seguro",K12="Muy Alta"),1,"")))))</f>
        <v>0.4</v>
      </c>
      <c r="M12" s="117" t="s">
        <v>361</v>
      </c>
      <c r="N12" s="114" t="str">
        <f>IF(OR(H12="Corrupción",H12="Trámites, OPAs y Consultas de Acceso a la Información Pública",H12="Lavado de Activos",H12="Financiación del Terrorismo"),'3. Impacto Riesgo de Corrupción'!Z12:Z14,
IF(OR(M12="Económico: Afectación menor a 10 SMLMV",M12="Reputacional: El riesgo afecta la imagen de alguna área de la organización"),"Leve",
IF(OR(M12="Económico: Entre 10 y 50 SMLMV",M12="Reputacional: El riesgo afecta la imagen de la entidad internamente, de conocimiento general, nivel interno, de junta directiva y accionistas y/o de proveedores"),"Menor",
IF(OR(M12="Económico: Entre 50 y 100 SMLMV",M12="Reputacional: El riesgo afecta la imagen de la entidad con algunos usuarios de relevancia frente al logro de los objetivos"),"Moderado",
IF(OR(M12="Económico: Entre 100 y 500 SMLMV",M12="Reputacional: El riesgo afecta la imagen de de la entidad con efecto publicitario sostenido a nivel de sector administrativo, nivel departamental o municipal"),"Mayor",
IF(OR(M12="Económico: Mayor a 500 SMLMV",M12="Reputacional: El riesgo afecta la imagen de la entidad a nivel nacional, con efecto publicitarios sostenible a nivel país"),"Catastrófico",""))))))</f>
        <v>Moderado</v>
      </c>
      <c r="O12" s="115">
        <f t="shared" ref="O12" si="1">IF(N12="Leve",0.2,
IF(N12="Menor",0.4,
IF(N12="Moderado",0.6,
IF(N12="Mayor",0.8,
IF(N12="Catastrófico",1,"")))))</f>
        <v>0.6</v>
      </c>
      <c r="P12" s="116" t="str">
        <f t="shared" ref="P12" si="2">IF(AND(K12="Muy Alta",OR(N12="Leve",N12="Menor",N12="Moderado",N12="Mayor")),"Alto",
IF(AND(K12="Casi seguro",OR(N12="Moderado",N12="Mayor")),"Extremo",
IF(AND(OR(K12="Alta",K12="Probable"),OR(N12="Leve",N12="Menor")),"Moderado",
IF(AND(OR(K12="Alta",K12="Probable"),N12="Moderado"),"Alto",
IF(AND(K12="Alta",N12="Mayor"),"Alto",
IF(AND(K12="Probable",N12="Mayor"),"Extremo",
IF(AND(OR(K12="Media",K12="Posible"),OR(N12="Leve",N12="Menor")),"Moderado",
IF(AND(K12="Media",N12="Moderado"),"Moderado",
IF(AND(K12="Posible",N12="Moderado"),"Alto",
IF(AND(K12="Media",N12="Mayor"),"Alto",
IF(AND(K12="Posible",N12="Mayor"),"Extremo",
IF(AND(OR(K12="Media",K12="Posible"),OR(N12="Mayor")),"Alto",
IF(AND(OR(K12="Baja",K12="Improbable"),OR(N12="Leve")),"Bajo",
IF(AND(K12="Baja",OR(N12="Menor",N12="Moderado")),"Moderado",
IF(AND(K12="Improbable",N12="Menor"),"Bajo",
IF(AND(OR(K12="Baja",K12="Improbable"),OR(N12="Mayor")),"Alto",
IF(AND(OR(K12="Muy Baja",K12="Rara vez"),OR(N12="Leve",N12="Menor")),"Bajo",
IF(AND(OR(K12="Muy Baja",K12="Rara vez"),OR(N12="Moderado")),"Moderado",
IF(AND(OR(K12="Muy Baja",K12="Rara vez"),OR(N12="Mayor")),"Alto",
IF(N12="Catastrófico","Extremo",""))))))))))))))))))))</f>
        <v>Moderado</v>
      </c>
      <c r="Q12" s="146" t="s">
        <v>423</v>
      </c>
      <c r="R12" s="146" t="s">
        <v>424</v>
      </c>
      <c r="S12" s="146" t="s">
        <v>433</v>
      </c>
      <c r="T12" s="146" t="s">
        <v>410</v>
      </c>
      <c r="U12" s="164" t="str">
        <f>IF(S12="","","Cuatrimestral")</f>
        <v>Cuatrimestral</v>
      </c>
      <c r="V12" s="110" t="s">
        <v>429</v>
      </c>
    </row>
    <row r="13" spans="1:22" ht="16.5" customHeight="1" x14ac:dyDescent="0.25">
      <c r="A13" s="118"/>
      <c r="B13" s="119"/>
      <c r="C13" s="125"/>
      <c r="D13" s="125"/>
      <c r="E13" s="125"/>
      <c r="F13" s="125"/>
      <c r="G13" s="125"/>
      <c r="H13" s="120"/>
      <c r="I13" s="120"/>
      <c r="J13" s="120"/>
      <c r="K13" s="114"/>
      <c r="L13" s="115"/>
      <c r="M13" s="117"/>
      <c r="N13" s="114"/>
      <c r="O13" s="115"/>
      <c r="P13" s="116"/>
      <c r="Q13" s="146"/>
      <c r="R13" s="146"/>
      <c r="S13" s="146"/>
      <c r="T13" s="146"/>
      <c r="U13" s="164"/>
      <c r="V13" s="110"/>
    </row>
    <row r="14" spans="1:22" ht="16.5" customHeight="1" x14ac:dyDescent="0.25">
      <c r="A14" s="118"/>
      <c r="B14" s="119"/>
      <c r="C14" s="126"/>
      <c r="D14" s="126"/>
      <c r="E14" s="126"/>
      <c r="F14" s="126"/>
      <c r="G14" s="126"/>
      <c r="H14" s="120"/>
      <c r="I14" s="120"/>
      <c r="J14" s="120"/>
      <c r="K14" s="114"/>
      <c r="L14" s="115"/>
      <c r="M14" s="117"/>
      <c r="N14" s="114"/>
      <c r="O14" s="115"/>
      <c r="P14" s="116"/>
      <c r="Q14" s="146"/>
      <c r="R14" s="146"/>
      <c r="S14" s="146"/>
      <c r="T14" s="146"/>
      <c r="U14" s="164"/>
      <c r="V14" s="110"/>
    </row>
    <row r="15" spans="1:22" ht="16.5" customHeight="1" x14ac:dyDescent="0.25">
      <c r="A15" s="118">
        <v>3</v>
      </c>
      <c r="B15" s="119" t="str">
        <f>IF(C15="","",
IF('1. Punto de Partida'!$C$6="","",'1. Punto de Partida'!$C$6))</f>
        <v>Tecnologías de la Información y las Comunicaciones</v>
      </c>
      <c r="C15" s="121" t="s">
        <v>413</v>
      </c>
      <c r="D15" s="121" t="s">
        <v>80</v>
      </c>
      <c r="E15" s="121" t="s">
        <v>414</v>
      </c>
      <c r="F15" s="121" t="s">
        <v>425</v>
      </c>
      <c r="G15" s="121" t="s">
        <v>430</v>
      </c>
      <c r="H15" s="120" t="s">
        <v>14</v>
      </c>
      <c r="I15" s="120" t="s">
        <v>84</v>
      </c>
      <c r="J15" s="120" t="s">
        <v>360</v>
      </c>
      <c r="K15" s="114" t="str">
        <f t="shared" ref="K15" si="3">IFERROR(MID(J15,1,SEARCH(":",J15,1)-1),"")</f>
        <v>Baja</v>
      </c>
      <c r="L15" s="115">
        <f t="shared" ref="L15" si="4">IF(OR(K15="Rara vez",K15="Muy Baja"),0.2,
IF(OR(K15="Improbable",K15="Baja"),0.4,
IF(OR(K15="Posible",K15="Media"),0.6,
IF(OR(K15="Probable",K15="Alta"),0.8,
IF(OR(K15="Casi seguro",K15="Muy Alta"),1,"")))))</f>
        <v>0.4</v>
      </c>
      <c r="M15" s="117" t="s">
        <v>361</v>
      </c>
      <c r="N15" s="114" t="str">
        <f>IF(OR(H15="Corrupción",H15="Trámites, OPAs y Consultas de Acceso a la Información Pública",H15="Lavado de Activos",H15="Financiación del Terrorismo"),'3. Impacto Riesgo de Corrupción'!Z15:Z17,
IF(OR(M15="Económico: Afectación menor a 10 SMLMV",M15="Reputacional: El riesgo afecta la imagen de alguna área de la organización"),"Leve",
IF(OR(M15="Económico: Entre 10 y 50 SMLMV",M15="Reputacional: El riesgo afecta la imagen de la entidad internamente, de conocimiento general, nivel interno, de junta directiva y accionistas y/o de proveedores"),"Menor",
IF(OR(M15="Económico: Entre 50 y 100 SMLMV",M15="Reputacional: El riesgo afecta la imagen de la entidad con algunos usuarios de relevancia frente al logro de los objetivos"),"Moderado",
IF(OR(M15="Económico: Entre 100 y 500 SMLMV",M15="Reputacional: El riesgo afecta la imagen de de la entidad con efecto publicitario sostenido a nivel de sector administrativo, nivel departamental o municipal"),"Mayor",
IF(OR(M15="Económico: Mayor a 500 SMLMV",M15="Reputacional: El riesgo afecta la imagen de la entidad a nivel nacional, con efecto publicitarios sostenible a nivel país"),"Catastrófico",""))))))</f>
        <v>Moderado</v>
      </c>
      <c r="O15" s="115">
        <f t="shared" ref="O15" si="5">IF(N15="Leve",0.2,
IF(N15="Menor",0.4,
IF(N15="Moderado",0.6,
IF(N15="Mayor",0.8,
IF(N15="Catastrófico",1,"")))))</f>
        <v>0.6</v>
      </c>
      <c r="P15" s="116" t="str">
        <f t="shared" ref="P15" si="6">IF(AND(K15="Muy Alta",OR(N15="Leve",N15="Menor",N15="Moderado",N15="Mayor")),"Alto",
IF(AND(K15="Casi seguro",OR(N15="Moderado",N15="Mayor")),"Extremo",
IF(AND(OR(K15="Alta",K15="Probable"),OR(N15="Leve",N15="Menor")),"Moderado",
IF(AND(OR(K15="Alta",K15="Probable"),N15="Moderado"),"Alto",
IF(AND(K15="Alta",N15="Mayor"),"Alto",
IF(AND(K15="Probable",N15="Mayor"),"Extremo",
IF(AND(OR(K15="Media",K15="Posible"),OR(N15="Leve",N15="Menor")),"Moderado",
IF(AND(K15="Media",N15="Moderado"),"Moderado",
IF(AND(K15="Posible",N15="Moderado"),"Alto",
IF(AND(K15="Media",N15="Mayor"),"Alto",
IF(AND(K15="Posible",N15="Mayor"),"Extremo",
IF(AND(OR(K15="Media",K15="Posible"),OR(N15="Mayor")),"Alto",
IF(AND(OR(K15="Baja",K15="Improbable"),OR(N15="Leve")),"Bajo",
IF(AND(K15="Baja",OR(N15="Menor",N15="Moderado")),"Moderado",
IF(AND(K15="Improbable",N15="Menor"),"Bajo",
IF(AND(OR(K15="Baja",K15="Improbable"),OR(N15="Mayor")),"Alto",
IF(AND(OR(K15="Muy Baja",K15="Rara vez"),OR(N15="Leve",N15="Menor")),"Bajo",
IF(AND(OR(K15="Muy Baja",K15="Rara vez"),OR(N15="Moderado")),"Moderado",
IF(AND(OR(K15="Muy Baja",K15="Rara vez"),OR(N15="Mayor")),"Alto",
IF(N15="Catastrófico","Extremo",""))))))))))))))))))))</f>
        <v>Moderado</v>
      </c>
      <c r="Q15" s="146" t="s">
        <v>423</v>
      </c>
      <c r="R15" s="146" t="s">
        <v>424</v>
      </c>
      <c r="S15" s="146" t="s">
        <v>433</v>
      </c>
      <c r="T15" s="146" t="s">
        <v>436</v>
      </c>
      <c r="U15" s="164" t="str">
        <f t="shared" ref="U15" si="7">IF(S15="","","Cuatrimestral")</f>
        <v>Cuatrimestral</v>
      </c>
      <c r="V15" s="110" t="s">
        <v>428</v>
      </c>
    </row>
    <row r="16" spans="1:22" ht="16.5" customHeight="1" x14ac:dyDescent="0.25">
      <c r="A16" s="118"/>
      <c r="B16" s="119"/>
      <c r="C16" s="125"/>
      <c r="D16" s="125"/>
      <c r="E16" s="125"/>
      <c r="F16" s="125"/>
      <c r="G16" s="125"/>
      <c r="H16" s="120"/>
      <c r="I16" s="120"/>
      <c r="J16" s="120"/>
      <c r="K16" s="114"/>
      <c r="L16" s="115"/>
      <c r="M16" s="117"/>
      <c r="N16" s="114"/>
      <c r="O16" s="115"/>
      <c r="P16" s="116"/>
      <c r="Q16" s="146"/>
      <c r="R16" s="146"/>
      <c r="S16" s="146"/>
      <c r="T16" s="146"/>
      <c r="U16" s="164"/>
      <c r="V16" s="110"/>
    </row>
    <row r="17" spans="1:22" ht="16.5" customHeight="1" x14ac:dyDescent="0.25">
      <c r="A17" s="118"/>
      <c r="B17" s="119"/>
      <c r="C17" s="126"/>
      <c r="D17" s="126"/>
      <c r="E17" s="126"/>
      <c r="F17" s="126"/>
      <c r="G17" s="126"/>
      <c r="H17" s="120"/>
      <c r="I17" s="120"/>
      <c r="J17" s="120"/>
      <c r="K17" s="114"/>
      <c r="L17" s="115"/>
      <c r="M17" s="117"/>
      <c r="N17" s="114"/>
      <c r="O17" s="115"/>
      <c r="P17" s="116"/>
      <c r="Q17" s="146"/>
      <c r="R17" s="146"/>
      <c r="S17" s="146"/>
      <c r="T17" s="146"/>
      <c r="U17" s="164"/>
      <c r="V17" s="110"/>
    </row>
    <row r="18" spans="1:22" ht="16.5" customHeight="1" x14ac:dyDescent="0.25">
      <c r="A18" s="118">
        <v>4</v>
      </c>
      <c r="B18" s="119" t="str">
        <f>IF(C18="","",
IF('1. Punto de Partida'!$C$6="","",'1. Punto de Partida'!$C$6))</f>
        <v>Tecnologías de la Información y las Comunicaciones</v>
      </c>
      <c r="C18" s="121" t="s">
        <v>415</v>
      </c>
      <c r="D18" s="121" t="s">
        <v>80</v>
      </c>
      <c r="E18" s="121" t="s">
        <v>416</v>
      </c>
      <c r="F18" s="121" t="s">
        <v>417</v>
      </c>
      <c r="G18" s="121" t="s">
        <v>418</v>
      </c>
      <c r="H18" s="120" t="s">
        <v>14</v>
      </c>
      <c r="I18" s="120" t="s">
        <v>84</v>
      </c>
      <c r="J18" s="120" t="s">
        <v>360</v>
      </c>
      <c r="K18" s="114" t="str">
        <f t="shared" ref="K18" si="8">IFERROR(MID(J18,1,SEARCH(":",J18,1)-1),"")</f>
        <v>Baja</v>
      </c>
      <c r="L18" s="115">
        <f t="shared" ref="L18" si="9">IF(OR(K18="Rara vez",K18="Muy Baja"),0.2,
IF(OR(K18="Improbable",K18="Baja"),0.4,
IF(OR(K18="Posible",K18="Media"),0.6,
IF(OR(K18="Probable",K18="Alta"),0.8,
IF(OR(K18="Casi seguro",K18="Muy Alta"),1,"")))))</f>
        <v>0.4</v>
      </c>
      <c r="M18" s="117" t="s">
        <v>361</v>
      </c>
      <c r="N18" s="114" t="str">
        <f>IF(OR(H18="Corrupción",H18="Trámites, OPAs y Consultas de Acceso a la Información Pública",H18="Lavado de Activos",H18="Financiación del Terrorismo"),'3. Impacto Riesgo de Corrupción'!Z18:Z20,
IF(OR(M18="Económico: Afectación menor a 10 SMLMV",M18="Reputacional: El riesgo afecta la imagen de alguna área de la organización"),"Leve",
IF(OR(M18="Económico: Entre 10 y 50 SMLMV",M18="Reputacional: El riesgo afecta la imagen de la entidad internamente, de conocimiento general, nivel interno, de junta directiva y accionistas y/o de proveedores"),"Menor",
IF(OR(M18="Económico: Entre 50 y 100 SMLMV",M18="Reputacional: El riesgo afecta la imagen de la entidad con algunos usuarios de relevancia frente al logro de los objetivos"),"Moderado",
IF(OR(M18="Económico: Entre 100 y 500 SMLMV",M18="Reputacional: El riesgo afecta la imagen de de la entidad con efecto publicitario sostenido a nivel de sector administrativo, nivel departamental o municipal"),"Mayor",
IF(OR(M18="Económico: Mayor a 500 SMLMV",M18="Reputacional: El riesgo afecta la imagen de la entidad a nivel nacional, con efecto publicitarios sostenible a nivel país"),"Catastrófico",""))))))</f>
        <v>Moderado</v>
      </c>
      <c r="O18" s="115">
        <f t="shared" ref="O18" si="10">IF(N18="Leve",0.2,
IF(N18="Menor",0.4,
IF(N18="Moderado",0.6,
IF(N18="Mayor",0.8,
IF(N18="Catastrófico",1,"")))))</f>
        <v>0.6</v>
      </c>
      <c r="P18" s="116" t="str">
        <f t="shared" ref="P18" si="11">IF(AND(K18="Muy Alta",OR(N18="Leve",N18="Menor",N18="Moderado",N18="Mayor")),"Alto",
IF(AND(K18="Casi seguro",OR(N18="Moderado",N18="Mayor")),"Extremo",
IF(AND(OR(K18="Alta",K18="Probable"),OR(N18="Leve",N18="Menor")),"Moderado",
IF(AND(OR(K18="Alta",K18="Probable"),N18="Moderado"),"Alto",
IF(AND(K18="Alta",N18="Mayor"),"Alto",
IF(AND(K18="Probable",N18="Mayor"),"Extremo",
IF(AND(OR(K18="Media",K18="Posible"),OR(N18="Leve",N18="Menor")),"Moderado",
IF(AND(K18="Media",N18="Moderado"),"Moderado",
IF(AND(K18="Posible",N18="Moderado"),"Alto",
IF(AND(K18="Media",N18="Mayor"),"Alto",
IF(AND(K18="Posible",N18="Mayor"),"Extremo",
IF(AND(OR(K18="Media",K18="Posible"),OR(N18="Mayor")),"Alto",
IF(AND(OR(K18="Baja",K18="Improbable"),OR(N18="Leve")),"Bajo",
IF(AND(K18="Baja",OR(N18="Menor",N18="Moderado")),"Moderado",
IF(AND(K18="Improbable",N18="Menor"),"Bajo",
IF(AND(OR(K18="Baja",K18="Improbable"),OR(N18="Mayor")),"Alto",
IF(AND(OR(K18="Muy Baja",K18="Rara vez"),OR(N18="Leve",N18="Menor")),"Bajo",
IF(AND(OR(K18="Muy Baja",K18="Rara vez"),OR(N18="Moderado")),"Moderado",
IF(AND(OR(K18="Muy Baja",K18="Rara vez"),OR(N18="Mayor")),"Alto",
IF(N18="Catastrófico","Extremo",""))))))))))))))))))))</f>
        <v>Moderado</v>
      </c>
      <c r="Q18" s="146" t="s">
        <v>431</v>
      </c>
      <c r="R18" s="146" t="s">
        <v>432</v>
      </c>
      <c r="S18" s="146" t="s">
        <v>434</v>
      </c>
      <c r="T18" s="146" t="s">
        <v>435</v>
      </c>
      <c r="U18" s="164" t="str">
        <f t="shared" ref="U18" si="12">IF(S18="","","Cuatrimestral")</f>
        <v>Cuatrimestral</v>
      </c>
      <c r="V18" s="110" t="s">
        <v>458</v>
      </c>
    </row>
    <row r="19" spans="1:22" ht="15" customHeight="1" x14ac:dyDescent="0.25">
      <c r="A19" s="118"/>
      <c r="B19" s="119"/>
      <c r="C19" s="125"/>
      <c r="D19" s="125"/>
      <c r="E19" s="125"/>
      <c r="F19" s="125"/>
      <c r="G19" s="125"/>
      <c r="H19" s="120"/>
      <c r="I19" s="120"/>
      <c r="J19" s="120"/>
      <c r="K19" s="114"/>
      <c r="L19" s="115"/>
      <c r="M19" s="117"/>
      <c r="N19" s="114"/>
      <c r="O19" s="115"/>
      <c r="P19" s="116"/>
      <c r="Q19" s="146"/>
      <c r="R19" s="146"/>
      <c r="S19" s="146"/>
      <c r="T19" s="146"/>
      <c r="U19" s="164"/>
      <c r="V19" s="110"/>
    </row>
    <row r="20" spans="1:22" ht="15" customHeight="1" x14ac:dyDescent="0.25">
      <c r="A20" s="118"/>
      <c r="B20" s="119"/>
      <c r="C20" s="126"/>
      <c r="D20" s="126"/>
      <c r="E20" s="126"/>
      <c r="F20" s="126"/>
      <c r="G20" s="126"/>
      <c r="H20" s="120"/>
      <c r="I20" s="120"/>
      <c r="J20" s="120"/>
      <c r="K20" s="114"/>
      <c r="L20" s="115"/>
      <c r="M20" s="117"/>
      <c r="N20" s="114"/>
      <c r="O20" s="115"/>
      <c r="P20" s="116"/>
      <c r="Q20" s="146"/>
      <c r="R20" s="146"/>
      <c r="S20" s="146"/>
      <c r="T20" s="146"/>
      <c r="U20" s="164"/>
      <c r="V20" s="110"/>
    </row>
    <row r="21" spans="1:22" ht="16.5" customHeight="1" x14ac:dyDescent="0.25">
      <c r="A21" s="118">
        <v>5</v>
      </c>
      <c r="B21" s="119" t="str">
        <f>IF(C21="","",
IF('1. Punto de Partida'!$C$6="","",'1. Punto de Partida'!$C$6))</f>
        <v>Tecnologías de la Información y las Comunicaciones</v>
      </c>
      <c r="C21" s="130" t="s">
        <v>363</v>
      </c>
      <c r="D21" s="130" t="s">
        <v>80</v>
      </c>
      <c r="E21" s="130" t="s">
        <v>364</v>
      </c>
      <c r="F21" s="130" t="s">
        <v>365</v>
      </c>
      <c r="G21" s="130" t="s">
        <v>366</v>
      </c>
      <c r="H21" s="120" t="s">
        <v>117</v>
      </c>
      <c r="I21" s="120" t="s">
        <v>82</v>
      </c>
      <c r="J21" s="120" t="s">
        <v>367</v>
      </c>
      <c r="K21" s="114" t="str">
        <f t="shared" ref="K21" si="13">IFERROR(MID(J21,1,SEARCH(":",J21,1)-1),"")</f>
        <v>Rara vez</v>
      </c>
      <c r="L21" s="115">
        <f t="shared" ref="L21" si="14">IF(OR(K21="Rara vez",K21="Muy Baja"),0.2,
IF(OR(K21="Improbable",K21="Baja"),0.4,
IF(OR(K21="Posible",K21="Media"),0.6,
IF(OR(K21="Probable",K21="Alta"),0.8,
IF(OR(K21="Casi seguro",K21="Muy Alta"),1,"")))))</f>
        <v>0.2</v>
      </c>
      <c r="M21" s="127"/>
      <c r="N21" s="114" t="str">
        <f>IF(OR(H21="Corrupción",H21="Trámites, OPAs y Consultas de Acceso a la Información Pública",H21="Lavado de Activos",H21="Financiación del Terrorismo"),'3. Impacto Riesgo de Corrupción'!Z21:Z23,
IF(OR(M21="Económico: Afectación menor a 10 SMLMV",M21="Reputacional: El riesgo afecta la imagen de alguna área de la organización"),"Leve",
IF(OR(M21="Económico: Entre 10 y 50 SMLMV",M21="Reputacional: El riesgo afecta la imagen de la entidad internamente, de conocimiento general, nivel interno, de junta directiva y accionistas y/o de proveedores"),"Menor",
IF(OR(M21="Económico: Entre 50 y 100 SMLMV",M21="Reputacional: El riesgo afecta la imagen de la entidad con algunos usuarios de relevancia frente al logro de los objetivos"),"Moderado",
IF(OR(M21="Económico: Entre 100 y 500 SMLMV",M21="Reputacional: El riesgo afecta la imagen de de la entidad con efecto publicitario sostenido a nivel de sector administrativo, nivel departamental o municipal"),"Mayor",
IF(OR(M21="Económico: Mayor a 500 SMLMV",M21="Reputacional: El riesgo afecta la imagen de la entidad a nivel nacional, con efecto publicitarios sostenible a nivel país"),"Catastrófico",""))))))</f>
        <v>Catastrófico</v>
      </c>
      <c r="O21" s="115">
        <f t="shared" ref="O21" si="15">IF(N21="Leve",0.2,
IF(N21="Menor",0.4,
IF(N21="Moderado",0.6,
IF(N21="Mayor",0.8,
IF(N21="Catastrófico",1,"")))))</f>
        <v>1</v>
      </c>
      <c r="P21" s="116" t="str">
        <f t="shared" ref="P21" si="16">IF(AND(K21="Muy Alta",OR(N21="Leve",N21="Menor",N21="Moderado",N21="Mayor")),"Alto",
IF(AND(K21="Casi seguro",OR(N21="Moderado",N21="Mayor")),"Extremo",
IF(AND(OR(K21="Alta",K21="Probable"),OR(N21="Leve",N21="Menor")),"Moderado",
IF(AND(OR(K21="Alta",K21="Probable"),N21="Moderado"),"Alto",
IF(AND(K21="Alta",N21="Mayor"),"Alto",
IF(AND(K21="Probable",N21="Mayor"),"Extremo",
IF(AND(OR(K21="Media",K21="Posible"),OR(N21="Leve",N21="Menor")),"Moderado",
IF(AND(K21="Media",N21="Moderado"),"Moderado",
IF(AND(K21="Posible",N21="Moderado"),"Alto",
IF(AND(K21="Media",N21="Mayor"),"Alto",
IF(AND(K21="Posible",N21="Mayor"),"Extremo",
IF(AND(OR(K21="Media",K21="Posible"),OR(N21="Mayor")),"Alto",
IF(AND(OR(K21="Baja",K21="Improbable"),OR(N21="Leve")),"Bajo",
IF(AND(K21="Baja",OR(N21="Menor",N21="Moderado")),"Moderado",
IF(AND(K21="Improbable",N21="Menor"),"Bajo",
IF(AND(OR(K21="Baja",K21="Improbable"),OR(N21="Mayor")),"Alto",
IF(AND(OR(K21="Muy Baja",K21="Rara vez"),OR(N21="Leve",N21="Menor")),"Bajo",
IF(AND(OR(K21="Muy Baja",K21="Rara vez"),OR(N21="Moderado")),"Moderado",
IF(AND(OR(K21="Muy Baja",K21="Rara vez"),OR(N21="Mayor")),"Alto",
IF(N21="Catastrófico","Extremo",""))))))))))))))))))))</f>
        <v>Extremo</v>
      </c>
      <c r="Q21" s="146"/>
      <c r="R21" s="146"/>
      <c r="S21" s="146"/>
      <c r="T21" s="146"/>
      <c r="U21" s="164" t="str">
        <f t="shared" ref="U21" si="17">IF(S21="","","Cuatrimestral")</f>
        <v/>
      </c>
      <c r="V21" s="110"/>
    </row>
    <row r="22" spans="1:22" ht="15" customHeight="1" x14ac:dyDescent="0.25">
      <c r="A22" s="118"/>
      <c r="B22" s="119"/>
      <c r="C22" s="125"/>
      <c r="D22" s="125"/>
      <c r="E22" s="125"/>
      <c r="F22" s="125"/>
      <c r="G22" s="125"/>
      <c r="H22" s="120"/>
      <c r="I22" s="120"/>
      <c r="J22" s="120"/>
      <c r="K22" s="114"/>
      <c r="L22" s="115"/>
      <c r="M22" s="128"/>
      <c r="N22" s="114"/>
      <c r="O22" s="115"/>
      <c r="P22" s="116"/>
      <c r="Q22" s="146"/>
      <c r="R22" s="146"/>
      <c r="S22" s="146"/>
      <c r="T22" s="146"/>
      <c r="U22" s="164"/>
      <c r="V22" s="110"/>
    </row>
    <row r="23" spans="1:22" ht="15" customHeight="1" x14ac:dyDescent="0.25">
      <c r="A23" s="118"/>
      <c r="B23" s="119"/>
      <c r="C23" s="126"/>
      <c r="D23" s="126"/>
      <c r="E23" s="126"/>
      <c r="F23" s="126"/>
      <c r="G23" s="126"/>
      <c r="H23" s="120"/>
      <c r="I23" s="120"/>
      <c r="J23" s="120"/>
      <c r="K23" s="114"/>
      <c r="L23" s="115"/>
      <c r="M23" s="129"/>
      <c r="N23" s="114"/>
      <c r="O23" s="115"/>
      <c r="P23" s="116"/>
      <c r="Q23" s="146"/>
      <c r="R23" s="146"/>
      <c r="S23" s="146"/>
      <c r="T23" s="146"/>
      <c r="U23" s="164"/>
      <c r="V23" s="110"/>
    </row>
    <row r="24" spans="1:22" ht="16.5" customHeight="1" x14ac:dyDescent="0.25">
      <c r="A24" s="118">
        <v>6</v>
      </c>
      <c r="B24" s="119" t="str">
        <f>IF(C24="","",
IF('1. Punto de Partida'!$C$6="","",'1. Punto de Partida'!$C$6))</f>
        <v>Tecnologías de la Información y las Comunicaciones</v>
      </c>
      <c r="C24" s="121" t="s">
        <v>419</v>
      </c>
      <c r="D24" s="121" t="s">
        <v>80</v>
      </c>
      <c r="E24" s="121" t="s">
        <v>420</v>
      </c>
      <c r="F24" s="121" t="s">
        <v>421</v>
      </c>
      <c r="G24" s="121" t="s">
        <v>422</v>
      </c>
      <c r="H24" s="120" t="s">
        <v>14</v>
      </c>
      <c r="I24" s="120" t="s">
        <v>84</v>
      </c>
      <c r="J24" s="120" t="s">
        <v>360</v>
      </c>
      <c r="K24" s="114" t="str">
        <f t="shared" ref="K24" si="18">IFERROR(MID(J24,1,SEARCH(":",J24,1)-1),"")</f>
        <v>Baja</v>
      </c>
      <c r="L24" s="115">
        <f t="shared" ref="L24" si="19">IF(OR(K24="Rara vez",K24="Muy Baja"),0.2,
IF(OR(K24="Improbable",K24="Baja"),0.4,
IF(OR(K24="Posible",K24="Media"),0.6,
IF(OR(K24="Probable",K24="Alta"),0.8,
IF(OR(K24="Casi seguro",K24="Muy Alta"),1,"")))))</f>
        <v>0.4</v>
      </c>
      <c r="M24" s="117" t="s">
        <v>361</v>
      </c>
      <c r="N24" s="114" t="str">
        <f>IF(OR(H24="Corrupción",H24="Trámites, OPAs y Consultas de Acceso a la Información Pública",H24="Lavado de Activos",H24="Financiación del Terrorismo"),'3. Impacto Riesgo de Corrupción'!Z24:Z26,
IF(OR(M24="Económico: Afectación menor a 10 SMLMV",M24="Reputacional: El riesgo afecta la imagen de alguna área de la organización"),"Leve",
IF(OR(M24="Económico: Entre 10 y 50 SMLMV",M24="Reputacional: El riesgo afecta la imagen de la entidad internamente, de conocimiento general, nivel interno, de junta directiva y accionistas y/o de proveedores"),"Menor",
IF(OR(M24="Económico: Entre 50 y 100 SMLMV",M24="Reputacional: El riesgo afecta la imagen de la entidad con algunos usuarios de relevancia frente al logro de los objetivos"),"Moderado",
IF(OR(M24="Económico: Entre 100 y 500 SMLMV",M24="Reputacional: El riesgo afecta la imagen de de la entidad con efecto publicitario sostenido a nivel de sector administrativo, nivel departamental o municipal"),"Mayor",
IF(OR(M24="Económico: Mayor a 500 SMLMV",M24="Reputacional: El riesgo afecta la imagen de la entidad a nivel nacional, con efecto publicitarios sostenible a nivel país"),"Catastrófico",""))))))</f>
        <v>Moderado</v>
      </c>
      <c r="O24" s="115">
        <f t="shared" ref="O24" si="20">IF(N24="Leve",0.2,
IF(N24="Menor",0.4,
IF(N24="Moderado",0.6,
IF(N24="Mayor",0.8,
IF(N24="Catastrófico",1,"")))))</f>
        <v>0.6</v>
      </c>
      <c r="P24" s="116" t="str">
        <f t="shared" ref="P24" si="21">IF(AND(K24="Muy Alta",OR(N24="Leve",N24="Menor",N24="Moderado",N24="Mayor")),"Alto",
IF(AND(K24="Casi seguro",OR(N24="Moderado",N24="Mayor")),"Extremo",
IF(AND(OR(K24="Alta",K24="Probable"),OR(N24="Leve",N24="Menor")),"Moderado",
IF(AND(OR(K24="Alta",K24="Probable"),N24="Moderado"),"Alto",
IF(AND(K24="Alta",N24="Mayor"),"Alto",
IF(AND(K24="Probable",N24="Mayor"),"Extremo",
IF(AND(OR(K24="Media",K24="Posible"),OR(N24="Leve",N24="Menor")),"Moderado",
IF(AND(K24="Media",N24="Moderado"),"Moderado",
IF(AND(K24="Posible",N24="Moderado"),"Alto",
IF(AND(K24="Media",N24="Mayor"),"Alto",
IF(AND(K24="Posible",N24="Mayor"),"Extremo",
IF(AND(OR(K24="Media",K24="Posible"),OR(N24="Mayor")),"Alto",
IF(AND(OR(K24="Baja",K24="Improbable"),OR(N24="Leve")),"Bajo",
IF(AND(K24="Baja",OR(N24="Menor",N24="Moderado")),"Moderado",
IF(AND(K24="Improbable",N24="Menor"),"Bajo",
IF(AND(OR(K24="Baja",K24="Improbable"),OR(N24="Mayor")),"Alto",
IF(AND(OR(K24="Muy Baja",K24="Rara vez"),OR(N24="Leve",N24="Menor")),"Bajo",
IF(AND(OR(K24="Muy Baja",K24="Rara vez"),OR(N24="Moderado")),"Moderado",
IF(AND(OR(K24="Muy Baja",K24="Rara vez"),OR(N24="Mayor")),"Alto",
IF(N24="Catastrófico","Extremo",""))))))))))))))))))))</f>
        <v>Moderado</v>
      </c>
      <c r="Q24" s="146" t="s">
        <v>437</v>
      </c>
      <c r="R24" s="146" t="s">
        <v>438</v>
      </c>
      <c r="S24" s="146" t="s">
        <v>439</v>
      </c>
      <c r="T24" s="146" t="s">
        <v>440</v>
      </c>
      <c r="U24" s="164" t="str">
        <f t="shared" ref="U24" si="22">IF(S24="","","Cuatrimestral")</f>
        <v>Cuatrimestral</v>
      </c>
      <c r="V24" s="110" t="s">
        <v>458</v>
      </c>
    </row>
    <row r="25" spans="1:22" ht="15" customHeight="1" x14ac:dyDescent="0.25">
      <c r="A25" s="118"/>
      <c r="B25" s="119"/>
      <c r="C25" s="125"/>
      <c r="D25" s="125"/>
      <c r="E25" s="125"/>
      <c r="F25" s="125"/>
      <c r="G25" s="125"/>
      <c r="H25" s="120"/>
      <c r="I25" s="120"/>
      <c r="J25" s="120"/>
      <c r="K25" s="114"/>
      <c r="L25" s="115"/>
      <c r="M25" s="117"/>
      <c r="N25" s="114"/>
      <c r="O25" s="115"/>
      <c r="P25" s="116"/>
      <c r="Q25" s="146"/>
      <c r="R25" s="146"/>
      <c r="S25" s="146"/>
      <c r="T25" s="146"/>
      <c r="U25" s="164"/>
      <c r="V25" s="110"/>
    </row>
    <row r="26" spans="1:22" ht="15" customHeight="1" x14ac:dyDescent="0.25">
      <c r="A26" s="118"/>
      <c r="B26" s="119"/>
      <c r="C26" s="126"/>
      <c r="D26" s="126"/>
      <c r="E26" s="126"/>
      <c r="F26" s="126"/>
      <c r="G26" s="126"/>
      <c r="H26" s="120"/>
      <c r="I26" s="120"/>
      <c r="J26" s="120"/>
      <c r="K26" s="114"/>
      <c r="L26" s="115"/>
      <c r="M26" s="117"/>
      <c r="N26" s="114"/>
      <c r="O26" s="115"/>
      <c r="P26" s="116"/>
      <c r="Q26" s="146"/>
      <c r="R26" s="146"/>
      <c r="S26" s="146"/>
      <c r="T26" s="146"/>
      <c r="U26" s="164"/>
      <c r="V26" s="110"/>
    </row>
    <row r="27" spans="1:22" ht="16.5" customHeight="1" x14ac:dyDescent="0.25">
      <c r="A27" s="118">
        <v>7</v>
      </c>
      <c r="B27" s="119" t="str">
        <f>IF(C27="","",
IF('1. Punto de Partida'!$C$6="","",'1. Punto de Partida'!$C$6))</f>
        <v>Tecnologías de la Información y las Comunicaciones</v>
      </c>
      <c r="C27" s="121" t="s">
        <v>506</v>
      </c>
      <c r="D27" s="121" t="s">
        <v>96</v>
      </c>
      <c r="E27" s="121" t="s">
        <v>507</v>
      </c>
      <c r="F27" s="121" t="s">
        <v>508</v>
      </c>
      <c r="G27" s="121" t="s">
        <v>509</v>
      </c>
      <c r="H27" s="121" t="s">
        <v>143</v>
      </c>
      <c r="I27" s="121" t="s">
        <v>85</v>
      </c>
      <c r="J27" s="121" t="s">
        <v>510</v>
      </c>
      <c r="K27" s="114" t="str">
        <f t="shared" ref="K27" si="23">IFERROR(MID(J27,1,SEARCH(":",J27,1)-1),"")</f>
        <v>Muy Alta</v>
      </c>
      <c r="L27" s="115">
        <f t="shared" ref="L27" si="24">IF(OR(K27="Rara vez",K27="Muy Baja"),0.2,
IF(OR(K27="Improbable",K27="Baja"),0.4,
IF(OR(K27="Posible",K27="Media"),0.6,
IF(OR(K27="Probable",K27="Alta"),0.8,
IF(OR(K27="Casi seguro",K27="Muy Alta"),1,"")))))</f>
        <v>1</v>
      </c>
      <c r="M27" s="124" t="s">
        <v>409</v>
      </c>
      <c r="N27" s="114" t="str">
        <f>IF(OR(H27="Corrupción",H27="Trámites, OPAs y Consultas de Acceso a la Información Pública",H27="Lavado de Activos",H27="Financiación del Terrorismo"),'3. Impacto Riesgo de Corrupción'!Z27:Z29,
IF(OR(M27="Económico: Afectación menor a 10 SMLMV",M27="Reputacional: El riesgo afecta la imagen de alguna área de la organización"),"Leve",
IF(OR(M27="Económico: Entre 10 y 50 SMLMV",M27="Reputacional: El riesgo afecta la imagen de la entidad internamente, de conocimiento general, nivel interno, de junta directiva y accionistas y/o de proveedores"),"Menor",
IF(OR(M27="Económico: Entre 50 y 100 SMLMV",M27="Reputacional: El riesgo afecta la imagen de la entidad con algunos usuarios de relevancia frente al logro de los objetivos"),"Moderado",
IF(OR(M27="Económico: Entre 100 y 500 SMLMV",M27="Reputacional: El riesgo afecta la imagen de de la entidad con efecto publicitario sostenido a nivel de sector administrativo, nivel departamental o municipal"),"Mayor",
IF(OR(M27="Económico: Mayor a 500 SMLMV",M27="Reputacional: El riesgo afecta la imagen de la entidad a nivel nacional, con efecto publicitarios sostenible a nivel país"),"Catastrófico",""))))))</f>
        <v>Mayor</v>
      </c>
      <c r="O27" s="115">
        <f t="shared" ref="O27" si="25">IF(N27="Leve",0.2,
IF(N27="Menor",0.4,
IF(N27="Moderado",0.6,
IF(N27="Mayor",0.8,
IF(N27="Catastrófico",1,"")))))</f>
        <v>0.8</v>
      </c>
      <c r="P27" s="116" t="str">
        <f t="shared" ref="P27" si="26">IF(AND(K27="Muy Alta",OR(N27="Leve",N27="Menor",N27="Moderado",N27="Mayor")),"Alto",
IF(AND(K27="Casi seguro",OR(N27="Moderado",N27="Mayor")),"Extremo",
IF(AND(OR(K27="Alta",K27="Probable"),OR(N27="Leve",N27="Menor")),"Moderado",
IF(AND(OR(K27="Alta",K27="Probable"),N27="Moderado"),"Alto",
IF(AND(K27="Alta",N27="Mayor"),"Alto",
IF(AND(K27="Probable",N27="Mayor"),"Extremo",
IF(AND(OR(K27="Media",K27="Posible"),OR(N27="Leve",N27="Menor")),"Moderado",
IF(AND(K27="Media",N27="Moderado"),"Moderado",
IF(AND(K27="Posible",N27="Moderado"),"Alto",
IF(AND(K27="Media",N27="Mayor"),"Alto",
IF(AND(K27="Posible",N27="Mayor"),"Extremo",
IF(AND(OR(K27="Media",K27="Posible"),OR(N27="Mayor")),"Alto",
IF(AND(OR(K27="Baja",K27="Improbable"),OR(N27="Leve")),"Bajo",
IF(AND(K27="Baja",OR(N27="Menor",N27="Moderado")),"Moderado",
IF(AND(K27="Improbable",N27="Menor"),"Bajo",
IF(AND(OR(K27="Baja",K27="Improbable"),OR(N27="Mayor")),"Alto",
IF(AND(OR(K27="Muy Baja",K27="Rara vez"),OR(N27="Leve",N27="Menor")),"Bajo",
IF(AND(OR(K27="Muy Baja",K27="Rara vez"),OR(N27="Moderado")),"Moderado",
IF(AND(OR(K27="Muy Baja",K27="Rara vez"),OR(N27="Mayor")),"Alto",
IF(N27="Catastrófico","Extremo",""))))))))))))))))))))</f>
        <v>Alto</v>
      </c>
      <c r="Q27" s="147" t="s">
        <v>524</v>
      </c>
      <c r="R27" s="147" t="s">
        <v>525</v>
      </c>
      <c r="S27" s="147" t="s">
        <v>526</v>
      </c>
      <c r="T27" s="154" t="s">
        <v>527</v>
      </c>
      <c r="U27" s="164" t="str">
        <f t="shared" ref="U27" si="27">IF(S27="","","Cuatrimestral")</f>
        <v>Cuatrimestral</v>
      </c>
      <c r="V27" s="157" t="s">
        <v>530</v>
      </c>
    </row>
    <row r="28" spans="1:22" ht="15" customHeight="1" x14ac:dyDescent="0.25">
      <c r="A28" s="118"/>
      <c r="B28" s="119"/>
      <c r="C28" s="125"/>
      <c r="D28" s="125"/>
      <c r="E28" s="125"/>
      <c r="F28" s="125"/>
      <c r="G28" s="125"/>
      <c r="H28" s="125"/>
      <c r="I28" s="125"/>
      <c r="J28" s="125"/>
      <c r="K28" s="114"/>
      <c r="L28" s="115"/>
      <c r="M28" s="125"/>
      <c r="N28" s="114"/>
      <c r="O28" s="115"/>
      <c r="P28" s="116"/>
      <c r="Q28" s="147"/>
      <c r="R28" s="147"/>
      <c r="S28" s="147"/>
      <c r="T28" s="155"/>
      <c r="U28" s="164"/>
      <c r="V28" s="158"/>
    </row>
    <row r="29" spans="1:22" ht="15" customHeight="1" x14ac:dyDescent="0.25">
      <c r="A29" s="118"/>
      <c r="B29" s="119"/>
      <c r="C29" s="126"/>
      <c r="D29" s="126"/>
      <c r="E29" s="126"/>
      <c r="F29" s="126"/>
      <c r="G29" s="126"/>
      <c r="H29" s="126"/>
      <c r="I29" s="126"/>
      <c r="J29" s="126"/>
      <c r="K29" s="114"/>
      <c r="L29" s="115"/>
      <c r="M29" s="126"/>
      <c r="N29" s="114"/>
      <c r="O29" s="115"/>
      <c r="P29" s="116"/>
      <c r="Q29" s="147"/>
      <c r="R29" s="147"/>
      <c r="S29" s="147"/>
      <c r="T29" s="156"/>
      <c r="U29" s="164"/>
      <c r="V29" s="159"/>
    </row>
    <row r="30" spans="1:22" ht="16.5" customHeight="1" x14ac:dyDescent="0.25">
      <c r="A30" s="118">
        <v>8</v>
      </c>
      <c r="B30" s="119" t="str">
        <f>IF(C30="","",
IF('1. Punto de Partida'!$C$6="","",'1. Punto de Partida'!$C$6))</f>
        <v>Tecnologías de la Información y las Comunicaciones</v>
      </c>
      <c r="C30" s="121" t="s">
        <v>522</v>
      </c>
      <c r="D30" s="121" t="s">
        <v>96</v>
      </c>
      <c r="E30" s="121" t="s">
        <v>511</v>
      </c>
      <c r="F30" s="121" t="s">
        <v>512</v>
      </c>
      <c r="G30" s="121" t="s">
        <v>513</v>
      </c>
      <c r="H30" s="121" t="s">
        <v>144</v>
      </c>
      <c r="I30" s="121" t="s">
        <v>85</v>
      </c>
      <c r="J30" s="121" t="s">
        <v>510</v>
      </c>
      <c r="K30" s="114" t="str">
        <f t="shared" ref="K30" si="28">IFERROR(MID(J30,1,SEARCH(":",J30,1)-1),"")</f>
        <v>Muy Alta</v>
      </c>
      <c r="L30" s="115">
        <f t="shared" ref="L30" si="29">IF(OR(K30="Rara vez",K30="Muy Baja"),0.2,
IF(OR(K30="Improbable",K30="Baja"),0.4,
IF(OR(K30="Posible",K30="Media"),0.6,
IF(OR(K30="Probable",K30="Alta"),0.8,
IF(OR(K30="Casi seguro",K30="Muy Alta"),1,"")))))</f>
        <v>1</v>
      </c>
      <c r="M30" s="124" t="s">
        <v>409</v>
      </c>
      <c r="N30" s="114" t="str">
        <f>IF(OR(H30="Corrupción",H30="Trámites, OPAs y Consultas de Acceso a la Información Pública",H30="Lavado de Activos",H30="Financiación del Terrorismo"),'3. Impacto Riesgo de Corrupción'!Z30:Z32,
IF(OR(M30="Económico: Afectación menor a 10 SMLMV",M30="Reputacional: El riesgo afecta la imagen de alguna área de la organización"),"Leve",
IF(OR(M30="Económico: Entre 10 y 50 SMLMV",M30="Reputacional: El riesgo afecta la imagen de la entidad internamente, de conocimiento general, nivel interno, de junta directiva y accionistas y/o de proveedores"),"Menor",
IF(OR(M30="Económico: Entre 50 y 100 SMLMV",M30="Reputacional: El riesgo afecta la imagen de la entidad con algunos usuarios de relevancia frente al logro de los objetivos"),"Moderado",
IF(OR(M30="Económico: Entre 100 y 500 SMLMV",M30="Reputacional: El riesgo afecta la imagen de de la entidad con efecto publicitario sostenido a nivel de sector administrativo, nivel departamental o municipal"),"Mayor",
IF(OR(M30="Económico: Mayor a 500 SMLMV",M30="Reputacional: El riesgo afecta la imagen de la entidad a nivel nacional, con efecto publicitarios sostenible a nivel país"),"Catastrófico",""))))))</f>
        <v>Mayor</v>
      </c>
      <c r="O30" s="115">
        <f t="shared" ref="O30" si="30">IF(N30="Leve",0.2,
IF(N30="Menor",0.4,
IF(N30="Moderado",0.6,
IF(N30="Mayor",0.8,
IF(N30="Catastrófico",1,"")))))</f>
        <v>0.8</v>
      </c>
      <c r="P30" s="116" t="str">
        <f t="shared" ref="P30" si="31">IF(AND(K30="Muy Alta",OR(N30="Leve",N30="Menor",N30="Moderado",N30="Mayor")),"Alto",
IF(AND(K30="Casi seguro",OR(N30="Moderado",N30="Mayor")),"Extremo",
IF(AND(OR(K30="Alta",K30="Probable"),OR(N30="Leve",N30="Menor")),"Moderado",
IF(AND(OR(K30="Alta",K30="Probable"),N30="Moderado"),"Alto",
IF(AND(K30="Alta",N30="Mayor"),"Alto",
IF(AND(K30="Probable",N30="Mayor"),"Extremo",
IF(AND(OR(K30="Media",K30="Posible"),OR(N30="Leve",N30="Menor")),"Moderado",
IF(AND(K30="Media",N30="Moderado"),"Moderado",
IF(AND(K30="Posible",N30="Moderado"),"Alto",
IF(AND(K30="Media",N30="Mayor"),"Alto",
IF(AND(K30="Posible",N30="Mayor"),"Extremo",
IF(AND(OR(K30="Media",K30="Posible"),OR(N30="Mayor")),"Alto",
IF(AND(OR(K30="Baja",K30="Improbable"),OR(N30="Leve")),"Bajo",
IF(AND(K30="Baja",OR(N30="Menor",N30="Moderado")),"Moderado",
IF(AND(K30="Improbable",N30="Menor"),"Bajo",
IF(AND(OR(K30="Baja",K30="Improbable"),OR(N30="Mayor")),"Alto",
IF(AND(OR(K30="Muy Baja",K30="Rara vez"),OR(N30="Leve",N30="Menor")),"Bajo",
IF(AND(OR(K30="Muy Baja",K30="Rara vez"),OR(N30="Moderado")),"Moderado",
IF(AND(OR(K30="Muy Baja",K30="Rara vez"),OR(N30="Mayor")),"Alto",
IF(N30="Catastrófico","Extremo",""))))))))))))))))))))</f>
        <v>Alto</v>
      </c>
      <c r="Q30" s="148" t="s">
        <v>524</v>
      </c>
      <c r="R30" s="148" t="s">
        <v>525</v>
      </c>
      <c r="S30" s="147" t="s">
        <v>526</v>
      </c>
      <c r="T30" s="160" t="s">
        <v>528</v>
      </c>
      <c r="U30" s="164" t="str">
        <f t="shared" ref="U30" si="32">IF(S30="","","Cuatrimestral")</f>
        <v>Cuatrimestral</v>
      </c>
      <c r="V30" s="162" t="s">
        <v>530</v>
      </c>
    </row>
    <row r="31" spans="1:22" ht="15" customHeight="1" x14ac:dyDescent="0.25">
      <c r="A31" s="118"/>
      <c r="B31" s="119"/>
      <c r="C31" s="125"/>
      <c r="D31" s="125"/>
      <c r="E31" s="125"/>
      <c r="F31" s="125"/>
      <c r="G31" s="125"/>
      <c r="H31" s="125"/>
      <c r="I31" s="125"/>
      <c r="J31" s="125"/>
      <c r="K31" s="114"/>
      <c r="L31" s="115"/>
      <c r="M31" s="125"/>
      <c r="N31" s="114"/>
      <c r="O31" s="115"/>
      <c r="P31" s="116"/>
      <c r="Q31" s="149"/>
      <c r="R31" s="149"/>
      <c r="S31" s="147"/>
      <c r="T31" s="155"/>
      <c r="U31" s="164"/>
      <c r="V31" s="162"/>
    </row>
    <row r="32" spans="1:22" ht="15" customHeight="1" x14ac:dyDescent="0.25">
      <c r="A32" s="118"/>
      <c r="B32" s="119"/>
      <c r="C32" s="126"/>
      <c r="D32" s="126"/>
      <c r="E32" s="126"/>
      <c r="F32" s="126"/>
      <c r="G32" s="126"/>
      <c r="H32" s="126"/>
      <c r="I32" s="126"/>
      <c r="J32" s="126"/>
      <c r="K32" s="114"/>
      <c r="L32" s="115"/>
      <c r="M32" s="126"/>
      <c r="N32" s="114"/>
      <c r="O32" s="115"/>
      <c r="P32" s="116"/>
      <c r="Q32" s="150"/>
      <c r="R32" s="150"/>
      <c r="S32" s="147"/>
      <c r="T32" s="161"/>
      <c r="U32" s="164"/>
      <c r="V32" s="162"/>
    </row>
    <row r="33" spans="1:22" ht="16.5" customHeight="1" x14ac:dyDescent="0.25">
      <c r="A33" s="118">
        <v>9</v>
      </c>
      <c r="B33" s="119" t="str">
        <f>IF(C33="","",
IF('1. Punto de Partida'!$C$6="","",'1. Punto de Partida'!$C$6))</f>
        <v>Tecnologías de la Información y las Comunicaciones</v>
      </c>
      <c r="C33" s="121" t="s">
        <v>521</v>
      </c>
      <c r="D33" s="121" t="s">
        <v>96</v>
      </c>
      <c r="E33" s="121" t="s">
        <v>514</v>
      </c>
      <c r="F33" s="121" t="s">
        <v>515</v>
      </c>
      <c r="G33" s="121" t="s">
        <v>516</v>
      </c>
      <c r="H33" s="121" t="s">
        <v>145</v>
      </c>
      <c r="I33" s="121" t="s">
        <v>85</v>
      </c>
      <c r="J33" s="121" t="s">
        <v>517</v>
      </c>
      <c r="K33" s="114" t="str">
        <f t="shared" ref="K33" si="33">IFERROR(MID(J33,1,SEARCH(":",J33,1)-1),"")</f>
        <v>Media</v>
      </c>
      <c r="L33" s="115">
        <f t="shared" ref="L33" si="34">IF(OR(K33="Rara vez",K33="Muy Baja"),0.2,
IF(OR(K33="Improbable",K33="Baja"),0.4,
IF(OR(K33="Posible",K33="Media"),0.6,
IF(OR(K33="Probable",K33="Alta"),0.8,
IF(OR(K33="Casi seguro",K33="Muy Alta"),1,"")))))</f>
        <v>0.6</v>
      </c>
      <c r="M33" s="124" t="s">
        <v>523</v>
      </c>
      <c r="N33" s="114" t="str">
        <f>IF(OR(H33="Corrupción",H33="Trámites, OPAs y Consultas de Acceso a la Información Pública",H33="Lavado de Activos",H33="Financiación del Terrorismo"),'3. Impacto Riesgo de Corrupción'!Z33:Z35,
IF(OR(M33="Económico: Afectación menor a 10 SMLMV",M33="Reputacional: El riesgo afecta la imagen de alguna área de la organización"),"Leve",
IF(OR(M33="Económico: Entre 10 y 50 SMLMV",M33="Reputacional: El riesgo afecta la imagen de la entidad internamente, de conocimiento general, nivel interno, de junta directiva y accionistas y/o de proveedores"),"Menor",
IF(OR(M33="Económico: Entre 50 y 100 SMLMV",M33="Reputacional: El riesgo afecta la imagen de la entidad con algunos usuarios de relevancia frente al logro de los objetivos"),"Moderado",
IF(OR(M33="Económico: Entre 100 y 500 SMLMV",M33="Reputacional: El riesgo afecta la imagen de de la entidad con efecto publicitario sostenido a nivel de sector administrativo, nivel departamental o municipal"),"Mayor",
IF(OR(M33="Económico: Mayor a 500 SMLMV",M33="Reputacional: El riesgo afecta la imagen de la entidad a nivel nacional, con efecto publicitarios sostenible a nivel país"),"Catastrófico",""))))))</f>
        <v>Mayor</v>
      </c>
      <c r="O33" s="115">
        <f t="shared" ref="O33" si="35">IF(N33="Leve",0.2,
IF(N33="Menor",0.4,
IF(N33="Moderado",0.6,
IF(N33="Mayor",0.8,
IF(N33="Catastrófico",1,"")))))</f>
        <v>0.8</v>
      </c>
      <c r="P33" s="116" t="str">
        <f t="shared" ref="P33" si="36">IF(AND(K33="Muy Alta",OR(N33="Leve",N33="Menor",N33="Moderado",N33="Mayor")),"Alto",
IF(AND(K33="Casi seguro",OR(N33="Moderado",N33="Mayor")),"Extremo",
IF(AND(OR(K33="Alta",K33="Probable"),OR(N33="Leve",N33="Menor")),"Moderado",
IF(AND(OR(K33="Alta",K33="Probable"),N33="Moderado"),"Alto",
IF(AND(K33="Alta",N33="Mayor"),"Alto",
IF(AND(K33="Probable",N33="Mayor"),"Extremo",
IF(AND(OR(K33="Media",K33="Posible"),OR(N33="Leve",N33="Menor")),"Moderado",
IF(AND(K33="Media",N33="Moderado"),"Moderado",
IF(AND(K33="Posible",N33="Moderado"),"Alto",
IF(AND(K33="Media",N33="Mayor"),"Alto",
IF(AND(K33="Posible",N33="Mayor"),"Extremo",
IF(AND(OR(K33="Media",K33="Posible"),OR(N33="Mayor")),"Alto",
IF(AND(OR(K33="Baja",K33="Improbable"),OR(N33="Leve")),"Bajo",
IF(AND(K33="Baja",OR(N33="Menor",N33="Moderado")),"Moderado",
IF(AND(K33="Improbable",N33="Menor"),"Bajo",
IF(AND(OR(K33="Baja",K33="Improbable"),OR(N33="Mayor")),"Alto",
IF(AND(OR(K33="Muy Baja",K33="Rara vez"),OR(N33="Leve",N33="Menor")),"Bajo",
IF(AND(OR(K33="Muy Baja",K33="Rara vez"),OR(N33="Moderado")),"Moderado",
IF(AND(OR(K33="Muy Baja",K33="Rara vez"),OR(N33="Mayor")),"Alto",
IF(N33="Catastrófico","Extremo",""))))))))))))))))))))</f>
        <v>Alto</v>
      </c>
      <c r="Q33" s="148" t="s">
        <v>524</v>
      </c>
      <c r="R33" s="148" t="s">
        <v>525</v>
      </c>
      <c r="S33" s="147" t="s">
        <v>526</v>
      </c>
      <c r="T33" s="121" t="s">
        <v>529</v>
      </c>
      <c r="U33" s="164" t="str">
        <f t="shared" ref="U33" si="37">IF(S33="","","Cuatrimestral")</f>
        <v>Cuatrimestral</v>
      </c>
      <c r="V33" s="162" t="s">
        <v>530</v>
      </c>
    </row>
    <row r="34" spans="1:22" ht="15" customHeight="1" x14ac:dyDescent="0.25">
      <c r="A34" s="118"/>
      <c r="B34" s="119"/>
      <c r="C34" s="122"/>
      <c r="D34" s="125"/>
      <c r="E34" s="125"/>
      <c r="F34" s="125"/>
      <c r="G34" s="125"/>
      <c r="H34" s="125"/>
      <c r="I34" s="125"/>
      <c r="J34" s="125"/>
      <c r="K34" s="114"/>
      <c r="L34" s="115"/>
      <c r="M34" s="125"/>
      <c r="N34" s="114"/>
      <c r="O34" s="115"/>
      <c r="P34" s="116"/>
      <c r="Q34" s="149"/>
      <c r="R34" s="149"/>
      <c r="S34" s="147"/>
      <c r="T34" s="125"/>
      <c r="U34" s="164"/>
      <c r="V34" s="162"/>
    </row>
    <row r="35" spans="1:22" ht="15" customHeight="1" x14ac:dyDescent="0.25">
      <c r="A35" s="118"/>
      <c r="B35" s="119"/>
      <c r="C35" s="123"/>
      <c r="D35" s="126"/>
      <c r="E35" s="126"/>
      <c r="F35" s="126"/>
      <c r="G35" s="126"/>
      <c r="H35" s="126"/>
      <c r="I35" s="126"/>
      <c r="J35" s="126"/>
      <c r="K35" s="114"/>
      <c r="L35" s="115"/>
      <c r="M35" s="126"/>
      <c r="N35" s="114"/>
      <c r="O35" s="115"/>
      <c r="P35" s="116"/>
      <c r="Q35" s="150"/>
      <c r="R35" s="150"/>
      <c r="S35" s="147"/>
      <c r="T35" s="126"/>
      <c r="U35" s="164"/>
      <c r="V35" s="162"/>
    </row>
    <row r="36" spans="1:22" ht="16.5" customHeight="1" x14ac:dyDescent="0.25">
      <c r="A36" s="118">
        <v>10</v>
      </c>
      <c r="B36" s="119" t="str">
        <f>IF(C36="","",
IF('1. Punto de Partida'!$C$6="","",'1. Punto de Partida'!$C$6))</f>
        <v>Tecnologías de la Información y las Comunicaciones</v>
      </c>
      <c r="C36" s="121" t="s">
        <v>521</v>
      </c>
      <c r="D36" s="121" t="s">
        <v>96</v>
      </c>
      <c r="E36" s="121" t="s">
        <v>518</v>
      </c>
      <c r="F36" s="121" t="s">
        <v>519</v>
      </c>
      <c r="G36" s="121" t="s">
        <v>520</v>
      </c>
      <c r="H36" s="121" t="s">
        <v>145</v>
      </c>
      <c r="I36" s="121" t="s">
        <v>85</v>
      </c>
      <c r="J36" s="121" t="s">
        <v>517</v>
      </c>
      <c r="K36" s="114" t="str">
        <f t="shared" ref="K36" si="38">IFERROR(MID(J36,1,SEARCH(":",J36,1)-1),"")</f>
        <v>Media</v>
      </c>
      <c r="L36" s="115">
        <f t="shared" ref="L36" si="39">IF(OR(K36="Rara vez",K36="Muy Baja"),0.2,
IF(OR(K36="Improbable",K36="Baja"),0.4,
IF(OR(K36="Posible",K36="Media"),0.6,
IF(OR(K36="Probable",K36="Alta"),0.8,
IF(OR(K36="Casi seguro",K36="Muy Alta"),1,"")))))</f>
        <v>0.6</v>
      </c>
      <c r="M36" s="124" t="s">
        <v>523</v>
      </c>
      <c r="N36" s="114" t="str">
        <f>IF(OR(H36="Corrupción",H36="Trámites, OPAs y Consultas de Acceso a la Información Pública",H36="Lavado de Activos",H36="Financiación del Terrorismo"),'3. Impacto Riesgo de Corrupción'!Z36:Z38,
IF(OR(M36="Económico: Afectación menor a 10 SMLMV",M36="Reputacional: El riesgo afecta la imagen de alguna área de la organización"),"Leve",
IF(OR(M36="Económico: Entre 10 y 50 SMLMV",M36="Reputacional: El riesgo afecta la imagen de la entidad internamente, de conocimiento general, nivel interno, de junta directiva y accionistas y/o de proveedores"),"Menor",
IF(OR(M36="Económico: Entre 50 y 100 SMLMV",M36="Reputacional: El riesgo afecta la imagen de la entidad con algunos usuarios de relevancia frente al logro de los objetivos"),"Moderado",
IF(OR(M36="Económico: Entre 100 y 500 SMLMV",M36="Reputacional: El riesgo afecta la imagen de de la entidad con efecto publicitario sostenido a nivel de sector administrativo, nivel departamental o municipal"),"Mayor",
IF(OR(M36="Económico: Mayor a 500 SMLMV",M36="Reputacional: El riesgo afecta la imagen de la entidad a nivel nacional, con efecto publicitarios sostenible a nivel país"),"Catastrófico",""))))))</f>
        <v>Mayor</v>
      </c>
      <c r="O36" s="115">
        <f t="shared" ref="O36" si="40">IF(N36="Leve",0.2,
IF(N36="Menor",0.4,
IF(N36="Moderado",0.6,
IF(N36="Mayor",0.8,
IF(N36="Catastrófico",1,"")))))</f>
        <v>0.8</v>
      </c>
      <c r="P36" s="116" t="str">
        <f t="shared" ref="P36" si="41">IF(AND(K36="Muy Alta",OR(N36="Leve",N36="Menor",N36="Moderado",N36="Mayor")),"Alto",
IF(AND(K36="Casi seguro",OR(N36="Moderado",N36="Mayor")),"Extremo",
IF(AND(OR(K36="Alta",K36="Probable"),OR(N36="Leve",N36="Menor")),"Moderado",
IF(AND(OR(K36="Alta",K36="Probable"),N36="Moderado"),"Alto",
IF(AND(K36="Alta",N36="Mayor"),"Alto",
IF(AND(K36="Probable",N36="Mayor"),"Extremo",
IF(AND(OR(K36="Media",K36="Posible"),OR(N36="Leve",N36="Menor")),"Moderado",
IF(AND(K36="Media",N36="Moderado"),"Moderado",
IF(AND(K36="Posible",N36="Moderado"),"Alto",
IF(AND(K36="Media",N36="Mayor"),"Alto",
IF(AND(K36="Posible",N36="Mayor"),"Extremo",
IF(AND(OR(K36="Media",K36="Posible"),OR(N36="Mayor")),"Alto",
IF(AND(OR(K36="Baja",K36="Improbable"),OR(N36="Leve")),"Bajo",
IF(AND(K36="Baja",OR(N36="Menor",N36="Moderado")),"Moderado",
IF(AND(K36="Improbable",N36="Menor"),"Bajo",
IF(AND(OR(K36="Baja",K36="Improbable"),OR(N36="Mayor")),"Alto",
IF(AND(OR(K36="Muy Baja",K36="Rara vez"),OR(N36="Leve",N36="Menor")),"Bajo",
IF(AND(OR(K36="Muy Baja",K36="Rara vez"),OR(N36="Moderado")),"Moderado",
IF(AND(OR(K36="Muy Baja",K36="Rara vez"),OR(N36="Mayor")),"Alto",
IF(N36="Catastrófico","Extremo",""))))))))))))))))))))</f>
        <v>Alto</v>
      </c>
      <c r="Q36" s="148" t="s">
        <v>524</v>
      </c>
      <c r="R36" s="148" t="s">
        <v>525</v>
      </c>
      <c r="S36" s="147" t="s">
        <v>526</v>
      </c>
      <c r="T36" s="121" t="s">
        <v>529</v>
      </c>
      <c r="U36" s="164" t="str">
        <f t="shared" ref="U36" si="42">IF(S36="","","Cuatrimestral")</f>
        <v>Cuatrimestral</v>
      </c>
      <c r="V36" s="162" t="s">
        <v>530</v>
      </c>
    </row>
    <row r="37" spans="1:22" ht="15" customHeight="1" x14ac:dyDescent="0.25">
      <c r="A37" s="118"/>
      <c r="B37" s="119"/>
      <c r="C37" s="122"/>
      <c r="D37" s="122"/>
      <c r="E37" s="122"/>
      <c r="F37" s="122"/>
      <c r="G37" s="122"/>
      <c r="H37" s="122"/>
      <c r="I37" s="122"/>
      <c r="J37" s="122"/>
      <c r="K37" s="114"/>
      <c r="L37" s="115"/>
      <c r="M37" s="125"/>
      <c r="N37" s="114"/>
      <c r="O37" s="115"/>
      <c r="P37" s="116"/>
      <c r="Q37" s="149"/>
      <c r="R37" s="149"/>
      <c r="S37" s="147"/>
      <c r="T37" s="125"/>
      <c r="U37" s="164"/>
      <c r="V37" s="162"/>
    </row>
    <row r="38" spans="1:22" ht="15" customHeight="1" x14ac:dyDescent="0.25">
      <c r="A38" s="118"/>
      <c r="B38" s="119"/>
      <c r="C38" s="123"/>
      <c r="D38" s="123"/>
      <c r="E38" s="123"/>
      <c r="F38" s="123"/>
      <c r="G38" s="123"/>
      <c r="H38" s="123"/>
      <c r="I38" s="123"/>
      <c r="J38" s="123"/>
      <c r="K38" s="114"/>
      <c r="L38" s="115"/>
      <c r="M38" s="126"/>
      <c r="N38" s="114"/>
      <c r="O38" s="115"/>
      <c r="P38" s="116"/>
      <c r="Q38" s="150"/>
      <c r="R38" s="150"/>
      <c r="S38" s="147"/>
      <c r="T38" s="126"/>
      <c r="U38" s="164"/>
      <c r="V38" s="162"/>
    </row>
    <row r="39" spans="1:22" ht="16.5" customHeight="1" x14ac:dyDescent="0.25">
      <c r="A39" s="118">
        <v>11</v>
      </c>
      <c r="B39" s="119" t="str">
        <f>IF(C39="","",
IF('1. Punto de Partida'!$C$6="","",'1. Punto de Partida'!$C$6))</f>
        <v>Tecnologías de la Información y las Comunicaciones</v>
      </c>
      <c r="C39" s="111" t="s">
        <v>556</v>
      </c>
      <c r="D39" s="111" t="s">
        <v>96</v>
      </c>
      <c r="E39" s="111" t="s">
        <v>557</v>
      </c>
      <c r="F39" s="111" t="s">
        <v>558</v>
      </c>
      <c r="G39" s="110" t="s">
        <v>559</v>
      </c>
      <c r="H39" s="120" t="s">
        <v>299</v>
      </c>
      <c r="I39" s="120" t="s">
        <v>85</v>
      </c>
      <c r="J39" s="120" t="s">
        <v>517</v>
      </c>
      <c r="K39" s="114" t="str">
        <f t="shared" ref="K39" si="43">IFERROR(MID(J39,1,SEARCH(":",J39,1)-1),"")</f>
        <v>Media</v>
      </c>
      <c r="L39" s="115">
        <f t="shared" ref="L39" si="44">IF(OR(K39="Rara vez",K39="Muy Baja"),0.2,
IF(OR(K39="Improbable",K39="Baja"),0.4,
IF(OR(K39="Posible",K39="Media"),0.6,
IF(OR(K39="Probable",K39="Alta"),0.8,
IF(OR(K39="Casi seguro",K39="Muy Alta"),1,"")))))</f>
        <v>0.6</v>
      </c>
      <c r="M39" s="117" t="s">
        <v>409</v>
      </c>
      <c r="N39" s="114" t="str">
        <f>IF(OR(H39="Corrupción",H39="Trámites, OPAs y Consultas de Acceso a la Información Pública",H39="Lavado de Activos",H39="Financiación del Terrorismo"),'3. Impacto Riesgo de Corrupción'!Z39:Z41,
IF(OR(M39="Económico: Afectación menor a 10 SMLMV",M39="Reputacional: El riesgo afecta la imagen de alguna área de la organización"),"Leve",
IF(OR(M39="Económico: Entre 10 y 50 SMLMV",M39="Reputacional: El riesgo afecta la imagen de la entidad internamente, de conocimiento general, nivel interno, de junta directiva y accionistas y/o de proveedores"),"Menor",
IF(OR(M39="Económico: Entre 50 y 100 SMLMV",M39="Reputacional: El riesgo afecta la imagen de la entidad con algunos usuarios de relevancia frente al logro de los objetivos"),"Moderado",
IF(OR(M39="Económico: Entre 100 y 500 SMLMV",M39="Reputacional: El riesgo afecta la imagen de de la entidad con efecto publicitario sostenido a nivel de sector administrativo, nivel departamental o municipal"),"Mayor",
IF(OR(M39="Económico: Mayor a 500 SMLMV",M39="Reputacional: El riesgo afecta la imagen de la entidad a nivel nacional, con efecto publicitarios sostenible a nivel país"),"Catastrófico",""))))))</f>
        <v>Mayor</v>
      </c>
      <c r="O39" s="115">
        <f t="shared" ref="O39" si="45">IF(N39="Leve",0.2,
IF(N39="Menor",0.4,
IF(N39="Moderado",0.6,
IF(N39="Mayor",0.8,
IF(N39="Catastrófico",1,"")))))</f>
        <v>0.8</v>
      </c>
      <c r="P39" s="116" t="str">
        <f t="shared" ref="P39" si="46">IF(AND(K39="Muy Alta",OR(N39="Leve",N39="Menor",N39="Moderado",N39="Mayor")),"Alto",
IF(AND(K39="Casi seguro",OR(N39="Moderado",N39="Mayor")),"Extremo",
IF(AND(OR(K39="Alta",K39="Probable"),OR(N39="Leve",N39="Menor")),"Moderado",
IF(AND(OR(K39="Alta",K39="Probable"),N39="Moderado"),"Alto",
IF(AND(K39="Alta",N39="Mayor"),"Alto",
IF(AND(K39="Probable",N39="Mayor"),"Extremo",
IF(AND(OR(K39="Media",K39="Posible"),OR(N39="Leve",N39="Menor")),"Moderado",
IF(AND(K39="Media",N39="Moderado"),"Moderado",
IF(AND(K39="Posible",N39="Moderado"),"Alto",
IF(AND(K39="Media",N39="Mayor"),"Alto",
IF(AND(K39="Posible",N39="Mayor"),"Extremo",
IF(AND(OR(K39="Media",K39="Posible"),OR(N39="Mayor")),"Alto",
IF(AND(OR(K39="Baja",K39="Improbable"),OR(N39="Leve")),"Bajo",
IF(AND(K39="Baja",OR(N39="Menor",N39="Moderado")),"Moderado",
IF(AND(K39="Improbable",N39="Menor"),"Bajo",
IF(AND(OR(K39="Baja",K39="Improbable"),OR(N39="Mayor")),"Alto",
IF(AND(OR(K39="Muy Baja",K39="Rara vez"),OR(N39="Leve",N39="Menor")),"Bajo",
IF(AND(OR(K39="Muy Baja",K39="Rara vez"),OR(N39="Moderado")),"Moderado",
IF(AND(OR(K39="Muy Baja",K39="Rara vez"),OR(N39="Mayor")),"Alto",
IF(N39="Catastrófico","Extremo",""))))))))))))))))))))</f>
        <v>Alto</v>
      </c>
      <c r="Q39" s="146" t="s">
        <v>565</v>
      </c>
      <c r="R39" s="146" t="s">
        <v>566</v>
      </c>
      <c r="S39" s="146" t="s">
        <v>567</v>
      </c>
      <c r="T39" s="146" t="s">
        <v>568</v>
      </c>
      <c r="U39" s="164" t="str">
        <f t="shared" ref="U39" si="47">IF(S39="","","Cuatrimestral")</f>
        <v>Cuatrimestral</v>
      </c>
      <c r="V39" s="110" t="s">
        <v>572</v>
      </c>
    </row>
    <row r="40" spans="1:22" ht="15" customHeight="1" x14ac:dyDescent="0.25">
      <c r="A40" s="118"/>
      <c r="B40" s="119"/>
      <c r="C40" s="112"/>
      <c r="D40" s="112"/>
      <c r="E40" s="112"/>
      <c r="F40" s="112"/>
      <c r="G40" s="110"/>
      <c r="H40" s="120"/>
      <c r="I40" s="120"/>
      <c r="J40" s="120"/>
      <c r="K40" s="114"/>
      <c r="L40" s="115"/>
      <c r="M40" s="117"/>
      <c r="N40" s="114"/>
      <c r="O40" s="115"/>
      <c r="P40" s="116"/>
      <c r="Q40" s="146"/>
      <c r="R40" s="146"/>
      <c r="S40" s="146"/>
      <c r="T40" s="146"/>
      <c r="U40" s="164"/>
      <c r="V40" s="110"/>
    </row>
    <row r="41" spans="1:22" ht="15" customHeight="1" x14ac:dyDescent="0.25">
      <c r="A41" s="118"/>
      <c r="B41" s="119"/>
      <c r="C41" s="113"/>
      <c r="D41" s="113"/>
      <c r="E41" s="113"/>
      <c r="F41" s="113"/>
      <c r="G41" s="110"/>
      <c r="H41" s="120"/>
      <c r="I41" s="120"/>
      <c r="J41" s="120"/>
      <c r="K41" s="114"/>
      <c r="L41" s="115"/>
      <c r="M41" s="117"/>
      <c r="N41" s="114"/>
      <c r="O41" s="115"/>
      <c r="P41" s="116"/>
      <c r="Q41" s="146"/>
      <c r="R41" s="146"/>
      <c r="S41" s="146"/>
      <c r="T41" s="146"/>
      <c r="U41" s="164"/>
      <c r="V41" s="110"/>
    </row>
    <row r="42" spans="1:22" ht="16.5" customHeight="1" x14ac:dyDescent="0.25">
      <c r="A42" s="118">
        <v>12</v>
      </c>
      <c r="B42" s="119" t="str">
        <f>IF(C42="","",
IF('1. Punto de Partida'!$C$6="","",'1. Punto de Partida'!$C$6))</f>
        <v>Tecnologías de la Información y las Comunicaciones</v>
      </c>
      <c r="C42" s="111" t="s">
        <v>560</v>
      </c>
      <c r="D42" s="111" t="s">
        <v>96</v>
      </c>
      <c r="E42" s="111" t="s">
        <v>561</v>
      </c>
      <c r="F42" s="111" t="s">
        <v>558</v>
      </c>
      <c r="G42" s="110" t="s">
        <v>562</v>
      </c>
      <c r="H42" s="120" t="s">
        <v>299</v>
      </c>
      <c r="I42" s="120" t="s">
        <v>85</v>
      </c>
      <c r="J42" s="120" t="s">
        <v>563</v>
      </c>
      <c r="K42" s="114" t="str">
        <f t="shared" ref="K42" si="48">IFERROR(MID(J42,1,SEARCH(":",J42,1)-1),"")</f>
        <v>Alta</v>
      </c>
      <c r="L42" s="115">
        <f t="shared" ref="L42" si="49">IF(OR(K42="Rara vez",K42="Muy Baja"),0.2,
IF(OR(K42="Improbable",K42="Baja"),0.4,
IF(OR(K42="Posible",K42="Media"),0.6,
IF(OR(K42="Probable",K42="Alta"),0.8,
IF(OR(K42="Casi seguro",K42="Muy Alta"),1,"")))))</f>
        <v>0.8</v>
      </c>
      <c r="M42" s="117" t="s">
        <v>564</v>
      </c>
      <c r="N42" s="114" t="str">
        <f>IF(OR(H42="Corrupción",H42="Trámites, OPAs y Consultas de Acceso a la Información Pública",H42="Lavado de Activos",H42="Financiación del Terrorismo"),'3. Impacto Riesgo de Corrupción'!Z42:Z44,
IF(OR(M42="Económico: Afectación menor a 10 SMLMV",M42="Reputacional: El riesgo afecta la imagen de alguna área de la organización"),"Leve",
IF(OR(M42="Económico: Entre 10 y 50 SMLMV",M42="Reputacional: El riesgo afecta la imagen de la entidad internamente, de conocimiento general, nivel interno, de junta directiva y accionistas y/o de proveedores"),"Menor",
IF(OR(M42="Económico: Entre 50 y 100 SMLMV",M42="Reputacional: El riesgo afecta la imagen de la entidad con algunos usuarios de relevancia frente al logro de los objetivos"),"Moderado",
IF(OR(M42="Económico: Entre 100 y 500 SMLMV",M42="Reputacional: El riesgo afecta la imagen de de la entidad con efecto publicitario sostenido a nivel de sector administrativo, nivel departamental o municipal"),"Mayor",
IF(OR(M42="Económico: Mayor a 500 SMLMV",M42="Reputacional: El riesgo afecta la imagen de la entidad a nivel nacional, con efecto publicitarios sostenible a nivel país"),"Catastrófico",""))))))</f>
        <v>Menor</v>
      </c>
      <c r="O42" s="115">
        <f t="shared" ref="O42" si="50">IF(N42="Leve",0.2,
IF(N42="Menor",0.4,
IF(N42="Moderado",0.6,
IF(N42="Mayor",0.8,
IF(N42="Catastrófico",1,"")))))</f>
        <v>0.4</v>
      </c>
      <c r="P42" s="116" t="str">
        <f t="shared" ref="P42" si="51">IF(AND(K42="Muy Alta",OR(N42="Leve",N42="Menor",N42="Moderado",N42="Mayor")),"Alto",
IF(AND(K42="Casi seguro",OR(N42="Moderado",N42="Mayor")),"Extremo",
IF(AND(OR(K42="Alta",K42="Probable"),OR(N42="Leve",N42="Menor")),"Moderado",
IF(AND(OR(K42="Alta",K42="Probable"),N42="Moderado"),"Alto",
IF(AND(K42="Alta",N42="Mayor"),"Alto",
IF(AND(K42="Probable",N42="Mayor"),"Extremo",
IF(AND(OR(K42="Media",K42="Posible"),OR(N42="Leve",N42="Menor")),"Moderado",
IF(AND(K42="Media",N42="Moderado"),"Moderado",
IF(AND(K42="Posible",N42="Moderado"),"Alto",
IF(AND(K42="Media",N42="Mayor"),"Alto",
IF(AND(K42="Posible",N42="Mayor"),"Extremo",
IF(AND(OR(K42="Media",K42="Posible"),OR(N42="Mayor")),"Alto",
IF(AND(OR(K42="Baja",K42="Improbable"),OR(N42="Leve")),"Bajo",
IF(AND(K42="Baja",OR(N42="Menor",N42="Moderado")),"Moderado",
IF(AND(K42="Improbable",N42="Menor"),"Bajo",
IF(AND(OR(K42="Baja",K42="Improbable"),OR(N42="Mayor")),"Alto",
IF(AND(OR(K42="Muy Baja",K42="Rara vez"),OR(N42="Leve",N42="Menor")),"Bajo",
IF(AND(OR(K42="Muy Baja",K42="Rara vez"),OR(N42="Moderado")),"Moderado",
IF(AND(OR(K42="Muy Baja",K42="Rara vez"),OR(N42="Mayor")),"Alto",
IF(N42="Catastrófico","Extremo",""))))))))))))))))))))</f>
        <v>Moderado</v>
      </c>
      <c r="Q42" s="146" t="s">
        <v>569</v>
      </c>
      <c r="R42" s="146" t="s">
        <v>570</v>
      </c>
      <c r="S42" s="146" t="s">
        <v>571</v>
      </c>
      <c r="T42" s="146" t="s">
        <v>568</v>
      </c>
      <c r="U42" s="164" t="str">
        <f t="shared" ref="U42" si="52">IF(S42="","","Cuatrimestral")</f>
        <v>Cuatrimestral</v>
      </c>
      <c r="V42" s="110" t="s">
        <v>573</v>
      </c>
    </row>
    <row r="43" spans="1:22" ht="15" customHeight="1" x14ac:dyDescent="0.25">
      <c r="A43" s="118"/>
      <c r="B43" s="119"/>
      <c r="C43" s="112"/>
      <c r="D43" s="112"/>
      <c r="E43" s="112"/>
      <c r="F43" s="112"/>
      <c r="G43" s="110"/>
      <c r="H43" s="120"/>
      <c r="I43" s="120"/>
      <c r="J43" s="120"/>
      <c r="K43" s="114"/>
      <c r="L43" s="115"/>
      <c r="M43" s="117"/>
      <c r="N43" s="114"/>
      <c r="O43" s="115"/>
      <c r="P43" s="116"/>
      <c r="Q43" s="146"/>
      <c r="R43" s="146"/>
      <c r="S43" s="146"/>
      <c r="T43" s="146"/>
      <c r="U43" s="164"/>
      <c r="V43" s="110"/>
    </row>
    <row r="44" spans="1:22" ht="15" customHeight="1" x14ac:dyDescent="0.25">
      <c r="A44" s="118"/>
      <c r="B44" s="119"/>
      <c r="C44" s="113"/>
      <c r="D44" s="113"/>
      <c r="E44" s="113"/>
      <c r="F44" s="113"/>
      <c r="G44" s="110"/>
      <c r="H44" s="120"/>
      <c r="I44" s="120"/>
      <c r="J44" s="120"/>
      <c r="K44" s="114"/>
      <c r="L44" s="115"/>
      <c r="M44" s="117"/>
      <c r="N44" s="114"/>
      <c r="O44" s="115"/>
      <c r="P44" s="116"/>
      <c r="Q44" s="146"/>
      <c r="R44" s="146"/>
      <c r="S44" s="146"/>
      <c r="T44" s="146"/>
      <c r="U44" s="164"/>
      <c r="V44" s="110"/>
    </row>
    <row r="45" spans="1:22" ht="16.5" customHeight="1" x14ac:dyDescent="0.25">
      <c r="A45" s="118">
        <v>13</v>
      </c>
      <c r="B45" s="119" t="str">
        <f>IF(C45="","",
IF('1. Punto de Partida'!$C$6="","",'1. Punto de Partida'!$C$6))</f>
        <v/>
      </c>
      <c r="C45" s="111"/>
      <c r="D45" s="111"/>
      <c r="E45" s="111"/>
      <c r="F45" s="111"/>
      <c r="G45" s="110"/>
      <c r="H45" s="120"/>
      <c r="I45" s="120"/>
      <c r="J45" s="120"/>
      <c r="K45" s="114" t="str">
        <f t="shared" ref="K45" si="53">IFERROR(MID(J45,1,SEARCH(":",J45,1)-1),"")</f>
        <v/>
      </c>
      <c r="L45" s="115" t="str">
        <f t="shared" ref="L45" si="54">IF(OR(K45="Rara vez",K45="Muy Baja"),0.2,
IF(OR(K45="Improbable",K45="Baja"),0.4,
IF(OR(K45="Posible",K45="Media"),0.6,
IF(OR(K45="Probable",K45="Alta"),0.8,
IF(OR(K45="Casi seguro",K45="Muy Alta"),1,"")))))</f>
        <v/>
      </c>
      <c r="M45" s="117"/>
      <c r="N45" s="114" t="str">
        <f>IF(OR(H45="Corrupción",H45="Trámites, OPAs y Consultas de Acceso a la Información Pública",H45="Lavado de Activos",H45="Financiación del Terrorismo"),'3. Impacto Riesgo de Corrupción'!Z45:Z47,
IF(OR(M45="Económico: Afectación menor a 10 SMLMV",M45="Reputacional: El riesgo afecta la imagen de alguna área de la organización"),"Leve",
IF(OR(M45="Económico: Entre 10 y 50 SMLMV",M45="Reputacional: El riesgo afecta la imagen de la entidad internamente, de conocimiento general, nivel interno, de junta directiva y accionistas y/o de proveedores"),"Menor",
IF(OR(M45="Económico: Entre 50 y 100 SMLMV",M45="Reputacional: El riesgo afecta la imagen de la entidad con algunos usuarios de relevancia frente al logro de los objetivos"),"Moderado",
IF(OR(M45="Económico: Entre 100 y 500 SMLMV",M45="Reputacional: El riesgo afecta la imagen de de la entidad con efecto publicitario sostenido a nivel de sector administrativo, nivel departamental o municipal"),"Mayor",
IF(OR(M45="Económico: Mayor a 500 SMLMV",M45="Reputacional: El riesgo afecta la imagen de la entidad a nivel nacional, con efecto publicitarios sostenible a nivel país"),"Catastrófico",""))))))</f>
        <v/>
      </c>
      <c r="O45" s="115" t="str">
        <f t="shared" ref="O45" si="55">IF(N45="Leve",0.2,
IF(N45="Menor",0.4,
IF(N45="Moderado",0.6,
IF(N45="Mayor",0.8,
IF(N45="Catastrófico",1,"")))))</f>
        <v/>
      </c>
      <c r="P45" s="116" t="str">
        <f t="shared" ref="P45" si="56">IF(AND(K45="Muy Alta",OR(N45="Leve",N45="Menor",N45="Moderado",N45="Mayor")),"Alto",
IF(AND(K45="Casi seguro",OR(N45="Moderado",N45="Mayor")),"Extremo",
IF(AND(OR(K45="Alta",K45="Probable"),OR(N45="Leve",N45="Menor")),"Moderado",
IF(AND(OR(K45="Alta",K45="Probable"),N45="Moderado"),"Alto",
IF(AND(K45="Alta",N45="Mayor"),"Alto",
IF(AND(K45="Probable",N45="Mayor"),"Extremo",
IF(AND(OR(K45="Media",K45="Posible"),OR(N45="Leve",N45="Menor")),"Moderado",
IF(AND(K45="Media",N45="Moderado"),"Moderado",
IF(AND(K45="Posible",N45="Moderado"),"Alto",
IF(AND(K45="Media",N45="Mayor"),"Alto",
IF(AND(K45="Posible",N45="Mayor"),"Extremo",
IF(AND(OR(K45="Media",K45="Posible"),OR(N45="Mayor")),"Alto",
IF(AND(OR(K45="Baja",K45="Improbable"),OR(N45="Leve")),"Bajo",
IF(AND(K45="Baja",OR(N45="Menor",N45="Moderado")),"Moderado",
IF(AND(K45="Improbable",N45="Menor"),"Bajo",
IF(AND(OR(K45="Baja",K45="Improbable"),OR(N45="Mayor")),"Alto",
IF(AND(OR(K45="Muy Baja",K45="Rara vez"),OR(N45="Leve",N45="Menor")),"Bajo",
IF(AND(OR(K45="Muy Baja",K45="Rara vez"),OR(N45="Moderado")),"Moderado",
IF(AND(OR(K45="Muy Baja",K45="Rara vez"),OR(N45="Mayor")),"Alto",
IF(N45="Catastrófico","Extremo",""))))))))))))))))))))</f>
        <v/>
      </c>
      <c r="Q45" s="146"/>
      <c r="R45" s="146"/>
      <c r="S45" s="146"/>
      <c r="T45" s="146"/>
      <c r="U45" s="164" t="str">
        <f t="shared" ref="U45" si="57">IF(S45="","","Cuatrimestral")</f>
        <v/>
      </c>
      <c r="V45" s="110"/>
    </row>
    <row r="46" spans="1:22" ht="15" customHeight="1" x14ac:dyDescent="0.25">
      <c r="A46" s="118"/>
      <c r="B46" s="119"/>
      <c r="C46" s="112"/>
      <c r="D46" s="112"/>
      <c r="E46" s="112"/>
      <c r="F46" s="112"/>
      <c r="G46" s="110"/>
      <c r="H46" s="120"/>
      <c r="I46" s="120"/>
      <c r="J46" s="120"/>
      <c r="K46" s="114"/>
      <c r="L46" s="115"/>
      <c r="M46" s="117"/>
      <c r="N46" s="114"/>
      <c r="O46" s="115"/>
      <c r="P46" s="116"/>
      <c r="Q46" s="146"/>
      <c r="R46" s="146"/>
      <c r="S46" s="146"/>
      <c r="T46" s="146"/>
      <c r="U46" s="164"/>
      <c r="V46" s="110"/>
    </row>
    <row r="47" spans="1:22" ht="15" customHeight="1" x14ac:dyDescent="0.25">
      <c r="A47" s="118"/>
      <c r="B47" s="119"/>
      <c r="C47" s="113"/>
      <c r="D47" s="113"/>
      <c r="E47" s="113"/>
      <c r="F47" s="113"/>
      <c r="G47" s="110"/>
      <c r="H47" s="120"/>
      <c r="I47" s="120"/>
      <c r="J47" s="120"/>
      <c r="K47" s="114"/>
      <c r="L47" s="115"/>
      <c r="M47" s="117"/>
      <c r="N47" s="114"/>
      <c r="O47" s="115"/>
      <c r="P47" s="116"/>
      <c r="Q47" s="146"/>
      <c r="R47" s="146"/>
      <c r="S47" s="146"/>
      <c r="T47" s="146"/>
      <c r="U47" s="164"/>
      <c r="V47" s="110"/>
    </row>
    <row r="48" spans="1:22" ht="16.5" customHeight="1" x14ac:dyDescent="0.25">
      <c r="A48" s="118">
        <v>14</v>
      </c>
      <c r="B48" s="119" t="str">
        <f>IF(C48="","",
IF('1. Punto de Partida'!$C$6="","",'1. Punto de Partida'!$C$6))</f>
        <v/>
      </c>
      <c r="C48" s="111"/>
      <c r="D48" s="111"/>
      <c r="E48" s="111"/>
      <c r="F48" s="111"/>
      <c r="G48" s="110"/>
      <c r="H48" s="120"/>
      <c r="I48" s="120"/>
      <c r="J48" s="120"/>
      <c r="K48" s="114" t="str">
        <f t="shared" ref="K48" si="58">IFERROR(MID(J48,1,SEARCH(":",J48,1)-1),"")</f>
        <v/>
      </c>
      <c r="L48" s="115" t="str">
        <f t="shared" ref="L48" si="59">IF(OR(K48="Rara vez",K48="Muy Baja"),0.2,
IF(OR(K48="Improbable",K48="Baja"),0.4,
IF(OR(K48="Posible",K48="Media"),0.6,
IF(OR(K48="Probable",K48="Alta"),0.8,
IF(OR(K48="Casi seguro",K48="Muy Alta"),1,"")))))</f>
        <v/>
      </c>
      <c r="M48" s="117"/>
      <c r="N48" s="114" t="str">
        <f>IF(OR(H48="Corrupción",H48="Trámites, OPAs y Consultas de Acceso a la Información Pública",H48="Lavado de Activos",H48="Financiación del Terrorismo"),'3. Impacto Riesgo de Corrupción'!Z48:Z50,
IF(OR(M48="Económico: Afectación menor a 10 SMLMV",M48="Reputacional: El riesgo afecta la imagen de alguna área de la organización"),"Leve",
IF(OR(M48="Económico: Entre 10 y 50 SMLMV",M48="Reputacional: El riesgo afecta la imagen de la entidad internamente, de conocimiento general, nivel interno, de junta directiva y accionistas y/o de proveedores"),"Menor",
IF(OR(M48="Económico: Entre 50 y 100 SMLMV",M48="Reputacional: El riesgo afecta la imagen de la entidad con algunos usuarios de relevancia frente al logro de los objetivos"),"Moderado",
IF(OR(M48="Económico: Entre 100 y 500 SMLMV",M48="Reputacional: El riesgo afecta la imagen de de la entidad con efecto publicitario sostenido a nivel de sector administrativo, nivel departamental o municipal"),"Mayor",
IF(OR(M48="Económico: Mayor a 500 SMLMV",M48="Reputacional: El riesgo afecta la imagen de la entidad a nivel nacional, con efecto publicitarios sostenible a nivel país"),"Catastrófico",""))))))</f>
        <v/>
      </c>
      <c r="O48" s="115" t="str">
        <f t="shared" ref="O48" si="60">IF(N48="Leve",0.2,
IF(N48="Menor",0.4,
IF(N48="Moderado",0.6,
IF(N48="Mayor",0.8,
IF(N48="Catastrófico",1,"")))))</f>
        <v/>
      </c>
      <c r="P48" s="116" t="str">
        <f t="shared" ref="P48" si="61">IF(AND(K48="Muy Alta",OR(N48="Leve",N48="Menor",N48="Moderado",N48="Mayor")),"Alto",
IF(AND(K48="Casi seguro",OR(N48="Moderado",N48="Mayor")),"Extremo",
IF(AND(OR(K48="Alta",K48="Probable"),OR(N48="Leve",N48="Menor")),"Moderado",
IF(AND(OR(K48="Alta",K48="Probable"),N48="Moderado"),"Alto",
IF(AND(K48="Alta",N48="Mayor"),"Alto",
IF(AND(K48="Probable",N48="Mayor"),"Extremo",
IF(AND(OR(K48="Media",K48="Posible"),OR(N48="Leve",N48="Menor")),"Moderado",
IF(AND(K48="Media",N48="Moderado"),"Moderado",
IF(AND(K48="Posible",N48="Moderado"),"Alto",
IF(AND(K48="Media",N48="Mayor"),"Alto",
IF(AND(K48="Posible",N48="Mayor"),"Extremo",
IF(AND(OR(K48="Media",K48="Posible"),OR(N48="Mayor")),"Alto",
IF(AND(OR(K48="Baja",K48="Improbable"),OR(N48="Leve")),"Bajo",
IF(AND(K48="Baja",OR(N48="Menor",N48="Moderado")),"Moderado",
IF(AND(K48="Improbable",N48="Menor"),"Bajo",
IF(AND(OR(K48="Baja",K48="Improbable"),OR(N48="Mayor")),"Alto",
IF(AND(OR(K48="Muy Baja",K48="Rara vez"),OR(N48="Leve",N48="Menor")),"Bajo",
IF(AND(OR(K48="Muy Baja",K48="Rara vez"),OR(N48="Moderado")),"Moderado",
IF(AND(OR(K48="Muy Baja",K48="Rara vez"),OR(N48="Mayor")),"Alto",
IF(N48="Catastrófico","Extremo",""))))))))))))))))))))</f>
        <v/>
      </c>
      <c r="Q48" s="146"/>
      <c r="R48" s="146"/>
      <c r="S48" s="146"/>
      <c r="T48" s="146"/>
      <c r="U48" s="164" t="str">
        <f t="shared" ref="U48" si="62">IF(S48="","","Cuatrimestral")</f>
        <v/>
      </c>
      <c r="V48" s="110"/>
    </row>
    <row r="49" spans="1:22" ht="15" customHeight="1" x14ac:dyDescent="0.25">
      <c r="A49" s="118"/>
      <c r="B49" s="119"/>
      <c r="C49" s="112"/>
      <c r="D49" s="112"/>
      <c r="E49" s="112"/>
      <c r="F49" s="112"/>
      <c r="G49" s="110"/>
      <c r="H49" s="120"/>
      <c r="I49" s="120"/>
      <c r="J49" s="120"/>
      <c r="K49" s="114"/>
      <c r="L49" s="115"/>
      <c r="M49" s="117"/>
      <c r="N49" s="114"/>
      <c r="O49" s="115"/>
      <c r="P49" s="116"/>
      <c r="Q49" s="146"/>
      <c r="R49" s="146"/>
      <c r="S49" s="146"/>
      <c r="T49" s="146"/>
      <c r="U49" s="164"/>
      <c r="V49" s="110"/>
    </row>
    <row r="50" spans="1:22" ht="15" customHeight="1" x14ac:dyDescent="0.25">
      <c r="A50" s="118"/>
      <c r="B50" s="119"/>
      <c r="C50" s="113"/>
      <c r="D50" s="113"/>
      <c r="E50" s="113"/>
      <c r="F50" s="113"/>
      <c r="G50" s="110"/>
      <c r="H50" s="120"/>
      <c r="I50" s="120"/>
      <c r="J50" s="120"/>
      <c r="K50" s="114"/>
      <c r="L50" s="115"/>
      <c r="M50" s="117"/>
      <c r="N50" s="114"/>
      <c r="O50" s="115"/>
      <c r="P50" s="116"/>
      <c r="Q50" s="146"/>
      <c r="R50" s="146"/>
      <c r="S50" s="146"/>
      <c r="T50" s="146"/>
      <c r="U50" s="164"/>
      <c r="V50" s="110"/>
    </row>
    <row r="51" spans="1:22" ht="16.5" customHeight="1" x14ac:dyDescent="0.25">
      <c r="A51" s="118">
        <v>15</v>
      </c>
      <c r="B51" s="119" t="str">
        <f>IF(C51="","",
IF('1. Punto de Partida'!$C$6="","",'1. Punto de Partida'!$C$6))</f>
        <v/>
      </c>
      <c r="C51" s="111"/>
      <c r="D51" s="111"/>
      <c r="E51" s="111"/>
      <c r="F51" s="111"/>
      <c r="G51" s="110"/>
      <c r="H51" s="120"/>
      <c r="I51" s="120"/>
      <c r="J51" s="120"/>
      <c r="K51" s="114" t="str">
        <f t="shared" ref="K51" si="63">IFERROR(MID(J51,1,SEARCH(":",J51,1)-1),"")</f>
        <v/>
      </c>
      <c r="L51" s="115" t="str">
        <f t="shared" ref="L51" si="64">IF(OR(K51="Rara vez",K51="Muy Baja"),0.2,
IF(OR(K51="Improbable",K51="Baja"),0.4,
IF(OR(K51="Posible",K51="Media"),0.6,
IF(OR(K51="Probable",K51="Alta"),0.8,
IF(OR(K51="Casi seguro",K51="Muy Alta"),1,"")))))</f>
        <v/>
      </c>
      <c r="M51" s="117"/>
      <c r="N51" s="114" t="str">
        <f>IF(OR(H51="Corrupción",H51="Trámites, OPAs y Consultas de Acceso a la Información Pública",H51="Lavado de Activos",H51="Financiación del Terrorismo"),'3. Impacto Riesgo de Corrupción'!Z51:Z53,
IF(OR(M51="Económico: Afectación menor a 10 SMLMV",M51="Reputacional: El riesgo afecta la imagen de alguna área de la organización"),"Leve",
IF(OR(M51="Económico: Entre 10 y 50 SMLMV",M51="Reputacional: El riesgo afecta la imagen de la entidad internamente, de conocimiento general, nivel interno, de junta directiva y accionistas y/o de proveedores"),"Menor",
IF(OR(M51="Económico: Entre 50 y 100 SMLMV",M51="Reputacional: El riesgo afecta la imagen de la entidad con algunos usuarios de relevancia frente al logro de los objetivos"),"Moderado",
IF(OR(M51="Económico: Entre 100 y 500 SMLMV",M51="Reputacional: El riesgo afecta la imagen de de la entidad con efecto publicitario sostenido a nivel de sector administrativo, nivel departamental o municipal"),"Mayor",
IF(OR(M51="Económico: Mayor a 500 SMLMV",M51="Reputacional: El riesgo afecta la imagen de la entidad a nivel nacional, con efecto publicitarios sostenible a nivel país"),"Catastrófico",""))))))</f>
        <v/>
      </c>
      <c r="O51" s="115" t="str">
        <f t="shared" ref="O51" si="65">IF(N51="Leve",0.2,
IF(N51="Menor",0.4,
IF(N51="Moderado",0.6,
IF(N51="Mayor",0.8,
IF(N51="Catastrófico",1,"")))))</f>
        <v/>
      </c>
      <c r="P51" s="116" t="str">
        <f t="shared" ref="P51" si="66">IF(AND(K51="Muy Alta",OR(N51="Leve",N51="Menor",N51="Moderado",N51="Mayor")),"Alto",
IF(AND(K51="Casi seguro",OR(N51="Moderado",N51="Mayor")),"Extremo",
IF(AND(OR(K51="Alta",K51="Probable"),OR(N51="Leve",N51="Menor")),"Moderado",
IF(AND(OR(K51="Alta",K51="Probable"),N51="Moderado"),"Alto",
IF(AND(K51="Alta",N51="Mayor"),"Alto",
IF(AND(K51="Probable",N51="Mayor"),"Extremo",
IF(AND(OR(K51="Media",K51="Posible"),OR(N51="Leve",N51="Menor")),"Moderado",
IF(AND(K51="Media",N51="Moderado"),"Moderado",
IF(AND(K51="Posible",N51="Moderado"),"Alto",
IF(AND(K51="Media",N51="Mayor"),"Alto",
IF(AND(K51="Posible",N51="Mayor"),"Extremo",
IF(AND(OR(K51="Media",K51="Posible"),OR(N51="Mayor")),"Alto",
IF(AND(OR(K51="Baja",K51="Improbable"),OR(N51="Leve")),"Bajo",
IF(AND(K51="Baja",OR(N51="Menor",N51="Moderado")),"Moderado",
IF(AND(K51="Improbable",N51="Menor"),"Bajo",
IF(AND(OR(K51="Baja",K51="Improbable"),OR(N51="Mayor")),"Alto",
IF(AND(OR(K51="Muy Baja",K51="Rara vez"),OR(N51="Leve",N51="Menor")),"Bajo",
IF(AND(OR(K51="Muy Baja",K51="Rara vez"),OR(N51="Moderado")),"Moderado",
IF(AND(OR(K51="Muy Baja",K51="Rara vez"),OR(N51="Mayor")),"Alto",
IF(N51="Catastrófico","Extremo",""))))))))))))))))))))</f>
        <v/>
      </c>
      <c r="Q51" s="146"/>
      <c r="R51" s="146"/>
      <c r="S51" s="146"/>
      <c r="T51" s="146"/>
      <c r="U51" s="164" t="str">
        <f t="shared" ref="U51" si="67">IF(S51="","","Cuatrimestral")</f>
        <v/>
      </c>
      <c r="V51" s="110"/>
    </row>
    <row r="52" spans="1:22" ht="15" customHeight="1" x14ac:dyDescent="0.25">
      <c r="A52" s="118"/>
      <c r="B52" s="119"/>
      <c r="C52" s="112"/>
      <c r="D52" s="112"/>
      <c r="E52" s="112"/>
      <c r="F52" s="112"/>
      <c r="G52" s="110"/>
      <c r="H52" s="120"/>
      <c r="I52" s="120"/>
      <c r="J52" s="120"/>
      <c r="K52" s="114"/>
      <c r="L52" s="115"/>
      <c r="M52" s="117"/>
      <c r="N52" s="114"/>
      <c r="O52" s="115"/>
      <c r="P52" s="116"/>
      <c r="Q52" s="146"/>
      <c r="R52" s="146"/>
      <c r="S52" s="146"/>
      <c r="T52" s="146"/>
      <c r="U52" s="164"/>
      <c r="V52" s="110"/>
    </row>
    <row r="53" spans="1:22" ht="15" customHeight="1" x14ac:dyDescent="0.25">
      <c r="A53" s="118"/>
      <c r="B53" s="119"/>
      <c r="C53" s="113"/>
      <c r="D53" s="113"/>
      <c r="E53" s="113"/>
      <c r="F53" s="113"/>
      <c r="G53" s="110"/>
      <c r="H53" s="120"/>
      <c r="I53" s="120"/>
      <c r="J53" s="120"/>
      <c r="K53" s="114"/>
      <c r="L53" s="115"/>
      <c r="M53" s="117"/>
      <c r="N53" s="114"/>
      <c r="O53" s="115"/>
      <c r="P53" s="116"/>
      <c r="Q53" s="146"/>
      <c r="R53" s="146"/>
      <c r="S53" s="146"/>
      <c r="T53" s="146"/>
      <c r="U53" s="164"/>
      <c r="V53" s="110"/>
    </row>
    <row r="54" spans="1:22" ht="16.5" customHeight="1" x14ac:dyDescent="0.25">
      <c r="A54" s="118">
        <v>16</v>
      </c>
      <c r="B54" s="119" t="str">
        <f>IF(C54="","",
IF('1. Punto de Partida'!$C$6="","",'1. Punto de Partida'!$C$6))</f>
        <v/>
      </c>
      <c r="C54" s="111"/>
      <c r="D54" s="111"/>
      <c r="E54" s="111"/>
      <c r="F54" s="111"/>
      <c r="G54" s="110"/>
      <c r="H54" s="120"/>
      <c r="I54" s="120"/>
      <c r="J54" s="120"/>
      <c r="K54" s="114" t="str">
        <f t="shared" ref="K54" si="68">IFERROR(MID(J54,1,SEARCH(":",J54,1)-1),"")</f>
        <v/>
      </c>
      <c r="L54" s="115" t="str">
        <f t="shared" ref="L54" si="69">IF(OR(K54="Rara vez",K54="Muy Baja"),0.2,
IF(OR(K54="Improbable",K54="Baja"),0.4,
IF(OR(K54="Posible",K54="Media"),0.6,
IF(OR(K54="Probable",K54="Alta"),0.8,
IF(OR(K54="Casi seguro",K54="Muy Alta"),1,"")))))</f>
        <v/>
      </c>
      <c r="M54" s="117"/>
      <c r="N54" s="114" t="str">
        <f>IF(OR(H54="Corrupción",H54="Trámites, OPAs y Consultas de Acceso a la Información Pública",H54="Lavado de Activos",H54="Financiación del Terrorismo"),'3. Impacto Riesgo de Corrupción'!Z54:Z56,
IF(OR(M54="Económico: Afectación menor a 10 SMLMV",M54="Reputacional: El riesgo afecta la imagen de alguna área de la organización"),"Leve",
IF(OR(M54="Económico: Entre 10 y 50 SMLMV",M54="Reputacional: El riesgo afecta la imagen de la entidad internamente, de conocimiento general, nivel interno, de junta directiva y accionistas y/o de proveedores"),"Menor",
IF(OR(M54="Económico: Entre 50 y 100 SMLMV",M54="Reputacional: El riesgo afecta la imagen de la entidad con algunos usuarios de relevancia frente al logro de los objetivos"),"Moderado",
IF(OR(M54="Económico: Entre 100 y 500 SMLMV",M54="Reputacional: El riesgo afecta la imagen de de la entidad con efecto publicitario sostenido a nivel de sector administrativo, nivel departamental o municipal"),"Mayor",
IF(OR(M54="Económico: Mayor a 500 SMLMV",M54="Reputacional: El riesgo afecta la imagen de la entidad a nivel nacional, con efecto publicitarios sostenible a nivel país"),"Catastrófico",""))))))</f>
        <v/>
      </c>
      <c r="O54" s="115" t="str">
        <f t="shared" ref="O54" si="70">IF(N54="Leve",0.2,
IF(N54="Menor",0.4,
IF(N54="Moderado",0.6,
IF(N54="Mayor",0.8,
IF(N54="Catastrófico",1,"")))))</f>
        <v/>
      </c>
      <c r="P54" s="116" t="str">
        <f t="shared" ref="P54" si="71">IF(AND(K54="Muy Alta",OR(N54="Leve",N54="Menor",N54="Moderado",N54="Mayor")),"Alto",
IF(AND(K54="Casi seguro",OR(N54="Moderado",N54="Mayor")),"Extremo",
IF(AND(OR(K54="Alta",K54="Probable"),OR(N54="Leve",N54="Menor")),"Moderado",
IF(AND(OR(K54="Alta",K54="Probable"),N54="Moderado"),"Alto",
IF(AND(K54="Alta",N54="Mayor"),"Alto",
IF(AND(K54="Probable",N54="Mayor"),"Extremo",
IF(AND(OR(K54="Media",K54="Posible"),OR(N54="Leve",N54="Menor")),"Moderado",
IF(AND(K54="Media",N54="Moderado"),"Moderado",
IF(AND(K54="Posible",N54="Moderado"),"Alto",
IF(AND(K54="Media",N54="Mayor"),"Alto",
IF(AND(K54="Posible",N54="Mayor"),"Extremo",
IF(AND(OR(K54="Media",K54="Posible"),OR(N54="Mayor")),"Alto",
IF(AND(OR(K54="Baja",K54="Improbable"),OR(N54="Leve")),"Bajo",
IF(AND(K54="Baja",OR(N54="Menor",N54="Moderado")),"Moderado",
IF(AND(K54="Improbable",N54="Menor"),"Bajo",
IF(AND(OR(K54="Baja",K54="Improbable"),OR(N54="Mayor")),"Alto",
IF(AND(OR(K54="Muy Baja",K54="Rara vez"),OR(N54="Leve",N54="Menor")),"Bajo",
IF(AND(OR(K54="Muy Baja",K54="Rara vez"),OR(N54="Moderado")),"Moderado",
IF(AND(OR(K54="Muy Baja",K54="Rara vez"),OR(N54="Mayor")),"Alto",
IF(N54="Catastrófico","Extremo",""))))))))))))))))))))</f>
        <v/>
      </c>
      <c r="Q54" s="146"/>
      <c r="R54" s="146"/>
      <c r="S54" s="146"/>
      <c r="T54" s="146"/>
      <c r="U54" s="164" t="str">
        <f t="shared" ref="U54" si="72">IF(S54="","","Cuatrimestral")</f>
        <v/>
      </c>
      <c r="V54" s="110"/>
    </row>
    <row r="55" spans="1:22" ht="15" customHeight="1" x14ac:dyDescent="0.25">
      <c r="A55" s="118"/>
      <c r="B55" s="119"/>
      <c r="C55" s="112"/>
      <c r="D55" s="112"/>
      <c r="E55" s="112"/>
      <c r="F55" s="112"/>
      <c r="G55" s="110"/>
      <c r="H55" s="120"/>
      <c r="I55" s="120"/>
      <c r="J55" s="120"/>
      <c r="K55" s="114"/>
      <c r="L55" s="115"/>
      <c r="M55" s="117"/>
      <c r="N55" s="114"/>
      <c r="O55" s="115"/>
      <c r="P55" s="116"/>
      <c r="Q55" s="146"/>
      <c r="R55" s="146"/>
      <c r="S55" s="146"/>
      <c r="T55" s="146"/>
      <c r="U55" s="164"/>
      <c r="V55" s="110"/>
    </row>
    <row r="56" spans="1:22" ht="15" customHeight="1" x14ac:dyDescent="0.25">
      <c r="A56" s="118"/>
      <c r="B56" s="119"/>
      <c r="C56" s="113"/>
      <c r="D56" s="113"/>
      <c r="E56" s="113"/>
      <c r="F56" s="113"/>
      <c r="G56" s="110"/>
      <c r="H56" s="120"/>
      <c r="I56" s="120"/>
      <c r="J56" s="120"/>
      <c r="K56" s="114"/>
      <c r="L56" s="115"/>
      <c r="M56" s="117"/>
      <c r="N56" s="114"/>
      <c r="O56" s="115"/>
      <c r="P56" s="116"/>
      <c r="Q56" s="146"/>
      <c r="R56" s="146"/>
      <c r="S56" s="146"/>
      <c r="T56" s="146"/>
      <c r="U56" s="164"/>
      <c r="V56" s="110"/>
    </row>
    <row r="57" spans="1:22" ht="16.5" customHeight="1" x14ac:dyDescent="0.25">
      <c r="A57" s="118">
        <v>17</v>
      </c>
      <c r="B57" s="119" t="str">
        <f>IF(C57="","",
IF('1. Punto de Partida'!$C$6="","",'1. Punto de Partida'!$C$6))</f>
        <v/>
      </c>
      <c r="C57" s="111"/>
      <c r="D57" s="111"/>
      <c r="E57" s="111"/>
      <c r="F57" s="111"/>
      <c r="G57" s="110"/>
      <c r="H57" s="120"/>
      <c r="I57" s="120"/>
      <c r="J57" s="120"/>
      <c r="K57" s="114" t="str">
        <f t="shared" ref="K57" si="73">IFERROR(MID(J57,1,SEARCH(":",J57,1)-1),"")</f>
        <v/>
      </c>
      <c r="L57" s="115" t="str">
        <f t="shared" ref="L57" si="74">IF(OR(K57="Rara vez",K57="Muy Baja"),0.2,
IF(OR(K57="Improbable",K57="Baja"),0.4,
IF(OR(K57="Posible",K57="Media"),0.6,
IF(OR(K57="Probable",K57="Alta"),0.8,
IF(OR(K57="Casi seguro",K57="Muy Alta"),1,"")))))</f>
        <v/>
      </c>
      <c r="M57" s="117"/>
      <c r="N57" s="114" t="str">
        <f>IF(OR(H57="Corrupción",H57="Trámites, OPAs y Consultas de Acceso a la Información Pública",H57="Lavado de Activos",H57="Financiación del Terrorismo"),'3. Impacto Riesgo de Corrupción'!Z57:Z59,
IF(OR(M57="Económico: Afectación menor a 10 SMLMV",M57="Reputacional: El riesgo afecta la imagen de alguna área de la organización"),"Leve",
IF(OR(M57="Económico: Entre 10 y 50 SMLMV",M57="Reputacional: El riesgo afecta la imagen de la entidad internamente, de conocimiento general, nivel interno, de junta directiva y accionistas y/o de proveedores"),"Menor",
IF(OR(M57="Económico: Entre 50 y 100 SMLMV",M57="Reputacional: El riesgo afecta la imagen de la entidad con algunos usuarios de relevancia frente al logro de los objetivos"),"Moderado",
IF(OR(M57="Económico: Entre 100 y 500 SMLMV",M57="Reputacional: El riesgo afecta la imagen de de la entidad con efecto publicitario sostenido a nivel de sector administrativo, nivel departamental o municipal"),"Mayor",
IF(OR(M57="Económico: Mayor a 500 SMLMV",M57="Reputacional: El riesgo afecta la imagen de la entidad a nivel nacional, con efecto publicitarios sostenible a nivel país"),"Catastrófico",""))))))</f>
        <v/>
      </c>
      <c r="O57" s="115" t="str">
        <f t="shared" ref="O57" si="75">IF(N57="Leve",0.2,
IF(N57="Menor",0.4,
IF(N57="Moderado",0.6,
IF(N57="Mayor",0.8,
IF(N57="Catastrófico",1,"")))))</f>
        <v/>
      </c>
      <c r="P57" s="116" t="str">
        <f t="shared" ref="P57" si="76">IF(AND(K57="Muy Alta",OR(N57="Leve",N57="Menor",N57="Moderado",N57="Mayor")),"Alto",
IF(AND(K57="Casi seguro",OR(N57="Moderado",N57="Mayor")),"Extremo",
IF(AND(OR(K57="Alta",K57="Probable"),OR(N57="Leve",N57="Menor")),"Moderado",
IF(AND(OR(K57="Alta",K57="Probable"),N57="Moderado"),"Alto",
IF(AND(K57="Alta",N57="Mayor"),"Alto",
IF(AND(K57="Probable",N57="Mayor"),"Extremo",
IF(AND(OR(K57="Media",K57="Posible"),OR(N57="Leve",N57="Menor")),"Moderado",
IF(AND(K57="Media",N57="Moderado"),"Moderado",
IF(AND(K57="Posible",N57="Moderado"),"Alto",
IF(AND(K57="Media",N57="Mayor"),"Alto",
IF(AND(K57="Posible",N57="Mayor"),"Extremo",
IF(AND(OR(K57="Media",K57="Posible"),OR(N57="Mayor")),"Alto",
IF(AND(OR(K57="Baja",K57="Improbable"),OR(N57="Leve")),"Bajo",
IF(AND(K57="Baja",OR(N57="Menor",N57="Moderado")),"Moderado",
IF(AND(K57="Improbable",N57="Menor"),"Bajo",
IF(AND(OR(K57="Baja",K57="Improbable"),OR(N57="Mayor")),"Alto",
IF(AND(OR(K57="Muy Baja",K57="Rara vez"),OR(N57="Leve",N57="Menor")),"Bajo",
IF(AND(OR(K57="Muy Baja",K57="Rara vez"),OR(N57="Moderado")),"Moderado",
IF(AND(OR(K57="Muy Baja",K57="Rara vez"),OR(N57="Mayor")),"Alto",
IF(N57="Catastrófico","Extremo",""))))))))))))))))))))</f>
        <v/>
      </c>
      <c r="Q57" s="146"/>
      <c r="R57" s="146"/>
      <c r="S57" s="146"/>
      <c r="T57" s="146"/>
      <c r="U57" s="164" t="str">
        <f t="shared" ref="U57" si="77">IF(S57="","","Cuatrimestral")</f>
        <v/>
      </c>
      <c r="V57" s="110"/>
    </row>
    <row r="58" spans="1:22" ht="15" customHeight="1" x14ac:dyDescent="0.25">
      <c r="A58" s="118"/>
      <c r="B58" s="119"/>
      <c r="C58" s="112"/>
      <c r="D58" s="112"/>
      <c r="E58" s="112"/>
      <c r="F58" s="112"/>
      <c r="G58" s="110"/>
      <c r="H58" s="120"/>
      <c r="I58" s="120"/>
      <c r="J58" s="120"/>
      <c r="K58" s="114"/>
      <c r="L58" s="115"/>
      <c r="M58" s="117"/>
      <c r="N58" s="114"/>
      <c r="O58" s="115"/>
      <c r="P58" s="116"/>
      <c r="Q58" s="146"/>
      <c r="R58" s="146"/>
      <c r="S58" s="146"/>
      <c r="T58" s="146"/>
      <c r="U58" s="164"/>
      <c r="V58" s="110"/>
    </row>
    <row r="59" spans="1:22" ht="15" customHeight="1" x14ac:dyDescent="0.25">
      <c r="A59" s="118"/>
      <c r="B59" s="119"/>
      <c r="C59" s="113"/>
      <c r="D59" s="113"/>
      <c r="E59" s="113"/>
      <c r="F59" s="113"/>
      <c r="G59" s="110"/>
      <c r="H59" s="120"/>
      <c r="I59" s="120"/>
      <c r="J59" s="120"/>
      <c r="K59" s="114"/>
      <c r="L59" s="115"/>
      <c r="M59" s="117"/>
      <c r="N59" s="114"/>
      <c r="O59" s="115"/>
      <c r="P59" s="116"/>
      <c r="Q59" s="146"/>
      <c r="R59" s="146"/>
      <c r="S59" s="146"/>
      <c r="T59" s="146"/>
      <c r="U59" s="164"/>
      <c r="V59" s="110"/>
    </row>
    <row r="60" spans="1:22" ht="16.5" customHeight="1" x14ac:dyDescent="0.25">
      <c r="A60" s="118">
        <v>18</v>
      </c>
      <c r="B60" s="119" t="str">
        <f>IF(C60="","",
IF('1. Punto de Partida'!$C$6="","",'1. Punto de Partida'!$C$6))</f>
        <v/>
      </c>
      <c r="C60" s="111"/>
      <c r="D60" s="111"/>
      <c r="E60" s="111"/>
      <c r="F60" s="111"/>
      <c r="G60" s="110"/>
      <c r="H60" s="120"/>
      <c r="I60" s="120"/>
      <c r="J60" s="120"/>
      <c r="K60" s="114" t="str">
        <f t="shared" ref="K60" si="78">IFERROR(MID(J60,1,SEARCH(":",J60,1)-1),"")</f>
        <v/>
      </c>
      <c r="L60" s="115" t="str">
        <f t="shared" ref="L60" si="79">IF(OR(K60="Rara vez",K60="Muy Baja"),0.2,
IF(OR(K60="Improbable",K60="Baja"),0.4,
IF(OR(K60="Posible",K60="Media"),0.6,
IF(OR(K60="Probable",K60="Alta"),0.8,
IF(OR(K60="Casi seguro",K60="Muy Alta"),1,"")))))</f>
        <v/>
      </c>
      <c r="M60" s="117"/>
      <c r="N60" s="114" t="str">
        <f>IF(OR(H60="Corrupción",H60="Trámites, OPAs y Consultas de Acceso a la Información Pública",H60="Lavado de Activos",H60="Financiación del Terrorismo"),'3. Impacto Riesgo de Corrupción'!Z60:Z62,
IF(OR(M60="Económico: Afectación menor a 10 SMLMV",M60="Reputacional: El riesgo afecta la imagen de alguna área de la organización"),"Leve",
IF(OR(M60="Económico: Entre 10 y 50 SMLMV",M60="Reputacional: El riesgo afecta la imagen de la entidad internamente, de conocimiento general, nivel interno, de junta directiva y accionistas y/o de proveedores"),"Menor",
IF(OR(M60="Económico: Entre 50 y 100 SMLMV",M60="Reputacional: El riesgo afecta la imagen de la entidad con algunos usuarios de relevancia frente al logro de los objetivos"),"Moderado",
IF(OR(M60="Económico: Entre 100 y 500 SMLMV",M60="Reputacional: El riesgo afecta la imagen de de la entidad con efecto publicitario sostenido a nivel de sector administrativo, nivel departamental o municipal"),"Mayor",
IF(OR(M60="Económico: Mayor a 500 SMLMV",M60="Reputacional: El riesgo afecta la imagen de la entidad a nivel nacional, con efecto publicitarios sostenible a nivel país"),"Catastrófico",""))))))</f>
        <v/>
      </c>
      <c r="O60" s="115" t="str">
        <f t="shared" ref="O60" si="80">IF(N60="Leve",0.2,
IF(N60="Menor",0.4,
IF(N60="Moderado",0.6,
IF(N60="Mayor",0.8,
IF(N60="Catastrófico",1,"")))))</f>
        <v/>
      </c>
      <c r="P60" s="116" t="str">
        <f t="shared" ref="P60" si="81">IF(AND(K60="Muy Alta",OR(N60="Leve",N60="Menor",N60="Moderado",N60="Mayor")),"Alto",
IF(AND(K60="Casi seguro",OR(N60="Moderado",N60="Mayor")),"Extremo",
IF(AND(OR(K60="Alta",K60="Probable"),OR(N60="Leve",N60="Menor")),"Moderado",
IF(AND(OR(K60="Alta",K60="Probable"),N60="Moderado"),"Alto",
IF(AND(K60="Alta",N60="Mayor"),"Alto",
IF(AND(K60="Probable",N60="Mayor"),"Extremo",
IF(AND(OR(K60="Media",K60="Posible"),OR(N60="Leve",N60="Menor")),"Moderado",
IF(AND(K60="Media",N60="Moderado"),"Moderado",
IF(AND(K60="Posible",N60="Moderado"),"Alto",
IF(AND(K60="Media",N60="Mayor"),"Alto",
IF(AND(K60="Posible",N60="Mayor"),"Extremo",
IF(AND(OR(K60="Media",K60="Posible"),OR(N60="Mayor")),"Alto",
IF(AND(OR(K60="Baja",K60="Improbable"),OR(N60="Leve")),"Bajo",
IF(AND(K60="Baja",OR(N60="Menor",N60="Moderado")),"Moderado",
IF(AND(K60="Improbable",N60="Menor"),"Bajo",
IF(AND(OR(K60="Baja",K60="Improbable"),OR(N60="Mayor")),"Alto",
IF(AND(OR(K60="Muy Baja",K60="Rara vez"),OR(N60="Leve",N60="Menor")),"Bajo",
IF(AND(OR(K60="Muy Baja",K60="Rara vez"),OR(N60="Moderado")),"Moderado",
IF(AND(OR(K60="Muy Baja",K60="Rara vez"),OR(N60="Mayor")),"Alto",
IF(N60="Catastrófico","Extremo",""))))))))))))))))))))</f>
        <v/>
      </c>
      <c r="Q60" s="146"/>
      <c r="R60" s="146"/>
      <c r="S60" s="146"/>
      <c r="T60" s="146"/>
      <c r="U60" s="164" t="str">
        <f t="shared" ref="U60" si="82">IF(S60="","","Cuatrimestral")</f>
        <v/>
      </c>
      <c r="V60" s="110"/>
    </row>
    <row r="61" spans="1:22" ht="15" customHeight="1" x14ac:dyDescent="0.25">
      <c r="A61" s="118"/>
      <c r="B61" s="119"/>
      <c r="C61" s="112"/>
      <c r="D61" s="112"/>
      <c r="E61" s="112"/>
      <c r="F61" s="112"/>
      <c r="G61" s="110"/>
      <c r="H61" s="120"/>
      <c r="I61" s="120"/>
      <c r="J61" s="120"/>
      <c r="K61" s="114"/>
      <c r="L61" s="115"/>
      <c r="M61" s="117"/>
      <c r="N61" s="114"/>
      <c r="O61" s="115"/>
      <c r="P61" s="116"/>
      <c r="Q61" s="146"/>
      <c r="R61" s="146"/>
      <c r="S61" s="146"/>
      <c r="T61" s="146"/>
      <c r="U61" s="164"/>
      <c r="V61" s="110"/>
    </row>
    <row r="62" spans="1:22" ht="15" customHeight="1" x14ac:dyDescent="0.25">
      <c r="A62" s="118"/>
      <c r="B62" s="119"/>
      <c r="C62" s="113"/>
      <c r="D62" s="113"/>
      <c r="E62" s="113"/>
      <c r="F62" s="113"/>
      <c r="G62" s="110"/>
      <c r="H62" s="120"/>
      <c r="I62" s="120"/>
      <c r="J62" s="120"/>
      <c r="K62" s="114"/>
      <c r="L62" s="115"/>
      <c r="M62" s="117"/>
      <c r="N62" s="114"/>
      <c r="O62" s="115"/>
      <c r="P62" s="116"/>
      <c r="Q62" s="146"/>
      <c r="R62" s="146"/>
      <c r="S62" s="146"/>
      <c r="T62" s="146"/>
      <c r="U62" s="164"/>
      <c r="V62" s="110"/>
    </row>
    <row r="63" spans="1:22" ht="16.5" customHeight="1" x14ac:dyDescent="0.25">
      <c r="A63" s="118">
        <v>19</v>
      </c>
      <c r="B63" s="119" t="str">
        <f>IF(C63="","",
IF('1. Punto de Partida'!$C$6="","",'1. Punto de Partida'!$C$6))</f>
        <v/>
      </c>
      <c r="C63" s="111"/>
      <c r="D63" s="111"/>
      <c r="E63" s="111"/>
      <c r="F63" s="111"/>
      <c r="G63" s="110"/>
      <c r="H63" s="120"/>
      <c r="I63" s="120"/>
      <c r="J63" s="120"/>
      <c r="K63" s="114" t="str">
        <f t="shared" ref="K63" si="83">IFERROR(MID(J63,1,SEARCH(":",J63,1)-1),"")</f>
        <v/>
      </c>
      <c r="L63" s="115" t="str">
        <f t="shared" ref="L63" si="84">IF(OR(K63="Rara vez",K63="Muy Baja"),0.2,
IF(OR(K63="Improbable",K63="Baja"),0.4,
IF(OR(K63="Posible",K63="Media"),0.6,
IF(OR(K63="Probable",K63="Alta"),0.8,
IF(OR(K63="Casi seguro",K63="Muy Alta"),1,"")))))</f>
        <v/>
      </c>
      <c r="M63" s="117"/>
      <c r="N63" s="114" t="str">
        <f>IF(OR(H63="Corrupción",H63="Trámites, OPAs y Consultas de Acceso a la Información Pública",H63="Lavado de Activos",H63="Financiación del Terrorismo"),'3. Impacto Riesgo de Corrupción'!Z63:Z65,
IF(OR(M63="Económico: Afectación menor a 10 SMLMV",M63="Reputacional: El riesgo afecta la imagen de alguna área de la organización"),"Leve",
IF(OR(M63="Económico: Entre 10 y 50 SMLMV",M63="Reputacional: El riesgo afecta la imagen de la entidad internamente, de conocimiento general, nivel interno, de junta directiva y accionistas y/o de proveedores"),"Menor",
IF(OR(M63="Económico: Entre 50 y 100 SMLMV",M63="Reputacional: El riesgo afecta la imagen de la entidad con algunos usuarios de relevancia frente al logro de los objetivos"),"Moderado",
IF(OR(M63="Económico: Entre 100 y 500 SMLMV",M63="Reputacional: El riesgo afecta la imagen de de la entidad con efecto publicitario sostenido a nivel de sector administrativo, nivel departamental o municipal"),"Mayor",
IF(OR(M63="Económico: Mayor a 500 SMLMV",M63="Reputacional: El riesgo afecta la imagen de la entidad a nivel nacional, con efecto publicitarios sostenible a nivel país"),"Catastrófico",""))))))</f>
        <v/>
      </c>
      <c r="O63" s="115" t="str">
        <f t="shared" ref="O63" si="85">IF(N63="Leve",0.2,
IF(N63="Menor",0.4,
IF(N63="Moderado",0.6,
IF(N63="Mayor",0.8,
IF(N63="Catastrófico",1,"")))))</f>
        <v/>
      </c>
      <c r="P63" s="116" t="str">
        <f t="shared" ref="P63" si="86">IF(AND(K63="Muy Alta",OR(N63="Leve",N63="Menor",N63="Moderado",N63="Mayor")),"Alto",
IF(AND(K63="Casi seguro",OR(N63="Moderado",N63="Mayor")),"Extremo",
IF(AND(OR(K63="Alta",K63="Probable"),OR(N63="Leve",N63="Menor")),"Moderado",
IF(AND(OR(K63="Alta",K63="Probable"),N63="Moderado"),"Alto",
IF(AND(K63="Alta",N63="Mayor"),"Alto",
IF(AND(K63="Probable",N63="Mayor"),"Extremo",
IF(AND(OR(K63="Media",K63="Posible"),OR(N63="Leve",N63="Menor")),"Moderado",
IF(AND(K63="Media",N63="Moderado"),"Moderado",
IF(AND(K63="Posible",N63="Moderado"),"Alto",
IF(AND(K63="Media",N63="Mayor"),"Alto",
IF(AND(K63="Posible",N63="Mayor"),"Extremo",
IF(AND(OR(K63="Media",K63="Posible"),OR(N63="Mayor")),"Alto",
IF(AND(OR(K63="Baja",K63="Improbable"),OR(N63="Leve")),"Bajo",
IF(AND(K63="Baja",OR(N63="Menor",N63="Moderado")),"Moderado",
IF(AND(K63="Improbable",N63="Menor"),"Bajo",
IF(AND(OR(K63="Baja",K63="Improbable"),OR(N63="Mayor")),"Alto",
IF(AND(OR(K63="Muy Baja",K63="Rara vez"),OR(N63="Leve",N63="Menor")),"Bajo",
IF(AND(OR(K63="Muy Baja",K63="Rara vez"),OR(N63="Moderado")),"Moderado",
IF(AND(OR(K63="Muy Baja",K63="Rara vez"),OR(N63="Mayor")),"Alto",
IF(N63="Catastrófico","Extremo",""))))))))))))))))))))</f>
        <v/>
      </c>
      <c r="Q63" s="146"/>
      <c r="R63" s="146"/>
      <c r="S63" s="146"/>
      <c r="T63" s="146"/>
      <c r="U63" s="164" t="str">
        <f t="shared" ref="U63" si="87">IF(S63="","","Cuatrimestral")</f>
        <v/>
      </c>
      <c r="V63" s="110"/>
    </row>
    <row r="64" spans="1:22" ht="15" customHeight="1" x14ac:dyDescent="0.25">
      <c r="A64" s="118"/>
      <c r="B64" s="119"/>
      <c r="C64" s="112"/>
      <c r="D64" s="112"/>
      <c r="E64" s="112"/>
      <c r="F64" s="112"/>
      <c r="G64" s="110"/>
      <c r="H64" s="120"/>
      <c r="I64" s="120"/>
      <c r="J64" s="120"/>
      <c r="K64" s="114"/>
      <c r="L64" s="115"/>
      <c r="M64" s="117"/>
      <c r="N64" s="114"/>
      <c r="O64" s="115"/>
      <c r="P64" s="116"/>
      <c r="Q64" s="146"/>
      <c r="R64" s="146"/>
      <c r="S64" s="146"/>
      <c r="T64" s="146"/>
      <c r="U64" s="164"/>
      <c r="V64" s="110"/>
    </row>
    <row r="65" spans="1:22" ht="15" customHeight="1" x14ac:dyDescent="0.25">
      <c r="A65" s="118"/>
      <c r="B65" s="119"/>
      <c r="C65" s="113"/>
      <c r="D65" s="113"/>
      <c r="E65" s="113"/>
      <c r="F65" s="113"/>
      <c r="G65" s="110"/>
      <c r="H65" s="120"/>
      <c r="I65" s="120"/>
      <c r="J65" s="120"/>
      <c r="K65" s="114"/>
      <c r="L65" s="115"/>
      <c r="M65" s="117"/>
      <c r="N65" s="114"/>
      <c r="O65" s="115"/>
      <c r="P65" s="116"/>
      <c r="Q65" s="146"/>
      <c r="R65" s="146"/>
      <c r="S65" s="146"/>
      <c r="T65" s="146"/>
      <c r="U65" s="164"/>
      <c r="V65" s="110"/>
    </row>
    <row r="66" spans="1:22" ht="16.5" customHeight="1" x14ac:dyDescent="0.25">
      <c r="A66" s="118">
        <v>20</v>
      </c>
      <c r="B66" s="119" t="str">
        <f>IF(C66="","",
IF('1. Punto de Partida'!$C$6="","",'1. Punto de Partida'!$C$6))</f>
        <v/>
      </c>
      <c r="C66" s="111"/>
      <c r="D66" s="111"/>
      <c r="E66" s="111"/>
      <c r="F66" s="111"/>
      <c r="G66" s="110"/>
      <c r="H66" s="120"/>
      <c r="I66" s="120"/>
      <c r="J66" s="120"/>
      <c r="K66" s="114" t="str">
        <f t="shared" ref="K66" si="88">IFERROR(MID(J66,1,SEARCH(":",J66,1)-1),"")</f>
        <v/>
      </c>
      <c r="L66" s="115" t="str">
        <f t="shared" ref="L66" si="89">IF(OR(K66="Rara vez",K66="Muy Baja"),0.2,
IF(OR(K66="Improbable",K66="Baja"),0.4,
IF(OR(K66="Posible",K66="Media"),0.6,
IF(OR(K66="Probable",K66="Alta"),0.8,
IF(OR(K66="Casi seguro",K66="Muy Alta"),1,"")))))</f>
        <v/>
      </c>
      <c r="M66" s="117"/>
      <c r="N66" s="114" t="str">
        <f>IF(OR(H66="Corrupción",H66="Trámites, OPAs y Consultas de Acceso a la Información Pública",H66="Lavado de Activos",H66="Financiación del Terrorismo"),'3. Impacto Riesgo de Corrupción'!Z66:Z68,
IF(OR(M66="Económico: Afectación menor a 10 SMLMV",M66="Reputacional: El riesgo afecta la imagen de alguna área de la organización"),"Leve",
IF(OR(M66="Económico: Entre 10 y 50 SMLMV",M66="Reputacional: El riesgo afecta la imagen de la entidad internamente, de conocimiento general, nivel interno, de junta directiva y accionistas y/o de proveedores"),"Menor",
IF(OR(M66="Económico: Entre 50 y 100 SMLMV",M66="Reputacional: El riesgo afecta la imagen de la entidad con algunos usuarios de relevancia frente al logro de los objetivos"),"Moderado",
IF(OR(M66="Económico: Entre 100 y 500 SMLMV",M66="Reputacional: El riesgo afecta la imagen de de la entidad con efecto publicitario sostenido a nivel de sector administrativo, nivel departamental o municipal"),"Mayor",
IF(OR(M66="Económico: Mayor a 500 SMLMV",M66="Reputacional: El riesgo afecta la imagen de la entidad a nivel nacional, con efecto publicitarios sostenible a nivel país"),"Catastrófico",""))))))</f>
        <v/>
      </c>
      <c r="O66" s="115" t="str">
        <f t="shared" ref="O66" si="90">IF(N66="Leve",0.2,
IF(N66="Menor",0.4,
IF(N66="Moderado",0.6,
IF(N66="Mayor",0.8,
IF(N66="Catastrófico",1,"")))))</f>
        <v/>
      </c>
      <c r="P66" s="116" t="str">
        <f t="shared" ref="P66" si="91">IF(AND(K66="Muy Alta",OR(N66="Leve",N66="Menor",N66="Moderado",N66="Mayor")),"Alto",
IF(AND(K66="Casi seguro",OR(N66="Moderado",N66="Mayor")),"Extremo",
IF(AND(OR(K66="Alta",K66="Probable"),OR(N66="Leve",N66="Menor")),"Moderado",
IF(AND(OR(K66="Alta",K66="Probable"),N66="Moderado"),"Alto",
IF(AND(K66="Alta",N66="Mayor"),"Alto",
IF(AND(K66="Probable",N66="Mayor"),"Extremo",
IF(AND(OR(K66="Media",K66="Posible"),OR(N66="Leve",N66="Menor")),"Moderado",
IF(AND(K66="Media",N66="Moderado"),"Moderado",
IF(AND(K66="Posible",N66="Moderado"),"Alto",
IF(AND(K66="Media",N66="Mayor"),"Alto",
IF(AND(K66="Posible",N66="Mayor"),"Extremo",
IF(AND(OR(K66="Media",K66="Posible"),OR(N66="Mayor")),"Alto",
IF(AND(OR(K66="Baja",K66="Improbable"),OR(N66="Leve")),"Bajo",
IF(AND(K66="Baja",OR(N66="Menor",N66="Moderado")),"Moderado",
IF(AND(K66="Improbable",N66="Menor"),"Bajo",
IF(AND(OR(K66="Baja",K66="Improbable"),OR(N66="Mayor")),"Alto",
IF(AND(OR(K66="Muy Baja",K66="Rara vez"),OR(N66="Leve",N66="Menor")),"Bajo",
IF(AND(OR(K66="Muy Baja",K66="Rara vez"),OR(N66="Moderado")),"Moderado",
IF(AND(OR(K66="Muy Baja",K66="Rara vez"),OR(N66="Mayor")),"Alto",
IF(N66="Catastrófico","Extremo",""))))))))))))))))))))</f>
        <v/>
      </c>
      <c r="Q66" s="146"/>
      <c r="R66" s="146"/>
      <c r="S66" s="146"/>
      <c r="T66" s="146"/>
      <c r="U66" s="164" t="str">
        <f t="shared" ref="U66" si="92">IF(S66="","","Cuatrimestral")</f>
        <v/>
      </c>
      <c r="V66" s="110"/>
    </row>
    <row r="67" spans="1:22" ht="15" customHeight="1" x14ac:dyDescent="0.25">
      <c r="A67" s="118"/>
      <c r="B67" s="119"/>
      <c r="C67" s="112"/>
      <c r="D67" s="112"/>
      <c r="E67" s="112"/>
      <c r="F67" s="112"/>
      <c r="G67" s="110"/>
      <c r="H67" s="120"/>
      <c r="I67" s="120"/>
      <c r="J67" s="120"/>
      <c r="K67" s="114"/>
      <c r="L67" s="115"/>
      <c r="M67" s="117"/>
      <c r="N67" s="114"/>
      <c r="O67" s="115"/>
      <c r="P67" s="116"/>
      <c r="Q67" s="146"/>
      <c r="R67" s="146"/>
      <c r="S67" s="146"/>
      <c r="T67" s="146"/>
      <c r="U67" s="164"/>
      <c r="V67" s="110"/>
    </row>
    <row r="68" spans="1:22" ht="15" customHeight="1" x14ac:dyDescent="0.25">
      <c r="A68" s="118"/>
      <c r="B68" s="119"/>
      <c r="C68" s="113"/>
      <c r="D68" s="113"/>
      <c r="E68" s="113"/>
      <c r="F68" s="113"/>
      <c r="G68" s="110"/>
      <c r="H68" s="120"/>
      <c r="I68" s="120"/>
      <c r="J68" s="120"/>
      <c r="K68" s="114"/>
      <c r="L68" s="115"/>
      <c r="M68" s="117"/>
      <c r="N68" s="114"/>
      <c r="O68" s="115"/>
      <c r="P68" s="116"/>
      <c r="Q68" s="146"/>
      <c r="R68" s="146"/>
      <c r="S68" s="146"/>
      <c r="T68" s="146"/>
      <c r="U68" s="164"/>
      <c r="V68" s="110"/>
    </row>
    <row r="69" spans="1:22" x14ac:dyDescent="0.3"/>
    <row r="70" spans="1:22" x14ac:dyDescent="0.3"/>
    <row r="71" spans="1:22" x14ac:dyDescent="0.3"/>
  </sheetData>
  <sheetProtection algorithmName="SHA-512" hashValue="FHWdQ0EDFa/U3GioCXq4ssTFjWA3sW3e0TYBMCtGAo2tdutxMstoMtMIxAGDAKU86E2YgQjmeNuc+kBeXVxCiw==" saltValue="R/fk13VWVBDrboJpQxZ+eg==" spinCount="100000" sheet="1" objects="1" scenarios="1" formatColumns="0" formatRows="0"/>
  <mergeCells count="467">
    <mergeCell ref="U57:U59"/>
    <mergeCell ref="U60:U62"/>
    <mergeCell ref="U63:U65"/>
    <mergeCell ref="U66:U68"/>
    <mergeCell ref="V54:V56"/>
    <mergeCell ref="C1:U4"/>
    <mergeCell ref="U7:U8"/>
    <mergeCell ref="U9:U11"/>
    <mergeCell ref="U12:U14"/>
    <mergeCell ref="U15:U17"/>
    <mergeCell ref="U18:U20"/>
    <mergeCell ref="U21:U23"/>
    <mergeCell ref="U24:U26"/>
    <mergeCell ref="U27:U29"/>
    <mergeCell ref="U30:U32"/>
    <mergeCell ref="U33:U35"/>
    <mergeCell ref="U36:U38"/>
    <mergeCell ref="U39:U41"/>
    <mergeCell ref="U42:U44"/>
    <mergeCell ref="U45:U47"/>
    <mergeCell ref="U48:U50"/>
    <mergeCell ref="U51:U53"/>
    <mergeCell ref="U54:U56"/>
    <mergeCell ref="V45:V47"/>
    <mergeCell ref="R66:R68"/>
    <mergeCell ref="S66:S68"/>
    <mergeCell ref="T66:T68"/>
    <mergeCell ref="Q6:V6"/>
    <mergeCell ref="R57:R59"/>
    <mergeCell ref="S57:S59"/>
    <mergeCell ref="T57:T59"/>
    <mergeCell ref="R60:R62"/>
    <mergeCell ref="S60:S62"/>
    <mergeCell ref="T60:T62"/>
    <mergeCell ref="R63:R65"/>
    <mergeCell ref="S63:S65"/>
    <mergeCell ref="T63:T65"/>
    <mergeCell ref="R48:R50"/>
    <mergeCell ref="S48:S50"/>
    <mergeCell ref="T48:T50"/>
    <mergeCell ref="R51:R53"/>
    <mergeCell ref="S51:S53"/>
    <mergeCell ref="T51:T53"/>
    <mergeCell ref="V51:V53"/>
    <mergeCell ref="R54:R56"/>
    <mergeCell ref="S54:S56"/>
    <mergeCell ref="T54:T56"/>
    <mergeCell ref="V48:V50"/>
    <mergeCell ref="R30:R32"/>
    <mergeCell ref="S30:S32"/>
    <mergeCell ref="T30:T32"/>
    <mergeCell ref="V30:V32"/>
    <mergeCell ref="R33:R35"/>
    <mergeCell ref="S33:S35"/>
    <mergeCell ref="T33:T35"/>
    <mergeCell ref="V33:V35"/>
    <mergeCell ref="R36:R38"/>
    <mergeCell ref="S36:S38"/>
    <mergeCell ref="T36:T38"/>
    <mergeCell ref="V36:V38"/>
    <mergeCell ref="R39:R41"/>
    <mergeCell ref="S39:S41"/>
    <mergeCell ref="T39:T41"/>
    <mergeCell ref="V39:V41"/>
    <mergeCell ref="R42:R44"/>
    <mergeCell ref="S42:S44"/>
    <mergeCell ref="T42:T44"/>
    <mergeCell ref="V42:V44"/>
    <mergeCell ref="R45:R47"/>
    <mergeCell ref="S45:S47"/>
    <mergeCell ref="T45:T47"/>
    <mergeCell ref="S21:S23"/>
    <mergeCell ref="T21:T23"/>
    <mergeCell ref="V21:V23"/>
    <mergeCell ref="R24:R26"/>
    <mergeCell ref="S24:S26"/>
    <mergeCell ref="T24:T26"/>
    <mergeCell ref="V24:V26"/>
    <mergeCell ref="R27:R29"/>
    <mergeCell ref="S27:S29"/>
    <mergeCell ref="T27:T29"/>
    <mergeCell ref="V27:V29"/>
    <mergeCell ref="Q60:Q62"/>
    <mergeCell ref="Q63:Q65"/>
    <mergeCell ref="Q66:Q68"/>
    <mergeCell ref="R7:R8"/>
    <mergeCell ref="S7:S8"/>
    <mergeCell ref="T7:T8"/>
    <mergeCell ref="V7:V8"/>
    <mergeCell ref="R9:R11"/>
    <mergeCell ref="S9:S11"/>
    <mergeCell ref="T9:T11"/>
    <mergeCell ref="V9:V11"/>
    <mergeCell ref="R12:R14"/>
    <mergeCell ref="S12:S14"/>
    <mergeCell ref="T12:T14"/>
    <mergeCell ref="V12:V14"/>
    <mergeCell ref="R15:R17"/>
    <mergeCell ref="S15:S17"/>
    <mergeCell ref="T15:T17"/>
    <mergeCell ref="V15:V17"/>
    <mergeCell ref="R18:R20"/>
    <mergeCell ref="S18:S20"/>
    <mergeCell ref="T18:T20"/>
    <mergeCell ref="V18:V20"/>
    <mergeCell ref="R21:R23"/>
    <mergeCell ref="Q33:Q35"/>
    <mergeCell ref="Q36:Q38"/>
    <mergeCell ref="Q39:Q41"/>
    <mergeCell ref="Q42:Q44"/>
    <mergeCell ref="Q45:Q47"/>
    <mergeCell ref="Q48:Q50"/>
    <mergeCell ref="Q51:Q53"/>
    <mergeCell ref="Q54:Q56"/>
    <mergeCell ref="Q57:Q59"/>
    <mergeCell ref="Q7:Q8"/>
    <mergeCell ref="Q9:Q11"/>
    <mergeCell ref="Q12:Q14"/>
    <mergeCell ref="Q15:Q17"/>
    <mergeCell ref="Q18:Q20"/>
    <mergeCell ref="Q21:Q23"/>
    <mergeCell ref="Q24:Q26"/>
    <mergeCell ref="Q27:Q29"/>
    <mergeCell ref="Q30:Q32"/>
    <mergeCell ref="A1:B4"/>
    <mergeCell ref="D7:D8"/>
    <mergeCell ref="E7:E8"/>
    <mergeCell ref="F7:F8"/>
    <mergeCell ref="G7:G8"/>
    <mergeCell ref="K6:P6"/>
    <mergeCell ref="N7:N8"/>
    <mergeCell ref="O7:O8"/>
    <mergeCell ref="P7:P8"/>
    <mergeCell ref="H7:H8"/>
    <mergeCell ref="I7:I8"/>
    <mergeCell ref="J7:J8"/>
    <mergeCell ref="K7:K8"/>
    <mergeCell ref="L7:L8"/>
    <mergeCell ref="M7:M8"/>
    <mergeCell ref="A6:A8"/>
    <mergeCell ref="B6:B8"/>
    <mergeCell ref="C6:J6"/>
    <mergeCell ref="C7:C8"/>
    <mergeCell ref="P9:P11"/>
    <mergeCell ref="I9:I11"/>
    <mergeCell ref="J9:J11"/>
    <mergeCell ref="K9:K11"/>
    <mergeCell ref="L9:L11"/>
    <mergeCell ref="M9:M11"/>
    <mergeCell ref="N9:N11"/>
    <mergeCell ref="A9:A11"/>
    <mergeCell ref="B9:B11"/>
    <mergeCell ref="D9:D11"/>
    <mergeCell ref="E9:E11"/>
    <mergeCell ref="F9:F11"/>
    <mergeCell ref="G9:G11"/>
    <mergeCell ref="H9:H11"/>
    <mergeCell ref="O9:O11"/>
    <mergeCell ref="C9:C11"/>
    <mergeCell ref="P12:P14"/>
    <mergeCell ref="I12:I14"/>
    <mergeCell ref="J12:J14"/>
    <mergeCell ref="K12:K14"/>
    <mergeCell ref="L12:L14"/>
    <mergeCell ref="M12:M14"/>
    <mergeCell ref="N12:N14"/>
    <mergeCell ref="A12:A14"/>
    <mergeCell ref="B12:B14"/>
    <mergeCell ref="D12:D14"/>
    <mergeCell ref="E12:E14"/>
    <mergeCell ref="F12:F14"/>
    <mergeCell ref="G12:G14"/>
    <mergeCell ref="H12:H14"/>
    <mergeCell ref="O12:O14"/>
    <mergeCell ref="C12:C14"/>
    <mergeCell ref="P15:P17"/>
    <mergeCell ref="I15:I17"/>
    <mergeCell ref="J15:J17"/>
    <mergeCell ref="K15:K17"/>
    <mergeCell ref="L15:L17"/>
    <mergeCell ref="M15:M17"/>
    <mergeCell ref="N15:N17"/>
    <mergeCell ref="A15:A17"/>
    <mergeCell ref="B15:B17"/>
    <mergeCell ref="D15:D17"/>
    <mergeCell ref="E15:E17"/>
    <mergeCell ref="F15:F17"/>
    <mergeCell ref="G15:G17"/>
    <mergeCell ref="H15:H17"/>
    <mergeCell ref="O15:O17"/>
    <mergeCell ref="C15:C17"/>
    <mergeCell ref="P18:P20"/>
    <mergeCell ref="I18:I20"/>
    <mergeCell ref="J18:J20"/>
    <mergeCell ref="K18:K20"/>
    <mergeCell ref="L18:L20"/>
    <mergeCell ref="M18:M20"/>
    <mergeCell ref="N18:N20"/>
    <mergeCell ref="A18:A20"/>
    <mergeCell ref="B18:B20"/>
    <mergeCell ref="D18:D20"/>
    <mergeCell ref="E18:E20"/>
    <mergeCell ref="F18:F20"/>
    <mergeCell ref="G18:G20"/>
    <mergeCell ref="H18:H20"/>
    <mergeCell ref="O18:O20"/>
    <mergeCell ref="C18:C20"/>
    <mergeCell ref="P21:P23"/>
    <mergeCell ref="I21:I23"/>
    <mergeCell ref="J21:J23"/>
    <mergeCell ref="K21:K23"/>
    <mergeCell ref="L21:L23"/>
    <mergeCell ref="M21:M23"/>
    <mergeCell ref="N21:N23"/>
    <mergeCell ref="A21:A23"/>
    <mergeCell ref="B21:B23"/>
    <mergeCell ref="D21:D23"/>
    <mergeCell ref="E21:E23"/>
    <mergeCell ref="F21:F23"/>
    <mergeCell ref="G21:G23"/>
    <mergeCell ref="H21:H23"/>
    <mergeCell ref="O21:O23"/>
    <mergeCell ref="C21:C23"/>
    <mergeCell ref="P24:P26"/>
    <mergeCell ref="I24:I26"/>
    <mergeCell ref="J24:J26"/>
    <mergeCell ref="K24:K26"/>
    <mergeCell ref="L24:L26"/>
    <mergeCell ref="M24:M26"/>
    <mergeCell ref="N24:N26"/>
    <mergeCell ref="A24:A26"/>
    <mergeCell ref="B24:B26"/>
    <mergeCell ref="D24:D26"/>
    <mergeCell ref="E24:E26"/>
    <mergeCell ref="F24:F26"/>
    <mergeCell ref="G24:G26"/>
    <mergeCell ref="H24:H26"/>
    <mergeCell ref="O24:O26"/>
    <mergeCell ref="C24:C26"/>
    <mergeCell ref="P27:P29"/>
    <mergeCell ref="I27:I29"/>
    <mergeCell ref="J27:J29"/>
    <mergeCell ref="K27:K29"/>
    <mergeCell ref="L27:L29"/>
    <mergeCell ref="M27:M29"/>
    <mergeCell ref="N27:N29"/>
    <mergeCell ref="A27:A29"/>
    <mergeCell ref="B27:B29"/>
    <mergeCell ref="D27:D29"/>
    <mergeCell ref="E27:E29"/>
    <mergeCell ref="F27:F29"/>
    <mergeCell ref="G27:G29"/>
    <mergeCell ref="H27:H29"/>
    <mergeCell ref="O27:O29"/>
    <mergeCell ref="C27:C29"/>
    <mergeCell ref="P30:P32"/>
    <mergeCell ref="I30:I32"/>
    <mergeCell ref="J30:J32"/>
    <mergeCell ref="K30:K32"/>
    <mergeCell ref="L30:L32"/>
    <mergeCell ref="M30:M32"/>
    <mergeCell ref="N30:N32"/>
    <mergeCell ref="A30:A32"/>
    <mergeCell ref="B30:B32"/>
    <mergeCell ref="D30:D32"/>
    <mergeCell ref="E30:E32"/>
    <mergeCell ref="F30:F32"/>
    <mergeCell ref="G30:G32"/>
    <mergeCell ref="H30:H32"/>
    <mergeCell ref="O30:O32"/>
    <mergeCell ref="C30:C32"/>
    <mergeCell ref="P33:P35"/>
    <mergeCell ref="I33:I35"/>
    <mergeCell ref="J33:J35"/>
    <mergeCell ref="K33:K35"/>
    <mergeCell ref="L33:L35"/>
    <mergeCell ref="M33:M35"/>
    <mergeCell ref="N33:N35"/>
    <mergeCell ref="A33:A35"/>
    <mergeCell ref="B33:B35"/>
    <mergeCell ref="D33:D35"/>
    <mergeCell ref="E33:E35"/>
    <mergeCell ref="F33:F35"/>
    <mergeCell ref="G33:G35"/>
    <mergeCell ref="H33:H35"/>
    <mergeCell ref="O33:O35"/>
    <mergeCell ref="C33:C35"/>
    <mergeCell ref="P36:P38"/>
    <mergeCell ref="I36:I38"/>
    <mergeCell ref="J36:J38"/>
    <mergeCell ref="K36:K38"/>
    <mergeCell ref="L36:L38"/>
    <mergeCell ref="M36:M38"/>
    <mergeCell ref="N36:N38"/>
    <mergeCell ref="A36:A38"/>
    <mergeCell ref="B36:B38"/>
    <mergeCell ref="D36:D38"/>
    <mergeCell ref="E36:E38"/>
    <mergeCell ref="F36:F38"/>
    <mergeCell ref="G36:G38"/>
    <mergeCell ref="H36:H38"/>
    <mergeCell ref="O36:O38"/>
    <mergeCell ref="C36:C38"/>
    <mergeCell ref="P39:P41"/>
    <mergeCell ref="A42:A44"/>
    <mergeCell ref="B42:B44"/>
    <mergeCell ref="D42:D44"/>
    <mergeCell ref="E42:E44"/>
    <mergeCell ref="F42:F44"/>
    <mergeCell ref="G42:G44"/>
    <mergeCell ref="H42:H44"/>
    <mergeCell ref="I42:I44"/>
    <mergeCell ref="J42:J44"/>
    <mergeCell ref="K42:K44"/>
    <mergeCell ref="L42:L44"/>
    <mergeCell ref="M42:M44"/>
    <mergeCell ref="N42:N44"/>
    <mergeCell ref="O42:O44"/>
    <mergeCell ref="P42:P44"/>
    <mergeCell ref="A39:A41"/>
    <mergeCell ref="B39:B41"/>
    <mergeCell ref="D39:D41"/>
    <mergeCell ref="E39:E41"/>
    <mergeCell ref="F39:F41"/>
    <mergeCell ref="G39:G41"/>
    <mergeCell ref="K39:K41"/>
    <mergeCell ref="N39:N41"/>
    <mergeCell ref="B45:B47"/>
    <mergeCell ref="D45:D47"/>
    <mergeCell ref="E45:E47"/>
    <mergeCell ref="F45:F47"/>
    <mergeCell ref="G45:G47"/>
    <mergeCell ref="H45:H47"/>
    <mergeCell ref="I45:I47"/>
    <mergeCell ref="J45:J47"/>
    <mergeCell ref="D48:D50"/>
    <mergeCell ref="E48:E50"/>
    <mergeCell ref="F48:F50"/>
    <mergeCell ref="G48:G50"/>
    <mergeCell ref="H48:H50"/>
    <mergeCell ref="I48:I50"/>
    <mergeCell ref="J48:J50"/>
    <mergeCell ref="P45:P47"/>
    <mergeCell ref="A48:A50"/>
    <mergeCell ref="B48:B50"/>
    <mergeCell ref="O48:O50"/>
    <mergeCell ref="P48:P50"/>
    <mergeCell ref="A45:A47"/>
    <mergeCell ref="K54:K56"/>
    <mergeCell ref="L54:L56"/>
    <mergeCell ref="M54:M56"/>
    <mergeCell ref="N54:N56"/>
    <mergeCell ref="O54:O56"/>
    <mergeCell ref="P54:P56"/>
    <mergeCell ref="N45:N47"/>
    <mergeCell ref="O45:O47"/>
    <mergeCell ref="P51:P53"/>
    <mergeCell ref="A51:A53"/>
    <mergeCell ref="B51:B53"/>
    <mergeCell ref="D51:D53"/>
    <mergeCell ref="E51:E53"/>
    <mergeCell ref="F51:F53"/>
    <mergeCell ref="G51:G53"/>
    <mergeCell ref="H51:H53"/>
    <mergeCell ref="I51:I53"/>
    <mergeCell ref="J51:J53"/>
    <mergeCell ref="A54:A56"/>
    <mergeCell ref="B54:B56"/>
    <mergeCell ref="D54:D56"/>
    <mergeCell ref="E54:E56"/>
    <mergeCell ref="F54:F56"/>
    <mergeCell ref="G54:G56"/>
    <mergeCell ref="H54:H56"/>
    <mergeCell ref="I54:I56"/>
    <mergeCell ref="J54:J56"/>
    <mergeCell ref="L51:L53"/>
    <mergeCell ref="M51:M53"/>
    <mergeCell ref="N51:N53"/>
    <mergeCell ref="M39:M41"/>
    <mergeCell ref="H39:H41"/>
    <mergeCell ref="I39:I41"/>
    <mergeCell ref="J39:J41"/>
    <mergeCell ref="L39:L41"/>
    <mergeCell ref="O39:O41"/>
    <mergeCell ref="O51:O53"/>
    <mergeCell ref="K48:K50"/>
    <mergeCell ref="L48:L50"/>
    <mergeCell ref="K45:K47"/>
    <mergeCell ref="L45:L47"/>
    <mergeCell ref="M45:M47"/>
    <mergeCell ref="M48:M50"/>
    <mergeCell ref="N48:N50"/>
    <mergeCell ref="K51:K53"/>
    <mergeCell ref="O57:O59"/>
    <mergeCell ref="P57:P59"/>
    <mergeCell ref="A60:A62"/>
    <mergeCell ref="B60:B62"/>
    <mergeCell ref="D60:D62"/>
    <mergeCell ref="E60:E62"/>
    <mergeCell ref="F60:F62"/>
    <mergeCell ref="G60:G62"/>
    <mergeCell ref="H60:H62"/>
    <mergeCell ref="I60:I62"/>
    <mergeCell ref="J60:J62"/>
    <mergeCell ref="K60:K62"/>
    <mergeCell ref="L60:L62"/>
    <mergeCell ref="M60:M62"/>
    <mergeCell ref="N60:N62"/>
    <mergeCell ref="O60:O62"/>
    <mergeCell ref="P60:P62"/>
    <mergeCell ref="A57:A59"/>
    <mergeCell ref="B57:B59"/>
    <mergeCell ref="D57:D59"/>
    <mergeCell ref="E57:E59"/>
    <mergeCell ref="F57:F59"/>
    <mergeCell ref="G57:G59"/>
    <mergeCell ref="L57:L59"/>
    <mergeCell ref="M57:M59"/>
    <mergeCell ref="H57:H59"/>
    <mergeCell ref="I57:I59"/>
    <mergeCell ref="J57:J59"/>
    <mergeCell ref="K63:K65"/>
    <mergeCell ref="L63:L65"/>
    <mergeCell ref="M63:M65"/>
    <mergeCell ref="N57:N59"/>
    <mergeCell ref="A63:A65"/>
    <mergeCell ref="B63:B65"/>
    <mergeCell ref="D63:D65"/>
    <mergeCell ref="E63:E65"/>
    <mergeCell ref="F63:F65"/>
    <mergeCell ref="G63:G65"/>
    <mergeCell ref="H63:H65"/>
    <mergeCell ref="I63:I65"/>
    <mergeCell ref="J63:J65"/>
    <mergeCell ref="A66:A68"/>
    <mergeCell ref="B66:B68"/>
    <mergeCell ref="D66:D68"/>
    <mergeCell ref="E66:E68"/>
    <mergeCell ref="F66:F68"/>
    <mergeCell ref="G66:G68"/>
    <mergeCell ref="H66:H68"/>
    <mergeCell ref="I66:I68"/>
    <mergeCell ref="J66:J68"/>
    <mergeCell ref="V57:V59"/>
    <mergeCell ref="V60:V62"/>
    <mergeCell ref="V63:V65"/>
    <mergeCell ref="V66:V68"/>
    <mergeCell ref="C66:C68"/>
    <mergeCell ref="C39:C41"/>
    <mergeCell ref="C42:C44"/>
    <mergeCell ref="C45:C47"/>
    <mergeCell ref="C48:C50"/>
    <mergeCell ref="C51:C53"/>
    <mergeCell ref="C54:C56"/>
    <mergeCell ref="C57:C59"/>
    <mergeCell ref="C60:C62"/>
    <mergeCell ref="C63:C65"/>
    <mergeCell ref="N63:N65"/>
    <mergeCell ref="O63:O65"/>
    <mergeCell ref="P63:P65"/>
    <mergeCell ref="K66:K68"/>
    <mergeCell ref="L66:L68"/>
    <mergeCell ref="M66:M68"/>
    <mergeCell ref="N66:N68"/>
    <mergeCell ref="O66:O68"/>
    <mergeCell ref="P66:P68"/>
    <mergeCell ref="K57:K59"/>
  </mergeCells>
  <conditionalFormatting sqref="K9">
    <cfRule type="cellIs" dxfId="373" priority="220" operator="equal">
      <formula>"Muy Alta"</formula>
    </cfRule>
    <cfRule type="cellIs" dxfId="372" priority="221" operator="equal">
      <formula>"Alta"</formula>
    </cfRule>
    <cfRule type="cellIs" dxfId="371" priority="222" operator="equal">
      <formula>"Media"</formula>
    </cfRule>
    <cfRule type="cellIs" dxfId="370" priority="223" operator="equal">
      <formula>"Baja"</formula>
    </cfRule>
    <cfRule type="cellIs" dxfId="369" priority="224" operator="equal">
      <formula>"Muy Baja"</formula>
    </cfRule>
  </conditionalFormatting>
  <conditionalFormatting sqref="N9">
    <cfRule type="cellIs" dxfId="368" priority="215" operator="equal">
      <formula>"Catastrófico"</formula>
    </cfRule>
    <cfRule type="cellIs" dxfId="367" priority="216" operator="equal">
      <formula>"Mayor"</formula>
    </cfRule>
    <cfRule type="cellIs" dxfId="366" priority="217" operator="equal">
      <formula>"Moderado"</formula>
    </cfRule>
    <cfRule type="cellIs" dxfId="365" priority="218" operator="equal">
      <formula>"Menor"</formula>
    </cfRule>
    <cfRule type="cellIs" dxfId="364" priority="219" operator="equal">
      <formula>"Leve"</formula>
    </cfRule>
  </conditionalFormatting>
  <conditionalFormatting sqref="P9">
    <cfRule type="cellIs" dxfId="363" priority="211" operator="equal">
      <formula>"Extremo"</formula>
    </cfRule>
    <cfRule type="cellIs" dxfId="362" priority="212" operator="equal">
      <formula>"Alto"</formula>
    </cfRule>
    <cfRule type="cellIs" dxfId="361" priority="213" operator="equal">
      <formula>"Moderado"</formula>
    </cfRule>
    <cfRule type="cellIs" dxfId="360" priority="214" operator="equal">
      <formula>"Bajo"</formula>
    </cfRule>
  </conditionalFormatting>
  <conditionalFormatting sqref="K12 K15 K18 K21 K24 K27 K30 K33 K36">
    <cfRule type="cellIs" dxfId="359" priority="192" operator="equal">
      <formula>"Muy Alta"</formula>
    </cfRule>
    <cfRule type="cellIs" dxfId="358" priority="193" operator="equal">
      <formula>"Alta"</formula>
    </cfRule>
    <cfRule type="cellIs" dxfId="357" priority="194" operator="equal">
      <formula>"Media"</formula>
    </cfRule>
    <cfRule type="cellIs" dxfId="356" priority="195" operator="equal">
      <formula>"Baja"</formula>
    </cfRule>
    <cfRule type="cellIs" dxfId="355" priority="196" operator="equal">
      <formula>"Muy Baja"</formula>
    </cfRule>
  </conditionalFormatting>
  <conditionalFormatting sqref="K39 K42 K45 K48 K51">
    <cfRule type="cellIs" dxfId="354" priority="140" operator="equal">
      <formula>"Muy Alta"</formula>
    </cfRule>
    <cfRule type="cellIs" dxfId="353" priority="141" operator="equal">
      <formula>"Alta"</formula>
    </cfRule>
    <cfRule type="cellIs" dxfId="352" priority="142" operator="equal">
      <formula>"Media"</formula>
    </cfRule>
    <cfRule type="cellIs" dxfId="351" priority="143" operator="equal">
      <formula>"Baja"</formula>
    </cfRule>
    <cfRule type="cellIs" dxfId="350" priority="144" operator="equal">
      <formula>"Muy Baja"</formula>
    </cfRule>
  </conditionalFormatting>
  <conditionalFormatting sqref="K9:K53">
    <cfRule type="expression" dxfId="349" priority="126">
      <formula>IF($K9="Casi seguro",1,0)</formula>
    </cfRule>
    <cfRule type="expression" dxfId="348" priority="127">
      <formula>IF($K9="Probable",1,0)</formula>
    </cfRule>
    <cfRule type="expression" dxfId="347" priority="128">
      <formula>IF($K9="Posible",1,0)</formula>
    </cfRule>
    <cfRule type="expression" dxfId="346" priority="129">
      <formula>IF($K9="Improbable",1,0)</formula>
    </cfRule>
    <cfRule type="expression" dxfId="345" priority="130">
      <formula>IF($K9="Rara vez",1,0)</formula>
    </cfRule>
  </conditionalFormatting>
  <conditionalFormatting sqref="K12 K15 K18 K21 K24 K27 K30 K33 K36 K39 K42 K45 K48 K51">
    <cfRule type="cellIs" dxfId="344" priority="121" operator="equal">
      <formula>"Muy Alta"</formula>
    </cfRule>
    <cfRule type="cellIs" dxfId="343" priority="122" operator="equal">
      <formula>"Alta"</formula>
    </cfRule>
    <cfRule type="cellIs" dxfId="342" priority="123" operator="equal">
      <formula>"Media"</formula>
    </cfRule>
    <cfRule type="cellIs" dxfId="341" priority="124" operator="equal">
      <formula>"Baja"</formula>
    </cfRule>
    <cfRule type="cellIs" dxfId="340" priority="125" operator="equal">
      <formula>"Muy Baja"</formula>
    </cfRule>
  </conditionalFormatting>
  <conditionalFormatting sqref="K54 K57 K60 K63 K66">
    <cfRule type="cellIs" dxfId="339" priority="88" operator="equal">
      <formula>"Muy Alta"</formula>
    </cfRule>
    <cfRule type="cellIs" dxfId="338" priority="89" operator="equal">
      <formula>"Alta"</formula>
    </cfRule>
    <cfRule type="cellIs" dxfId="337" priority="90" operator="equal">
      <formula>"Media"</formula>
    </cfRule>
    <cfRule type="cellIs" dxfId="336" priority="91" operator="equal">
      <formula>"Baja"</formula>
    </cfRule>
    <cfRule type="cellIs" dxfId="335" priority="92" operator="equal">
      <formula>"Muy Baja"</formula>
    </cfRule>
  </conditionalFormatting>
  <conditionalFormatting sqref="K54:K68">
    <cfRule type="expression" dxfId="334" priority="78">
      <formula>IF($K54="Casi seguro",1,0)</formula>
    </cfRule>
    <cfRule type="expression" dxfId="333" priority="79">
      <formula>IF($K54="Probable",1,0)</formula>
    </cfRule>
    <cfRule type="expression" dxfId="332" priority="80">
      <formula>IF($K54="Posible",1,0)</formula>
    </cfRule>
    <cfRule type="expression" dxfId="331" priority="81">
      <formula>IF($K54="Improbable",1,0)</formula>
    </cfRule>
    <cfRule type="expression" dxfId="330" priority="82">
      <formula>IF($K54="Rara vez",1,0)</formula>
    </cfRule>
  </conditionalFormatting>
  <conditionalFormatting sqref="K54 K57 K60 K63 K66">
    <cfRule type="cellIs" dxfId="329" priority="73" operator="equal">
      <formula>"Muy Alta"</formula>
    </cfRule>
    <cfRule type="cellIs" dxfId="328" priority="74" operator="equal">
      <formula>"Alta"</formula>
    </cfRule>
    <cfRule type="cellIs" dxfId="327" priority="75" operator="equal">
      <formula>"Media"</formula>
    </cfRule>
    <cfRule type="cellIs" dxfId="326" priority="76" operator="equal">
      <formula>"Baja"</formula>
    </cfRule>
    <cfRule type="cellIs" dxfId="325" priority="77" operator="equal">
      <formula>"Muy Baja"</formula>
    </cfRule>
  </conditionalFormatting>
  <conditionalFormatting sqref="P12 P15 P18 P21 P24 P27 P30 P33 P36 P39 P42 P45 P48 P51 P54 P57 P60 P63 P66">
    <cfRule type="cellIs" dxfId="324" priority="30" operator="equal">
      <formula>"Extremo"</formula>
    </cfRule>
    <cfRule type="cellIs" dxfId="323" priority="31" operator="equal">
      <formula>"Alto"</formula>
    </cfRule>
    <cfRule type="cellIs" dxfId="322" priority="32" operator="equal">
      <formula>"Moderado"</formula>
    </cfRule>
    <cfRule type="cellIs" dxfId="321" priority="33" operator="equal">
      <formula>"Bajo"</formula>
    </cfRule>
  </conditionalFormatting>
  <conditionalFormatting sqref="N12 N15 N18 N21 N24 N27 N30 N33 N36 N39 N42 N45 N48 N51 N54 N57 N60 N63 N66">
    <cfRule type="cellIs" dxfId="320" priority="15" operator="equal">
      <formula>"Catastrófico"</formula>
    </cfRule>
    <cfRule type="cellIs" dxfId="319" priority="16" operator="equal">
      <formula>"Mayor"</formula>
    </cfRule>
    <cfRule type="cellIs" dxfId="318" priority="17" operator="equal">
      <formula>"Moderado"</formula>
    </cfRule>
    <cfRule type="cellIs" dxfId="317" priority="18" operator="equal">
      <formula>"Menor"</formula>
    </cfRule>
    <cfRule type="cellIs" dxfId="316" priority="19" operator="equal">
      <formula>"Leve"</formula>
    </cfRule>
  </conditionalFormatting>
  <conditionalFormatting sqref="Q9:T26 V9:V26 Q39:T68 V39:V68">
    <cfRule type="expression" dxfId="315" priority="12">
      <formula>IF(OR($H9="Corrupción",$H9="Lavado de Activos",$H9="Trámites, OPAs y Consultas de Acceso a la Información Pública",$H9="Financiación del Terrorismo"),1,0)</formula>
    </cfRule>
  </conditionalFormatting>
  <conditionalFormatting sqref="U9:U68">
    <cfRule type="expression" dxfId="314" priority="7">
      <formula>IF(OR($H9="Corrupción",$H9="Lavado de Activos",$H9="Trámites, OPAs y Consultas de Acceso a la Información Pública",$H9="Financiación del Terrorismo"),1,0)</formula>
    </cfRule>
  </conditionalFormatting>
  <conditionalFormatting sqref="T33:T38">
    <cfRule type="expression" dxfId="313" priority="6">
      <formula>IF(OR($H33="Corrupción",$H33="Lavado de Activos",$H33="Trámites, OPAs y Consultas de Acceso a la Información Pública",$H33="Financiación del Terrorismo"),1,0)</formula>
    </cfRule>
  </conditionalFormatting>
  <conditionalFormatting sqref="Q27:S32">
    <cfRule type="expression" dxfId="312" priority="5">
      <formula>IF(OR($H27="Corrupción",$H27="Lavado de Activos",$H27="Trámites, OPAs y Consultas de Acceso a la Información Pública",$H27="Financiación del Terrorismo"),1,0)</formula>
    </cfRule>
  </conditionalFormatting>
  <conditionalFormatting sqref="T27:T32">
    <cfRule type="expression" dxfId="311" priority="4">
      <formula>IF(OR($H27="Corrupción",$H27="Lavado de Activos",$H27="Trámites, OPAs y Consultas de Acceso a la Información Pública",$H27="Financiación del Terrorismo"),1,0)</formula>
    </cfRule>
  </conditionalFormatting>
  <conditionalFormatting sqref="Q33:S35">
    <cfRule type="expression" dxfId="310" priority="3">
      <formula>IF(OR($H33="Corrupción",$H33="Lavado de Activos",$H33="Trámites, OPAs y Consultas de Acceso a la Información Pública",$H33="Financiación del Terrorismo"),1,0)</formula>
    </cfRule>
  </conditionalFormatting>
  <conditionalFormatting sqref="Q36:S38">
    <cfRule type="expression" dxfId="309" priority="2">
      <formula>IF(OR($H36="Corrupción",$H36="Lavado de Activos",$H36="Trámites, OPAs y Consultas de Acceso a la Información Pública",$H36="Financiación del Terrorismo"),1,0)</formula>
    </cfRule>
  </conditionalFormatting>
  <conditionalFormatting sqref="V27:V38">
    <cfRule type="expression" dxfId="308" priority="1">
      <formula>IF(OR($H27="Corrupción",$H27="Lavado de Activos",$H27="Trámites, OPAs y Consultas de Acceso a la Información Pública",$H27="Financiación del Terrorismo"),1,0)</formula>
    </cfRule>
  </conditionalFormatting>
  <dataValidations count="1">
    <dataValidation type="list" allowBlank="1" showInputMessage="1" showErrorMessage="1" sqref="J9:J68">
      <formula1>IF(OR($H9="Corrupción",$H9="Trámites, OPAs y Consultas de Acceso a la Información Pública",$H9="Lavado de Activos",$H9="Financiación del Terrorismo"),Corrupción,IF($H9="","",Probabilidad))</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14:formula1>
            <xm:f>Listas!$C$2:$C$8</xm:f>
          </x14:formula1>
          <xm:sqref>I9:I68</xm:sqref>
        </x14:dataValidation>
        <x14:dataValidation type="list" allowBlank="1" showInputMessage="1" showErrorMessage="1">
          <x14:formula1>
            <xm:f>Listas!$A$2:$A$4</xm:f>
          </x14:formula1>
          <xm:sqref>D9:D68</xm:sqref>
        </x14:dataValidation>
        <x14:dataValidation type="list" allowBlank="1" showInputMessage="1" showErrorMessage="1">
          <x14:formula1>
            <xm:f>IF($G9&gt;0,TipoRiesgo,Listas!$R$2)</xm:f>
          </x14:formula1>
          <xm:sqref>H9:H68</xm:sqref>
        </x14:dataValidation>
        <x14:dataValidation type="list" allowBlank="1" showInputMessage="1" showErrorMessage="1">
          <x14:formula1>
            <xm:f>IF(OR($H9="",$H9="Corrupción",$H9="Trámites, OPAs y Consultas de Acceso a la Información Pública",$H9="Lavado de Activos",$H9="Financiación del Terrorismo"),Listas!$AE$2,CriteriosImpacto)</xm:f>
          </x14:formula1>
          <xm:sqref>M9:M68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0"/>
  <sheetViews>
    <sheetView zoomScale="80" zoomScaleNormal="80" workbookViewId="0">
      <pane ySplit="8" topLeftCell="A12" activePane="bottomLeft" state="frozen"/>
      <selection pane="bottomLeft" activeCell="X21" sqref="X21:X23"/>
    </sheetView>
  </sheetViews>
  <sheetFormatPr baseColWidth="10" defaultColWidth="0" defaultRowHeight="16.5" zeroHeight="1" x14ac:dyDescent="0.3"/>
  <cols>
    <col min="1" max="1" width="4" style="8" bestFit="1" customWidth="1"/>
    <col min="2" max="3" width="18.85546875" style="8" customWidth="1"/>
    <col min="4" max="4" width="27.42578125" style="8" customWidth="1"/>
    <col min="5" max="5" width="21.140625" style="8" customWidth="1"/>
    <col min="6" max="6" width="13.85546875" style="8" customWidth="1"/>
    <col min="7" max="7" width="20.28515625" style="8" customWidth="1"/>
    <col min="8" max="8" width="14.5703125" style="8" customWidth="1"/>
    <col min="9" max="9" width="23.28515625" style="8" customWidth="1"/>
    <col min="10" max="10" width="19.7109375" style="8" customWidth="1"/>
    <col min="11" max="11" width="14.7109375" style="8" customWidth="1"/>
    <col min="12" max="12" width="11.28515625" style="8" customWidth="1"/>
    <col min="13" max="13" width="17.5703125" style="8" customWidth="1"/>
    <col min="14" max="14" width="17" style="8" customWidth="1"/>
    <col min="15" max="15" width="19.7109375" style="8" customWidth="1"/>
    <col min="16" max="16" width="16.28515625" style="8" customWidth="1"/>
    <col min="17" max="17" width="15.28515625" style="8" customWidth="1"/>
    <col min="18" max="18" width="11.7109375" style="8" customWidth="1"/>
    <col min="19" max="19" width="10.140625" style="8" customWidth="1"/>
    <col min="20" max="20" width="13.5703125" style="8" customWidth="1"/>
    <col min="21" max="21" width="15.7109375" style="8" customWidth="1"/>
    <col min="22" max="23" width="10.42578125" style="8" customWidth="1"/>
    <col min="24" max="24" width="11.7109375" style="8" customWidth="1"/>
    <col min="25" max="25" width="13.5703125" style="2" customWidth="1"/>
    <col min="26" max="27" width="11.42578125" style="2" customWidth="1"/>
    <col min="28" max="37" width="11.42578125" style="2" hidden="1" customWidth="1"/>
    <col min="38" max="16384" width="11.42578125" style="4" hidden="1"/>
  </cols>
  <sheetData>
    <row r="1" spans="1:37" ht="19.5" customHeight="1" x14ac:dyDescent="0.3">
      <c r="A1" s="170"/>
      <c r="B1" s="170"/>
      <c r="C1" s="166" t="s">
        <v>162</v>
      </c>
      <c r="D1" s="166"/>
      <c r="E1" s="166"/>
      <c r="F1" s="166"/>
      <c r="G1" s="166"/>
      <c r="H1" s="166"/>
      <c r="I1" s="166"/>
      <c r="J1" s="166"/>
      <c r="K1" s="166"/>
      <c r="L1" s="166"/>
      <c r="M1" s="166"/>
      <c r="N1" s="166"/>
      <c r="O1" s="166"/>
      <c r="P1" s="166"/>
      <c r="Q1" s="166"/>
      <c r="R1" s="166"/>
      <c r="S1" s="166"/>
      <c r="T1" s="166"/>
      <c r="U1" s="166"/>
      <c r="V1" s="166"/>
      <c r="W1" s="166"/>
      <c r="X1" s="167" t="s">
        <v>264</v>
      </c>
      <c r="Y1" s="168"/>
      <c r="Z1" s="169"/>
      <c r="AA1" s="3"/>
      <c r="AB1" s="3"/>
      <c r="AC1" s="3"/>
      <c r="AD1" s="3"/>
      <c r="AE1" s="3"/>
      <c r="AF1" s="3"/>
      <c r="AG1" s="3"/>
      <c r="AH1" s="3"/>
      <c r="AI1" s="3"/>
      <c r="AJ1" s="3"/>
      <c r="AK1" s="3"/>
    </row>
    <row r="2" spans="1:37" ht="19.5" customHeight="1" x14ac:dyDescent="0.3">
      <c r="A2" s="170"/>
      <c r="B2" s="170"/>
      <c r="C2" s="166"/>
      <c r="D2" s="166"/>
      <c r="E2" s="166"/>
      <c r="F2" s="166"/>
      <c r="G2" s="166"/>
      <c r="H2" s="166"/>
      <c r="I2" s="166"/>
      <c r="J2" s="166"/>
      <c r="K2" s="166"/>
      <c r="L2" s="166"/>
      <c r="M2" s="166"/>
      <c r="N2" s="166"/>
      <c r="O2" s="166"/>
      <c r="P2" s="166"/>
      <c r="Q2" s="166"/>
      <c r="R2" s="166"/>
      <c r="S2" s="166"/>
      <c r="T2" s="166"/>
      <c r="U2" s="166"/>
      <c r="V2" s="166"/>
      <c r="W2" s="166"/>
      <c r="X2" s="167" t="s">
        <v>263</v>
      </c>
      <c r="Y2" s="168"/>
      <c r="Z2" s="169"/>
      <c r="AA2" s="3"/>
      <c r="AB2" s="3"/>
      <c r="AC2" s="3"/>
      <c r="AD2" s="3"/>
      <c r="AE2" s="3"/>
      <c r="AF2" s="3"/>
      <c r="AG2" s="3"/>
      <c r="AH2" s="3"/>
      <c r="AI2" s="3"/>
      <c r="AJ2" s="3"/>
      <c r="AK2" s="3"/>
    </row>
    <row r="3" spans="1:37" ht="19.5" customHeight="1" x14ac:dyDescent="0.3">
      <c r="A3" s="170"/>
      <c r="B3" s="170"/>
      <c r="C3" s="166"/>
      <c r="D3" s="166"/>
      <c r="E3" s="166"/>
      <c r="F3" s="166"/>
      <c r="G3" s="166"/>
      <c r="H3" s="166"/>
      <c r="I3" s="166"/>
      <c r="J3" s="166"/>
      <c r="K3" s="166"/>
      <c r="L3" s="166"/>
      <c r="M3" s="166"/>
      <c r="N3" s="166"/>
      <c r="O3" s="166"/>
      <c r="P3" s="166"/>
      <c r="Q3" s="166"/>
      <c r="R3" s="166"/>
      <c r="S3" s="166"/>
      <c r="T3" s="166"/>
      <c r="U3" s="166"/>
      <c r="V3" s="166"/>
      <c r="W3" s="166"/>
      <c r="X3" s="167" t="s">
        <v>316</v>
      </c>
      <c r="Y3" s="168"/>
      <c r="Z3" s="169"/>
      <c r="AA3" s="3"/>
      <c r="AB3" s="3"/>
      <c r="AC3" s="3"/>
      <c r="AD3" s="3"/>
      <c r="AE3" s="3"/>
      <c r="AF3" s="3"/>
      <c r="AG3" s="3"/>
      <c r="AH3" s="3"/>
      <c r="AI3" s="3"/>
      <c r="AJ3" s="3"/>
      <c r="AK3" s="3"/>
    </row>
    <row r="4" spans="1:37" ht="19.5" customHeight="1" x14ac:dyDescent="0.3">
      <c r="A4" s="170"/>
      <c r="B4" s="170"/>
      <c r="C4" s="166"/>
      <c r="D4" s="166"/>
      <c r="E4" s="166"/>
      <c r="F4" s="166"/>
      <c r="G4" s="166"/>
      <c r="H4" s="166"/>
      <c r="I4" s="166"/>
      <c r="J4" s="166"/>
      <c r="K4" s="166"/>
      <c r="L4" s="166"/>
      <c r="M4" s="166"/>
      <c r="N4" s="166"/>
      <c r="O4" s="166"/>
      <c r="P4" s="166"/>
      <c r="Q4" s="166"/>
      <c r="R4" s="166"/>
      <c r="S4" s="166"/>
      <c r="T4" s="166"/>
      <c r="U4" s="166"/>
      <c r="V4" s="166"/>
      <c r="W4" s="166"/>
      <c r="X4" s="167" t="s">
        <v>355</v>
      </c>
      <c r="Y4" s="168"/>
      <c r="Z4" s="169"/>
      <c r="AA4" s="3"/>
      <c r="AB4" s="3"/>
      <c r="AC4" s="3"/>
      <c r="AD4" s="3"/>
      <c r="AE4" s="3"/>
      <c r="AF4" s="3"/>
      <c r="AG4" s="3"/>
      <c r="AH4" s="3"/>
      <c r="AI4" s="3"/>
      <c r="AJ4" s="3"/>
      <c r="AK4" s="3"/>
    </row>
    <row r="5" spans="1:37" x14ac:dyDescent="0.3">
      <c r="A5" s="12"/>
      <c r="B5" s="12"/>
      <c r="C5" s="12"/>
      <c r="D5" s="12"/>
      <c r="E5" s="12"/>
      <c r="F5" s="12"/>
      <c r="G5" s="12"/>
      <c r="H5" s="12"/>
      <c r="I5" s="12"/>
      <c r="J5" s="12"/>
      <c r="K5" s="12"/>
      <c r="L5" s="12"/>
      <c r="M5" s="12"/>
      <c r="N5" s="12"/>
      <c r="O5" s="12"/>
      <c r="P5" s="12"/>
      <c r="Q5" s="12"/>
      <c r="R5" s="12"/>
      <c r="S5" s="12"/>
      <c r="T5" s="12"/>
      <c r="U5" s="12"/>
      <c r="V5" s="12"/>
      <c r="W5" s="12"/>
      <c r="X5" s="12"/>
      <c r="Y5" s="3"/>
      <c r="Z5" s="3"/>
      <c r="AA5" s="3"/>
      <c r="AB5" s="3"/>
      <c r="AC5" s="3"/>
      <c r="AD5" s="3"/>
      <c r="AE5" s="3"/>
      <c r="AF5" s="3"/>
      <c r="AG5" s="3"/>
      <c r="AH5" s="3"/>
      <c r="AI5" s="3"/>
      <c r="AJ5" s="3"/>
      <c r="AK5" s="3"/>
    </row>
    <row r="6" spans="1:37" ht="15.75" customHeight="1" x14ac:dyDescent="0.3">
      <c r="A6" s="136" t="s">
        <v>109</v>
      </c>
      <c r="B6" s="136"/>
      <c r="C6" s="136"/>
      <c r="D6" s="136"/>
      <c r="E6" s="136"/>
      <c r="F6" s="136" t="s">
        <v>121</v>
      </c>
      <c r="G6" s="136"/>
      <c r="H6" s="136"/>
      <c r="I6" s="136"/>
      <c r="J6" s="136"/>
      <c r="K6" s="136"/>
      <c r="L6" s="136"/>
      <c r="M6" s="136"/>
      <c r="N6" s="136"/>
      <c r="O6" s="136"/>
      <c r="P6" s="136"/>
      <c r="Q6" s="136"/>
      <c r="R6" s="136"/>
      <c r="S6" s="136"/>
      <c r="T6" s="136"/>
      <c r="U6" s="136"/>
      <c r="V6" s="136"/>
      <c r="W6" s="136"/>
      <c r="X6" s="136"/>
      <c r="Y6" s="137" t="s">
        <v>141</v>
      </c>
      <c r="Z6" s="137" t="s">
        <v>5</v>
      </c>
      <c r="AA6" s="3"/>
      <c r="AB6" s="3"/>
      <c r="AC6" s="3"/>
      <c r="AD6" s="3"/>
      <c r="AE6" s="3"/>
      <c r="AF6" s="3"/>
      <c r="AG6" s="3"/>
      <c r="AH6" s="3"/>
      <c r="AI6" s="3"/>
      <c r="AJ6" s="3"/>
      <c r="AK6" s="3"/>
    </row>
    <row r="7" spans="1:37" ht="18" customHeight="1" x14ac:dyDescent="0.3">
      <c r="A7" s="172" t="s">
        <v>88</v>
      </c>
      <c r="B7" s="138" t="s">
        <v>39</v>
      </c>
      <c r="C7" s="138" t="s">
        <v>319</v>
      </c>
      <c r="D7" s="138" t="s">
        <v>1</v>
      </c>
      <c r="E7" s="138" t="s">
        <v>86</v>
      </c>
      <c r="F7" s="171" t="s">
        <v>127</v>
      </c>
      <c r="G7" s="171" t="s">
        <v>122</v>
      </c>
      <c r="H7" s="171" t="s">
        <v>123</v>
      </c>
      <c r="I7" s="171" t="s">
        <v>124</v>
      </c>
      <c r="J7" s="171" t="s">
        <v>125</v>
      </c>
      <c r="K7" s="171" t="s">
        <v>138</v>
      </c>
      <c r="L7" s="171" t="s">
        <v>126</v>
      </c>
      <c r="M7" s="171" t="s">
        <v>128</v>
      </c>
      <c r="N7" s="171" t="s">
        <v>129</v>
      </c>
      <c r="O7" s="171" t="s">
        <v>139</v>
      </c>
      <c r="P7" s="171" t="s">
        <v>130</v>
      </c>
      <c r="Q7" s="171" t="s">
        <v>131</v>
      </c>
      <c r="R7" s="171" t="s">
        <v>132</v>
      </c>
      <c r="S7" s="171" t="s">
        <v>133</v>
      </c>
      <c r="T7" s="171" t="s">
        <v>134</v>
      </c>
      <c r="U7" s="171" t="s">
        <v>140</v>
      </c>
      <c r="V7" s="171" t="s">
        <v>135</v>
      </c>
      <c r="W7" s="171" t="s">
        <v>136</v>
      </c>
      <c r="X7" s="171" t="s">
        <v>137</v>
      </c>
      <c r="Y7" s="137"/>
      <c r="Z7" s="137"/>
      <c r="AA7" s="3"/>
      <c r="AB7" s="3"/>
      <c r="AC7" s="3"/>
      <c r="AD7" s="3"/>
      <c r="AE7" s="3"/>
      <c r="AF7" s="3"/>
      <c r="AG7" s="3"/>
      <c r="AH7" s="3"/>
      <c r="AI7" s="3"/>
      <c r="AJ7" s="3"/>
      <c r="AK7" s="3"/>
    </row>
    <row r="8" spans="1:37" ht="35.25" customHeight="1" x14ac:dyDescent="0.25">
      <c r="A8" s="172"/>
      <c r="B8" s="138"/>
      <c r="C8" s="138"/>
      <c r="D8" s="138"/>
      <c r="E8" s="138"/>
      <c r="F8" s="171"/>
      <c r="G8" s="171"/>
      <c r="H8" s="171"/>
      <c r="I8" s="171"/>
      <c r="J8" s="171"/>
      <c r="K8" s="171"/>
      <c r="L8" s="171"/>
      <c r="M8" s="171"/>
      <c r="N8" s="171"/>
      <c r="O8" s="171"/>
      <c r="P8" s="171"/>
      <c r="Q8" s="171"/>
      <c r="R8" s="171"/>
      <c r="S8" s="171"/>
      <c r="T8" s="171"/>
      <c r="U8" s="171"/>
      <c r="V8" s="171"/>
      <c r="W8" s="171"/>
      <c r="X8" s="171"/>
      <c r="Y8" s="137"/>
      <c r="Z8" s="137"/>
      <c r="AA8" s="13"/>
      <c r="AB8" s="13"/>
      <c r="AC8" s="13"/>
      <c r="AD8" s="13"/>
      <c r="AE8" s="13"/>
      <c r="AF8" s="13"/>
      <c r="AG8" s="13"/>
      <c r="AH8" s="13"/>
      <c r="AI8" s="13"/>
      <c r="AJ8" s="13"/>
      <c r="AK8" s="13"/>
    </row>
    <row r="9" spans="1:37" ht="16.5" customHeight="1" x14ac:dyDescent="0.25">
      <c r="A9" s="118">
        <v>1</v>
      </c>
      <c r="B9" s="164" t="str">
        <f>IF(OR('2. Identificación del Riesgo'!H9:H11="Corrupción",'2. Identificación del Riesgo'!H9:H11="Lavado de Activos",'2. Identificación del Riesgo'!H9:H11="Financiación del Terrorismo",'2. Identificación del Riesgo'!H9:H11="Trámites, OPAs y Consultas de Acceso a la Información Pública"),'2. Identificación del Riesgo'!B9:B11,
IF('2. Identificación del Riesgo'!H9:H11="","",
IF(OR('2. Identificación del Riesgo'!H9:H11&lt;&gt;"Corrupción",'2. Identificación del Riesgo'!H9:H11&lt;&gt;"Lavado de Activos",'2. Identificación del Riesgo'!H9:H11&lt;&gt;"Financiación del Terrorismo",'2. Identificación del Riesgo'!H9:H11&lt;&gt;"Trámites, OPAs y Consultas de Acceso a la Información Pública"),"No aplica")))</f>
        <v>No aplica</v>
      </c>
      <c r="C9" s="164" t="str">
        <f>IF(OR('2. Identificación del Riesgo'!H9:H11="Corrupción",'2. Identificación del Riesgo'!H9:H11="Lavado de Activos",'2. Identificación del Riesgo'!H9:H11="Financiación del Terrorismo",'2. Identificación del Riesgo'!H9:H11="Trámites, OPAs y Consultas de Acceso a la Información Pública"),'2. Identificación del Riesgo'!C9:C11,
IF('2. Identificación del Riesgo'!H9:H11="","",
IF(OR('2. Identificación del Riesgo'!H9:H11&lt;&gt;"Corrupción",'2. Identificación del Riesgo'!H9:H11&lt;&gt;"Lavado de Activos",'2. Identificación del Riesgo'!H9:H11&lt;&gt;"Financiación del Terrorismo",'2. Identificación del Riesgo'!H9:H11&lt;&gt;"Trámites, OPAs y Consultas de Acceso a la Información Pública"),"No aplica")))</f>
        <v>No aplica</v>
      </c>
      <c r="D9" s="164" t="str">
        <f>IF(OR('2. Identificación del Riesgo'!H9:H11="Corrupción",'2. Identificación del Riesgo'!H9:H11="Lavado de Activos",'2. Identificación del Riesgo'!H9:H11="Financiación del Terrorismo",'2. Identificación del Riesgo'!H9:H11="Trámites, OPAs y Consultas de Acceso a la Información Pública"),'2. Identificación del Riesgo'!G9:G11,
IF('2. Identificación del Riesgo'!H9:H11="","",
IF(OR('2. Identificación del Riesgo'!H9:H11&lt;&gt;"Corrupción",'2. Identificación del Riesgo'!H9:H11&lt;&gt;"Lavado de Activos",'2. Identificación del Riesgo'!H9:H11&lt;&gt;"Financiación del Terrorismo",'2. Identificación del Riesgo'!H9:H11&lt;&gt;"Trámites, OPAs y Consultas de Acceso a la Información Pública"),"No aplica")))</f>
        <v>No aplica</v>
      </c>
      <c r="E9" s="164" t="str">
        <f>IF(OR('2. Identificación del Riesgo'!H9:H11="Corrupción",'2. Identificación del Riesgo'!H9:H11="Lavado de Activos",'2. Identificación del Riesgo'!H9:H11="Financiación del Terrorismo",'2. Identificación del Riesgo'!H9:H11="Trámites, OPAs y Consultas de Acceso a la Información Pública"),'2. Identificación del Riesgo'!H9:H11,
IF('2. Identificación del Riesgo'!H9:H11="","",
IF(OR('2. Identificación del Riesgo'!H9:H11&lt;&gt;"Corrupción",'2. Identificación del Riesgo'!H9:H11&lt;&gt;"Lavado de Activos",'2. Identificación del Riesgo'!H9:H11&lt;&gt;"Financiación del Terrorismo",'2. Identificación del Riesgo'!H9:H11&lt;&gt;"Trámites, OPAs y Consultas de Acceso a la Información Pública"),"No aplica")))</f>
        <v>No aplica</v>
      </c>
      <c r="F9" s="120"/>
      <c r="G9" s="120"/>
      <c r="H9" s="120"/>
      <c r="I9" s="120"/>
      <c r="J9" s="120"/>
      <c r="K9" s="120"/>
      <c r="L9" s="120"/>
      <c r="M9" s="120"/>
      <c r="N9" s="120"/>
      <c r="O9" s="120"/>
      <c r="P9" s="120"/>
      <c r="Q9" s="120"/>
      <c r="R9" s="120"/>
      <c r="S9" s="120"/>
      <c r="T9" s="120"/>
      <c r="U9" s="120"/>
      <c r="V9" s="120"/>
      <c r="W9" s="120"/>
      <c r="X9" s="120"/>
      <c r="Y9" s="119" t="str">
        <f>IF(OR(E9="",E9="No Aplica"),"",COUNTIF(F9:X11,"SI"))</f>
        <v/>
      </c>
      <c r="Z9" s="114" t="str">
        <f>IF(AND(Y9=0,OR(U9="",U9="NO"),OR(E9="Corrupción",E9="Trámites, OPAs y Consultas de Acceso a la Información Pública")),"Moderado",
IF(AND(Y9=0,OR(U9="",U9="NO"),OR(E9="Lavado de Activos",E9="Financiación del Terrorismo")),"Mayor",
IF(AND(U9="SI"),"Catastrófico",
IF(AND(Y9&gt;0,Y9&lt;=11,OR(E9="Lavado de Activos",E9="Financiación del Terrorismo")),"Mayor",
IF(AND(Y9&gt;11,Y9&lt;=19,OR(E9="Lavado de Activos",E9="Financiación del Terrorismo")),"Catastrófico",
IF(AND(Y9&gt;0,Y9&lt;=5,OR(E9="Corrupción",E9="Trámites, OPAs y Consultas de Acceso a la Información Pública")),"Moderado",
IF(AND(Y9&gt;5,Y9&lt;=11,OR(E9="Corrupción",E9="Trámites, OPAs y Consultas de Acceso a la Información Pública")),"Mayor",
IF(AND(Y9&gt;11,Y9&lt;=19,OR(E9="Corrupción",E9="Trámites, OPAs y Consultas de Acceso a la Información Pública")),"Catastrófico",""))))))))</f>
        <v/>
      </c>
      <c r="AA9" s="14"/>
      <c r="AB9" s="14"/>
      <c r="AC9" s="14"/>
      <c r="AD9" s="14"/>
      <c r="AE9" s="14"/>
      <c r="AF9" s="14"/>
      <c r="AG9" s="14"/>
      <c r="AH9" s="14"/>
      <c r="AI9" s="14"/>
      <c r="AJ9" s="14"/>
      <c r="AK9" s="14"/>
    </row>
    <row r="10" spans="1:37" x14ac:dyDescent="0.3">
      <c r="A10" s="118"/>
      <c r="B10" s="164"/>
      <c r="C10" s="164"/>
      <c r="D10" s="164"/>
      <c r="E10" s="164"/>
      <c r="F10" s="120"/>
      <c r="G10" s="120"/>
      <c r="H10" s="120"/>
      <c r="I10" s="120"/>
      <c r="J10" s="120"/>
      <c r="K10" s="120"/>
      <c r="L10" s="120"/>
      <c r="M10" s="120"/>
      <c r="N10" s="120"/>
      <c r="O10" s="120"/>
      <c r="P10" s="120"/>
      <c r="Q10" s="120"/>
      <c r="R10" s="120"/>
      <c r="S10" s="120"/>
      <c r="T10" s="120"/>
      <c r="U10" s="120"/>
      <c r="V10" s="120"/>
      <c r="W10" s="120"/>
      <c r="X10" s="120"/>
      <c r="Y10" s="119"/>
      <c r="Z10" s="114"/>
      <c r="AA10" s="3"/>
      <c r="AB10" s="3"/>
      <c r="AC10" s="3"/>
      <c r="AD10" s="3"/>
      <c r="AE10" s="3"/>
      <c r="AF10" s="3"/>
      <c r="AG10" s="3"/>
      <c r="AH10" s="3"/>
      <c r="AI10" s="3"/>
      <c r="AJ10" s="3"/>
      <c r="AK10" s="3"/>
    </row>
    <row r="11" spans="1:37" x14ac:dyDescent="0.3">
      <c r="A11" s="118"/>
      <c r="B11" s="164"/>
      <c r="C11" s="164"/>
      <c r="D11" s="164"/>
      <c r="E11" s="164"/>
      <c r="F11" s="120"/>
      <c r="G11" s="120"/>
      <c r="H11" s="120"/>
      <c r="I11" s="120"/>
      <c r="J11" s="120"/>
      <c r="K11" s="120"/>
      <c r="L11" s="120"/>
      <c r="M11" s="120"/>
      <c r="N11" s="120"/>
      <c r="O11" s="120"/>
      <c r="P11" s="120"/>
      <c r="Q11" s="120"/>
      <c r="R11" s="120"/>
      <c r="S11" s="120"/>
      <c r="T11" s="120"/>
      <c r="U11" s="120"/>
      <c r="V11" s="120"/>
      <c r="W11" s="120"/>
      <c r="X11" s="120"/>
      <c r="Y11" s="119"/>
      <c r="Z11" s="114"/>
      <c r="AA11" s="3"/>
      <c r="AB11" s="3"/>
      <c r="AC11" s="3"/>
      <c r="AD11" s="3"/>
      <c r="AE11" s="3"/>
      <c r="AF11" s="3"/>
      <c r="AG11" s="3"/>
      <c r="AH11" s="3"/>
      <c r="AI11" s="3"/>
      <c r="AJ11" s="3"/>
      <c r="AK11" s="3"/>
    </row>
    <row r="12" spans="1:37" ht="16.5" customHeight="1" x14ac:dyDescent="0.3">
      <c r="A12" s="118">
        <v>2</v>
      </c>
      <c r="B12" s="164" t="str">
        <f>IF(OR('2. Identificación del Riesgo'!H12:H14="Corrupción",'2. Identificación del Riesgo'!H12:H14="Lavado de Activos",'2. Identificación del Riesgo'!H12:H14="Financiación del Terrorismo",'2. Identificación del Riesgo'!H12:H14="Trámites, OPAs y Consultas de Acceso a la Información Pública"),'2. Identificación del Riesgo'!B12:B14,
IF('2. Identificación del Riesgo'!H12:H14="","",
IF(OR('2. Identificación del Riesgo'!H12:H14&lt;&gt;"Corrupción",'2. Identificación del Riesgo'!H12:H14&lt;&gt;"Lavado de Activos",'2. Identificación del Riesgo'!H12:H14&lt;&gt;"Financiación del Terrorismo",'2. Identificación del Riesgo'!H12:H14&lt;&gt;"Trámites, OPAs y Consultas de Acceso a la Información Pública"),"No aplica")))</f>
        <v>No aplica</v>
      </c>
      <c r="C12" s="164" t="str">
        <f>IF(OR('2. Identificación del Riesgo'!H12:H14="Corrupción",'2. Identificación del Riesgo'!H12:H14="Lavado de Activos",'2. Identificación del Riesgo'!H12:H14="Financiación del Terrorismo",'2. Identificación del Riesgo'!H12:H14="Trámites, OPAs y Consultas de Acceso a la Información Pública"),'2. Identificación del Riesgo'!C12:C14,
IF('2. Identificación del Riesgo'!H12:H14="","",
IF(OR('2. Identificación del Riesgo'!H12:H14&lt;&gt;"Corrupción",'2. Identificación del Riesgo'!H12:H14&lt;&gt;"Lavado de Activos",'2. Identificación del Riesgo'!H12:H14&lt;&gt;"Financiación del Terrorismo",'2. Identificación del Riesgo'!H12:H14&lt;&gt;"Trámites, OPAs y Consultas de Acceso a la Información Pública"),"No aplica")))</f>
        <v>No aplica</v>
      </c>
      <c r="D12" s="164" t="str">
        <f>IF(OR('2. Identificación del Riesgo'!H12:H14="Corrupción",'2. Identificación del Riesgo'!H12:H14="Lavado de Activos",'2. Identificación del Riesgo'!H12:H14="Financiación del Terrorismo",'2. Identificación del Riesgo'!H12:H14="Trámites, OPAs y Consultas de Acceso a la Información Pública"),'2. Identificación del Riesgo'!G12:G14,
IF('2. Identificación del Riesgo'!H12:H14="","",
IF(OR('2. Identificación del Riesgo'!H12:H14&lt;&gt;"Corrupción",'2. Identificación del Riesgo'!H12:H14&lt;&gt;"Lavado de Activos",'2. Identificación del Riesgo'!H12:H14&lt;&gt;"Financiación del Terrorismo",'2. Identificación del Riesgo'!H12:H14&lt;&gt;"Trámites, OPAs y Consultas de Acceso a la Información Pública"),"No aplica")))</f>
        <v>No aplica</v>
      </c>
      <c r="E12" s="164" t="str">
        <f>IF(OR('2. Identificación del Riesgo'!H12:H14="Corrupción",'2. Identificación del Riesgo'!H12:H14="Lavado de Activos",'2. Identificación del Riesgo'!H12:H14="Financiación del Terrorismo",'2. Identificación del Riesgo'!H12:H14="Trámites, OPAs y Consultas de Acceso a la Información Pública"),'2. Identificación del Riesgo'!H12:H14,
IF('2. Identificación del Riesgo'!H12:H14="","",
IF(OR('2. Identificación del Riesgo'!H12:H14&lt;&gt;"Corrupción",'2. Identificación del Riesgo'!H12:H14&lt;&gt;"Lavado de Activos",'2. Identificación del Riesgo'!H12:H14&lt;&gt;"Financiación del Terrorismo",'2. Identificación del Riesgo'!H12:H14&lt;&gt;"Trámites, OPAs y Consultas de Acceso a la Información Pública"),"No aplica")))</f>
        <v>No aplica</v>
      </c>
      <c r="F12" s="120"/>
      <c r="G12" s="120"/>
      <c r="H12" s="120"/>
      <c r="I12" s="120"/>
      <c r="J12" s="120"/>
      <c r="K12" s="120"/>
      <c r="L12" s="120"/>
      <c r="M12" s="120"/>
      <c r="N12" s="120"/>
      <c r="O12" s="120"/>
      <c r="P12" s="120"/>
      <c r="Q12" s="120"/>
      <c r="R12" s="120"/>
      <c r="S12" s="120"/>
      <c r="T12" s="120"/>
      <c r="U12" s="120"/>
      <c r="V12" s="120"/>
      <c r="W12" s="120"/>
      <c r="X12" s="120"/>
      <c r="Y12" s="119" t="str">
        <f t="shared" ref="Y12" si="0">IF(OR(E12="",E12="No Aplica"),"",COUNTIF(F12:X14,"SI"))</f>
        <v/>
      </c>
      <c r="Z12" s="114" t="str">
        <f t="shared" ref="Z12" si="1">IF(AND(Y12=0,OR(U12="",U12="NO"),OR(E12="Corrupción",E12="Trámites, OPAs y Consultas de Acceso a la Información Pública")),"Moderado",
IF(AND(Y12=0,OR(U12="",U12="NO"),OR(E12="Lavado de Activos",E12="Financiación del Terrorismo")),"Mayor",
IF(AND(U12="SI"),"Catastrófico",
IF(AND(Y12&gt;0,Y12&lt;=11,OR(E12="Lavado de Activos",E12="Financiación del Terrorismo")),"Mayor",
IF(AND(Y12&gt;11,Y12&lt;=19,OR(E12="Lavado de Activos",E12="Financiación del Terrorismo")),"Catastrófico",
IF(AND(Y12&gt;0,Y12&lt;=5,OR(E12="Corrupción",E12="Trámites, OPAs y Consultas de Acceso a la Información Pública")),"Moderado",
IF(AND(Y12&gt;5,Y12&lt;=11,OR(E12="Corrupción",E12="Trámites, OPAs y Consultas de Acceso a la Información Pública")),"Mayor",
IF(AND(Y12&gt;11,Y12&lt;=19,OR(E12="Corrupción",E12="Trámites, OPAs y Consultas de Acceso a la Información Pública")),"Catastrófico",""))))))))</f>
        <v/>
      </c>
      <c r="AA12" s="3"/>
      <c r="AB12" s="3"/>
      <c r="AC12" s="3"/>
      <c r="AD12" s="3"/>
      <c r="AE12" s="3"/>
      <c r="AF12" s="3"/>
      <c r="AG12" s="3"/>
      <c r="AH12" s="3"/>
      <c r="AI12" s="3"/>
      <c r="AJ12" s="3"/>
      <c r="AK12" s="3"/>
    </row>
    <row r="13" spans="1:37" x14ac:dyDescent="0.3">
      <c r="A13" s="118"/>
      <c r="B13" s="164"/>
      <c r="C13" s="164"/>
      <c r="D13" s="164"/>
      <c r="E13" s="164"/>
      <c r="F13" s="120"/>
      <c r="G13" s="120"/>
      <c r="H13" s="120"/>
      <c r="I13" s="120"/>
      <c r="J13" s="120"/>
      <c r="K13" s="120"/>
      <c r="L13" s="120"/>
      <c r="M13" s="120"/>
      <c r="N13" s="120"/>
      <c r="O13" s="120"/>
      <c r="P13" s="120"/>
      <c r="Q13" s="120"/>
      <c r="R13" s="120"/>
      <c r="S13" s="120"/>
      <c r="T13" s="120"/>
      <c r="U13" s="120"/>
      <c r="V13" s="120"/>
      <c r="W13" s="120"/>
      <c r="X13" s="120"/>
      <c r="Y13" s="119"/>
      <c r="Z13" s="114"/>
      <c r="AA13" s="3"/>
      <c r="AB13" s="3"/>
      <c r="AC13" s="3"/>
      <c r="AD13" s="3"/>
      <c r="AE13" s="3"/>
      <c r="AF13" s="3"/>
      <c r="AG13" s="3"/>
      <c r="AH13" s="3"/>
      <c r="AI13" s="3"/>
      <c r="AJ13" s="3"/>
      <c r="AK13" s="3"/>
    </row>
    <row r="14" spans="1:37" x14ac:dyDescent="0.3">
      <c r="A14" s="118"/>
      <c r="B14" s="164"/>
      <c r="C14" s="164"/>
      <c r="D14" s="164"/>
      <c r="E14" s="164"/>
      <c r="F14" s="120"/>
      <c r="G14" s="120"/>
      <c r="H14" s="120"/>
      <c r="I14" s="120"/>
      <c r="J14" s="120"/>
      <c r="K14" s="120"/>
      <c r="L14" s="120"/>
      <c r="M14" s="120"/>
      <c r="N14" s="120"/>
      <c r="O14" s="120"/>
      <c r="P14" s="120"/>
      <c r="Q14" s="120"/>
      <c r="R14" s="120"/>
      <c r="S14" s="120"/>
      <c r="T14" s="120"/>
      <c r="U14" s="120"/>
      <c r="V14" s="120"/>
      <c r="W14" s="120"/>
      <c r="X14" s="120"/>
      <c r="Y14" s="119"/>
      <c r="Z14" s="114"/>
      <c r="AA14" s="3"/>
      <c r="AB14" s="3"/>
      <c r="AC14" s="3"/>
      <c r="AD14" s="3"/>
      <c r="AE14" s="3"/>
      <c r="AF14" s="3"/>
      <c r="AG14" s="3"/>
      <c r="AH14" s="3"/>
      <c r="AI14" s="3"/>
      <c r="AJ14" s="3"/>
      <c r="AK14" s="3"/>
    </row>
    <row r="15" spans="1:37" ht="16.5" customHeight="1" x14ac:dyDescent="0.3">
      <c r="A15" s="118">
        <v>3</v>
      </c>
      <c r="B15" s="164" t="str">
        <f>IF(OR('2. Identificación del Riesgo'!H15:H17="Corrupción",'2. Identificación del Riesgo'!H15:H17="Lavado de Activos",'2. Identificación del Riesgo'!H15:H17="Financiación del Terrorismo",'2. Identificación del Riesgo'!H15:H17="Trámites, OPAs y Consultas de Acceso a la Información Pública"),'2. Identificación del Riesgo'!B15:B17,
IF('2. Identificación del Riesgo'!H15:H17="","",
IF(OR('2. Identificación del Riesgo'!H15:H17&lt;&gt;"Corrupción",'2. Identificación del Riesgo'!H15:H17&lt;&gt;"Lavado de Activos",'2. Identificación del Riesgo'!H15:H17&lt;&gt;"Financiación del Terrorismo",'2. Identificación del Riesgo'!H15:H17&lt;&gt;"Trámites, OPAs y Consultas de Acceso a la Información Pública"),"No aplica")))</f>
        <v>No aplica</v>
      </c>
      <c r="C15" s="164" t="str">
        <f>IF(OR('2. Identificación del Riesgo'!H15:H17="Corrupción",'2. Identificación del Riesgo'!H15:H17="Lavado de Activos",'2. Identificación del Riesgo'!H15:H17="Financiación del Terrorismo",'2. Identificación del Riesgo'!H15:H17="Trámites, OPAs y Consultas de Acceso a la Información Pública"),'2. Identificación del Riesgo'!C15:C17,
IF('2. Identificación del Riesgo'!H15:H17="","",
IF(OR('2. Identificación del Riesgo'!H15:H17&lt;&gt;"Corrupción",'2. Identificación del Riesgo'!H15:H17&lt;&gt;"Lavado de Activos",'2. Identificación del Riesgo'!H15:H17&lt;&gt;"Financiación del Terrorismo",'2. Identificación del Riesgo'!H15:H17&lt;&gt;"Trámites, OPAs y Consultas de Acceso a la Información Pública"),"No aplica")))</f>
        <v>No aplica</v>
      </c>
      <c r="D15" s="164" t="str">
        <f>IF(OR('2. Identificación del Riesgo'!H15:H17="Corrupción",'2. Identificación del Riesgo'!H15:H17="Lavado de Activos",'2. Identificación del Riesgo'!H15:H17="Financiación del Terrorismo",'2. Identificación del Riesgo'!H15:H17="Trámites, OPAs y Consultas de Acceso a la Información Pública"),'2. Identificación del Riesgo'!G15:G17,
IF('2. Identificación del Riesgo'!H15:H17="","",
IF(OR('2. Identificación del Riesgo'!H15:H17&lt;&gt;"Corrupción",'2. Identificación del Riesgo'!H15:H17&lt;&gt;"Lavado de Activos",'2. Identificación del Riesgo'!H15:H17&lt;&gt;"Financiación del Terrorismo",'2. Identificación del Riesgo'!H15:H17&lt;&gt;"Trámites, OPAs y Consultas de Acceso a la Información Pública"),"No aplica")))</f>
        <v>No aplica</v>
      </c>
      <c r="E15" s="164" t="str">
        <f>IF(OR('2. Identificación del Riesgo'!H15:H17="Corrupción",'2. Identificación del Riesgo'!H15:H17="Lavado de Activos",'2. Identificación del Riesgo'!H15:H17="Financiación del Terrorismo",'2. Identificación del Riesgo'!H15:H17="Trámites, OPAs y Consultas de Acceso a la Información Pública"),'2. Identificación del Riesgo'!H15:H17,
IF('2. Identificación del Riesgo'!H15:H17="","",
IF(OR('2. Identificación del Riesgo'!H15:H17&lt;&gt;"Corrupción",'2. Identificación del Riesgo'!H15:H17&lt;&gt;"Lavado de Activos",'2. Identificación del Riesgo'!H15:H17&lt;&gt;"Financiación del Terrorismo",'2. Identificación del Riesgo'!H15:H17&lt;&gt;"Trámites, OPAs y Consultas de Acceso a la Información Pública"),"No aplica")))</f>
        <v>No aplica</v>
      </c>
      <c r="F15" s="120"/>
      <c r="G15" s="120"/>
      <c r="H15" s="120"/>
      <c r="I15" s="120"/>
      <c r="J15" s="120"/>
      <c r="K15" s="120"/>
      <c r="L15" s="120"/>
      <c r="M15" s="120"/>
      <c r="N15" s="120"/>
      <c r="O15" s="120"/>
      <c r="P15" s="120"/>
      <c r="Q15" s="120"/>
      <c r="R15" s="120"/>
      <c r="S15" s="120"/>
      <c r="T15" s="120"/>
      <c r="U15" s="120"/>
      <c r="V15" s="120"/>
      <c r="W15" s="120"/>
      <c r="X15" s="120"/>
      <c r="Y15" s="119" t="str">
        <f t="shared" ref="Y15" si="2">IF(OR(E15="",E15="No Aplica"),"",COUNTIF(F15:X17,"SI"))</f>
        <v/>
      </c>
      <c r="Z15" s="114" t="str">
        <f t="shared" ref="Z15" si="3">IF(AND(Y15=0,OR(U15="",U15="NO"),OR(E15="Corrupción",E15="Trámites, OPAs y Consultas de Acceso a la Información Pública")),"Moderado",
IF(AND(Y15=0,OR(U15="",U15="NO"),OR(E15="Lavado de Activos",E15="Financiación del Terrorismo")),"Mayor",
IF(AND(U15="SI"),"Catastrófico",
IF(AND(Y15&gt;0,Y15&lt;=11,OR(E15="Lavado de Activos",E15="Financiación del Terrorismo")),"Mayor",
IF(AND(Y15&gt;11,Y15&lt;=19,OR(E15="Lavado de Activos",E15="Financiación del Terrorismo")),"Catastrófico",
IF(AND(Y15&gt;0,Y15&lt;=5,OR(E15="Corrupción",E15="Trámites, OPAs y Consultas de Acceso a la Información Pública")),"Moderado",
IF(AND(Y15&gt;5,Y15&lt;=11,OR(E15="Corrupción",E15="Trámites, OPAs y Consultas de Acceso a la Información Pública")),"Mayor",
IF(AND(Y15&gt;11,Y15&lt;=19,OR(E15="Corrupción",E15="Trámites, OPAs y Consultas de Acceso a la Información Pública")),"Catastrófico",""))))))))</f>
        <v/>
      </c>
      <c r="AA15" s="3"/>
      <c r="AB15" s="3"/>
      <c r="AC15" s="3"/>
      <c r="AD15" s="3"/>
      <c r="AE15" s="3"/>
      <c r="AF15" s="3"/>
      <c r="AG15" s="3"/>
      <c r="AH15" s="3"/>
      <c r="AI15" s="3"/>
      <c r="AJ15" s="3"/>
      <c r="AK15" s="3"/>
    </row>
    <row r="16" spans="1:37" x14ac:dyDescent="0.3">
      <c r="A16" s="118"/>
      <c r="B16" s="164"/>
      <c r="C16" s="164"/>
      <c r="D16" s="164"/>
      <c r="E16" s="164"/>
      <c r="F16" s="120"/>
      <c r="G16" s="120"/>
      <c r="H16" s="120"/>
      <c r="I16" s="120"/>
      <c r="J16" s="120"/>
      <c r="K16" s="120"/>
      <c r="L16" s="120"/>
      <c r="M16" s="120"/>
      <c r="N16" s="120"/>
      <c r="O16" s="120"/>
      <c r="P16" s="120"/>
      <c r="Q16" s="120"/>
      <c r="R16" s="120"/>
      <c r="S16" s="120"/>
      <c r="T16" s="120"/>
      <c r="U16" s="120"/>
      <c r="V16" s="120"/>
      <c r="W16" s="120"/>
      <c r="X16" s="120"/>
      <c r="Y16" s="119"/>
      <c r="Z16" s="114"/>
      <c r="AA16" s="3"/>
      <c r="AB16" s="3"/>
      <c r="AC16" s="3"/>
      <c r="AD16" s="3"/>
      <c r="AE16" s="3"/>
      <c r="AF16" s="3"/>
      <c r="AG16" s="3"/>
      <c r="AH16" s="3"/>
      <c r="AI16" s="3"/>
      <c r="AJ16" s="3"/>
      <c r="AK16" s="3"/>
    </row>
    <row r="17" spans="1:37" x14ac:dyDescent="0.3">
      <c r="A17" s="118"/>
      <c r="B17" s="164"/>
      <c r="C17" s="164"/>
      <c r="D17" s="164"/>
      <c r="E17" s="164"/>
      <c r="F17" s="120"/>
      <c r="G17" s="120"/>
      <c r="H17" s="120"/>
      <c r="I17" s="120"/>
      <c r="J17" s="120"/>
      <c r="K17" s="120"/>
      <c r="L17" s="120"/>
      <c r="M17" s="120"/>
      <c r="N17" s="120"/>
      <c r="O17" s="120"/>
      <c r="P17" s="120"/>
      <c r="Q17" s="120"/>
      <c r="R17" s="120"/>
      <c r="S17" s="120"/>
      <c r="T17" s="120"/>
      <c r="U17" s="120"/>
      <c r="V17" s="120"/>
      <c r="W17" s="120"/>
      <c r="X17" s="120"/>
      <c r="Y17" s="119"/>
      <c r="Z17" s="114"/>
      <c r="AA17" s="3"/>
      <c r="AB17" s="3"/>
      <c r="AC17" s="3"/>
      <c r="AD17" s="3"/>
      <c r="AE17" s="3"/>
      <c r="AF17" s="3"/>
      <c r="AG17" s="3"/>
      <c r="AH17" s="3"/>
      <c r="AI17" s="3"/>
      <c r="AJ17" s="3"/>
      <c r="AK17" s="3"/>
    </row>
    <row r="18" spans="1:37" ht="16.5" customHeight="1" x14ac:dyDescent="0.3">
      <c r="A18" s="118">
        <v>4</v>
      </c>
      <c r="B18" s="164" t="str">
        <f>IF(OR('2. Identificación del Riesgo'!H18:H20="Corrupción",'2. Identificación del Riesgo'!H18:H20="Lavado de Activos",'2. Identificación del Riesgo'!H18:H20="Financiación del Terrorismo",'2. Identificación del Riesgo'!H18:H20="Trámites, OPAs y Consultas de Acceso a la Información Pública"),'2. Identificación del Riesgo'!B18:B20,
IF('2. Identificación del Riesgo'!H18:H20="","",
IF(OR('2. Identificación del Riesgo'!H18:H20&lt;&gt;"Corrupción",'2. Identificación del Riesgo'!H18:H20&lt;&gt;"Lavado de Activos",'2. Identificación del Riesgo'!H18:H20&lt;&gt;"Financiación del Terrorismo",'2. Identificación del Riesgo'!H18:H20&lt;&gt;"Trámites, OPAs y Consultas de Acceso a la Información Pública"),"No aplica")))</f>
        <v>No aplica</v>
      </c>
      <c r="C18" s="164" t="str">
        <f>IF(OR('2. Identificación del Riesgo'!H18:H20="Corrupción",'2. Identificación del Riesgo'!H18:H20="Lavado de Activos",'2. Identificación del Riesgo'!H18:H20="Financiación del Terrorismo",'2. Identificación del Riesgo'!H18:H20="Trámites, OPAs y Consultas de Acceso a la Información Pública"),'2. Identificación del Riesgo'!C18:C20,
IF('2. Identificación del Riesgo'!H18:H20="","",
IF(OR('2. Identificación del Riesgo'!H18:H20&lt;&gt;"Corrupción",'2. Identificación del Riesgo'!H18:H20&lt;&gt;"Lavado de Activos",'2. Identificación del Riesgo'!H18:H20&lt;&gt;"Financiación del Terrorismo",'2. Identificación del Riesgo'!H18:H20&lt;&gt;"Trámites, OPAs y Consultas de Acceso a la Información Pública"),"No aplica")))</f>
        <v>No aplica</v>
      </c>
      <c r="D18" s="164" t="str">
        <f>IF(OR('2. Identificación del Riesgo'!H18:H20="Corrupción",'2. Identificación del Riesgo'!H18:H20="Lavado de Activos",'2. Identificación del Riesgo'!H18:H20="Financiación del Terrorismo",'2. Identificación del Riesgo'!H18:H20="Trámites, OPAs y Consultas de Acceso a la Información Pública"),'2. Identificación del Riesgo'!G18:G20,
IF('2. Identificación del Riesgo'!H18:H20="","",
IF(OR('2. Identificación del Riesgo'!H18:H20&lt;&gt;"Corrupción",'2. Identificación del Riesgo'!H18:H20&lt;&gt;"Lavado de Activos",'2. Identificación del Riesgo'!H18:H20&lt;&gt;"Financiación del Terrorismo",'2. Identificación del Riesgo'!H18:H20&lt;&gt;"Trámites, OPAs y Consultas de Acceso a la Información Pública"),"No aplica")))</f>
        <v>No aplica</v>
      </c>
      <c r="E18" s="164" t="str">
        <f>IF(OR('2. Identificación del Riesgo'!H18:H20="Corrupción",'2. Identificación del Riesgo'!H18:H20="Lavado de Activos",'2. Identificación del Riesgo'!H18:H20="Financiación del Terrorismo",'2. Identificación del Riesgo'!H18:H20="Trámites, OPAs y Consultas de Acceso a la Información Pública"),'2. Identificación del Riesgo'!H18:H20,
IF('2. Identificación del Riesgo'!H18:H20="","",
IF(OR('2. Identificación del Riesgo'!H18:H20&lt;&gt;"Corrupción",'2. Identificación del Riesgo'!H18:H20&lt;&gt;"Lavado de Activos",'2. Identificación del Riesgo'!H18:H20&lt;&gt;"Financiación del Terrorismo",'2. Identificación del Riesgo'!H18:H20&lt;&gt;"Trámites, OPAs y Consultas de Acceso a la Información Pública"),"No aplica")))</f>
        <v>No aplica</v>
      </c>
      <c r="F18" s="120"/>
      <c r="G18" s="120"/>
      <c r="H18" s="120"/>
      <c r="I18" s="120"/>
      <c r="J18" s="120"/>
      <c r="K18" s="120"/>
      <c r="L18" s="120"/>
      <c r="M18" s="120"/>
      <c r="N18" s="120"/>
      <c r="O18" s="120"/>
      <c r="P18" s="120"/>
      <c r="Q18" s="120"/>
      <c r="R18" s="120"/>
      <c r="S18" s="120"/>
      <c r="T18" s="120"/>
      <c r="U18" s="120"/>
      <c r="V18" s="120"/>
      <c r="W18" s="120"/>
      <c r="X18" s="120"/>
      <c r="Y18" s="119" t="str">
        <f t="shared" ref="Y18" si="4">IF(OR(E18="",E18="No Aplica"),"",COUNTIF(F18:X20,"SI"))</f>
        <v/>
      </c>
      <c r="Z18" s="114" t="str">
        <f t="shared" ref="Z18" si="5">IF(AND(Y18=0,OR(U18="",U18="NO"),OR(E18="Corrupción",E18="Trámites, OPAs y Consultas de Acceso a la Información Pública")),"Moderado",
IF(AND(Y18=0,OR(U18="",U18="NO"),OR(E18="Lavado de Activos",E18="Financiación del Terrorismo")),"Mayor",
IF(AND(U18="SI"),"Catastrófico",
IF(AND(Y18&gt;0,Y18&lt;=11,OR(E18="Lavado de Activos",E18="Financiación del Terrorismo")),"Mayor",
IF(AND(Y18&gt;11,Y18&lt;=19,OR(E18="Lavado de Activos",E18="Financiación del Terrorismo")),"Catastrófico",
IF(AND(Y18&gt;0,Y18&lt;=5,OR(E18="Corrupción",E18="Trámites, OPAs y Consultas de Acceso a la Información Pública")),"Moderado",
IF(AND(Y18&gt;5,Y18&lt;=11,OR(E18="Corrupción",E18="Trámites, OPAs y Consultas de Acceso a la Información Pública")),"Mayor",
IF(AND(Y18&gt;11,Y18&lt;=19,OR(E18="Corrupción",E18="Trámites, OPAs y Consultas de Acceso a la Información Pública")),"Catastrófico",""))))))))</f>
        <v/>
      </c>
      <c r="AA18" s="3"/>
      <c r="AB18" s="3"/>
      <c r="AC18" s="3"/>
      <c r="AD18" s="3"/>
      <c r="AE18" s="3"/>
      <c r="AF18" s="3"/>
      <c r="AG18" s="3"/>
      <c r="AH18" s="3"/>
      <c r="AI18" s="3"/>
      <c r="AJ18" s="3"/>
      <c r="AK18" s="3"/>
    </row>
    <row r="19" spans="1:37" x14ac:dyDescent="0.3">
      <c r="A19" s="118"/>
      <c r="B19" s="164"/>
      <c r="C19" s="164"/>
      <c r="D19" s="164"/>
      <c r="E19" s="164"/>
      <c r="F19" s="120"/>
      <c r="G19" s="120"/>
      <c r="H19" s="120"/>
      <c r="I19" s="120"/>
      <c r="J19" s="120"/>
      <c r="K19" s="120"/>
      <c r="L19" s="120"/>
      <c r="M19" s="120"/>
      <c r="N19" s="120"/>
      <c r="O19" s="120"/>
      <c r="P19" s="120"/>
      <c r="Q19" s="120"/>
      <c r="R19" s="120"/>
      <c r="S19" s="120"/>
      <c r="T19" s="120"/>
      <c r="U19" s="120"/>
      <c r="V19" s="120"/>
      <c r="W19" s="120"/>
      <c r="X19" s="120"/>
      <c r="Y19" s="119"/>
      <c r="Z19" s="114"/>
      <c r="AA19" s="3"/>
      <c r="AB19" s="3"/>
      <c r="AC19" s="3"/>
      <c r="AD19" s="3"/>
      <c r="AE19" s="3"/>
      <c r="AF19" s="3"/>
      <c r="AG19" s="3"/>
      <c r="AH19" s="3"/>
      <c r="AI19" s="3"/>
      <c r="AJ19" s="3"/>
      <c r="AK19" s="3"/>
    </row>
    <row r="20" spans="1:37" x14ac:dyDescent="0.3">
      <c r="A20" s="118"/>
      <c r="B20" s="164"/>
      <c r="C20" s="164"/>
      <c r="D20" s="164"/>
      <c r="E20" s="164"/>
      <c r="F20" s="120"/>
      <c r="G20" s="120"/>
      <c r="H20" s="120"/>
      <c r="I20" s="120"/>
      <c r="J20" s="120"/>
      <c r="K20" s="120"/>
      <c r="L20" s="120"/>
      <c r="M20" s="120"/>
      <c r="N20" s="120"/>
      <c r="O20" s="120"/>
      <c r="P20" s="120"/>
      <c r="Q20" s="120"/>
      <c r="R20" s="120"/>
      <c r="S20" s="120"/>
      <c r="T20" s="120"/>
      <c r="U20" s="120"/>
      <c r="V20" s="120"/>
      <c r="W20" s="120"/>
      <c r="X20" s="120"/>
      <c r="Y20" s="119"/>
      <c r="Z20" s="114"/>
      <c r="AA20" s="3"/>
      <c r="AB20" s="3"/>
      <c r="AC20" s="3"/>
      <c r="AD20" s="3"/>
      <c r="AE20" s="3"/>
      <c r="AF20" s="3"/>
      <c r="AG20" s="3"/>
      <c r="AH20" s="3"/>
      <c r="AI20" s="3"/>
      <c r="AJ20" s="3"/>
      <c r="AK20" s="3"/>
    </row>
    <row r="21" spans="1:37" ht="16.5" customHeight="1" x14ac:dyDescent="0.3">
      <c r="A21" s="118">
        <v>5</v>
      </c>
      <c r="B21" s="164" t="str">
        <f>IF(OR('2. Identificación del Riesgo'!H21:H23="Corrupción",'2. Identificación del Riesgo'!H21:H23="Lavado de Activos",'2. Identificación del Riesgo'!H21:H23="Financiación del Terrorismo",'2. Identificación del Riesgo'!H21:H23="Trámites, OPAs y Consultas de Acceso a la Información Pública"),'2. Identificación del Riesgo'!B21:B23,
IF('2. Identificación del Riesgo'!H21:H23="","",
IF(OR('2. Identificación del Riesgo'!H21:H23&lt;&gt;"Corrupción",'2. Identificación del Riesgo'!H21:H23&lt;&gt;"Lavado de Activos",'2. Identificación del Riesgo'!H21:H23&lt;&gt;"Financiación del Terrorismo",'2. Identificación del Riesgo'!H21:H23&lt;&gt;"Trámites, OPAs y Consultas de Acceso a la Información Pública"),"No aplica")))</f>
        <v>Tecnologías de la Información y las Comunicaciones</v>
      </c>
      <c r="C21" s="164" t="str">
        <f>IF(OR('2. Identificación del Riesgo'!H21:H23="Corrupción",'2. Identificación del Riesgo'!H21:H23="Lavado de Activos",'2. Identificación del Riesgo'!H21:H23="Financiación del Terrorismo",'2. Identificación del Riesgo'!H21:H23="Trámites, OPAs y Consultas de Acceso a la Información Pública"),'2. Identificación del Riesgo'!C21:C23,
IF('2. Identificación del Riesgo'!H21:H23="","",
IF(OR('2. Identificación del Riesgo'!H21:H23&lt;&gt;"Corrupción",'2. Identificación del Riesgo'!H21:H23&lt;&gt;"Lavado de Activos",'2. Identificación del Riesgo'!H21:H23&lt;&gt;"Financiación del Terrorismo",'2. Identificación del Riesgo'!H21:H23&lt;&gt;"Trámites, OPAs y Consultas de Acceso a la Información Pública"),"No aplica")))</f>
        <v>Seguimiento, avance y ejecución contractual</v>
      </c>
      <c r="D21" s="164" t="str">
        <f>IF(OR('2. Identificación del Riesgo'!H21:H23="Corrupción",'2. Identificación del Riesgo'!H21:H23="Lavado de Activos",'2. Identificación del Riesgo'!H21:H23="Financiación del Terrorismo",'2. Identificación del Riesgo'!H21:H23="Trámites, OPAs y Consultas de Acceso a la Información Pública"),'2. Identificación del Riesgo'!G21:G23,
IF('2. Identificación del Riesgo'!H21:H23="","",
IF(OR('2. Identificación del Riesgo'!H21:H23&lt;&gt;"Corrupción",'2. Identificación del Riesgo'!H21:H23&lt;&gt;"Lavado de Activos",'2. Identificación del Riesgo'!H21:H23&lt;&gt;"Financiación del Terrorismo",'2. Identificación del Riesgo'!H21:H23&lt;&gt;"Trámites, OPAs y Consultas de Acceso a la Información Pública"),"No aplica")))</f>
        <v>Posibilidad de Afectación Reputacional por habilitar técnicamente un proponente que no cumpla con los requisitos establecidos en las condiciones definidas por la Entidad a cambio de un beneficio personal de funcionarios o contratistas, debido a Intereses generados en la contratacion de porveedores dentro de la Oficina TICS, Requisitos técnicos que no son claros y específicos y/o Solicitar un requisito adicional de manera intencional</v>
      </c>
      <c r="E21" s="164" t="str">
        <f>IF(OR('2. Identificación del Riesgo'!H21:H23="Corrupción",'2. Identificación del Riesgo'!H21:H23="Lavado de Activos",'2. Identificación del Riesgo'!H21:H23="Financiación del Terrorismo",'2. Identificación del Riesgo'!H21:H23="Trámites, OPAs y Consultas de Acceso a la Información Pública"),'2. Identificación del Riesgo'!H21:H23,
IF('2. Identificación del Riesgo'!H21:H23="","",
IF(OR('2. Identificación del Riesgo'!H21:H23&lt;&gt;"Corrupción",'2. Identificación del Riesgo'!H21:H23&lt;&gt;"Lavado de Activos",'2. Identificación del Riesgo'!H21:H23&lt;&gt;"Financiación del Terrorismo",'2. Identificación del Riesgo'!H21:H23&lt;&gt;"Trámites, OPAs y Consultas de Acceso a la Información Pública"),"No aplica")))</f>
        <v>Corrupción</v>
      </c>
      <c r="F21" s="121" t="s">
        <v>118</v>
      </c>
      <c r="G21" s="121" t="s">
        <v>118</v>
      </c>
      <c r="H21" s="121" t="s">
        <v>118</v>
      </c>
      <c r="I21" s="121" t="s">
        <v>118</v>
      </c>
      <c r="J21" s="121" t="s">
        <v>118</v>
      </c>
      <c r="K21" s="121" t="s">
        <v>118</v>
      </c>
      <c r="L21" s="121" t="s">
        <v>118</v>
      </c>
      <c r="M21" s="121" t="s">
        <v>119</v>
      </c>
      <c r="N21" s="121" t="s">
        <v>119</v>
      </c>
      <c r="O21" s="120" t="s">
        <v>118</v>
      </c>
      <c r="P21" s="120" t="s">
        <v>118</v>
      </c>
      <c r="Q21" s="120" t="s">
        <v>118</v>
      </c>
      <c r="R21" s="120" t="s">
        <v>118</v>
      </c>
      <c r="S21" s="120" t="s">
        <v>118</v>
      </c>
      <c r="T21" s="120" t="s">
        <v>118</v>
      </c>
      <c r="U21" s="120" t="s">
        <v>119</v>
      </c>
      <c r="V21" s="120" t="s">
        <v>119</v>
      </c>
      <c r="W21" s="120" t="s">
        <v>119</v>
      </c>
      <c r="X21" s="120" t="s">
        <v>119</v>
      </c>
      <c r="Y21" s="119">
        <f t="shared" ref="Y21" si="6">IF(OR(E21="",E21="No Aplica"),"",COUNTIF(F21:X23,"SI"))</f>
        <v>13</v>
      </c>
      <c r="Z21" s="114" t="str">
        <f t="shared" ref="Z21" si="7">IF(AND(Y21=0,OR(U21="",U21="NO"),OR(E21="Corrupción",E21="Trámites, OPAs y Consultas de Acceso a la Información Pública")),"Moderado",
IF(AND(Y21=0,OR(U21="",U21="NO"),OR(E21="Lavado de Activos",E21="Financiación del Terrorismo")),"Mayor",
IF(AND(U21="SI"),"Catastrófico",
IF(AND(Y21&gt;0,Y21&lt;=11,OR(E21="Lavado de Activos",E21="Financiación del Terrorismo")),"Mayor",
IF(AND(Y21&gt;11,Y21&lt;=19,OR(E21="Lavado de Activos",E21="Financiación del Terrorismo")),"Catastrófico",
IF(AND(Y21&gt;0,Y21&lt;=5,OR(E21="Corrupción",E21="Trámites, OPAs y Consultas de Acceso a la Información Pública")),"Moderado",
IF(AND(Y21&gt;5,Y21&lt;=11,OR(E21="Corrupción",E21="Trámites, OPAs y Consultas de Acceso a la Información Pública")),"Mayor",
IF(AND(Y21&gt;11,Y21&lt;=19,OR(E21="Corrupción",E21="Trámites, OPAs y Consultas de Acceso a la Información Pública")),"Catastrófico",""))))))))</f>
        <v>Catastrófico</v>
      </c>
      <c r="AA21" s="3"/>
      <c r="AB21" s="3"/>
      <c r="AC21" s="3"/>
      <c r="AD21" s="3"/>
      <c r="AE21" s="3"/>
      <c r="AF21" s="3"/>
      <c r="AG21" s="3"/>
      <c r="AH21" s="3"/>
      <c r="AI21" s="3"/>
      <c r="AJ21" s="3"/>
      <c r="AK21" s="3"/>
    </row>
    <row r="22" spans="1:37" x14ac:dyDescent="0.3">
      <c r="A22" s="118"/>
      <c r="B22" s="164"/>
      <c r="C22" s="164"/>
      <c r="D22" s="164"/>
      <c r="E22" s="164"/>
      <c r="F22" s="125"/>
      <c r="G22" s="125"/>
      <c r="H22" s="125"/>
      <c r="I22" s="125"/>
      <c r="J22" s="125"/>
      <c r="K22" s="125"/>
      <c r="L22" s="125"/>
      <c r="M22" s="125"/>
      <c r="N22" s="125"/>
      <c r="O22" s="120"/>
      <c r="P22" s="120"/>
      <c r="Q22" s="120"/>
      <c r="R22" s="120"/>
      <c r="S22" s="120"/>
      <c r="T22" s="120"/>
      <c r="U22" s="120"/>
      <c r="V22" s="120"/>
      <c r="W22" s="120"/>
      <c r="X22" s="120"/>
      <c r="Y22" s="119"/>
      <c r="Z22" s="114"/>
      <c r="AA22" s="3"/>
      <c r="AB22" s="3"/>
      <c r="AC22" s="3"/>
      <c r="AD22" s="3"/>
      <c r="AE22" s="3"/>
      <c r="AF22" s="3"/>
      <c r="AG22" s="3"/>
      <c r="AH22" s="3"/>
      <c r="AI22" s="3"/>
      <c r="AJ22" s="3"/>
      <c r="AK22" s="3"/>
    </row>
    <row r="23" spans="1:37" x14ac:dyDescent="0.3">
      <c r="A23" s="118"/>
      <c r="B23" s="164"/>
      <c r="C23" s="164"/>
      <c r="D23" s="164"/>
      <c r="E23" s="164"/>
      <c r="F23" s="126"/>
      <c r="G23" s="126"/>
      <c r="H23" s="126"/>
      <c r="I23" s="126"/>
      <c r="J23" s="126"/>
      <c r="K23" s="126"/>
      <c r="L23" s="126"/>
      <c r="M23" s="126"/>
      <c r="N23" s="126"/>
      <c r="O23" s="120"/>
      <c r="P23" s="120"/>
      <c r="Q23" s="120"/>
      <c r="R23" s="120"/>
      <c r="S23" s="120"/>
      <c r="T23" s="120"/>
      <c r="U23" s="120"/>
      <c r="V23" s="120"/>
      <c r="W23" s="120"/>
      <c r="X23" s="120"/>
      <c r="Y23" s="119"/>
      <c r="Z23" s="114"/>
      <c r="AA23" s="3"/>
      <c r="AB23" s="3"/>
      <c r="AC23" s="3"/>
      <c r="AD23" s="3"/>
      <c r="AE23" s="3"/>
      <c r="AF23" s="3"/>
      <c r="AG23" s="3"/>
      <c r="AH23" s="3"/>
      <c r="AI23" s="3"/>
      <c r="AJ23" s="3"/>
      <c r="AK23" s="3"/>
    </row>
    <row r="24" spans="1:37" ht="16.5" customHeight="1" x14ac:dyDescent="0.3">
      <c r="A24" s="118">
        <v>6</v>
      </c>
      <c r="B24" s="164" t="str">
        <f>IF(OR('2. Identificación del Riesgo'!H24:H26="Corrupción",'2. Identificación del Riesgo'!H24:H26="Lavado de Activos",'2. Identificación del Riesgo'!H24:H26="Financiación del Terrorismo",'2. Identificación del Riesgo'!H24:H26="Trámites, OPAs y Consultas de Acceso a la Información Pública"),'2. Identificación del Riesgo'!B24:B26,
IF('2. Identificación del Riesgo'!H24:H26="","",
IF(OR('2. Identificación del Riesgo'!H24:H26&lt;&gt;"Corrupción",'2. Identificación del Riesgo'!H24:H26&lt;&gt;"Lavado de Activos",'2. Identificación del Riesgo'!H24:H26&lt;&gt;"Financiación del Terrorismo",'2. Identificación del Riesgo'!H24:H26&lt;&gt;"Trámites, OPAs y Consultas de Acceso a la Información Pública"),"No aplica")))</f>
        <v>No aplica</v>
      </c>
      <c r="C24" s="164" t="str">
        <f>IF(OR('2. Identificación del Riesgo'!H24:H26="Corrupción",'2. Identificación del Riesgo'!H24:H26="Lavado de Activos",'2. Identificación del Riesgo'!H24:H26="Financiación del Terrorismo",'2. Identificación del Riesgo'!H24:H26="Trámites, OPAs y Consultas de Acceso a la Información Pública"),'2. Identificación del Riesgo'!C24:C26,
IF('2. Identificación del Riesgo'!H24:H26="","",
IF(OR('2. Identificación del Riesgo'!H24:H26&lt;&gt;"Corrupción",'2. Identificación del Riesgo'!H24:H26&lt;&gt;"Lavado de Activos",'2. Identificación del Riesgo'!H24:H26&lt;&gt;"Financiación del Terrorismo",'2. Identificación del Riesgo'!H24:H26&lt;&gt;"Trámites, OPAs y Consultas de Acceso a la Información Pública"),"No aplica")))</f>
        <v>No aplica</v>
      </c>
      <c r="D24" s="164" t="str">
        <f>IF(OR('2. Identificación del Riesgo'!H24:H26="Corrupción",'2. Identificación del Riesgo'!H24:H26="Lavado de Activos",'2. Identificación del Riesgo'!H24:H26="Financiación del Terrorismo",'2. Identificación del Riesgo'!H24:H26="Trámites, OPAs y Consultas de Acceso a la Información Pública"),'2. Identificación del Riesgo'!G24:G26,
IF('2. Identificación del Riesgo'!H24:H26="","",
IF(OR('2. Identificación del Riesgo'!H24:H26&lt;&gt;"Corrupción",'2. Identificación del Riesgo'!H24:H26&lt;&gt;"Lavado de Activos",'2. Identificación del Riesgo'!H24:H26&lt;&gt;"Financiación del Terrorismo",'2. Identificación del Riesgo'!H24:H26&lt;&gt;"Trámites, OPAs y Consultas de Acceso a la Información Pública"),"No aplica")))</f>
        <v>No aplica</v>
      </c>
      <c r="E24" s="164" t="str">
        <f>IF(OR('2. Identificación del Riesgo'!H24:H26="Corrupción",'2. Identificación del Riesgo'!H24:H26="Lavado de Activos",'2. Identificación del Riesgo'!H24:H26="Financiación del Terrorismo",'2. Identificación del Riesgo'!H24:H26="Trámites, OPAs y Consultas de Acceso a la Información Pública"),'2. Identificación del Riesgo'!H24:H26,
IF('2. Identificación del Riesgo'!H24:H26="","",
IF(OR('2. Identificación del Riesgo'!H24:H26&lt;&gt;"Corrupción",'2. Identificación del Riesgo'!H24:H26&lt;&gt;"Lavado de Activos",'2. Identificación del Riesgo'!H24:H26&lt;&gt;"Financiación del Terrorismo",'2. Identificación del Riesgo'!H24:H26&lt;&gt;"Trámites, OPAs y Consultas de Acceso a la Información Pública"),"No aplica")))</f>
        <v>No aplica</v>
      </c>
      <c r="F24" s="120"/>
      <c r="G24" s="120"/>
      <c r="H24" s="120"/>
      <c r="I24" s="120"/>
      <c r="J24" s="120"/>
      <c r="K24" s="120"/>
      <c r="L24" s="120"/>
      <c r="M24" s="120"/>
      <c r="N24" s="120"/>
      <c r="O24" s="120"/>
      <c r="P24" s="120"/>
      <c r="Q24" s="120"/>
      <c r="R24" s="120"/>
      <c r="S24" s="120"/>
      <c r="T24" s="120"/>
      <c r="U24" s="120"/>
      <c r="V24" s="120"/>
      <c r="W24" s="120"/>
      <c r="X24" s="120"/>
      <c r="Y24" s="119" t="str">
        <f t="shared" ref="Y24" si="8">IF(OR(E24="",E24="No Aplica"),"",COUNTIF(F24:X26,"SI"))</f>
        <v/>
      </c>
      <c r="Z24" s="114" t="str">
        <f t="shared" ref="Z24" si="9">IF(AND(Y24=0,OR(U24="",U24="NO"),OR(E24="Corrupción",E24="Trámites, OPAs y Consultas de Acceso a la Información Pública")),"Moderado",
IF(AND(Y24=0,OR(U24="",U24="NO"),OR(E24="Lavado de Activos",E24="Financiación del Terrorismo")),"Mayor",
IF(AND(U24="SI"),"Catastrófico",
IF(AND(Y24&gt;0,Y24&lt;=11,OR(E24="Lavado de Activos",E24="Financiación del Terrorismo")),"Mayor",
IF(AND(Y24&gt;11,Y24&lt;=19,OR(E24="Lavado de Activos",E24="Financiación del Terrorismo")),"Catastrófico",
IF(AND(Y24&gt;0,Y24&lt;=5,OR(E24="Corrupción",E24="Trámites, OPAs y Consultas de Acceso a la Información Pública")),"Moderado",
IF(AND(Y24&gt;5,Y24&lt;=11,OR(E24="Corrupción",E24="Trámites, OPAs y Consultas de Acceso a la Información Pública")),"Mayor",
IF(AND(Y24&gt;11,Y24&lt;=19,OR(E24="Corrupción",E24="Trámites, OPAs y Consultas de Acceso a la Información Pública")),"Catastrófico",""))))))))</f>
        <v/>
      </c>
      <c r="AA24" s="3"/>
      <c r="AB24" s="3"/>
      <c r="AC24" s="3"/>
      <c r="AD24" s="3"/>
      <c r="AE24" s="3"/>
      <c r="AF24" s="3"/>
      <c r="AG24" s="3"/>
      <c r="AH24" s="3"/>
      <c r="AI24" s="3"/>
      <c r="AJ24" s="3"/>
      <c r="AK24" s="3"/>
    </row>
    <row r="25" spans="1:37" x14ac:dyDescent="0.3">
      <c r="A25" s="118"/>
      <c r="B25" s="164"/>
      <c r="C25" s="164"/>
      <c r="D25" s="164"/>
      <c r="E25" s="164"/>
      <c r="F25" s="120"/>
      <c r="G25" s="120"/>
      <c r="H25" s="120"/>
      <c r="I25" s="120"/>
      <c r="J25" s="120"/>
      <c r="K25" s="120"/>
      <c r="L25" s="120"/>
      <c r="M25" s="120"/>
      <c r="N25" s="120"/>
      <c r="O25" s="120"/>
      <c r="P25" s="120"/>
      <c r="Q25" s="120"/>
      <c r="R25" s="120"/>
      <c r="S25" s="120"/>
      <c r="T25" s="120"/>
      <c r="U25" s="120"/>
      <c r="V25" s="120"/>
      <c r="W25" s="120"/>
      <c r="X25" s="120"/>
      <c r="Y25" s="119"/>
      <c r="Z25" s="114"/>
      <c r="AA25" s="3"/>
      <c r="AB25" s="3"/>
      <c r="AC25" s="3"/>
      <c r="AD25" s="3"/>
      <c r="AE25" s="3"/>
      <c r="AF25" s="3"/>
      <c r="AG25" s="3"/>
      <c r="AH25" s="3"/>
      <c r="AI25" s="3"/>
      <c r="AJ25" s="3"/>
      <c r="AK25" s="3"/>
    </row>
    <row r="26" spans="1:37" x14ac:dyDescent="0.3">
      <c r="A26" s="118"/>
      <c r="B26" s="164"/>
      <c r="C26" s="164"/>
      <c r="D26" s="164"/>
      <c r="E26" s="164"/>
      <c r="F26" s="120"/>
      <c r="G26" s="120"/>
      <c r="H26" s="120"/>
      <c r="I26" s="120"/>
      <c r="J26" s="120"/>
      <c r="K26" s="120"/>
      <c r="L26" s="120"/>
      <c r="M26" s="120"/>
      <c r="N26" s="120"/>
      <c r="O26" s="120"/>
      <c r="P26" s="120"/>
      <c r="Q26" s="120"/>
      <c r="R26" s="120"/>
      <c r="S26" s="120"/>
      <c r="T26" s="120"/>
      <c r="U26" s="120"/>
      <c r="V26" s="120"/>
      <c r="W26" s="120"/>
      <c r="X26" s="120"/>
      <c r="Y26" s="119"/>
      <c r="Z26" s="114"/>
      <c r="AA26" s="3"/>
      <c r="AB26" s="3"/>
      <c r="AC26" s="3"/>
      <c r="AD26" s="3"/>
      <c r="AE26" s="3"/>
      <c r="AF26" s="3"/>
      <c r="AG26" s="3"/>
      <c r="AH26" s="3"/>
      <c r="AI26" s="3"/>
      <c r="AJ26" s="3"/>
      <c r="AK26" s="3"/>
    </row>
    <row r="27" spans="1:37" ht="16.5" customHeight="1" x14ac:dyDescent="0.3">
      <c r="A27" s="118">
        <v>7</v>
      </c>
      <c r="B27" s="164" t="str">
        <f>IF(OR('2. Identificación del Riesgo'!H27:H29="Corrupción",'2. Identificación del Riesgo'!H27:H29="Lavado de Activos",'2. Identificación del Riesgo'!H27:H29="Financiación del Terrorismo",'2. Identificación del Riesgo'!H27:H29="Trámites, OPAs y Consultas de Acceso a la Información Pública"),'2. Identificación del Riesgo'!B27:B29,
IF('2. Identificación del Riesgo'!H27:H29="","",
IF(OR('2. Identificación del Riesgo'!H27:H29&lt;&gt;"Corrupción",'2. Identificación del Riesgo'!H27:H29&lt;&gt;"Lavado de Activos",'2. Identificación del Riesgo'!H27:H29&lt;&gt;"Financiación del Terrorismo",'2. Identificación del Riesgo'!H27:H29&lt;&gt;"Trámites, OPAs y Consultas de Acceso a la Información Pública"),"No aplica")))</f>
        <v>No aplica</v>
      </c>
      <c r="C27" s="164" t="str">
        <f>IF(OR('2. Identificación del Riesgo'!H27:H29="Corrupción",'2. Identificación del Riesgo'!H27:H29="Lavado de Activos",'2. Identificación del Riesgo'!H27:H29="Financiación del Terrorismo",'2. Identificación del Riesgo'!H27:H29="Trámites, OPAs y Consultas de Acceso a la Información Pública"),'2. Identificación del Riesgo'!C27:C29,
IF('2. Identificación del Riesgo'!H27:H29="","",
IF(OR('2. Identificación del Riesgo'!H27:H29&lt;&gt;"Corrupción",'2. Identificación del Riesgo'!H27:H29&lt;&gt;"Lavado de Activos",'2. Identificación del Riesgo'!H27:H29&lt;&gt;"Financiación del Terrorismo",'2. Identificación del Riesgo'!H27:H29&lt;&gt;"Trámites, OPAs y Consultas de Acceso a la Información Pública"),"No aplica")))</f>
        <v>No aplica</v>
      </c>
      <c r="D27" s="164" t="str">
        <f>IF(OR('2. Identificación del Riesgo'!H27:H29="Corrupción",'2. Identificación del Riesgo'!H27:H29="Lavado de Activos",'2. Identificación del Riesgo'!H27:H29="Financiación del Terrorismo",'2. Identificación del Riesgo'!H27:H29="Trámites, OPAs y Consultas de Acceso a la Información Pública"),'2. Identificación del Riesgo'!G27:G29,
IF('2. Identificación del Riesgo'!H27:H29="","",
IF(OR('2. Identificación del Riesgo'!H27:H29&lt;&gt;"Corrupción",'2. Identificación del Riesgo'!H27:H29&lt;&gt;"Lavado de Activos",'2. Identificación del Riesgo'!H27:H29&lt;&gt;"Financiación del Terrorismo",'2. Identificación del Riesgo'!H27:H29&lt;&gt;"Trámites, OPAs y Consultas de Acceso a la Información Pública"),"No aplica")))</f>
        <v>No aplica</v>
      </c>
      <c r="E27" s="164" t="str">
        <f>IF(OR('2. Identificación del Riesgo'!H27:H29="Corrupción",'2. Identificación del Riesgo'!H27:H29="Lavado de Activos",'2. Identificación del Riesgo'!H27:H29="Financiación del Terrorismo",'2. Identificación del Riesgo'!H27:H29="Trámites, OPAs y Consultas de Acceso a la Información Pública"),'2. Identificación del Riesgo'!H27:H29,
IF('2. Identificación del Riesgo'!H27:H29="","",
IF(OR('2. Identificación del Riesgo'!H27:H29&lt;&gt;"Corrupción",'2. Identificación del Riesgo'!H27:H29&lt;&gt;"Lavado de Activos",'2. Identificación del Riesgo'!H27:H29&lt;&gt;"Financiación del Terrorismo",'2. Identificación del Riesgo'!H27:H29&lt;&gt;"Trámites, OPAs y Consultas de Acceso a la Información Pública"),"No aplica")))</f>
        <v>No aplica</v>
      </c>
      <c r="F27" s="120"/>
      <c r="G27" s="120"/>
      <c r="H27" s="120"/>
      <c r="I27" s="120"/>
      <c r="J27" s="120"/>
      <c r="K27" s="120"/>
      <c r="L27" s="120"/>
      <c r="M27" s="120"/>
      <c r="N27" s="120"/>
      <c r="O27" s="120"/>
      <c r="P27" s="120"/>
      <c r="Q27" s="120"/>
      <c r="R27" s="120"/>
      <c r="S27" s="120"/>
      <c r="T27" s="120"/>
      <c r="U27" s="120"/>
      <c r="V27" s="120"/>
      <c r="W27" s="120"/>
      <c r="X27" s="120"/>
      <c r="Y27" s="119" t="str">
        <f t="shared" ref="Y27" si="10">IF(OR(E27="",E27="No Aplica"),"",COUNTIF(F27:X29,"SI"))</f>
        <v/>
      </c>
      <c r="Z27" s="114" t="str">
        <f t="shared" ref="Z27" si="11">IF(AND(Y27=0,OR(U27="",U27="NO"),OR(E27="Corrupción",E27="Trámites, OPAs y Consultas de Acceso a la Información Pública")),"Moderado",
IF(AND(Y27=0,OR(U27="",U27="NO"),OR(E27="Lavado de Activos",E27="Financiación del Terrorismo")),"Mayor",
IF(AND(U27="SI"),"Catastrófico",
IF(AND(Y27&gt;0,Y27&lt;=11,OR(E27="Lavado de Activos",E27="Financiación del Terrorismo")),"Mayor",
IF(AND(Y27&gt;11,Y27&lt;=19,OR(E27="Lavado de Activos",E27="Financiación del Terrorismo")),"Catastrófico",
IF(AND(Y27&gt;0,Y27&lt;=5,OR(E27="Corrupción",E27="Trámites, OPAs y Consultas de Acceso a la Información Pública")),"Moderado",
IF(AND(Y27&gt;5,Y27&lt;=11,OR(E27="Corrupción",E27="Trámites, OPAs y Consultas de Acceso a la Información Pública")),"Mayor",
IF(AND(Y27&gt;11,Y27&lt;=19,OR(E27="Corrupción",E27="Trámites, OPAs y Consultas de Acceso a la Información Pública")),"Catastrófico",""))))))))</f>
        <v/>
      </c>
      <c r="AA27" s="3"/>
      <c r="AB27" s="3"/>
      <c r="AC27" s="3"/>
      <c r="AD27" s="3"/>
      <c r="AE27" s="3"/>
      <c r="AF27" s="3"/>
      <c r="AG27" s="3"/>
      <c r="AH27" s="3"/>
      <c r="AI27" s="3"/>
      <c r="AJ27" s="3"/>
      <c r="AK27" s="3"/>
    </row>
    <row r="28" spans="1:37" x14ac:dyDescent="0.3">
      <c r="A28" s="118"/>
      <c r="B28" s="164"/>
      <c r="C28" s="164"/>
      <c r="D28" s="164"/>
      <c r="E28" s="164"/>
      <c r="F28" s="120"/>
      <c r="G28" s="120"/>
      <c r="H28" s="120"/>
      <c r="I28" s="120"/>
      <c r="J28" s="120"/>
      <c r="K28" s="120"/>
      <c r="L28" s="120"/>
      <c r="M28" s="120"/>
      <c r="N28" s="120"/>
      <c r="O28" s="120"/>
      <c r="P28" s="120"/>
      <c r="Q28" s="120"/>
      <c r="R28" s="120"/>
      <c r="S28" s="120"/>
      <c r="T28" s="120"/>
      <c r="U28" s="120"/>
      <c r="V28" s="120"/>
      <c r="W28" s="120"/>
      <c r="X28" s="120"/>
      <c r="Y28" s="119"/>
      <c r="Z28" s="114"/>
      <c r="AA28" s="3"/>
      <c r="AB28" s="3"/>
      <c r="AC28" s="3"/>
      <c r="AD28" s="3"/>
      <c r="AE28" s="3"/>
      <c r="AF28" s="3"/>
      <c r="AG28" s="3"/>
      <c r="AH28" s="3"/>
      <c r="AI28" s="3"/>
      <c r="AJ28" s="3"/>
      <c r="AK28" s="3"/>
    </row>
    <row r="29" spans="1:37" x14ac:dyDescent="0.3">
      <c r="A29" s="118"/>
      <c r="B29" s="164"/>
      <c r="C29" s="164"/>
      <c r="D29" s="164"/>
      <c r="E29" s="164"/>
      <c r="F29" s="120"/>
      <c r="G29" s="120"/>
      <c r="H29" s="120"/>
      <c r="I29" s="120"/>
      <c r="J29" s="120"/>
      <c r="K29" s="120"/>
      <c r="L29" s="120"/>
      <c r="M29" s="120"/>
      <c r="N29" s="120"/>
      <c r="O29" s="120"/>
      <c r="P29" s="120"/>
      <c r="Q29" s="120"/>
      <c r="R29" s="120"/>
      <c r="S29" s="120"/>
      <c r="T29" s="120"/>
      <c r="U29" s="120"/>
      <c r="V29" s="120"/>
      <c r="W29" s="120"/>
      <c r="X29" s="120"/>
      <c r="Y29" s="119"/>
      <c r="Z29" s="114"/>
      <c r="AA29" s="3"/>
      <c r="AB29" s="3"/>
      <c r="AC29" s="3"/>
      <c r="AD29" s="3"/>
      <c r="AE29" s="3"/>
      <c r="AF29" s="3"/>
      <c r="AG29" s="3"/>
      <c r="AH29" s="3"/>
      <c r="AI29" s="3"/>
      <c r="AJ29" s="3"/>
      <c r="AK29" s="3"/>
    </row>
    <row r="30" spans="1:37" ht="16.5" customHeight="1" x14ac:dyDescent="0.3">
      <c r="A30" s="118">
        <v>8</v>
      </c>
      <c r="B30" s="164" t="str">
        <f>IF(OR('2. Identificación del Riesgo'!H30:H32="Corrupción",'2. Identificación del Riesgo'!H30:H32="Lavado de Activos",'2. Identificación del Riesgo'!H30:H32="Financiación del Terrorismo",'2. Identificación del Riesgo'!H30:H32="Trámites, OPAs y Consultas de Acceso a la Información Pública"),'2. Identificación del Riesgo'!B30:B32,
IF('2. Identificación del Riesgo'!H30:H32="","",
IF(OR('2. Identificación del Riesgo'!H30:H32&lt;&gt;"Corrupción",'2. Identificación del Riesgo'!H30:H32&lt;&gt;"Lavado de Activos",'2. Identificación del Riesgo'!H30:H32&lt;&gt;"Financiación del Terrorismo",'2. Identificación del Riesgo'!H30:H32&lt;&gt;"Trámites, OPAs y Consultas de Acceso a la Información Pública"),"No aplica")))</f>
        <v>No aplica</v>
      </c>
      <c r="C30" s="164" t="str">
        <f>IF(OR('2. Identificación del Riesgo'!H30:H32="Corrupción",'2. Identificación del Riesgo'!H30:H32="Lavado de Activos",'2. Identificación del Riesgo'!H30:H32="Financiación del Terrorismo",'2. Identificación del Riesgo'!H30:H32="Trámites, OPAs y Consultas de Acceso a la Información Pública"),'2. Identificación del Riesgo'!C30:C32,
IF('2. Identificación del Riesgo'!H30:H32="","",
IF(OR('2. Identificación del Riesgo'!H30:H32&lt;&gt;"Corrupción",'2. Identificación del Riesgo'!H30:H32&lt;&gt;"Lavado de Activos",'2. Identificación del Riesgo'!H30:H32&lt;&gt;"Financiación del Terrorismo",'2. Identificación del Riesgo'!H30:H32&lt;&gt;"Trámites, OPAs y Consultas de Acceso a la Información Pública"),"No aplica")))</f>
        <v>No aplica</v>
      </c>
      <c r="D30" s="164" t="str">
        <f>IF(OR('2. Identificación del Riesgo'!H30:H32="Corrupción",'2. Identificación del Riesgo'!H30:H32="Lavado de Activos",'2. Identificación del Riesgo'!H30:H32="Financiación del Terrorismo",'2. Identificación del Riesgo'!H30:H32="Trámites, OPAs y Consultas de Acceso a la Información Pública"),'2. Identificación del Riesgo'!G30:G32,
IF('2. Identificación del Riesgo'!H30:H32="","",
IF(OR('2. Identificación del Riesgo'!H30:H32&lt;&gt;"Corrupción",'2. Identificación del Riesgo'!H30:H32&lt;&gt;"Lavado de Activos",'2. Identificación del Riesgo'!H30:H32&lt;&gt;"Financiación del Terrorismo",'2. Identificación del Riesgo'!H30:H32&lt;&gt;"Trámites, OPAs y Consultas de Acceso a la Información Pública"),"No aplica")))</f>
        <v>No aplica</v>
      </c>
      <c r="E30" s="164" t="str">
        <f>IF(OR('2. Identificación del Riesgo'!H30:H32="Corrupción",'2. Identificación del Riesgo'!H30:H32="Lavado de Activos",'2. Identificación del Riesgo'!H30:H32="Financiación del Terrorismo",'2. Identificación del Riesgo'!H30:H32="Trámites, OPAs y Consultas de Acceso a la Información Pública"),'2. Identificación del Riesgo'!H30:H32,
IF('2. Identificación del Riesgo'!H30:H32="","",
IF(OR('2. Identificación del Riesgo'!H30:H32&lt;&gt;"Corrupción",'2. Identificación del Riesgo'!H30:H32&lt;&gt;"Lavado de Activos",'2. Identificación del Riesgo'!H30:H32&lt;&gt;"Financiación del Terrorismo",'2. Identificación del Riesgo'!H30:H32&lt;&gt;"Trámites, OPAs y Consultas de Acceso a la Información Pública"),"No aplica")))</f>
        <v>No aplica</v>
      </c>
      <c r="F30" s="120"/>
      <c r="G30" s="120"/>
      <c r="H30" s="120"/>
      <c r="I30" s="120"/>
      <c r="J30" s="120"/>
      <c r="K30" s="120"/>
      <c r="L30" s="120"/>
      <c r="M30" s="120"/>
      <c r="N30" s="120"/>
      <c r="O30" s="120"/>
      <c r="P30" s="120"/>
      <c r="Q30" s="120"/>
      <c r="R30" s="120"/>
      <c r="S30" s="120"/>
      <c r="T30" s="120"/>
      <c r="U30" s="120"/>
      <c r="V30" s="120"/>
      <c r="W30" s="120"/>
      <c r="X30" s="120"/>
      <c r="Y30" s="119" t="str">
        <f t="shared" ref="Y30" si="12">IF(OR(E30="",E30="No Aplica"),"",COUNTIF(F30:X32,"SI"))</f>
        <v/>
      </c>
      <c r="Z30" s="114" t="str">
        <f t="shared" ref="Z30" si="13">IF(AND(Y30=0,OR(U30="",U30="NO"),OR(E30="Corrupción",E30="Trámites, OPAs y Consultas de Acceso a la Información Pública")),"Moderado",
IF(AND(Y30=0,OR(U30="",U30="NO"),OR(E30="Lavado de Activos",E30="Financiación del Terrorismo")),"Mayor",
IF(AND(U30="SI"),"Catastrófico",
IF(AND(Y30&gt;0,Y30&lt;=11,OR(E30="Lavado de Activos",E30="Financiación del Terrorismo")),"Mayor",
IF(AND(Y30&gt;11,Y30&lt;=19,OR(E30="Lavado de Activos",E30="Financiación del Terrorismo")),"Catastrófico",
IF(AND(Y30&gt;0,Y30&lt;=5,OR(E30="Corrupción",E30="Trámites, OPAs y Consultas de Acceso a la Información Pública")),"Moderado",
IF(AND(Y30&gt;5,Y30&lt;=11,OR(E30="Corrupción",E30="Trámites, OPAs y Consultas de Acceso a la Información Pública")),"Mayor",
IF(AND(Y30&gt;11,Y30&lt;=19,OR(E30="Corrupción",E30="Trámites, OPAs y Consultas de Acceso a la Información Pública")),"Catastrófico",""))))))))</f>
        <v/>
      </c>
      <c r="AA30" s="3"/>
      <c r="AB30" s="3"/>
      <c r="AC30" s="3"/>
      <c r="AD30" s="3"/>
      <c r="AE30" s="3"/>
      <c r="AF30" s="3"/>
      <c r="AG30" s="3"/>
      <c r="AH30" s="3"/>
      <c r="AI30" s="3"/>
      <c r="AJ30" s="3"/>
      <c r="AK30" s="3"/>
    </row>
    <row r="31" spans="1:37" x14ac:dyDescent="0.3">
      <c r="A31" s="118"/>
      <c r="B31" s="164"/>
      <c r="C31" s="164"/>
      <c r="D31" s="164"/>
      <c r="E31" s="164"/>
      <c r="F31" s="120"/>
      <c r="G31" s="120"/>
      <c r="H31" s="120"/>
      <c r="I31" s="120"/>
      <c r="J31" s="120"/>
      <c r="K31" s="120"/>
      <c r="L31" s="120"/>
      <c r="M31" s="120"/>
      <c r="N31" s="120"/>
      <c r="O31" s="120"/>
      <c r="P31" s="120"/>
      <c r="Q31" s="120"/>
      <c r="R31" s="120"/>
      <c r="S31" s="120"/>
      <c r="T31" s="120"/>
      <c r="U31" s="120"/>
      <c r="V31" s="120"/>
      <c r="W31" s="120"/>
      <c r="X31" s="120"/>
      <c r="Y31" s="119"/>
      <c r="Z31" s="114"/>
      <c r="AA31" s="3"/>
      <c r="AB31" s="3"/>
      <c r="AC31" s="3"/>
      <c r="AD31" s="3"/>
      <c r="AE31" s="3"/>
      <c r="AF31" s="3"/>
      <c r="AG31" s="3"/>
      <c r="AH31" s="3"/>
      <c r="AI31" s="3"/>
      <c r="AJ31" s="3"/>
      <c r="AK31" s="3"/>
    </row>
    <row r="32" spans="1:37" x14ac:dyDescent="0.3">
      <c r="A32" s="118"/>
      <c r="B32" s="164"/>
      <c r="C32" s="164"/>
      <c r="D32" s="164"/>
      <c r="E32" s="164"/>
      <c r="F32" s="120"/>
      <c r="G32" s="120"/>
      <c r="H32" s="120"/>
      <c r="I32" s="120"/>
      <c r="J32" s="120"/>
      <c r="K32" s="120"/>
      <c r="L32" s="120"/>
      <c r="M32" s="120"/>
      <c r="N32" s="120"/>
      <c r="O32" s="120"/>
      <c r="P32" s="120"/>
      <c r="Q32" s="120"/>
      <c r="R32" s="120"/>
      <c r="S32" s="120"/>
      <c r="T32" s="120"/>
      <c r="U32" s="120"/>
      <c r="V32" s="120"/>
      <c r="W32" s="120"/>
      <c r="X32" s="120"/>
      <c r="Y32" s="119"/>
      <c r="Z32" s="114"/>
      <c r="AA32" s="3"/>
      <c r="AB32" s="3"/>
      <c r="AC32" s="3"/>
      <c r="AD32" s="3"/>
      <c r="AE32" s="3"/>
      <c r="AF32" s="3"/>
      <c r="AG32" s="3"/>
      <c r="AH32" s="3"/>
      <c r="AI32" s="3"/>
      <c r="AJ32" s="3"/>
      <c r="AK32" s="3"/>
    </row>
    <row r="33" spans="1:37" ht="16.5" customHeight="1" x14ac:dyDescent="0.3">
      <c r="A33" s="118">
        <v>9</v>
      </c>
      <c r="B33" s="164" t="str">
        <f>IF(OR('2. Identificación del Riesgo'!H33:H35="Corrupción",'2. Identificación del Riesgo'!H33:H35="Lavado de Activos",'2. Identificación del Riesgo'!H33:H35="Financiación del Terrorismo",'2. Identificación del Riesgo'!H33:H35="Trámites, OPAs y Consultas de Acceso a la Información Pública"),'2. Identificación del Riesgo'!B33:B35,
IF('2. Identificación del Riesgo'!H33:H35="","",
IF(OR('2. Identificación del Riesgo'!H33:H35&lt;&gt;"Corrupción",'2. Identificación del Riesgo'!H33:H35&lt;&gt;"Lavado de Activos",'2. Identificación del Riesgo'!H33:H35&lt;&gt;"Financiación del Terrorismo",'2. Identificación del Riesgo'!H33:H35&lt;&gt;"Trámites, OPAs y Consultas de Acceso a la Información Pública"),"No aplica")))</f>
        <v>No aplica</v>
      </c>
      <c r="C33" s="164" t="str">
        <f>IF(OR('2. Identificación del Riesgo'!H33:H35="Corrupción",'2. Identificación del Riesgo'!H33:H35="Lavado de Activos",'2. Identificación del Riesgo'!H33:H35="Financiación del Terrorismo",'2. Identificación del Riesgo'!H33:H35="Trámites, OPAs y Consultas de Acceso a la Información Pública"),'2. Identificación del Riesgo'!C33:C35,
IF('2. Identificación del Riesgo'!H33:H35="","",
IF(OR('2. Identificación del Riesgo'!H33:H35&lt;&gt;"Corrupción",'2. Identificación del Riesgo'!H33:H35&lt;&gt;"Lavado de Activos",'2. Identificación del Riesgo'!H33:H35&lt;&gt;"Financiación del Terrorismo",'2. Identificación del Riesgo'!H33:H35&lt;&gt;"Trámites, OPAs y Consultas de Acceso a la Información Pública"),"No aplica")))</f>
        <v>No aplica</v>
      </c>
      <c r="D33" s="164" t="str">
        <f>IF(OR('2. Identificación del Riesgo'!H33:H35="Corrupción",'2. Identificación del Riesgo'!H33:H35="Lavado de Activos",'2. Identificación del Riesgo'!H33:H35="Financiación del Terrorismo",'2. Identificación del Riesgo'!H33:H35="Trámites, OPAs y Consultas de Acceso a la Información Pública"),'2. Identificación del Riesgo'!G33:G35,
IF('2. Identificación del Riesgo'!H33:H35="","",
IF(OR('2. Identificación del Riesgo'!H33:H35&lt;&gt;"Corrupción",'2. Identificación del Riesgo'!H33:H35&lt;&gt;"Lavado de Activos",'2. Identificación del Riesgo'!H33:H35&lt;&gt;"Financiación del Terrorismo",'2. Identificación del Riesgo'!H33:H35&lt;&gt;"Trámites, OPAs y Consultas de Acceso a la Información Pública"),"No aplica")))</f>
        <v>No aplica</v>
      </c>
      <c r="E33" s="164" t="str">
        <f>IF(OR('2. Identificación del Riesgo'!H33:H35="Corrupción",'2. Identificación del Riesgo'!H33:H35="Lavado de Activos",'2. Identificación del Riesgo'!H33:H35="Financiación del Terrorismo",'2. Identificación del Riesgo'!H33:H35="Trámites, OPAs y Consultas de Acceso a la Información Pública"),'2. Identificación del Riesgo'!H33:H35,
IF('2. Identificación del Riesgo'!H33:H35="","",
IF(OR('2. Identificación del Riesgo'!H33:H35&lt;&gt;"Corrupción",'2. Identificación del Riesgo'!H33:H35&lt;&gt;"Lavado de Activos",'2. Identificación del Riesgo'!H33:H35&lt;&gt;"Financiación del Terrorismo",'2. Identificación del Riesgo'!H33:H35&lt;&gt;"Trámites, OPAs y Consultas de Acceso a la Información Pública"),"No aplica")))</f>
        <v>No aplica</v>
      </c>
      <c r="F33" s="120"/>
      <c r="G33" s="120"/>
      <c r="H33" s="120"/>
      <c r="I33" s="120"/>
      <c r="J33" s="120"/>
      <c r="K33" s="120"/>
      <c r="L33" s="120"/>
      <c r="M33" s="120"/>
      <c r="N33" s="120"/>
      <c r="O33" s="120"/>
      <c r="P33" s="120"/>
      <c r="Q33" s="120"/>
      <c r="R33" s="120"/>
      <c r="S33" s="120"/>
      <c r="T33" s="120"/>
      <c r="U33" s="120"/>
      <c r="V33" s="120"/>
      <c r="W33" s="120"/>
      <c r="X33" s="120"/>
      <c r="Y33" s="119" t="str">
        <f t="shared" ref="Y33" si="14">IF(OR(E33="",E33="No Aplica"),"",COUNTIF(F33:X35,"SI"))</f>
        <v/>
      </c>
      <c r="Z33" s="114" t="str">
        <f t="shared" ref="Z33" si="15">IF(AND(Y33=0,OR(U33="",U33="NO"),OR(E33="Corrupción",E33="Trámites, OPAs y Consultas de Acceso a la Información Pública")),"Moderado",
IF(AND(Y33=0,OR(U33="",U33="NO"),OR(E33="Lavado de Activos",E33="Financiación del Terrorismo")),"Mayor",
IF(AND(U33="SI"),"Catastrófico",
IF(AND(Y33&gt;0,Y33&lt;=11,OR(E33="Lavado de Activos",E33="Financiación del Terrorismo")),"Mayor",
IF(AND(Y33&gt;11,Y33&lt;=19,OR(E33="Lavado de Activos",E33="Financiación del Terrorismo")),"Catastrófico",
IF(AND(Y33&gt;0,Y33&lt;=5,OR(E33="Corrupción",E33="Trámites, OPAs y Consultas de Acceso a la Información Pública")),"Moderado",
IF(AND(Y33&gt;5,Y33&lt;=11,OR(E33="Corrupción",E33="Trámites, OPAs y Consultas de Acceso a la Información Pública")),"Mayor",
IF(AND(Y33&gt;11,Y33&lt;=19,OR(E33="Corrupción",E33="Trámites, OPAs y Consultas de Acceso a la Información Pública")),"Catastrófico",""))))))))</f>
        <v/>
      </c>
      <c r="AA33" s="3"/>
      <c r="AB33" s="3"/>
      <c r="AC33" s="3"/>
      <c r="AD33" s="3"/>
      <c r="AE33" s="3"/>
      <c r="AF33" s="3"/>
      <c r="AG33" s="3"/>
      <c r="AH33" s="3"/>
      <c r="AI33" s="3"/>
      <c r="AJ33" s="3"/>
      <c r="AK33" s="3"/>
    </row>
    <row r="34" spans="1:37" x14ac:dyDescent="0.3">
      <c r="A34" s="118"/>
      <c r="B34" s="164"/>
      <c r="C34" s="164"/>
      <c r="D34" s="164"/>
      <c r="E34" s="164"/>
      <c r="F34" s="120"/>
      <c r="G34" s="120"/>
      <c r="H34" s="120"/>
      <c r="I34" s="120"/>
      <c r="J34" s="120"/>
      <c r="K34" s="120"/>
      <c r="L34" s="120"/>
      <c r="M34" s="120"/>
      <c r="N34" s="120"/>
      <c r="O34" s="120"/>
      <c r="P34" s="120"/>
      <c r="Q34" s="120"/>
      <c r="R34" s="120"/>
      <c r="S34" s="120"/>
      <c r="T34" s="120"/>
      <c r="U34" s="120"/>
      <c r="V34" s="120"/>
      <c r="W34" s="120"/>
      <c r="X34" s="120"/>
      <c r="Y34" s="119"/>
      <c r="Z34" s="114"/>
      <c r="AA34" s="3"/>
      <c r="AB34" s="3"/>
      <c r="AC34" s="3"/>
      <c r="AD34" s="3"/>
      <c r="AE34" s="3"/>
      <c r="AF34" s="3"/>
      <c r="AG34" s="3"/>
      <c r="AH34" s="3"/>
      <c r="AI34" s="3"/>
      <c r="AJ34" s="3"/>
      <c r="AK34" s="3"/>
    </row>
    <row r="35" spans="1:37" x14ac:dyDescent="0.3">
      <c r="A35" s="118"/>
      <c r="B35" s="164"/>
      <c r="C35" s="164"/>
      <c r="D35" s="164"/>
      <c r="E35" s="164"/>
      <c r="F35" s="120"/>
      <c r="G35" s="120"/>
      <c r="H35" s="120"/>
      <c r="I35" s="120"/>
      <c r="J35" s="120"/>
      <c r="K35" s="120"/>
      <c r="L35" s="120"/>
      <c r="M35" s="120"/>
      <c r="N35" s="120"/>
      <c r="O35" s="120"/>
      <c r="P35" s="120"/>
      <c r="Q35" s="120"/>
      <c r="R35" s="120"/>
      <c r="S35" s="120"/>
      <c r="T35" s="120"/>
      <c r="U35" s="120"/>
      <c r="V35" s="120"/>
      <c r="W35" s="120"/>
      <c r="X35" s="120"/>
      <c r="Y35" s="119"/>
      <c r="Z35" s="114"/>
      <c r="AA35" s="3"/>
      <c r="AB35" s="3"/>
      <c r="AC35" s="3"/>
      <c r="AD35" s="3"/>
      <c r="AE35" s="3"/>
      <c r="AF35" s="3"/>
      <c r="AG35" s="3"/>
      <c r="AH35" s="3"/>
      <c r="AI35" s="3"/>
      <c r="AJ35" s="3"/>
      <c r="AK35" s="3"/>
    </row>
    <row r="36" spans="1:37" ht="16.5" customHeight="1" x14ac:dyDescent="0.3">
      <c r="A36" s="118">
        <v>10</v>
      </c>
      <c r="B36" s="164" t="str">
        <f>IF(OR('2. Identificación del Riesgo'!H36:H38="Corrupción",'2. Identificación del Riesgo'!H36:H38="Lavado de Activos",'2. Identificación del Riesgo'!H36:H38="Financiación del Terrorismo",'2. Identificación del Riesgo'!H36:H38="Trámites, OPAs y Consultas de Acceso a la Información Pública"),'2. Identificación del Riesgo'!B36:B38,
IF('2. Identificación del Riesgo'!H36:H38="","",
IF(OR('2. Identificación del Riesgo'!H36:H38&lt;&gt;"Corrupción",'2. Identificación del Riesgo'!H36:H38&lt;&gt;"Lavado de Activos",'2. Identificación del Riesgo'!H36:H38&lt;&gt;"Financiación del Terrorismo",'2. Identificación del Riesgo'!H36:H38&lt;&gt;"Trámites, OPAs y Consultas de Acceso a la Información Pública"),"No aplica")))</f>
        <v>No aplica</v>
      </c>
      <c r="C36" s="164" t="str">
        <f>IF(OR('2. Identificación del Riesgo'!H36:H38="Corrupción",'2. Identificación del Riesgo'!H36:H38="Lavado de Activos",'2. Identificación del Riesgo'!H36:H38="Financiación del Terrorismo",'2. Identificación del Riesgo'!H36:H38="Trámites, OPAs y Consultas de Acceso a la Información Pública"),'2. Identificación del Riesgo'!C36:C38,
IF('2. Identificación del Riesgo'!H36:H38="","",
IF(OR('2. Identificación del Riesgo'!H36:H38&lt;&gt;"Corrupción",'2. Identificación del Riesgo'!H36:H38&lt;&gt;"Lavado de Activos",'2. Identificación del Riesgo'!H36:H38&lt;&gt;"Financiación del Terrorismo",'2. Identificación del Riesgo'!H36:H38&lt;&gt;"Trámites, OPAs y Consultas de Acceso a la Información Pública"),"No aplica")))</f>
        <v>No aplica</v>
      </c>
      <c r="D36" s="164" t="str">
        <f>IF(OR('2. Identificación del Riesgo'!H36:H38="Corrupción",'2. Identificación del Riesgo'!H36:H38="Lavado de Activos",'2. Identificación del Riesgo'!H36:H38="Financiación del Terrorismo",'2. Identificación del Riesgo'!H36:H38="Trámites, OPAs y Consultas de Acceso a la Información Pública"),'2. Identificación del Riesgo'!G36:G38,
IF('2. Identificación del Riesgo'!H36:H38="","",
IF(OR('2. Identificación del Riesgo'!H36:H38&lt;&gt;"Corrupción",'2. Identificación del Riesgo'!H36:H38&lt;&gt;"Lavado de Activos",'2. Identificación del Riesgo'!H36:H38&lt;&gt;"Financiación del Terrorismo",'2. Identificación del Riesgo'!H36:H38&lt;&gt;"Trámites, OPAs y Consultas de Acceso a la Información Pública"),"No aplica")))</f>
        <v>No aplica</v>
      </c>
      <c r="E36" s="164" t="str">
        <f>IF(OR('2. Identificación del Riesgo'!H36:H38="Corrupción",'2. Identificación del Riesgo'!H36:H38="Lavado de Activos",'2. Identificación del Riesgo'!H36:H38="Financiación del Terrorismo",'2. Identificación del Riesgo'!H36:H38="Trámites, OPAs y Consultas de Acceso a la Información Pública"),'2. Identificación del Riesgo'!H36:H38,
IF('2. Identificación del Riesgo'!H36:H38="","",
IF(OR('2. Identificación del Riesgo'!H36:H38&lt;&gt;"Corrupción",'2. Identificación del Riesgo'!H36:H38&lt;&gt;"Lavado de Activos",'2. Identificación del Riesgo'!H36:H38&lt;&gt;"Financiación del Terrorismo",'2. Identificación del Riesgo'!H36:H38&lt;&gt;"Trámites, OPAs y Consultas de Acceso a la Información Pública"),"No aplica")))</f>
        <v>No aplica</v>
      </c>
      <c r="F36" s="120"/>
      <c r="G36" s="120"/>
      <c r="H36" s="120"/>
      <c r="I36" s="120"/>
      <c r="J36" s="120"/>
      <c r="K36" s="120"/>
      <c r="L36" s="120"/>
      <c r="M36" s="120"/>
      <c r="N36" s="120"/>
      <c r="O36" s="120"/>
      <c r="P36" s="120"/>
      <c r="Q36" s="120"/>
      <c r="R36" s="120"/>
      <c r="S36" s="120"/>
      <c r="T36" s="120"/>
      <c r="U36" s="120"/>
      <c r="V36" s="120"/>
      <c r="W36" s="120"/>
      <c r="X36" s="120"/>
      <c r="Y36" s="119" t="str">
        <f t="shared" ref="Y36" si="16">IF(OR(E36="",E36="No Aplica"),"",COUNTIF(F36:X38,"SI"))</f>
        <v/>
      </c>
      <c r="Z36" s="114" t="str">
        <f t="shared" ref="Z36" si="17">IF(AND(Y36=0,OR(U36="",U36="NO"),OR(E36="Corrupción",E36="Trámites, OPAs y Consultas de Acceso a la Información Pública")),"Moderado",
IF(AND(Y36=0,OR(U36="",U36="NO"),OR(E36="Lavado de Activos",E36="Financiación del Terrorismo")),"Mayor",
IF(AND(U36="SI"),"Catastrófico",
IF(AND(Y36&gt;0,Y36&lt;=11,OR(E36="Lavado de Activos",E36="Financiación del Terrorismo")),"Mayor",
IF(AND(Y36&gt;11,Y36&lt;=19,OR(E36="Lavado de Activos",E36="Financiación del Terrorismo")),"Catastrófico",
IF(AND(Y36&gt;0,Y36&lt;=5,OR(E36="Corrupción",E36="Trámites, OPAs y Consultas de Acceso a la Información Pública")),"Moderado",
IF(AND(Y36&gt;5,Y36&lt;=11,OR(E36="Corrupción",E36="Trámites, OPAs y Consultas de Acceso a la Información Pública")),"Mayor",
IF(AND(Y36&gt;11,Y36&lt;=19,OR(E36="Corrupción",E36="Trámites, OPAs y Consultas de Acceso a la Información Pública")),"Catastrófico",""))))))))</f>
        <v/>
      </c>
      <c r="AA36" s="3"/>
      <c r="AB36" s="3"/>
      <c r="AC36" s="3"/>
      <c r="AD36" s="3"/>
      <c r="AE36" s="3"/>
      <c r="AF36" s="3"/>
      <c r="AG36" s="3"/>
      <c r="AH36" s="3"/>
      <c r="AI36" s="3"/>
      <c r="AJ36" s="3"/>
      <c r="AK36" s="3"/>
    </row>
    <row r="37" spans="1:37" x14ac:dyDescent="0.3">
      <c r="A37" s="118"/>
      <c r="B37" s="164"/>
      <c r="C37" s="164"/>
      <c r="D37" s="164"/>
      <c r="E37" s="164"/>
      <c r="F37" s="120"/>
      <c r="G37" s="120"/>
      <c r="H37" s="120"/>
      <c r="I37" s="120"/>
      <c r="J37" s="120"/>
      <c r="K37" s="120"/>
      <c r="L37" s="120"/>
      <c r="M37" s="120"/>
      <c r="N37" s="120"/>
      <c r="O37" s="120"/>
      <c r="P37" s="120"/>
      <c r="Q37" s="120"/>
      <c r="R37" s="120"/>
      <c r="S37" s="120"/>
      <c r="T37" s="120"/>
      <c r="U37" s="120"/>
      <c r="V37" s="120"/>
      <c r="W37" s="120"/>
      <c r="X37" s="120"/>
      <c r="Y37" s="119"/>
      <c r="Z37" s="114"/>
    </row>
    <row r="38" spans="1:37" x14ac:dyDescent="0.3">
      <c r="A38" s="118"/>
      <c r="B38" s="164"/>
      <c r="C38" s="164"/>
      <c r="D38" s="164"/>
      <c r="E38" s="164"/>
      <c r="F38" s="120"/>
      <c r="G38" s="120"/>
      <c r="H38" s="120"/>
      <c r="I38" s="120"/>
      <c r="J38" s="120"/>
      <c r="K38" s="120"/>
      <c r="L38" s="120"/>
      <c r="M38" s="120"/>
      <c r="N38" s="120"/>
      <c r="O38" s="120"/>
      <c r="P38" s="120"/>
      <c r="Q38" s="120"/>
      <c r="R38" s="120"/>
      <c r="S38" s="120"/>
      <c r="T38" s="120"/>
      <c r="U38" s="120"/>
      <c r="V38" s="120"/>
      <c r="W38" s="120"/>
      <c r="X38" s="120"/>
      <c r="Y38" s="119"/>
      <c r="Z38" s="114"/>
    </row>
    <row r="39" spans="1:37" ht="16.5" customHeight="1" x14ac:dyDescent="0.3">
      <c r="A39" s="118">
        <v>11</v>
      </c>
      <c r="B39" s="164" t="str">
        <f>IF(OR('2. Identificación del Riesgo'!H39:H41="Corrupción",'2. Identificación del Riesgo'!H39:H41="Lavado de Activos",'2. Identificación del Riesgo'!H39:H41="Financiación del Terrorismo",'2. Identificación del Riesgo'!H39:H41="Trámites, OPAs y Consultas de Acceso a la Información Pública"),'2. Identificación del Riesgo'!B39:B41,
IF('2. Identificación del Riesgo'!H39:H41="","",
IF(OR('2. Identificación del Riesgo'!H39:H41&lt;&gt;"Corrupción",'2. Identificación del Riesgo'!H39:H41&lt;&gt;"Lavado de Activos",'2. Identificación del Riesgo'!H39:H41&lt;&gt;"Financiación del Terrorismo",'2. Identificación del Riesgo'!H39:H41&lt;&gt;"Trámites, OPAs y Consultas de Acceso a la Información Pública"),"No aplica")))</f>
        <v>No aplica</v>
      </c>
      <c r="C39" s="164" t="str">
        <f>IF(OR('2. Identificación del Riesgo'!H39:H41="Corrupción",'2. Identificación del Riesgo'!H39:H41="Lavado de Activos",'2. Identificación del Riesgo'!H39:H41="Financiación del Terrorismo",'2. Identificación del Riesgo'!H39:H41="Trámites, OPAs y Consultas de Acceso a la Información Pública"),'2. Identificación del Riesgo'!C39:C41,
IF('2. Identificación del Riesgo'!H39:H41="","",
IF(OR('2. Identificación del Riesgo'!H39:H41&lt;&gt;"Corrupción",'2. Identificación del Riesgo'!H39:H41&lt;&gt;"Lavado de Activos",'2. Identificación del Riesgo'!H39:H41&lt;&gt;"Financiación del Terrorismo",'2. Identificación del Riesgo'!H39:H41&lt;&gt;"Trámites, OPAs y Consultas de Acceso a la Información Pública"),"No aplica")))</f>
        <v>No aplica</v>
      </c>
      <c r="D39" s="164" t="str">
        <f>IF(OR('2. Identificación del Riesgo'!H39:H41="Corrupción",'2. Identificación del Riesgo'!H39:H41="Lavado de Activos",'2. Identificación del Riesgo'!H39:H41="Financiación del Terrorismo",'2. Identificación del Riesgo'!H39:H41="Trámites, OPAs y Consultas de Acceso a la Información Pública"),'2. Identificación del Riesgo'!G39:G41,
IF('2. Identificación del Riesgo'!H39:H41="","",
IF(OR('2. Identificación del Riesgo'!H39:H41&lt;&gt;"Corrupción",'2. Identificación del Riesgo'!H39:H41&lt;&gt;"Lavado de Activos",'2. Identificación del Riesgo'!H39:H41&lt;&gt;"Financiación del Terrorismo",'2. Identificación del Riesgo'!H39:H41&lt;&gt;"Trámites, OPAs y Consultas de Acceso a la Información Pública"),"No aplica")))</f>
        <v>No aplica</v>
      </c>
      <c r="E39" s="164" t="str">
        <f>IF(OR('2. Identificación del Riesgo'!H39:H41="Corrupción",'2. Identificación del Riesgo'!H39:H41="Lavado de Activos",'2. Identificación del Riesgo'!H39:H41="Financiación del Terrorismo",'2. Identificación del Riesgo'!H39:H41="Trámites, OPAs y Consultas de Acceso a la Información Pública"),'2. Identificación del Riesgo'!H39:H41,
IF('2. Identificación del Riesgo'!H39:H41="","",
IF(OR('2. Identificación del Riesgo'!H39:H41&lt;&gt;"Corrupción",'2. Identificación del Riesgo'!H39:H41&lt;&gt;"Lavado de Activos",'2. Identificación del Riesgo'!H39:H41&lt;&gt;"Financiación del Terrorismo",'2. Identificación del Riesgo'!H39:H41&lt;&gt;"Trámites, OPAs y Consultas de Acceso a la Información Pública"),"No aplica")))</f>
        <v>No aplica</v>
      </c>
      <c r="F39" s="120"/>
      <c r="G39" s="120"/>
      <c r="H39" s="120"/>
      <c r="I39" s="120"/>
      <c r="J39" s="120"/>
      <c r="K39" s="120"/>
      <c r="L39" s="120"/>
      <c r="M39" s="120"/>
      <c r="N39" s="120"/>
      <c r="O39" s="120"/>
      <c r="P39" s="120"/>
      <c r="Q39" s="120"/>
      <c r="R39" s="120"/>
      <c r="S39" s="120"/>
      <c r="T39" s="120"/>
      <c r="U39" s="120"/>
      <c r="V39" s="120"/>
      <c r="W39" s="120"/>
      <c r="X39" s="120"/>
      <c r="Y39" s="119" t="str">
        <f t="shared" ref="Y39" si="18">IF(OR(E39="",E39="No Aplica"),"",COUNTIF(F39:X41,"SI"))</f>
        <v/>
      </c>
      <c r="Z39" s="114" t="str">
        <f t="shared" ref="Z39" si="19">IF(AND(Y39=0,OR(U39="",U39="NO"),OR(E39="Corrupción",E39="Trámites, OPAs y Consultas de Acceso a la Información Pública")),"Moderado",
IF(AND(Y39=0,OR(U39="",U39="NO"),OR(E39="Lavado de Activos",E39="Financiación del Terrorismo")),"Mayor",
IF(AND(U39="SI"),"Catastrófico",
IF(AND(Y39&gt;0,Y39&lt;=11,OR(E39="Lavado de Activos",E39="Financiación del Terrorismo")),"Mayor",
IF(AND(Y39&gt;11,Y39&lt;=19,OR(E39="Lavado de Activos",E39="Financiación del Terrorismo")),"Catastrófico",
IF(AND(Y39&gt;0,Y39&lt;=5,OR(E39="Corrupción",E39="Trámites, OPAs y Consultas de Acceso a la Información Pública")),"Moderado",
IF(AND(Y39&gt;5,Y39&lt;=11,OR(E39="Corrupción",E39="Trámites, OPAs y Consultas de Acceso a la Información Pública")),"Mayor",
IF(AND(Y39&gt;11,Y39&lt;=19,OR(E39="Corrupción",E39="Trámites, OPAs y Consultas de Acceso a la Información Pública")),"Catastrófico",""))))))))</f>
        <v/>
      </c>
      <c r="AA39" s="3"/>
      <c r="AB39" s="3"/>
      <c r="AC39" s="3"/>
      <c r="AD39" s="3"/>
      <c r="AE39" s="3"/>
      <c r="AF39" s="3"/>
      <c r="AG39" s="3"/>
      <c r="AH39" s="3"/>
      <c r="AI39" s="3"/>
      <c r="AJ39" s="3"/>
      <c r="AK39" s="3"/>
    </row>
    <row r="40" spans="1:37" x14ac:dyDescent="0.3">
      <c r="A40" s="118"/>
      <c r="B40" s="164"/>
      <c r="C40" s="164"/>
      <c r="D40" s="164"/>
      <c r="E40" s="164"/>
      <c r="F40" s="120"/>
      <c r="G40" s="120"/>
      <c r="H40" s="120"/>
      <c r="I40" s="120"/>
      <c r="J40" s="120"/>
      <c r="K40" s="120"/>
      <c r="L40" s="120"/>
      <c r="M40" s="120"/>
      <c r="N40" s="120"/>
      <c r="O40" s="120"/>
      <c r="P40" s="120"/>
      <c r="Q40" s="120"/>
      <c r="R40" s="120"/>
      <c r="S40" s="120"/>
      <c r="T40" s="120"/>
      <c r="U40" s="120"/>
      <c r="V40" s="120"/>
      <c r="W40" s="120"/>
      <c r="X40" s="120"/>
      <c r="Y40" s="119"/>
      <c r="Z40" s="114"/>
    </row>
    <row r="41" spans="1:37" x14ac:dyDescent="0.3">
      <c r="A41" s="118"/>
      <c r="B41" s="164"/>
      <c r="C41" s="164"/>
      <c r="D41" s="164"/>
      <c r="E41" s="164"/>
      <c r="F41" s="120"/>
      <c r="G41" s="120"/>
      <c r="H41" s="120"/>
      <c r="I41" s="120"/>
      <c r="J41" s="120"/>
      <c r="K41" s="120"/>
      <c r="L41" s="120"/>
      <c r="M41" s="120"/>
      <c r="N41" s="120"/>
      <c r="O41" s="120"/>
      <c r="P41" s="120"/>
      <c r="Q41" s="120"/>
      <c r="R41" s="120"/>
      <c r="S41" s="120"/>
      <c r="T41" s="120"/>
      <c r="U41" s="120"/>
      <c r="V41" s="120"/>
      <c r="W41" s="120"/>
      <c r="X41" s="120"/>
      <c r="Y41" s="119"/>
      <c r="Z41" s="114"/>
    </row>
    <row r="42" spans="1:37" ht="16.5" customHeight="1" x14ac:dyDescent="0.3">
      <c r="A42" s="118">
        <v>12</v>
      </c>
      <c r="B42" s="164" t="str">
        <f>IF(OR('2. Identificación del Riesgo'!H42:H44="Corrupción",'2. Identificación del Riesgo'!H42:H44="Lavado de Activos",'2. Identificación del Riesgo'!H42:H44="Financiación del Terrorismo",'2. Identificación del Riesgo'!H42:H44="Trámites, OPAs y Consultas de Acceso a la Información Pública"),'2. Identificación del Riesgo'!B42:B44,
IF('2. Identificación del Riesgo'!H42:H44="","",
IF(OR('2. Identificación del Riesgo'!H42:H44&lt;&gt;"Corrupción",'2. Identificación del Riesgo'!H42:H44&lt;&gt;"Lavado de Activos",'2. Identificación del Riesgo'!H42:H44&lt;&gt;"Financiación del Terrorismo",'2. Identificación del Riesgo'!H42:H44&lt;&gt;"Trámites, OPAs y Consultas de Acceso a la Información Pública"),"No aplica")))</f>
        <v>No aplica</v>
      </c>
      <c r="C42" s="164" t="str">
        <f>IF(OR('2. Identificación del Riesgo'!H42:H44="Corrupción",'2. Identificación del Riesgo'!H42:H44="Lavado de Activos",'2. Identificación del Riesgo'!H42:H44="Financiación del Terrorismo",'2. Identificación del Riesgo'!H42:H44="Trámites, OPAs y Consultas de Acceso a la Información Pública"),'2. Identificación del Riesgo'!C42:C44,
IF('2. Identificación del Riesgo'!H42:H44="","",
IF(OR('2. Identificación del Riesgo'!H42:H44&lt;&gt;"Corrupción",'2. Identificación del Riesgo'!H42:H44&lt;&gt;"Lavado de Activos",'2. Identificación del Riesgo'!H42:H44&lt;&gt;"Financiación del Terrorismo",'2. Identificación del Riesgo'!H42:H44&lt;&gt;"Trámites, OPAs y Consultas de Acceso a la Información Pública"),"No aplica")))</f>
        <v>No aplica</v>
      </c>
      <c r="D42" s="164" t="str">
        <f>IF(OR('2. Identificación del Riesgo'!H42:H44="Corrupción",'2. Identificación del Riesgo'!H42:H44="Lavado de Activos",'2. Identificación del Riesgo'!H42:H44="Financiación del Terrorismo",'2. Identificación del Riesgo'!H42:H44="Trámites, OPAs y Consultas de Acceso a la Información Pública"),'2. Identificación del Riesgo'!G42:G44,
IF('2. Identificación del Riesgo'!H42:H44="","",
IF(OR('2. Identificación del Riesgo'!H42:H44&lt;&gt;"Corrupción",'2. Identificación del Riesgo'!H42:H44&lt;&gt;"Lavado de Activos",'2. Identificación del Riesgo'!H42:H44&lt;&gt;"Financiación del Terrorismo",'2. Identificación del Riesgo'!H42:H44&lt;&gt;"Trámites, OPAs y Consultas de Acceso a la Información Pública"),"No aplica")))</f>
        <v>No aplica</v>
      </c>
      <c r="E42" s="164" t="str">
        <f>IF(OR('2. Identificación del Riesgo'!H42:H44="Corrupción",'2. Identificación del Riesgo'!H42:H44="Lavado de Activos",'2. Identificación del Riesgo'!H42:H44="Financiación del Terrorismo",'2. Identificación del Riesgo'!H42:H44="Trámites, OPAs y Consultas de Acceso a la Información Pública"),'2. Identificación del Riesgo'!H42:H44,
IF('2. Identificación del Riesgo'!H42:H44="","",
IF(OR('2. Identificación del Riesgo'!H42:H44&lt;&gt;"Corrupción",'2. Identificación del Riesgo'!H42:H44&lt;&gt;"Lavado de Activos",'2. Identificación del Riesgo'!H42:H44&lt;&gt;"Financiación del Terrorismo",'2. Identificación del Riesgo'!H42:H44&lt;&gt;"Trámites, OPAs y Consultas de Acceso a la Información Pública"),"No aplica")))</f>
        <v>No aplica</v>
      </c>
      <c r="F42" s="120"/>
      <c r="G42" s="120"/>
      <c r="H42" s="120"/>
      <c r="I42" s="120"/>
      <c r="J42" s="120"/>
      <c r="K42" s="120"/>
      <c r="L42" s="120"/>
      <c r="M42" s="120"/>
      <c r="N42" s="120"/>
      <c r="O42" s="120"/>
      <c r="P42" s="120"/>
      <c r="Q42" s="120"/>
      <c r="R42" s="120"/>
      <c r="S42" s="120"/>
      <c r="T42" s="120"/>
      <c r="U42" s="120"/>
      <c r="V42" s="120"/>
      <c r="W42" s="120"/>
      <c r="X42" s="120"/>
      <c r="Y42" s="119" t="str">
        <f t="shared" ref="Y42" si="20">IF(OR(E42="",E42="No Aplica"),"",COUNTIF(F42:X44,"SI"))</f>
        <v/>
      </c>
      <c r="Z42" s="114" t="str">
        <f t="shared" ref="Z42" si="21">IF(AND(Y42=0,OR(U42="",U42="NO"),OR(E42="Corrupción",E42="Trámites, OPAs y Consultas de Acceso a la Información Pública")),"Moderado",
IF(AND(Y42=0,OR(U42="",U42="NO"),OR(E42="Lavado de Activos",E42="Financiación del Terrorismo")),"Mayor",
IF(AND(U42="SI"),"Catastrófico",
IF(AND(Y42&gt;0,Y42&lt;=11,OR(E42="Lavado de Activos",E42="Financiación del Terrorismo")),"Mayor",
IF(AND(Y42&gt;11,Y42&lt;=19,OR(E42="Lavado de Activos",E42="Financiación del Terrorismo")),"Catastrófico",
IF(AND(Y42&gt;0,Y42&lt;=5,OR(E42="Corrupción",E42="Trámites, OPAs y Consultas de Acceso a la Información Pública")),"Moderado",
IF(AND(Y42&gt;5,Y42&lt;=11,OR(E42="Corrupción",E42="Trámites, OPAs y Consultas de Acceso a la Información Pública")),"Mayor",
IF(AND(Y42&gt;11,Y42&lt;=19,OR(E42="Corrupción",E42="Trámites, OPAs y Consultas de Acceso a la Información Pública")),"Catastrófico",""))))))))</f>
        <v/>
      </c>
      <c r="AA42" s="3"/>
      <c r="AB42" s="3"/>
      <c r="AC42" s="3"/>
      <c r="AD42" s="3"/>
      <c r="AE42" s="3"/>
      <c r="AF42" s="3"/>
      <c r="AG42" s="3"/>
      <c r="AH42" s="3"/>
      <c r="AI42" s="3"/>
      <c r="AJ42" s="3"/>
      <c r="AK42" s="3"/>
    </row>
    <row r="43" spans="1:37" x14ac:dyDescent="0.3">
      <c r="A43" s="118"/>
      <c r="B43" s="164"/>
      <c r="C43" s="164"/>
      <c r="D43" s="164"/>
      <c r="E43" s="164"/>
      <c r="F43" s="120"/>
      <c r="G43" s="120"/>
      <c r="H43" s="120"/>
      <c r="I43" s="120"/>
      <c r="J43" s="120"/>
      <c r="K43" s="120"/>
      <c r="L43" s="120"/>
      <c r="M43" s="120"/>
      <c r="N43" s="120"/>
      <c r="O43" s="120"/>
      <c r="P43" s="120"/>
      <c r="Q43" s="120"/>
      <c r="R43" s="120"/>
      <c r="S43" s="120"/>
      <c r="T43" s="120"/>
      <c r="U43" s="120"/>
      <c r="V43" s="120"/>
      <c r="W43" s="120"/>
      <c r="X43" s="120"/>
      <c r="Y43" s="119"/>
      <c r="Z43" s="114"/>
    </row>
    <row r="44" spans="1:37" x14ac:dyDescent="0.3">
      <c r="A44" s="118"/>
      <c r="B44" s="164"/>
      <c r="C44" s="164"/>
      <c r="D44" s="164"/>
      <c r="E44" s="164"/>
      <c r="F44" s="120"/>
      <c r="G44" s="120"/>
      <c r="H44" s="120"/>
      <c r="I44" s="120"/>
      <c r="J44" s="120"/>
      <c r="K44" s="120"/>
      <c r="L44" s="120"/>
      <c r="M44" s="120"/>
      <c r="N44" s="120"/>
      <c r="O44" s="120"/>
      <c r="P44" s="120"/>
      <c r="Q44" s="120"/>
      <c r="R44" s="120"/>
      <c r="S44" s="120"/>
      <c r="T44" s="120"/>
      <c r="U44" s="120"/>
      <c r="V44" s="120"/>
      <c r="W44" s="120"/>
      <c r="X44" s="120"/>
      <c r="Y44" s="119"/>
      <c r="Z44" s="114"/>
    </row>
    <row r="45" spans="1:37" ht="16.5" customHeight="1" x14ac:dyDescent="0.3">
      <c r="A45" s="118">
        <v>13</v>
      </c>
      <c r="B45" s="164" t="str">
        <f>IF(OR('2. Identificación del Riesgo'!H45:H47="Corrupción",'2. Identificación del Riesgo'!H45:H47="Lavado de Activos",'2. Identificación del Riesgo'!H45:H47="Financiación del Terrorismo",'2. Identificación del Riesgo'!H45:H47="Trámites, OPAs y Consultas de Acceso a la Información Pública"),'2. Identificación del Riesgo'!B45:B47,
IF('2. Identificación del Riesgo'!H45:H47="","",
IF(OR('2. Identificación del Riesgo'!H45:H47&lt;&gt;"Corrupción",'2. Identificación del Riesgo'!H45:H47&lt;&gt;"Lavado de Activos",'2. Identificación del Riesgo'!H45:H47&lt;&gt;"Financiación del Terrorismo",'2. Identificación del Riesgo'!H45:H47&lt;&gt;"Trámites, OPAs y Consultas de Acceso a la Información Pública"),"No aplica")))</f>
        <v/>
      </c>
      <c r="C45" s="164" t="str">
        <f>IF(OR('2. Identificación del Riesgo'!H45:H47="Corrupción",'2. Identificación del Riesgo'!H45:H47="Lavado de Activos",'2. Identificación del Riesgo'!H45:H47="Financiación del Terrorismo",'2. Identificación del Riesgo'!H45:H47="Trámites, OPAs y Consultas de Acceso a la Información Pública"),'2. Identificación del Riesgo'!C45:C47,
IF('2. Identificación del Riesgo'!H45:H47="","",
IF(OR('2. Identificación del Riesgo'!H45:H47&lt;&gt;"Corrupción",'2. Identificación del Riesgo'!H45:H47&lt;&gt;"Lavado de Activos",'2. Identificación del Riesgo'!H45:H47&lt;&gt;"Financiación del Terrorismo",'2. Identificación del Riesgo'!H45:H47&lt;&gt;"Trámites, OPAs y Consultas de Acceso a la Información Pública"),"No aplica")))</f>
        <v/>
      </c>
      <c r="D45" s="164" t="str">
        <f>IF(OR('2. Identificación del Riesgo'!H45:H47="Corrupción",'2. Identificación del Riesgo'!H45:H47="Lavado de Activos",'2. Identificación del Riesgo'!H45:H47="Financiación del Terrorismo",'2. Identificación del Riesgo'!H45:H47="Trámites, OPAs y Consultas de Acceso a la Información Pública"),'2. Identificación del Riesgo'!G45:G47,
IF('2. Identificación del Riesgo'!H45:H47="","",
IF(OR('2. Identificación del Riesgo'!H45:H47&lt;&gt;"Corrupción",'2. Identificación del Riesgo'!H45:H47&lt;&gt;"Lavado de Activos",'2. Identificación del Riesgo'!H45:H47&lt;&gt;"Financiación del Terrorismo",'2. Identificación del Riesgo'!H45:H47&lt;&gt;"Trámites, OPAs y Consultas de Acceso a la Información Pública"),"No aplica")))</f>
        <v/>
      </c>
      <c r="E45" s="164" t="str">
        <f>IF(OR('2. Identificación del Riesgo'!H45:H47="Corrupción",'2. Identificación del Riesgo'!H45:H47="Lavado de Activos",'2. Identificación del Riesgo'!H45:H47="Financiación del Terrorismo",'2. Identificación del Riesgo'!H45:H47="Trámites, OPAs y Consultas de Acceso a la Información Pública"),'2. Identificación del Riesgo'!H45:H47,
IF('2. Identificación del Riesgo'!H45:H47="","",
IF(OR('2. Identificación del Riesgo'!H45:H47&lt;&gt;"Corrupción",'2. Identificación del Riesgo'!H45:H47&lt;&gt;"Lavado de Activos",'2. Identificación del Riesgo'!H45:H47&lt;&gt;"Financiación del Terrorismo",'2. Identificación del Riesgo'!H45:H47&lt;&gt;"Trámites, OPAs y Consultas de Acceso a la Información Pública"),"No aplica")))</f>
        <v/>
      </c>
      <c r="F45" s="120"/>
      <c r="G45" s="120"/>
      <c r="H45" s="120"/>
      <c r="I45" s="120"/>
      <c r="J45" s="120"/>
      <c r="K45" s="120"/>
      <c r="L45" s="120"/>
      <c r="M45" s="120"/>
      <c r="N45" s="120"/>
      <c r="O45" s="120"/>
      <c r="P45" s="120"/>
      <c r="Q45" s="120"/>
      <c r="R45" s="120"/>
      <c r="S45" s="120"/>
      <c r="T45" s="120"/>
      <c r="U45" s="120"/>
      <c r="V45" s="120"/>
      <c r="W45" s="120"/>
      <c r="X45" s="120"/>
      <c r="Y45" s="119" t="str">
        <f t="shared" ref="Y45" si="22">IF(OR(E45="",E45="No Aplica"),"",COUNTIF(F45:X47,"SI"))</f>
        <v/>
      </c>
      <c r="Z45" s="114" t="str">
        <f t="shared" ref="Z45" si="23">IF(AND(Y45=0,OR(U45="",U45="NO"),OR(E45="Corrupción",E45="Trámites, OPAs y Consultas de Acceso a la Información Pública")),"Moderado",
IF(AND(Y45=0,OR(U45="",U45="NO"),OR(E45="Lavado de Activos",E45="Financiación del Terrorismo")),"Mayor",
IF(AND(U45="SI"),"Catastrófico",
IF(AND(Y45&gt;0,Y45&lt;=11,OR(E45="Lavado de Activos",E45="Financiación del Terrorismo")),"Mayor",
IF(AND(Y45&gt;11,Y45&lt;=19,OR(E45="Lavado de Activos",E45="Financiación del Terrorismo")),"Catastrófico",
IF(AND(Y45&gt;0,Y45&lt;=5,OR(E45="Corrupción",E45="Trámites, OPAs y Consultas de Acceso a la Información Pública")),"Moderado",
IF(AND(Y45&gt;5,Y45&lt;=11,OR(E45="Corrupción",E45="Trámites, OPAs y Consultas de Acceso a la Información Pública")),"Mayor",
IF(AND(Y45&gt;11,Y45&lt;=19,OR(E45="Corrupción",E45="Trámites, OPAs y Consultas de Acceso a la Información Pública")),"Catastrófico",""))))))))</f>
        <v/>
      </c>
      <c r="AA45" s="3"/>
      <c r="AB45" s="3"/>
      <c r="AC45" s="3"/>
      <c r="AD45" s="3"/>
      <c r="AE45" s="3"/>
      <c r="AF45" s="3"/>
      <c r="AG45" s="3"/>
      <c r="AH45" s="3"/>
      <c r="AI45" s="3"/>
      <c r="AJ45" s="3"/>
      <c r="AK45" s="3"/>
    </row>
    <row r="46" spans="1:37" x14ac:dyDescent="0.3">
      <c r="A46" s="118"/>
      <c r="B46" s="164"/>
      <c r="C46" s="164"/>
      <c r="D46" s="164"/>
      <c r="E46" s="164"/>
      <c r="F46" s="120"/>
      <c r="G46" s="120"/>
      <c r="H46" s="120"/>
      <c r="I46" s="120"/>
      <c r="J46" s="120"/>
      <c r="K46" s="120"/>
      <c r="L46" s="120"/>
      <c r="M46" s="120"/>
      <c r="N46" s="120"/>
      <c r="O46" s="120"/>
      <c r="P46" s="120"/>
      <c r="Q46" s="120"/>
      <c r="R46" s="120"/>
      <c r="S46" s="120"/>
      <c r="T46" s="120"/>
      <c r="U46" s="120"/>
      <c r="V46" s="120"/>
      <c r="W46" s="120"/>
      <c r="X46" s="120"/>
      <c r="Y46" s="119"/>
      <c r="Z46" s="114"/>
    </row>
    <row r="47" spans="1:37" x14ac:dyDescent="0.3">
      <c r="A47" s="118"/>
      <c r="B47" s="164"/>
      <c r="C47" s="164"/>
      <c r="D47" s="164"/>
      <c r="E47" s="164"/>
      <c r="F47" s="120"/>
      <c r="G47" s="120"/>
      <c r="H47" s="120"/>
      <c r="I47" s="120"/>
      <c r="J47" s="120"/>
      <c r="K47" s="120"/>
      <c r="L47" s="120"/>
      <c r="M47" s="120"/>
      <c r="N47" s="120"/>
      <c r="O47" s="120"/>
      <c r="P47" s="120"/>
      <c r="Q47" s="120"/>
      <c r="R47" s="120"/>
      <c r="S47" s="120"/>
      <c r="T47" s="120"/>
      <c r="U47" s="120"/>
      <c r="V47" s="120"/>
      <c r="W47" s="120"/>
      <c r="X47" s="120"/>
      <c r="Y47" s="119"/>
      <c r="Z47" s="114"/>
    </row>
    <row r="48" spans="1:37" ht="16.5" customHeight="1" x14ac:dyDescent="0.3">
      <c r="A48" s="118">
        <v>14</v>
      </c>
      <c r="B48" s="164" t="str">
        <f>IF(OR('2. Identificación del Riesgo'!H48:H50="Corrupción",'2. Identificación del Riesgo'!H48:H50="Lavado de Activos",'2. Identificación del Riesgo'!H48:H50="Financiación del Terrorismo",'2. Identificación del Riesgo'!H48:H50="Trámites, OPAs y Consultas de Acceso a la Información Pública"),'2. Identificación del Riesgo'!B48:B50,
IF('2. Identificación del Riesgo'!H48:H50="","",
IF(OR('2. Identificación del Riesgo'!H48:H50&lt;&gt;"Corrupción",'2. Identificación del Riesgo'!H48:H50&lt;&gt;"Lavado de Activos",'2. Identificación del Riesgo'!H48:H50&lt;&gt;"Financiación del Terrorismo",'2. Identificación del Riesgo'!H48:H50&lt;&gt;"Trámites, OPAs y Consultas de Acceso a la Información Pública"),"No aplica")))</f>
        <v/>
      </c>
      <c r="C48" s="164" t="str">
        <f>IF(OR('2. Identificación del Riesgo'!H48:H50="Corrupción",'2. Identificación del Riesgo'!H48:H50="Lavado de Activos",'2. Identificación del Riesgo'!H48:H50="Financiación del Terrorismo",'2. Identificación del Riesgo'!H48:H50="Trámites, OPAs y Consultas de Acceso a la Información Pública"),'2. Identificación del Riesgo'!C48:C50,
IF('2. Identificación del Riesgo'!H48:H50="","",
IF(OR('2. Identificación del Riesgo'!H48:H50&lt;&gt;"Corrupción",'2. Identificación del Riesgo'!H48:H50&lt;&gt;"Lavado de Activos",'2. Identificación del Riesgo'!H48:H50&lt;&gt;"Financiación del Terrorismo",'2. Identificación del Riesgo'!H48:H50&lt;&gt;"Trámites, OPAs y Consultas de Acceso a la Información Pública"),"No aplica")))</f>
        <v/>
      </c>
      <c r="D48" s="164" t="str">
        <f>IF(OR('2. Identificación del Riesgo'!H48:H50="Corrupción",'2. Identificación del Riesgo'!H48:H50="Lavado de Activos",'2. Identificación del Riesgo'!H48:H50="Financiación del Terrorismo",'2. Identificación del Riesgo'!H48:H50="Trámites, OPAs y Consultas de Acceso a la Información Pública"),'2. Identificación del Riesgo'!G48:G50,
IF('2. Identificación del Riesgo'!H48:H50="","",
IF(OR('2. Identificación del Riesgo'!H48:H50&lt;&gt;"Corrupción",'2. Identificación del Riesgo'!H48:H50&lt;&gt;"Lavado de Activos",'2. Identificación del Riesgo'!H48:H50&lt;&gt;"Financiación del Terrorismo",'2. Identificación del Riesgo'!H48:H50&lt;&gt;"Trámites, OPAs y Consultas de Acceso a la Información Pública"),"No aplica")))</f>
        <v/>
      </c>
      <c r="E48" s="164" t="str">
        <f>IF(OR('2. Identificación del Riesgo'!H48:H50="Corrupción",'2. Identificación del Riesgo'!H48:H50="Lavado de Activos",'2. Identificación del Riesgo'!H48:H50="Financiación del Terrorismo",'2. Identificación del Riesgo'!H48:H50="Trámites, OPAs y Consultas de Acceso a la Información Pública"),'2. Identificación del Riesgo'!H48:H50,
IF('2. Identificación del Riesgo'!H48:H50="","",
IF(OR('2. Identificación del Riesgo'!H48:H50&lt;&gt;"Corrupción",'2. Identificación del Riesgo'!H48:H50&lt;&gt;"Lavado de Activos",'2. Identificación del Riesgo'!H48:H50&lt;&gt;"Financiación del Terrorismo",'2. Identificación del Riesgo'!H48:H50&lt;&gt;"Trámites, OPAs y Consultas de Acceso a la Información Pública"),"No aplica")))</f>
        <v/>
      </c>
      <c r="F48" s="120"/>
      <c r="G48" s="120"/>
      <c r="H48" s="120"/>
      <c r="I48" s="120"/>
      <c r="J48" s="120"/>
      <c r="K48" s="120"/>
      <c r="L48" s="120"/>
      <c r="M48" s="120"/>
      <c r="N48" s="120"/>
      <c r="O48" s="120"/>
      <c r="P48" s="120"/>
      <c r="Q48" s="120"/>
      <c r="R48" s="120"/>
      <c r="S48" s="120"/>
      <c r="T48" s="120"/>
      <c r="U48" s="120"/>
      <c r="V48" s="120"/>
      <c r="W48" s="120"/>
      <c r="X48" s="120"/>
      <c r="Y48" s="119" t="str">
        <f t="shared" ref="Y48" si="24">IF(OR(E48="",E48="No Aplica"),"",COUNTIF(F48:X50,"SI"))</f>
        <v/>
      </c>
      <c r="Z48" s="114" t="str">
        <f t="shared" ref="Z48" si="25">IF(AND(Y48=0,OR(U48="",U48="NO"),OR(E48="Corrupción",E48="Trámites, OPAs y Consultas de Acceso a la Información Pública")),"Moderado",
IF(AND(Y48=0,OR(U48="",U48="NO"),OR(E48="Lavado de Activos",E48="Financiación del Terrorismo")),"Mayor",
IF(AND(U48="SI"),"Catastrófico",
IF(AND(Y48&gt;0,Y48&lt;=11,OR(E48="Lavado de Activos",E48="Financiación del Terrorismo")),"Mayor",
IF(AND(Y48&gt;11,Y48&lt;=19,OR(E48="Lavado de Activos",E48="Financiación del Terrorismo")),"Catastrófico",
IF(AND(Y48&gt;0,Y48&lt;=5,OR(E48="Corrupción",E48="Trámites, OPAs y Consultas de Acceso a la Información Pública")),"Moderado",
IF(AND(Y48&gt;5,Y48&lt;=11,OR(E48="Corrupción",E48="Trámites, OPAs y Consultas de Acceso a la Información Pública")),"Mayor",
IF(AND(Y48&gt;11,Y48&lt;=19,OR(E48="Corrupción",E48="Trámites, OPAs y Consultas de Acceso a la Información Pública")),"Catastrófico",""))))))))</f>
        <v/>
      </c>
      <c r="AA48" s="3"/>
      <c r="AB48" s="3"/>
      <c r="AC48" s="3"/>
      <c r="AD48" s="3"/>
      <c r="AE48" s="3"/>
      <c r="AF48" s="3"/>
      <c r="AG48" s="3"/>
      <c r="AH48" s="3"/>
      <c r="AI48" s="3"/>
      <c r="AJ48" s="3"/>
      <c r="AK48" s="3"/>
    </row>
    <row r="49" spans="1:37" x14ac:dyDescent="0.3">
      <c r="A49" s="118"/>
      <c r="B49" s="164"/>
      <c r="C49" s="164"/>
      <c r="D49" s="164"/>
      <c r="E49" s="164"/>
      <c r="F49" s="120"/>
      <c r="G49" s="120"/>
      <c r="H49" s="120"/>
      <c r="I49" s="120"/>
      <c r="J49" s="120"/>
      <c r="K49" s="120"/>
      <c r="L49" s="120"/>
      <c r="M49" s="120"/>
      <c r="N49" s="120"/>
      <c r="O49" s="120"/>
      <c r="P49" s="120"/>
      <c r="Q49" s="120"/>
      <c r="R49" s="120"/>
      <c r="S49" s="120"/>
      <c r="T49" s="120"/>
      <c r="U49" s="120"/>
      <c r="V49" s="120"/>
      <c r="W49" s="120"/>
      <c r="X49" s="120"/>
      <c r="Y49" s="119"/>
      <c r="Z49" s="114"/>
    </row>
    <row r="50" spans="1:37" x14ac:dyDescent="0.3">
      <c r="A50" s="118"/>
      <c r="B50" s="164"/>
      <c r="C50" s="164"/>
      <c r="D50" s="164"/>
      <c r="E50" s="164"/>
      <c r="F50" s="120"/>
      <c r="G50" s="120"/>
      <c r="H50" s="120"/>
      <c r="I50" s="120"/>
      <c r="J50" s="120"/>
      <c r="K50" s="120"/>
      <c r="L50" s="120"/>
      <c r="M50" s="120"/>
      <c r="N50" s="120"/>
      <c r="O50" s="120"/>
      <c r="P50" s="120"/>
      <c r="Q50" s="120"/>
      <c r="R50" s="120"/>
      <c r="S50" s="120"/>
      <c r="T50" s="120"/>
      <c r="U50" s="120"/>
      <c r="V50" s="120"/>
      <c r="W50" s="120"/>
      <c r="X50" s="120"/>
      <c r="Y50" s="119"/>
      <c r="Z50" s="114"/>
    </row>
    <row r="51" spans="1:37" ht="16.5" customHeight="1" x14ac:dyDescent="0.3">
      <c r="A51" s="118">
        <v>15</v>
      </c>
      <c r="B51" s="164" t="str">
        <f>IF(OR('2. Identificación del Riesgo'!H51:H53="Corrupción",'2. Identificación del Riesgo'!H51:H53="Lavado de Activos",'2. Identificación del Riesgo'!H51:H53="Financiación del Terrorismo",'2. Identificación del Riesgo'!H51:H53="Trámites, OPAs y Consultas de Acceso a la Información Pública"),'2. Identificación del Riesgo'!B51:B53,
IF('2. Identificación del Riesgo'!H51:H53="","",
IF(OR('2. Identificación del Riesgo'!H51:H53&lt;&gt;"Corrupción",'2. Identificación del Riesgo'!H51:H53&lt;&gt;"Lavado de Activos",'2. Identificación del Riesgo'!H51:H53&lt;&gt;"Financiación del Terrorismo",'2. Identificación del Riesgo'!H51:H53&lt;&gt;"Trámites, OPAs y Consultas de Acceso a la Información Pública"),"No aplica")))</f>
        <v/>
      </c>
      <c r="C51" s="164" t="str">
        <f>IF(OR('2. Identificación del Riesgo'!H51:H53="Corrupción",'2. Identificación del Riesgo'!H51:H53="Lavado de Activos",'2. Identificación del Riesgo'!H51:H53="Financiación del Terrorismo",'2. Identificación del Riesgo'!H51:H53="Trámites, OPAs y Consultas de Acceso a la Información Pública"),'2. Identificación del Riesgo'!C51:C53,
IF('2. Identificación del Riesgo'!H51:H53="","",
IF(OR('2. Identificación del Riesgo'!H51:H53&lt;&gt;"Corrupción",'2. Identificación del Riesgo'!H51:H53&lt;&gt;"Lavado de Activos",'2. Identificación del Riesgo'!H51:H53&lt;&gt;"Financiación del Terrorismo",'2. Identificación del Riesgo'!H51:H53&lt;&gt;"Trámites, OPAs y Consultas de Acceso a la Información Pública"),"No aplica")))</f>
        <v/>
      </c>
      <c r="D51" s="164" t="str">
        <f>IF(OR('2. Identificación del Riesgo'!H51:H53="Corrupción",'2. Identificación del Riesgo'!H51:H53="Lavado de Activos",'2. Identificación del Riesgo'!H51:H53="Financiación del Terrorismo",'2. Identificación del Riesgo'!H51:H53="Trámites, OPAs y Consultas de Acceso a la Información Pública"),'2. Identificación del Riesgo'!G51:G53,
IF('2. Identificación del Riesgo'!H51:H53="","",
IF(OR('2. Identificación del Riesgo'!H51:H53&lt;&gt;"Corrupción",'2. Identificación del Riesgo'!H51:H53&lt;&gt;"Lavado de Activos",'2. Identificación del Riesgo'!H51:H53&lt;&gt;"Financiación del Terrorismo",'2. Identificación del Riesgo'!H51:H53&lt;&gt;"Trámites, OPAs y Consultas de Acceso a la Información Pública"),"No aplica")))</f>
        <v/>
      </c>
      <c r="E51" s="164" t="str">
        <f>IF(OR('2. Identificación del Riesgo'!H51:H53="Corrupción",'2. Identificación del Riesgo'!H51:H53="Lavado de Activos",'2. Identificación del Riesgo'!H51:H53="Financiación del Terrorismo",'2. Identificación del Riesgo'!H51:H53="Trámites, OPAs y Consultas de Acceso a la Información Pública"),'2. Identificación del Riesgo'!H51:H53,
IF('2. Identificación del Riesgo'!H51:H53="","",
IF(OR('2. Identificación del Riesgo'!H51:H53&lt;&gt;"Corrupción",'2. Identificación del Riesgo'!H51:H53&lt;&gt;"Lavado de Activos",'2. Identificación del Riesgo'!H51:H53&lt;&gt;"Financiación del Terrorismo",'2. Identificación del Riesgo'!H51:H53&lt;&gt;"Trámites, OPAs y Consultas de Acceso a la Información Pública"),"No aplica")))</f>
        <v/>
      </c>
      <c r="F51" s="120"/>
      <c r="G51" s="120"/>
      <c r="H51" s="120"/>
      <c r="I51" s="120"/>
      <c r="J51" s="120"/>
      <c r="K51" s="120"/>
      <c r="L51" s="120"/>
      <c r="M51" s="120"/>
      <c r="N51" s="120"/>
      <c r="O51" s="120"/>
      <c r="P51" s="120"/>
      <c r="Q51" s="120"/>
      <c r="R51" s="120"/>
      <c r="S51" s="120"/>
      <c r="T51" s="120"/>
      <c r="U51" s="120"/>
      <c r="V51" s="120"/>
      <c r="W51" s="120"/>
      <c r="X51" s="120"/>
      <c r="Y51" s="119" t="str">
        <f t="shared" ref="Y51" si="26">IF(OR(E51="",E51="No Aplica"),"",COUNTIF(F51:X53,"SI"))</f>
        <v/>
      </c>
      <c r="Z51" s="114" t="str">
        <f t="shared" ref="Z51" si="27">IF(AND(Y51=0,OR(U51="",U51="NO"),OR(E51="Corrupción",E51="Trámites, OPAs y Consultas de Acceso a la Información Pública")),"Moderado",
IF(AND(Y51=0,OR(U51="",U51="NO"),OR(E51="Lavado de Activos",E51="Financiación del Terrorismo")),"Mayor",
IF(AND(U51="SI"),"Catastrófico",
IF(AND(Y51&gt;0,Y51&lt;=11,OR(E51="Lavado de Activos",E51="Financiación del Terrorismo")),"Mayor",
IF(AND(Y51&gt;11,Y51&lt;=19,OR(E51="Lavado de Activos",E51="Financiación del Terrorismo")),"Catastrófico",
IF(AND(Y51&gt;0,Y51&lt;=5,OR(E51="Corrupción",E51="Trámites, OPAs y Consultas de Acceso a la Información Pública")),"Moderado",
IF(AND(Y51&gt;5,Y51&lt;=11,OR(E51="Corrupción",E51="Trámites, OPAs y Consultas de Acceso a la Información Pública")),"Mayor",
IF(AND(Y51&gt;11,Y51&lt;=19,OR(E51="Corrupción",E51="Trámites, OPAs y Consultas de Acceso a la Información Pública")),"Catastrófico",""))))))))</f>
        <v/>
      </c>
      <c r="AA51" s="3"/>
      <c r="AB51" s="3"/>
      <c r="AC51" s="3"/>
      <c r="AD51" s="3"/>
      <c r="AE51" s="3"/>
      <c r="AF51" s="3"/>
      <c r="AG51" s="3"/>
      <c r="AH51" s="3"/>
      <c r="AI51" s="3"/>
      <c r="AJ51" s="3"/>
      <c r="AK51" s="3"/>
    </row>
    <row r="52" spans="1:37" x14ac:dyDescent="0.3">
      <c r="A52" s="118"/>
      <c r="B52" s="164"/>
      <c r="C52" s="164"/>
      <c r="D52" s="164"/>
      <c r="E52" s="164"/>
      <c r="F52" s="120"/>
      <c r="G52" s="120"/>
      <c r="H52" s="120"/>
      <c r="I52" s="120"/>
      <c r="J52" s="120"/>
      <c r="K52" s="120"/>
      <c r="L52" s="120"/>
      <c r="M52" s="120"/>
      <c r="N52" s="120"/>
      <c r="O52" s="120"/>
      <c r="P52" s="120"/>
      <c r="Q52" s="120"/>
      <c r="R52" s="120"/>
      <c r="S52" s="120"/>
      <c r="T52" s="120"/>
      <c r="U52" s="120"/>
      <c r="V52" s="120"/>
      <c r="W52" s="120"/>
      <c r="X52" s="120"/>
      <c r="Y52" s="119"/>
      <c r="Z52" s="114"/>
    </row>
    <row r="53" spans="1:37" x14ac:dyDescent="0.3">
      <c r="A53" s="118"/>
      <c r="B53" s="164"/>
      <c r="C53" s="164"/>
      <c r="D53" s="164"/>
      <c r="E53" s="164"/>
      <c r="F53" s="120"/>
      <c r="G53" s="120"/>
      <c r="H53" s="120"/>
      <c r="I53" s="120"/>
      <c r="J53" s="120"/>
      <c r="K53" s="120"/>
      <c r="L53" s="120"/>
      <c r="M53" s="120"/>
      <c r="N53" s="120"/>
      <c r="O53" s="120"/>
      <c r="P53" s="120"/>
      <c r="Q53" s="120"/>
      <c r="R53" s="120"/>
      <c r="S53" s="120"/>
      <c r="T53" s="120"/>
      <c r="U53" s="120"/>
      <c r="V53" s="120"/>
      <c r="W53" s="120"/>
      <c r="X53" s="120"/>
      <c r="Y53" s="119"/>
      <c r="Z53" s="114"/>
    </row>
    <row r="54" spans="1:37" ht="16.5" customHeight="1" x14ac:dyDescent="0.3">
      <c r="A54" s="118">
        <v>16</v>
      </c>
      <c r="B54" s="164" t="str">
        <f>IF(OR('2. Identificación del Riesgo'!H54:H56="Corrupción",'2. Identificación del Riesgo'!H54:H56="Lavado de Activos",'2. Identificación del Riesgo'!H54:H56="Financiación del Terrorismo",'2. Identificación del Riesgo'!H54:H56="Trámites, OPAs y Consultas de Acceso a la Información Pública"),'2. Identificación del Riesgo'!B54:B56,
IF('2. Identificación del Riesgo'!H54:H56="","",
IF(OR('2. Identificación del Riesgo'!H54:H56&lt;&gt;"Corrupción",'2. Identificación del Riesgo'!H54:H56&lt;&gt;"Lavado de Activos",'2. Identificación del Riesgo'!H54:H56&lt;&gt;"Financiación del Terrorismo",'2. Identificación del Riesgo'!H54:H56&lt;&gt;"Trámites, OPAs y Consultas de Acceso a la Información Pública"),"No aplica")))</f>
        <v/>
      </c>
      <c r="C54" s="164" t="str">
        <f>IF(OR('2. Identificación del Riesgo'!H54:H56="Corrupción",'2. Identificación del Riesgo'!H54:H56="Lavado de Activos",'2. Identificación del Riesgo'!H54:H56="Financiación del Terrorismo",'2. Identificación del Riesgo'!H54:H56="Trámites, OPAs y Consultas de Acceso a la Información Pública"),'2. Identificación del Riesgo'!C54:C56,
IF('2. Identificación del Riesgo'!H54:H56="","",
IF(OR('2. Identificación del Riesgo'!H54:H56&lt;&gt;"Corrupción",'2. Identificación del Riesgo'!H54:H56&lt;&gt;"Lavado de Activos",'2. Identificación del Riesgo'!H54:H56&lt;&gt;"Financiación del Terrorismo",'2. Identificación del Riesgo'!H54:H56&lt;&gt;"Trámites, OPAs y Consultas de Acceso a la Información Pública"),"No aplica")))</f>
        <v/>
      </c>
      <c r="D54" s="164" t="str">
        <f>IF(OR('2. Identificación del Riesgo'!H54:H56="Corrupción",'2. Identificación del Riesgo'!H54:H56="Lavado de Activos",'2. Identificación del Riesgo'!H54:H56="Financiación del Terrorismo",'2. Identificación del Riesgo'!H54:H56="Trámites, OPAs y Consultas de Acceso a la Información Pública"),'2. Identificación del Riesgo'!G54:G56,
IF('2. Identificación del Riesgo'!H54:H56="","",
IF(OR('2. Identificación del Riesgo'!H54:H56&lt;&gt;"Corrupción",'2. Identificación del Riesgo'!H54:H56&lt;&gt;"Lavado de Activos",'2. Identificación del Riesgo'!H54:H56&lt;&gt;"Financiación del Terrorismo",'2. Identificación del Riesgo'!H54:H56&lt;&gt;"Trámites, OPAs y Consultas de Acceso a la Información Pública"),"No aplica")))</f>
        <v/>
      </c>
      <c r="E54" s="164" t="str">
        <f>IF(OR('2. Identificación del Riesgo'!H54:H56="Corrupción",'2. Identificación del Riesgo'!H54:H56="Lavado de Activos",'2. Identificación del Riesgo'!H54:H56="Financiación del Terrorismo",'2. Identificación del Riesgo'!H54:H56="Trámites, OPAs y Consultas de Acceso a la Información Pública"),'2. Identificación del Riesgo'!H54:H56,
IF('2. Identificación del Riesgo'!H54:H56="","",
IF(OR('2. Identificación del Riesgo'!H54:H56&lt;&gt;"Corrupción",'2. Identificación del Riesgo'!H54:H56&lt;&gt;"Lavado de Activos",'2. Identificación del Riesgo'!H54:H56&lt;&gt;"Financiación del Terrorismo",'2. Identificación del Riesgo'!H54:H56&lt;&gt;"Trámites, OPAs y Consultas de Acceso a la Información Pública"),"No aplica")))</f>
        <v/>
      </c>
      <c r="F54" s="120"/>
      <c r="G54" s="120"/>
      <c r="H54" s="120"/>
      <c r="I54" s="120"/>
      <c r="J54" s="120"/>
      <c r="K54" s="120"/>
      <c r="L54" s="120"/>
      <c r="M54" s="120"/>
      <c r="N54" s="120"/>
      <c r="O54" s="120"/>
      <c r="P54" s="120"/>
      <c r="Q54" s="120"/>
      <c r="R54" s="120"/>
      <c r="S54" s="120"/>
      <c r="T54" s="120"/>
      <c r="U54" s="120"/>
      <c r="V54" s="120"/>
      <c r="W54" s="120"/>
      <c r="X54" s="120"/>
      <c r="Y54" s="119" t="str">
        <f t="shared" ref="Y54" si="28">IF(OR(E54="",E54="No Aplica"),"",COUNTIF(F54:X56,"SI"))</f>
        <v/>
      </c>
      <c r="Z54" s="114" t="str">
        <f t="shared" ref="Z54" si="29">IF(AND(Y54=0,OR(U54="",U54="NO"),OR(E54="Corrupción",E54="Trámites, OPAs y Consultas de Acceso a la Información Pública")),"Moderado",
IF(AND(Y54=0,OR(U54="",U54="NO"),OR(E54="Lavado de Activos",E54="Financiación del Terrorismo")),"Mayor",
IF(AND(U54="SI"),"Catastrófico",
IF(AND(Y54&gt;0,Y54&lt;=11,OR(E54="Lavado de Activos",E54="Financiación del Terrorismo")),"Mayor",
IF(AND(Y54&gt;11,Y54&lt;=19,OR(E54="Lavado de Activos",E54="Financiación del Terrorismo")),"Catastrófico",
IF(AND(Y54&gt;0,Y54&lt;=5,OR(E54="Corrupción",E54="Trámites, OPAs y Consultas de Acceso a la Información Pública")),"Moderado",
IF(AND(Y54&gt;5,Y54&lt;=11,OR(E54="Corrupción",E54="Trámites, OPAs y Consultas de Acceso a la Información Pública")),"Mayor",
IF(AND(Y54&gt;11,Y54&lt;=19,OR(E54="Corrupción",E54="Trámites, OPAs y Consultas de Acceso a la Información Pública")),"Catastrófico",""))))))))</f>
        <v/>
      </c>
      <c r="AA54" s="3"/>
      <c r="AB54" s="3"/>
      <c r="AC54" s="3"/>
      <c r="AD54" s="3"/>
      <c r="AE54" s="3"/>
      <c r="AF54" s="3"/>
      <c r="AG54" s="3"/>
      <c r="AH54" s="3"/>
      <c r="AI54" s="3"/>
      <c r="AJ54" s="3"/>
      <c r="AK54" s="3"/>
    </row>
    <row r="55" spans="1:37" x14ac:dyDescent="0.3">
      <c r="A55" s="118"/>
      <c r="B55" s="164"/>
      <c r="C55" s="164"/>
      <c r="D55" s="164"/>
      <c r="E55" s="164"/>
      <c r="F55" s="120"/>
      <c r="G55" s="120"/>
      <c r="H55" s="120"/>
      <c r="I55" s="120"/>
      <c r="J55" s="120"/>
      <c r="K55" s="120"/>
      <c r="L55" s="120"/>
      <c r="M55" s="120"/>
      <c r="N55" s="120"/>
      <c r="O55" s="120"/>
      <c r="P55" s="120"/>
      <c r="Q55" s="120"/>
      <c r="R55" s="120"/>
      <c r="S55" s="120"/>
      <c r="T55" s="120"/>
      <c r="U55" s="120"/>
      <c r="V55" s="120"/>
      <c r="W55" s="120"/>
      <c r="X55" s="120"/>
      <c r="Y55" s="119"/>
      <c r="Z55" s="114"/>
    </row>
    <row r="56" spans="1:37" x14ac:dyDescent="0.3">
      <c r="A56" s="118"/>
      <c r="B56" s="164"/>
      <c r="C56" s="164"/>
      <c r="D56" s="164"/>
      <c r="E56" s="164"/>
      <c r="F56" s="120"/>
      <c r="G56" s="120"/>
      <c r="H56" s="120"/>
      <c r="I56" s="120"/>
      <c r="J56" s="120"/>
      <c r="K56" s="120"/>
      <c r="L56" s="120"/>
      <c r="M56" s="120"/>
      <c r="N56" s="120"/>
      <c r="O56" s="120"/>
      <c r="P56" s="120"/>
      <c r="Q56" s="120"/>
      <c r="R56" s="120"/>
      <c r="S56" s="120"/>
      <c r="T56" s="120"/>
      <c r="U56" s="120"/>
      <c r="V56" s="120"/>
      <c r="W56" s="120"/>
      <c r="X56" s="120"/>
      <c r="Y56" s="119"/>
      <c r="Z56" s="114"/>
    </row>
    <row r="57" spans="1:37" ht="16.5" customHeight="1" x14ac:dyDescent="0.3">
      <c r="A57" s="118">
        <v>17</v>
      </c>
      <c r="B57" s="164" t="str">
        <f>IF(OR('2. Identificación del Riesgo'!H57:H59="Corrupción",'2. Identificación del Riesgo'!H57:H59="Lavado de Activos",'2. Identificación del Riesgo'!H57:H59="Financiación del Terrorismo",'2. Identificación del Riesgo'!H57:H59="Trámites, OPAs y Consultas de Acceso a la Información Pública"),'2. Identificación del Riesgo'!B57:B59,
IF('2. Identificación del Riesgo'!H57:H59="","",
IF(OR('2. Identificación del Riesgo'!H57:H59&lt;&gt;"Corrupción",'2. Identificación del Riesgo'!H57:H59&lt;&gt;"Lavado de Activos",'2. Identificación del Riesgo'!H57:H59&lt;&gt;"Financiación del Terrorismo",'2. Identificación del Riesgo'!H57:H59&lt;&gt;"Trámites, OPAs y Consultas de Acceso a la Información Pública"),"No aplica")))</f>
        <v/>
      </c>
      <c r="C57" s="164" t="str">
        <f>IF(OR('2. Identificación del Riesgo'!H57:H59="Corrupción",'2. Identificación del Riesgo'!H57:H59="Lavado de Activos",'2. Identificación del Riesgo'!H57:H59="Financiación del Terrorismo",'2. Identificación del Riesgo'!H57:H59="Trámites, OPAs y Consultas de Acceso a la Información Pública"),'2. Identificación del Riesgo'!C57:C59,
IF('2. Identificación del Riesgo'!H57:H59="","",
IF(OR('2. Identificación del Riesgo'!H57:H59&lt;&gt;"Corrupción",'2. Identificación del Riesgo'!H57:H59&lt;&gt;"Lavado de Activos",'2. Identificación del Riesgo'!H57:H59&lt;&gt;"Financiación del Terrorismo",'2. Identificación del Riesgo'!H57:H59&lt;&gt;"Trámites, OPAs y Consultas de Acceso a la Información Pública"),"No aplica")))</f>
        <v/>
      </c>
      <c r="D57" s="164" t="str">
        <f>IF(OR('2. Identificación del Riesgo'!H57:H59="Corrupción",'2. Identificación del Riesgo'!H57:H59="Lavado de Activos",'2. Identificación del Riesgo'!H57:H59="Financiación del Terrorismo",'2. Identificación del Riesgo'!H57:H59="Trámites, OPAs y Consultas de Acceso a la Información Pública"),'2. Identificación del Riesgo'!G57:G59,
IF('2. Identificación del Riesgo'!H57:H59="","",
IF(OR('2. Identificación del Riesgo'!H57:H59&lt;&gt;"Corrupción",'2. Identificación del Riesgo'!H57:H59&lt;&gt;"Lavado de Activos",'2. Identificación del Riesgo'!H57:H59&lt;&gt;"Financiación del Terrorismo",'2. Identificación del Riesgo'!H57:H59&lt;&gt;"Trámites, OPAs y Consultas de Acceso a la Información Pública"),"No aplica")))</f>
        <v/>
      </c>
      <c r="E57" s="164" t="str">
        <f>IF(OR('2. Identificación del Riesgo'!H57:H59="Corrupción",'2. Identificación del Riesgo'!H57:H59="Lavado de Activos",'2. Identificación del Riesgo'!H57:H59="Financiación del Terrorismo",'2. Identificación del Riesgo'!H57:H59="Trámites, OPAs y Consultas de Acceso a la Información Pública"),'2. Identificación del Riesgo'!H57:H59,
IF('2. Identificación del Riesgo'!H57:H59="","",
IF(OR('2. Identificación del Riesgo'!H57:H59&lt;&gt;"Corrupción",'2. Identificación del Riesgo'!H57:H59&lt;&gt;"Lavado de Activos",'2. Identificación del Riesgo'!H57:H59&lt;&gt;"Financiación del Terrorismo",'2. Identificación del Riesgo'!H57:H59&lt;&gt;"Trámites, OPAs y Consultas de Acceso a la Información Pública"),"No aplica")))</f>
        <v/>
      </c>
      <c r="F57" s="120"/>
      <c r="G57" s="120"/>
      <c r="H57" s="120"/>
      <c r="I57" s="120"/>
      <c r="J57" s="120"/>
      <c r="K57" s="120"/>
      <c r="L57" s="120"/>
      <c r="M57" s="120"/>
      <c r="N57" s="120"/>
      <c r="O57" s="120"/>
      <c r="P57" s="120"/>
      <c r="Q57" s="120"/>
      <c r="R57" s="120"/>
      <c r="S57" s="120"/>
      <c r="T57" s="120"/>
      <c r="U57" s="120"/>
      <c r="V57" s="120"/>
      <c r="W57" s="120"/>
      <c r="X57" s="120"/>
      <c r="Y57" s="119" t="str">
        <f t="shared" ref="Y57" si="30">IF(OR(E57="",E57="No Aplica"),"",COUNTIF(F57:X59,"SI"))</f>
        <v/>
      </c>
      <c r="Z57" s="114" t="str">
        <f t="shared" ref="Z57" si="31">IF(AND(Y57=0,OR(U57="",U57="NO"),OR(E57="Corrupción",E57="Trámites, OPAs y Consultas de Acceso a la Información Pública")),"Moderado",
IF(AND(Y57=0,OR(U57="",U57="NO"),OR(E57="Lavado de Activos",E57="Financiación del Terrorismo")),"Mayor",
IF(AND(U57="SI"),"Catastrófico",
IF(AND(Y57&gt;0,Y57&lt;=11,OR(E57="Lavado de Activos",E57="Financiación del Terrorismo")),"Mayor",
IF(AND(Y57&gt;11,Y57&lt;=19,OR(E57="Lavado de Activos",E57="Financiación del Terrorismo")),"Catastrófico",
IF(AND(Y57&gt;0,Y57&lt;=5,OR(E57="Corrupción",E57="Trámites, OPAs y Consultas de Acceso a la Información Pública")),"Moderado",
IF(AND(Y57&gt;5,Y57&lt;=11,OR(E57="Corrupción",E57="Trámites, OPAs y Consultas de Acceso a la Información Pública")),"Mayor",
IF(AND(Y57&gt;11,Y57&lt;=19,OR(E57="Corrupción",E57="Trámites, OPAs y Consultas de Acceso a la Información Pública")),"Catastrófico",""))))))))</f>
        <v/>
      </c>
      <c r="AA57" s="3"/>
      <c r="AB57" s="3"/>
      <c r="AC57" s="3"/>
      <c r="AD57" s="3"/>
      <c r="AE57" s="3"/>
      <c r="AF57" s="3"/>
      <c r="AG57" s="3"/>
      <c r="AH57" s="3"/>
      <c r="AI57" s="3"/>
      <c r="AJ57" s="3"/>
      <c r="AK57" s="3"/>
    </row>
    <row r="58" spans="1:37" x14ac:dyDescent="0.3">
      <c r="A58" s="118"/>
      <c r="B58" s="164"/>
      <c r="C58" s="164"/>
      <c r="D58" s="164"/>
      <c r="E58" s="164"/>
      <c r="F58" s="120"/>
      <c r="G58" s="120"/>
      <c r="H58" s="120"/>
      <c r="I58" s="120"/>
      <c r="J58" s="120"/>
      <c r="K58" s="120"/>
      <c r="L58" s="120"/>
      <c r="M58" s="120"/>
      <c r="N58" s="120"/>
      <c r="O58" s="120"/>
      <c r="P58" s="120"/>
      <c r="Q58" s="120"/>
      <c r="R58" s="120"/>
      <c r="S58" s="120"/>
      <c r="T58" s="120"/>
      <c r="U58" s="120"/>
      <c r="V58" s="120"/>
      <c r="W58" s="120"/>
      <c r="X58" s="120"/>
      <c r="Y58" s="119"/>
      <c r="Z58" s="114"/>
    </row>
    <row r="59" spans="1:37" x14ac:dyDescent="0.3">
      <c r="A59" s="118"/>
      <c r="B59" s="164"/>
      <c r="C59" s="164"/>
      <c r="D59" s="164"/>
      <c r="E59" s="164"/>
      <c r="F59" s="120"/>
      <c r="G59" s="120"/>
      <c r="H59" s="120"/>
      <c r="I59" s="120"/>
      <c r="J59" s="120"/>
      <c r="K59" s="120"/>
      <c r="L59" s="120"/>
      <c r="M59" s="120"/>
      <c r="N59" s="120"/>
      <c r="O59" s="120"/>
      <c r="P59" s="120"/>
      <c r="Q59" s="120"/>
      <c r="R59" s="120"/>
      <c r="S59" s="120"/>
      <c r="T59" s="120"/>
      <c r="U59" s="120"/>
      <c r="V59" s="120"/>
      <c r="W59" s="120"/>
      <c r="X59" s="120"/>
      <c r="Y59" s="119"/>
      <c r="Z59" s="114"/>
    </row>
    <row r="60" spans="1:37" ht="16.5" customHeight="1" x14ac:dyDescent="0.3">
      <c r="A60" s="118">
        <v>18</v>
      </c>
      <c r="B60" s="164" t="str">
        <f>IF(OR('2. Identificación del Riesgo'!H60:H62="Corrupción",'2. Identificación del Riesgo'!H60:H62="Lavado de Activos",'2. Identificación del Riesgo'!H60:H62="Financiación del Terrorismo",'2. Identificación del Riesgo'!H60:H62="Trámites, OPAs y Consultas de Acceso a la Información Pública"),'2. Identificación del Riesgo'!B60:B62,
IF('2. Identificación del Riesgo'!H60:H62="","",
IF(OR('2. Identificación del Riesgo'!H60:H62&lt;&gt;"Corrupción",'2. Identificación del Riesgo'!H60:H62&lt;&gt;"Lavado de Activos",'2. Identificación del Riesgo'!H60:H62&lt;&gt;"Financiación del Terrorismo",'2. Identificación del Riesgo'!H60:H62&lt;&gt;"Trámites, OPAs y Consultas de Acceso a la Información Pública"),"No aplica")))</f>
        <v/>
      </c>
      <c r="C60" s="164" t="str">
        <f>IF(OR('2. Identificación del Riesgo'!H60:H62="Corrupción",'2. Identificación del Riesgo'!H60:H62="Lavado de Activos",'2. Identificación del Riesgo'!H60:H62="Financiación del Terrorismo",'2. Identificación del Riesgo'!H60:H62="Trámites, OPAs y Consultas de Acceso a la Información Pública"),'2. Identificación del Riesgo'!C60:C62,
IF('2. Identificación del Riesgo'!H60:H62="","",
IF(OR('2. Identificación del Riesgo'!H60:H62&lt;&gt;"Corrupción",'2. Identificación del Riesgo'!H60:H62&lt;&gt;"Lavado de Activos",'2. Identificación del Riesgo'!H60:H62&lt;&gt;"Financiación del Terrorismo",'2. Identificación del Riesgo'!H60:H62&lt;&gt;"Trámites, OPAs y Consultas de Acceso a la Información Pública"),"No aplica")))</f>
        <v/>
      </c>
      <c r="D60" s="164" t="str">
        <f>IF(OR('2. Identificación del Riesgo'!H60:H62="Corrupción",'2. Identificación del Riesgo'!H60:H62="Lavado de Activos",'2. Identificación del Riesgo'!H60:H62="Financiación del Terrorismo",'2. Identificación del Riesgo'!H60:H62="Trámites, OPAs y Consultas de Acceso a la Información Pública"),'2. Identificación del Riesgo'!G60:G62,
IF('2. Identificación del Riesgo'!H60:H62="","",
IF(OR('2. Identificación del Riesgo'!H60:H62&lt;&gt;"Corrupción",'2. Identificación del Riesgo'!H60:H62&lt;&gt;"Lavado de Activos",'2. Identificación del Riesgo'!H60:H62&lt;&gt;"Financiación del Terrorismo",'2. Identificación del Riesgo'!H60:H62&lt;&gt;"Trámites, OPAs y Consultas de Acceso a la Información Pública"),"No aplica")))</f>
        <v/>
      </c>
      <c r="E60" s="164" t="str">
        <f>IF(OR('2. Identificación del Riesgo'!H60:H62="Corrupción",'2. Identificación del Riesgo'!H60:H62="Lavado de Activos",'2. Identificación del Riesgo'!H60:H62="Financiación del Terrorismo",'2. Identificación del Riesgo'!H60:H62="Trámites, OPAs y Consultas de Acceso a la Información Pública"),'2. Identificación del Riesgo'!H60:H62,
IF('2. Identificación del Riesgo'!H60:H62="","",
IF(OR('2. Identificación del Riesgo'!H60:H62&lt;&gt;"Corrupción",'2. Identificación del Riesgo'!H60:H62&lt;&gt;"Lavado de Activos",'2. Identificación del Riesgo'!H60:H62&lt;&gt;"Financiación del Terrorismo",'2. Identificación del Riesgo'!H60:H62&lt;&gt;"Trámites, OPAs y Consultas de Acceso a la Información Pública"),"No aplica")))</f>
        <v/>
      </c>
      <c r="F60" s="120"/>
      <c r="G60" s="120"/>
      <c r="H60" s="120"/>
      <c r="I60" s="120"/>
      <c r="J60" s="120"/>
      <c r="K60" s="120"/>
      <c r="L60" s="120"/>
      <c r="M60" s="120"/>
      <c r="N60" s="120"/>
      <c r="O60" s="120"/>
      <c r="P60" s="120"/>
      <c r="Q60" s="120"/>
      <c r="R60" s="120"/>
      <c r="S60" s="120"/>
      <c r="T60" s="120"/>
      <c r="U60" s="120"/>
      <c r="V60" s="120"/>
      <c r="W60" s="120"/>
      <c r="X60" s="120"/>
      <c r="Y60" s="119" t="str">
        <f t="shared" ref="Y60" si="32">IF(OR(E60="",E60="No Aplica"),"",COUNTIF(F60:X62,"SI"))</f>
        <v/>
      </c>
      <c r="Z60" s="114" t="str">
        <f t="shared" ref="Z60" si="33">IF(AND(Y60=0,OR(U60="",U60="NO"),OR(E60="Corrupción",E60="Trámites, OPAs y Consultas de Acceso a la Información Pública")),"Moderado",
IF(AND(Y60=0,OR(U60="",U60="NO"),OR(E60="Lavado de Activos",E60="Financiación del Terrorismo")),"Mayor",
IF(AND(U60="SI"),"Catastrófico",
IF(AND(Y60&gt;0,Y60&lt;=11,OR(E60="Lavado de Activos",E60="Financiación del Terrorismo")),"Mayor",
IF(AND(Y60&gt;11,Y60&lt;=19,OR(E60="Lavado de Activos",E60="Financiación del Terrorismo")),"Catastrófico",
IF(AND(Y60&gt;0,Y60&lt;=5,OR(E60="Corrupción",E60="Trámites, OPAs y Consultas de Acceso a la Información Pública")),"Moderado",
IF(AND(Y60&gt;5,Y60&lt;=11,OR(E60="Corrupción",E60="Trámites, OPAs y Consultas de Acceso a la Información Pública")),"Mayor",
IF(AND(Y60&gt;11,Y60&lt;=19,OR(E60="Corrupción",E60="Trámites, OPAs y Consultas de Acceso a la Información Pública")),"Catastrófico",""))))))))</f>
        <v/>
      </c>
      <c r="AA60" s="3"/>
      <c r="AB60" s="3"/>
      <c r="AC60" s="3"/>
      <c r="AD60" s="3"/>
      <c r="AE60" s="3"/>
      <c r="AF60" s="3"/>
      <c r="AG60" s="3"/>
      <c r="AH60" s="3"/>
      <c r="AI60" s="3"/>
      <c r="AJ60" s="3"/>
      <c r="AK60" s="3"/>
    </row>
    <row r="61" spans="1:37" x14ac:dyDescent="0.3">
      <c r="A61" s="118"/>
      <c r="B61" s="164"/>
      <c r="C61" s="164"/>
      <c r="D61" s="164"/>
      <c r="E61" s="164"/>
      <c r="F61" s="120"/>
      <c r="G61" s="120"/>
      <c r="H61" s="120"/>
      <c r="I61" s="120"/>
      <c r="J61" s="120"/>
      <c r="K61" s="120"/>
      <c r="L61" s="120"/>
      <c r="M61" s="120"/>
      <c r="N61" s="120"/>
      <c r="O61" s="120"/>
      <c r="P61" s="120"/>
      <c r="Q61" s="120"/>
      <c r="R61" s="120"/>
      <c r="S61" s="120"/>
      <c r="T61" s="120"/>
      <c r="U61" s="120"/>
      <c r="V61" s="120"/>
      <c r="W61" s="120"/>
      <c r="X61" s="120"/>
      <c r="Y61" s="119"/>
      <c r="Z61" s="114"/>
    </row>
    <row r="62" spans="1:37" x14ac:dyDescent="0.3">
      <c r="A62" s="118"/>
      <c r="B62" s="164"/>
      <c r="C62" s="164"/>
      <c r="D62" s="164"/>
      <c r="E62" s="164"/>
      <c r="F62" s="120"/>
      <c r="G62" s="120"/>
      <c r="H62" s="120"/>
      <c r="I62" s="120"/>
      <c r="J62" s="120"/>
      <c r="K62" s="120"/>
      <c r="L62" s="120"/>
      <c r="M62" s="120"/>
      <c r="N62" s="120"/>
      <c r="O62" s="120"/>
      <c r="P62" s="120"/>
      <c r="Q62" s="120"/>
      <c r="R62" s="120"/>
      <c r="S62" s="120"/>
      <c r="T62" s="120"/>
      <c r="U62" s="120"/>
      <c r="V62" s="120"/>
      <c r="W62" s="120"/>
      <c r="X62" s="120"/>
      <c r="Y62" s="119"/>
      <c r="Z62" s="114"/>
    </row>
    <row r="63" spans="1:37" ht="16.5" customHeight="1" x14ac:dyDescent="0.3">
      <c r="A63" s="118">
        <v>19</v>
      </c>
      <c r="B63" s="164" t="str">
        <f>IF(OR('2. Identificación del Riesgo'!H63:H65="Corrupción",'2. Identificación del Riesgo'!H63:H65="Lavado de Activos",'2. Identificación del Riesgo'!H63:H65="Financiación del Terrorismo",'2. Identificación del Riesgo'!H63:H65="Trámites, OPAs y Consultas de Acceso a la Información Pública"),'2. Identificación del Riesgo'!B63:B65,
IF('2. Identificación del Riesgo'!H63:H65="","",
IF(OR('2. Identificación del Riesgo'!H63:H65&lt;&gt;"Corrupción",'2. Identificación del Riesgo'!H63:H65&lt;&gt;"Lavado de Activos",'2. Identificación del Riesgo'!H63:H65&lt;&gt;"Financiación del Terrorismo",'2. Identificación del Riesgo'!H63:H65&lt;&gt;"Trámites, OPAs y Consultas de Acceso a la Información Pública"),"No aplica")))</f>
        <v/>
      </c>
      <c r="C63" s="164" t="str">
        <f>IF(OR('2. Identificación del Riesgo'!H63:H65="Corrupción",'2. Identificación del Riesgo'!H63:H65="Lavado de Activos",'2. Identificación del Riesgo'!H63:H65="Financiación del Terrorismo",'2. Identificación del Riesgo'!H63:H65="Trámites, OPAs y Consultas de Acceso a la Información Pública"),'2. Identificación del Riesgo'!C63:C65,
IF('2. Identificación del Riesgo'!H63:H65="","",
IF(OR('2. Identificación del Riesgo'!H63:H65&lt;&gt;"Corrupción",'2. Identificación del Riesgo'!H63:H65&lt;&gt;"Lavado de Activos",'2. Identificación del Riesgo'!H63:H65&lt;&gt;"Financiación del Terrorismo",'2. Identificación del Riesgo'!H63:H65&lt;&gt;"Trámites, OPAs y Consultas de Acceso a la Información Pública"),"No aplica")))</f>
        <v/>
      </c>
      <c r="D63" s="164" t="str">
        <f>IF(OR('2. Identificación del Riesgo'!H63:H65="Corrupción",'2. Identificación del Riesgo'!H63:H65="Lavado de Activos",'2. Identificación del Riesgo'!H63:H65="Financiación del Terrorismo",'2. Identificación del Riesgo'!H63:H65="Trámites, OPAs y Consultas de Acceso a la Información Pública"),'2. Identificación del Riesgo'!G63:G65,
IF('2. Identificación del Riesgo'!H63:H65="","",
IF(OR('2. Identificación del Riesgo'!H63:H65&lt;&gt;"Corrupción",'2. Identificación del Riesgo'!H63:H65&lt;&gt;"Lavado de Activos",'2. Identificación del Riesgo'!H63:H65&lt;&gt;"Financiación del Terrorismo",'2. Identificación del Riesgo'!H63:H65&lt;&gt;"Trámites, OPAs y Consultas de Acceso a la Información Pública"),"No aplica")))</f>
        <v/>
      </c>
      <c r="E63" s="164" t="str">
        <f>IF(OR('2. Identificación del Riesgo'!H63:H65="Corrupción",'2. Identificación del Riesgo'!H63:H65="Lavado de Activos",'2. Identificación del Riesgo'!H63:H65="Financiación del Terrorismo",'2. Identificación del Riesgo'!H63:H65="Trámites, OPAs y Consultas de Acceso a la Información Pública"),'2. Identificación del Riesgo'!H63:H65,
IF('2. Identificación del Riesgo'!H63:H65="","",
IF(OR('2. Identificación del Riesgo'!H63:H65&lt;&gt;"Corrupción",'2. Identificación del Riesgo'!H63:H65&lt;&gt;"Lavado de Activos",'2. Identificación del Riesgo'!H63:H65&lt;&gt;"Financiación del Terrorismo",'2. Identificación del Riesgo'!H63:H65&lt;&gt;"Trámites, OPAs y Consultas de Acceso a la Información Pública"),"No aplica")))</f>
        <v/>
      </c>
      <c r="F63" s="120"/>
      <c r="G63" s="120"/>
      <c r="H63" s="120"/>
      <c r="I63" s="120"/>
      <c r="J63" s="120"/>
      <c r="K63" s="120"/>
      <c r="L63" s="120"/>
      <c r="M63" s="120"/>
      <c r="N63" s="120"/>
      <c r="O63" s="120"/>
      <c r="P63" s="120"/>
      <c r="Q63" s="120"/>
      <c r="R63" s="120"/>
      <c r="S63" s="120"/>
      <c r="T63" s="120"/>
      <c r="U63" s="120"/>
      <c r="V63" s="120"/>
      <c r="W63" s="120"/>
      <c r="X63" s="120"/>
      <c r="Y63" s="119" t="str">
        <f t="shared" ref="Y63" si="34">IF(OR(E63="",E63="No Aplica"),"",COUNTIF(F63:X65,"SI"))</f>
        <v/>
      </c>
      <c r="Z63" s="114" t="str">
        <f t="shared" ref="Z63" si="35">IF(AND(Y63=0,OR(U63="",U63="NO"),OR(E63="Corrupción",E63="Trámites, OPAs y Consultas de Acceso a la Información Pública")),"Moderado",
IF(AND(Y63=0,OR(U63="",U63="NO"),OR(E63="Lavado de Activos",E63="Financiación del Terrorismo")),"Mayor",
IF(AND(U63="SI"),"Catastrófico",
IF(AND(Y63&gt;0,Y63&lt;=11,OR(E63="Lavado de Activos",E63="Financiación del Terrorismo")),"Mayor",
IF(AND(Y63&gt;11,Y63&lt;=19,OR(E63="Lavado de Activos",E63="Financiación del Terrorismo")),"Catastrófico",
IF(AND(Y63&gt;0,Y63&lt;=5,OR(E63="Corrupción",E63="Trámites, OPAs y Consultas de Acceso a la Información Pública")),"Moderado",
IF(AND(Y63&gt;5,Y63&lt;=11,OR(E63="Corrupción",E63="Trámites, OPAs y Consultas de Acceso a la Información Pública")),"Mayor",
IF(AND(Y63&gt;11,Y63&lt;=19,OR(E63="Corrupción",E63="Trámites, OPAs y Consultas de Acceso a la Información Pública")),"Catastrófico",""))))))))</f>
        <v/>
      </c>
      <c r="AA63" s="3"/>
      <c r="AB63" s="3"/>
      <c r="AC63" s="3"/>
      <c r="AD63" s="3"/>
      <c r="AE63" s="3"/>
      <c r="AF63" s="3"/>
      <c r="AG63" s="3"/>
      <c r="AH63" s="3"/>
      <c r="AI63" s="3"/>
      <c r="AJ63" s="3"/>
      <c r="AK63" s="3"/>
    </row>
    <row r="64" spans="1:37" x14ac:dyDescent="0.3">
      <c r="A64" s="118"/>
      <c r="B64" s="164"/>
      <c r="C64" s="164"/>
      <c r="D64" s="164"/>
      <c r="E64" s="164"/>
      <c r="F64" s="120"/>
      <c r="G64" s="120"/>
      <c r="H64" s="120"/>
      <c r="I64" s="120"/>
      <c r="J64" s="120"/>
      <c r="K64" s="120"/>
      <c r="L64" s="120"/>
      <c r="M64" s="120"/>
      <c r="N64" s="120"/>
      <c r="O64" s="120"/>
      <c r="P64" s="120"/>
      <c r="Q64" s="120"/>
      <c r="R64" s="120"/>
      <c r="S64" s="120"/>
      <c r="T64" s="120"/>
      <c r="U64" s="120"/>
      <c r="V64" s="120"/>
      <c r="W64" s="120"/>
      <c r="X64" s="120"/>
      <c r="Y64" s="119"/>
      <c r="Z64" s="114"/>
    </row>
    <row r="65" spans="1:37" x14ac:dyDescent="0.3">
      <c r="A65" s="118"/>
      <c r="B65" s="164"/>
      <c r="C65" s="164"/>
      <c r="D65" s="164"/>
      <c r="E65" s="164"/>
      <c r="F65" s="120"/>
      <c r="G65" s="120"/>
      <c r="H65" s="120"/>
      <c r="I65" s="120"/>
      <c r="J65" s="120"/>
      <c r="K65" s="120"/>
      <c r="L65" s="120"/>
      <c r="M65" s="120"/>
      <c r="N65" s="120"/>
      <c r="O65" s="120"/>
      <c r="P65" s="120"/>
      <c r="Q65" s="120"/>
      <c r="R65" s="120"/>
      <c r="S65" s="120"/>
      <c r="T65" s="120"/>
      <c r="U65" s="120"/>
      <c r="V65" s="120"/>
      <c r="W65" s="120"/>
      <c r="X65" s="120"/>
      <c r="Y65" s="119"/>
      <c r="Z65" s="114"/>
    </row>
    <row r="66" spans="1:37" ht="16.5" customHeight="1" x14ac:dyDescent="0.3">
      <c r="A66" s="118">
        <v>20</v>
      </c>
      <c r="B66" s="164" t="str">
        <f>IF(OR('2. Identificación del Riesgo'!H66:H68="Corrupción",'2. Identificación del Riesgo'!H66:H68="Lavado de Activos",'2. Identificación del Riesgo'!H66:H68="Financiación del Terrorismo",'2. Identificación del Riesgo'!H66:H68="Trámites, OPAs y Consultas de Acceso a la Información Pública"),'2. Identificación del Riesgo'!B66:B68,
IF('2. Identificación del Riesgo'!H66:H68="","",
IF(OR('2. Identificación del Riesgo'!H66:H68&lt;&gt;"Corrupción",'2. Identificación del Riesgo'!H66:H68&lt;&gt;"Lavado de Activos",'2. Identificación del Riesgo'!H66:H68&lt;&gt;"Financiación del Terrorismo",'2. Identificación del Riesgo'!H66:H68&lt;&gt;"Trámites, OPAs y Consultas de Acceso a la Información Pública"),"No aplica")))</f>
        <v/>
      </c>
      <c r="C66" s="164" t="str">
        <f>IF(OR('2. Identificación del Riesgo'!H66:H68="Corrupción",'2. Identificación del Riesgo'!H66:H68="Lavado de Activos",'2. Identificación del Riesgo'!H66:H68="Financiación del Terrorismo",'2. Identificación del Riesgo'!H66:H68="Trámites, OPAs y Consultas de Acceso a la Información Pública"),'2. Identificación del Riesgo'!C66:C68,
IF('2. Identificación del Riesgo'!H66:H68="","",
IF(OR('2. Identificación del Riesgo'!H66:H68&lt;&gt;"Corrupción",'2. Identificación del Riesgo'!H66:H68&lt;&gt;"Lavado de Activos",'2. Identificación del Riesgo'!H66:H68&lt;&gt;"Financiación del Terrorismo",'2. Identificación del Riesgo'!H66:H68&lt;&gt;"Trámites, OPAs y Consultas de Acceso a la Información Pública"),"No aplica")))</f>
        <v/>
      </c>
      <c r="D66" s="164" t="str">
        <f>IF(OR('2. Identificación del Riesgo'!H66:H68="Corrupción",'2. Identificación del Riesgo'!H66:H68="Lavado de Activos",'2. Identificación del Riesgo'!H66:H68="Financiación del Terrorismo",'2. Identificación del Riesgo'!H66:H68="Trámites, OPAs y Consultas de Acceso a la Información Pública"),'2. Identificación del Riesgo'!G66:G68,
IF('2. Identificación del Riesgo'!H66:H68="","",
IF(OR('2. Identificación del Riesgo'!H66:H68&lt;&gt;"Corrupción",'2. Identificación del Riesgo'!H66:H68&lt;&gt;"Lavado de Activos",'2. Identificación del Riesgo'!H66:H68&lt;&gt;"Financiación del Terrorismo",'2. Identificación del Riesgo'!H66:H68&lt;&gt;"Trámites, OPAs y Consultas de Acceso a la Información Pública"),"No aplica")))</f>
        <v/>
      </c>
      <c r="E66" s="164" t="str">
        <f>IF(OR('2. Identificación del Riesgo'!H66:H68="Corrupción",'2. Identificación del Riesgo'!H66:H68="Lavado de Activos",'2. Identificación del Riesgo'!H66:H68="Financiación del Terrorismo",'2. Identificación del Riesgo'!H66:H68="Trámites, OPAs y Consultas de Acceso a la Información Pública"),'2. Identificación del Riesgo'!H66:H68,
IF('2. Identificación del Riesgo'!H66:H68="","",
IF(OR('2. Identificación del Riesgo'!H66:H68&lt;&gt;"Corrupción",'2. Identificación del Riesgo'!H66:H68&lt;&gt;"Lavado de Activos",'2. Identificación del Riesgo'!H66:H68&lt;&gt;"Financiación del Terrorismo",'2. Identificación del Riesgo'!H66:H68&lt;&gt;"Trámites, OPAs y Consultas de Acceso a la Información Pública"),"No aplica")))</f>
        <v/>
      </c>
      <c r="F66" s="120"/>
      <c r="G66" s="120"/>
      <c r="H66" s="120"/>
      <c r="I66" s="120"/>
      <c r="J66" s="120"/>
      <c r="K66" s="120"/>
      <c r="L66" s="120"/>
      <c r="M66" s="120"/>
      <c r="N66" s="120"/>
      <c r="O66" s="120"/>
      <c r="P66" s="120"/>
      <c r="Q66" s="120"/>
      <c r="R66" s="120"/>
      <c r="S66" s="120"/>
      <c r="T66" s="120"/>
      <c r="U66" s="120"/>
      <c r="V66" s="120"/>
      <c r="W66" s="120"/>
      <c r="X66" s="120"/>
      <c r="Y66" s="119" t="str">
        <f t="shared" ref="Y66" si="36">IF(OR(E66="",E66="No Aplica"),"",COUNTIF(F66:X68,"SI"))</f>
        <v/>
      </c>
      <c r="Z66" s="114" t="str">
        <f t="shared" ref="Z66" si="37">IF(AND(Y66=0,OR(U66="",U66="NO"),OR(E66="Corrupción",E66="Trámites, OPAs y Consultas de Acceso a la Información Pública")),"Moderado",
IF(AND(Y66=0,OR(U66="",U66="NO"),OR(E66="Lavado de Activos",E66="Financiación del Terrorismo")),"Mayor",
IF(AND(U66="SI"),"Catastrófico",
IF(AND(Y66&gt;0,Y66&lt;=11,OR(E66="Lavado de Activos",E66="Financiación del Terrorismo")),"Mayor",
IF(AND(Y66&gt;11,Y66&lt;=19,OR(E66="Lavado de Activos",E66="Financiación del Terrorismo")),"Catastrófico",
IF(AND(Y66&gt;0,Y66&lt;=5,OR(E66="Corrupción",E66="Trámites, OPAs y Consultas de Acceso a la Información Pública")),"Moderado",
IF(AND(Y66&gt;5,Y66&lt;=11,OR(E66="Corrupción",E66="Trámites, OPAs y Consultas de Acceso a la Información Pública")),"Mayor",
IF(AND(Y66&gt;11,Y66&lt;=19,OR(E66="Corrupción",E66="Trámites, OPAs y Consultas de Acceso a la Información Pública")),"Catastrófico",""))))))))</f>
        <v/>
      </c>
      <c r="AA66" s="3"/>
      <c r="AB66" s="3"/>
      <c r="AC66" s="3"/>
      <c r="AD66" s="3"/>
      <c r="AE66" s="3"/>
      <c r="AF66" s="3"/>
      <c r="AG66" s="3"/>
      <c r="AH66" s="3"/>
      <c r="AI66" s="3"/>
      <c r="AJ66" s="3"/>
      <c r="AK66" s="3"/>
    </row>
    <row r="67" spans="1:37" x14ac:dyDescent="0.3">
      <c r="A67" s="118"/>
      <c r="B67" s="164"/>
      <c r="C67" s="164"/>
      <c r="D67" s="164"/>
      <c r="E67" s="164"/>
      <c r="F67" s="120"/>
      <c r="G67" s="120"/>
      <c r="H67" s="120"/>
      <c r="I67" s="120"/>
      <c r="J67" s="120"/>
      <c r="K67" s="120"/>
      <c r="L67" s="120"/>
      <c r="M67" s="120"/>
      <c r="N67" s="120"/>
      <c r="O67" s="120"/>
      <c r="P67" s="120"/>
      <c r="Q67" s="120"/>
      <c r="R67" s="120"/>
      <c r="S67" s="120"/>
      <c r="T67" s="120"/>
      <c r="U67" s="120"/>
      <c r="V67" s="120"/>
      <c r="W67" s="120"/>
      <c r="X67" s="120"/>
      <c r="Y67" s="119"/>
      <c r="Z67" s="114"/>
    </row>
    <row r="68" spans="1:37" x14ac:dyDescent="0.3">
      <c r="A68" s="118"/>
      <c r="B68" s="164"/>
      <c r="C68" s="164"/>
      <c r="D68" s="164"/>
      <c r="E68" s="164"/>
      <c r="F68" s="120"/>
      <c r="G68" s="120"/>
      <c r="H68" s="120"/>
      <c r="I68" s="120"/>
      <c r="J68" s="120"/>
      <c r="K68" s="120"/>
      <c r="L68" s="120"/>
      <c r="M68" s="120"/>
      <c r="N68" s="120"/>
      <c r="O68" s="120"/>
      <c r="P68" s="120"/>
      <c r="Q68" s="120"/>
      <c r="R68" s="120"/>
      <c r="S68" s="120"/>
      <c r="T68" s="120"/>
      <c r="U68" s="120"/>
      <c r="V68" s="120"/>
      <c r="W68" s="120"/>
      <c r="X68" s="120"/>
      <c r="Y68" s="119"/>
      <c r="Z68" s="114"/>
    </row>
    <row r="69" spans="1:37" x14ac:dyDescent="0.3"/>
    <row r="70" spans="1:37" x14ac:dyDescent="0.3"/>
  </sheetData>
  <sheetProtection algorithmName="SHA-512" hashValue="4liCvhel8wEUF/tXkVVgYBh4HawzlbCmZMlmz6gCIUd/X95u884+vbhg6sKhx1Qw7nFahVNOt5f0SEOranx4bg==" saltValue="VDUdctCcwNa2l9jUxcNKow==" spinCount="100000" sheet="1" objects="1" scenarios="1" formatColumns="0" formatRows="0"/>
  <mergeCells count="554">
    <mergeCell ref="B27:B29"/>
    <mergeCell ref="D27:D29"/>
    <mergeCell ref="A21:A23"/>
    <mergeCell ref="B21:B23"/>
    <mergeCell ref="A24:A26"/>
    <mergeCell ref="B24:B26"/>
    <mergeCell ref="D24:D26"/>
    <mergeCell ref="F7:F8"/>
    <mergeCell ref="A6:E6"/>
    <mergeCell ref="E7:E8"/>
    <mergeCell ref="E9:E11"/>
    <mergeCell ref="E12:E14"/>
    <mergeCell ref="E15:E17"/>
    <mergeCell ref="E18:E20"/>
    <mergeCell ref="E21:E23"/>
    <mergeCell ref="E24:E26"/>
    <mergeCell ref="A12:A14"/>
    <mergeCell ref="B12:B14"/>
    <mergeCell ref="D12:D14"/>
    <mergeCell ref="F12:F14"/>
    <mergeCell ref="F24:F26"/>
    <mergeCell ref="A9:A11"/>
    <mergeCell ref="B9:B11"/>
    <mergeCell ref="F9:F11"/>
    <mergeCell ref="G9:G11"/>
    <mergeCell ref="D9:D11"/>
    <mergeCell ref="G7:G8"/>
    <mergeCell ref="H7:H8"/>
    <mergeCell ref="I7:I8"/>
    <mergeCell ref="J7:J8"/>
    <mergeCell ref="A7:A8"/>
    <mergeCell ref="B7:B8"/>
    <mergeCell ref="D7:D8"/>
    <mergeCell ref="H9:H11"/>
    <mergeCell ref="I9:I11"/>
    <mergeCell ref="J9:J11"/>
    <mergeCell ref="C7:C8"/>
    <mergeCell ref="C9:C11"/>
    <mergeCell ref="A18:A20"/>
    <mergeCell ref="B18:B20"/>
    <mergeCell ref="D18:D20"/>
    <mergeCell ref="F18:F20"/>
    <mergeCell ref="F15:F17"/>
    <mergeCell ref="A15:A17"/>
    <mergeCell ref="B15:B17"/>
    <mergeCell ref="D15:D17"/>
    <mergeCell ref="L15:L17"/>
    <mergeCell ref="G15:G17"/>
    <mergeCell ref="H15:H17"/>
    <mergeCell ref="I15:I17"/>
    <mergeCell ref="J15:J17"/>
    <mergeCell ref="X21:X23"/>
    <mergeCell ref="T21:T23"/>
    <mergeCell ref="K21:K23"/>
    <mergeCell ref="N21:N23"/>
    <mergeCell ref="V21:V23"/>
    <mergeCell ref="L21:L23"/>
    <mergeCell ref="T18:T20"/>
    <mergeCell ref="U18:U20"/>
    <mergeCell ref="U21:U23"/>
    <mergeCell ref="K18:K20"/>
    <mergeCell ref="N18:N20"/>
    <mergeCell ref="V18:V20"/>
    <mergeCell ref="W18:W20"/>
    <mergeCell ref="X18:X20"/>
    <mergeCell ref="L18:L20"/>
    <mergeCell ref="M18:M20"/>
    <mergeCell ref="O18:O20"/>
    <mergeCell ref="P18:P20"/>
    <mergeCell ref="Q18:Q20"/>
    <mergeCell ref="R18:R20"/>
    <mergeCell ref="S18:S20"/>
    <mergeCell ref="M21:M23"/>
    <mergeCell ref="O21:O23"/>
    <mergeCell ref="P21:P23"/>
    <mergeCell ref="D21:D23"/>
    <mergeCell ref="F21:F23"/>
    <mergeCell ref="G21:G23"/>
    <mergeCell ref="I24:I26"/>
    <mergeCell ref="J24:J26"/>
    <mergeCell ref="W15:W17"/>
    <mergeCell ref="G18:G20"/>
    <mergeCell ref="W21:W23"/>
    <mergeCell ref="H18:H20"/>
    <mergeCell ref="I18:I20"/>
    <mergeCell ref="W24:W26"/>
    <mergeCell ref="U24:U26"/>
    <mergeCell ref="K24:K26"/>
    <mergeCell ref="N24:N26"/>
    <mergeCell ref="V24:V26"/>
    <mergeCell ref="L24:L26"/>
    <mergeCell ref="J18:J20"/>
    <mergeCell ref="G24:G26"/>
    <mergeCell ref="H24:H26"/>
    <mergeCell ref="H21:H23"/>
    <mergeCell ref="I21:I23"/>
    <mergeCell ref="J21:J23"/>
    <mergeCell ref="T15:T17"/>
    <mergeCell ref="U15:U17"/>
    <mergeCell ref="W30:W32"/>
    <mergeCell ref="X30:X32"/>
    <mergeCell ref="X27:X29"/>
    <mergeCell ref="T27:T29"/>
    <mergeCell ref="U27:U29"/>
    <mergeCell ref="M24:M26"/>
    <mergeCell ref="O24:O26"/>
    <mergeCell ref="P24:P26"/>
    <mergeCell ref="Q24:Q26"/>
    <mergeCell ref="R24:R26"/>
    <mergeCell ref="S24:S26"/>
    <mergeCell ref="W27:W29"/>
    <mergeCell ref="Q27:Q29"/>
    <mergeCell ref="R27:R29"/>
    <mergeCell ref="S27:S29"/>
    <mergeCell ref="X24:X26"/>
    <mergeCell ref="T24:T26"/>
    <mergeCell ref="N27:N29"/>
    <mergeCell ref="K27:K29"/>
    <mergeCell ref="M27:M29"/>
    <mergeCell ref="A33:A35"/>
    <mergeCell ref="B33:B35"/>
    <mergeCell ref="D33:D35"/>
    <mergeCell ref="F33:F35"/>
    <mergeCell ref="G33:G35"/>
    <mergeCell ref="G30:G32"/>
    <mergeCell ref="H30:H32"/>
    <mergeCell ref="I30:I32"/>
    <mergeCell ref="J30:J32"/>
    <mergeCell ref="E33:E35"/>
    <mergeCell ref="A30:A32"/>
    <mergeCell ref="B30:B32"/>
    <mergeCell ref="D30:D32"/>
    <mergeCell ref="F30:F32"/>
    <mergeCell ref="E30:E32"/>
    <mergeCell ref="G27:G29"/>
    <mergeCell ref="H27:H29"/>
    <mergeCell ref="I27:I29"/>
    <mergeCell ref="J27:J29"/>
    <mergeCell ref="E27:E29"/>
    <mergeCell ref="F27:F29"/>
    <mergeCell ref="A27:A29"/>
    <mergeCell ref="G36:G38"/>
    <mergeCell ref="H36:H38"/>
    <mergeCell ref="H33:H35"/>
    <mergeCell ref="I33:I35"/>
    <mergeCell ref="J33:J35"/>
    <mergeCell ref="W33:W35"/>
    <mergeCell ref="X33:X35"/>
    <mergeCell ref="T33:T35"/>
    <mergeCell ref="K33:K35"/>
    <mergeCell ref="N33:N35"/>
    <mergeCell ref="V33:V35"/>
    <mergeCell ref="L33:L35"/>
    <mergeCell ref="M33:M35"/>
    <mergeCell ref="O33:O35"/>
    <mergeCell ref="P33:P35"/>
    <mergeCell ref="Q33:Q35"/>
    <mergeCell ref="R33:R35"/>
    <mergeCell ref="S33:S35"/>
    <mergeCell ref="I36:I38"/>
    <mergeCell ref="J36:J38"/>
    <mergeCell ref="W36:W38"/>
    <mergeCell ref="X36:X38"/>
    <mergeCell ref="T36:T38"/>
    <mergeCell ref="U36:U38"/>
    <mergeCell ref="K36:K38"/>
    <mergeCell ref="N36:N38"/>
    <mergeCell ref="V36:V38"/>
    <mergeCell ref="L36:L38"/>
    <mergeCell ref="U33:U35"/>
    <mergeCell ref="T30:T32"/>
    <mergeCell ref="U30:U32"/>
    <mergeCell ref="R30:R32"/>
    <mergeCell ref="S30:S32"/>
    <mergeCell ref="K30:K32"/>
    <mergeCell ref="N30:N32"/>
    <mergeCell ref="V30:V32"/>
    <mergeCell ref="L30:L32"/>
    <mergeCell ref="M30:M32"/>
    <mergeCell ref="O30:O32"/>
    <mergeCell ref="P30:P32"/>
    <mergeCell ref="Q30:Q32"/>
    <mergeCell ref="J12:J14"/>
    <mergeCell ref="K12:K14"/>
    <mergeCell ref="N12:N14"/>
    <mergeCell ref="V12:V14"/>
    <mergeCell ref="L12:L14"/>
    <mergeCell ref="M12:M14"/>
    <mergeCell ref="O12:O14"/>
    <mergeCell ref="P12:P14"/>
    <mergeCell ref="Q12:Q14"/>
    <mergeCell ref="R12:R14"/>
    <mergeCell ref="S12:S14"/>
    <mergeCell ref="U12:U14"/>
    <mergeCell ref="G12:G14"/>
    <mergeCell ref="H12:H14"/>
    <mergeCell ref="V27:V29"/>
    <mergeCell ref="L27:L29"/>
    <mergeCell ref="K7:K8"/>
    <mergeCell ref="N7:N8"/>
    <mergeCell ref="V7:V8"/>
    <mergeCell ref="K9:K11"/>
    <mergeCell ref="N9:N11"/>
    <mergeCell ref="V9:V11"/>
    <mergeCell ref="L7:L8"/>
    <mergeCell ref="M7:M8"/>
    <mergeCell ref="U9:U11"/>
    <mergeCell ref="T7:T8"/>
    <mergeCell ref="U7:U8"/>
    <mergeCell ref="O7:O8"/>
    <mergeCell ref="P7:P8"/>
    <mergeCell ref="Q7:Q8"/>
    <mergeCell ref="R7:R8"/>
    <mergeCell ref="K15:K17"/>
    <mergeCell ref="V15:V17"/>
    <mergeCell ref="I12:I14"/>
    <mergeCell ref="O27:O29"/>
    <mergeCell ref="P27:P29"/>
    <mergeCell ref="Q21:Q23"/>
    <mergeCell ref="R21:R23"/>
    <mergeCell ref="S21:S23"/>
    <mergeCell ref="Q15:Q17"/>
    <mergeCell ref="R15:R17"/>
    <mergeCell ref="S15:S17"/>
    <mergeCell ref="M15:M17"/>
    <mergeCell ref="O15:O17"/>
    <mergeCell ref="P15:P17"/>
    <mergeCell ref="Y12:Y14"/>
    <mergeCell ref="Z12:Z14"/>
    <mergeCell ref="Y15:Y17"/>
    <mergeCell ref="Z15:Z17"/>
    <mergeCell ref="Y9:Y11"/>
    <mergeCell ref="Z9:Z11"/>
    <mergeCell ref="S7:S8"/>
    <mergeCell ref="L9:L11"/>
    <mergeCell ref="M9:M11"/>
    <mergeCell ref="O9:O11"/>
    <mergeCell ref="P9:P11"/>
    <mergeCell ref="Q9:Q11"/>
    <mergeCell ref="R9:R11"/>
    <mergeCell ref="S9:S11"/>
    <mergeCell ref="W7:W8"/>
    <mergeCell ref="X7:X8"/>
    <mergeCell ref="W12:W14"/>
    <mergeCell ref="X12:X14"/>
    <mergeCell ref="T12:T14"/>
    <mergeCell ref="W9:W11"/>
    <mergeCell ref="X9:X11"/>
    <mergeCell ref="T9:T11"/>
    <mergeCell ref="X15:X17"/>
    <mergeCell ref="N15:N17"/>
    <mergeCell ref="Y30:Y32"/>
    <mergeCell ref="Z30:Z32"/>
    <mergeCell ref="Y33:Y35"/>
    <mergeCell ref="Z33:Z35"/>
    <mergeCell ref="Y24:Y26"/>
    <mergeCell ref="Z24:Z26"/>
    <mergeCell ref="Y27:Y29"/>
    <mergeCell ref="Z27:Z29"/>
    <mergeCell ref="Y18:Y20"/>
    <mergeCell ref="Z18:Z20"/>
    <mergeCell ref="Y21:Y23"/>
    <mergeCell ref="Z21:Z23"/>
    <mergeCell ref="Y36:Y38"/>
    <mergeCell ref="Z36:Z38"/>
    <mergeCell ref="A39:A41"/>
    <mergeCell ref="B39:B41"/>
    <mergeCell ref="D39:D41"/>
    <mergeCell ref="F39:F41"/>
    <mergeCell ref="G39:G41"/>
    <mergeCell ref="H39:H41"/>
    <mergeCell ref="I39:I41"/>
    <mergeCell ref="M36:M38"/>
    <mergeCell ref="O36:O38"/>
    <mergeCell ref="P36:P38"/>
    <mergeCell ref="Q36:Q38"/>
    <mergeCell ref="R36:R38"/>
    <mergeCell ref="S36:S38"/>
    <mergeCell ref="A36:A38"/>
    <mergeCell ref="B36:B38"/>
    <mergeCell ref="D36:D38"/>
    <mergeCell ref="F36:F38"/>
    <mergeCell ref="E36:E38"/>
    <mergeCell ref="E39:E41"/>
    <mergeCell ref="V39:V41"/>
    <mergeCell ref="W39:W41"/>
    <mergeCell ref="X39:X41"/>
    <mergeCell ref="K39:K41"/>
    <mergeCell ref="L39:L41"/>
    <mergeCell ref="M39:M41"/>
    <mergeCell ref="N39:N41"/>
    <mergeCell ref="O39:O41"/>
    <mergeCell ref="E42:E44"/>
    <mergeCell ref="J42:J44"/>
    <mergeCell ref="K42:K44"/>
    <mergeCell ref="L42:L44"/>
    <mergeCell ref="M42:M44"/>
    <mergeCell ref="H42:H44"/>
    <mergeCell ref="I42:I44"/>
    <mergeCell ref="F42:F44"/>
    <mergeCell ref="G42:G44"/>
    <mergeCell ref="X42:X44"/>
    <mergeCell ref="Y42:Y44"/>
    <mergeCell ref="N42:N44"/>
    <mergeCell ref="O42:O44"/>
    <mergeCell ref="P42:P44"/>
    <mergeCell ref="Q42:Q44"/>
    <mergeCell ref="A42:A44"/>
    <mergeCell ref="B42:B44"/>
    <mergeCell ref="D42:D44"/>
    <mergeCell ref="R42:R44"/>
    <mergeCell ref="S42:S44"/>
    <mergeCell ref="Z51:Z53"/>
    <mergeCell ref="T51:T53"/>
    <mergeCell ref="U51:U53"/>
    <mergeCell ref="V51:V53"/>
    <mergeCell ref="W51:W53"/>
    <mergeCell ref="X45:X47"/>
    <mergeCell ref="Y45:Y47"/>
    <mergeCell ref="Z45:Z47"/>
    <mergeCell ref="A48:A50"/>
    <mergeCell ref="B48:B50"/>
    <mergeCell ref="D48:D50"/>
    <mergeCell ref="F48:F50"/>
    <mergeCell ref="G48:G50"/>
    <mergeCell ref="H48:H50"/>
    <mergeCell ref="I48:I50"/>
    <mergeCell ref="R45:R47"/>
    <mergeCell ref="S45:S47"/>
    <mergeCell ref="T45:T47"/>
    <mergeCell ref="U45:U47"/>
    <mergeCell ref="V45:V47"/>
    <mergeCell ref="W45:W47"/>
    <mergeCell ref="L45:L47"/>
    <mergeCell ref="M45:M47"/>
    <mergeCell ref="N45:N47"/>
    <mergeCell ref="A51:A53"/>
    <mergeCell ref="B51:B53"/>
    <mergeCell ref="D51:D53"/>
    <mergeCell ref="F51:F53"/>
    <mergeCell ref="G51:G53"/>
    <mergeCell ref="P48:P50"/>
    <mergeCell ref="Q48:Q50"/>
    <mergeCell ref="R48:R50"/>
    <mergeCell ref="S48:S50"/>
    <mergeCell ref="J48:J50"/>
    <mergeCell ref="K48:K50"/>
    <mergeCell ref="L48:L50"/>
    <mergeCell ref="M48:M50"/>
    <mergeCell ref="N48:N50"/>
    <mergeCell ref="O48:O50"/>
    <mergeCell ref="E51:E53"/>
    <mergeCell ref="E48:E50"/>
    <mergeCell ref="X51:X53"/>
    <mergeCell ref="Y51:Y53"/>
    <mergeCell ref="N51:N53"/>
    <mergeCell ref="O51:O53"/>
    <mergeCell ref="P51:P53"/>
    <mergeCell ref="Q51:Q53"/>
    <mergeCell ref="R51:R53"/>
    <mergeCell ref="S51:S53"/>
    <mergeCell ref="H51:H53"/>
    <mergeCell ref="I51:I53"/>
    <mergeCell ref="J51:J53"/>
    <mergeCell ref="K51:K53"/>
    <mergeCell ref="L51:L53"/>
    <mergeCell ref="M51:M53"/>
    <mergeCell ref="X48:X50"/>
    <mergeCell ref="Y48:Y50"/>
    <mergeCell ref="A1:B4"/>
    <mergeCell ref="Z48:Z50"/>
    <mergeCell ref="T48:T50"/>
    <mergeCell ref="U48:U50"/>
    <mergeCell ref="O45:O47"/>
    <mergeCell ref="P45:P47"/>
    <mergeCell ref="Q45:Q47"/>
    <mergeCell ref="E45:E47"/>
    <mergeCell ref="Y39:Y41"/>
    <mergeCell ref="Z39:Z41"/>
    <mergeCell ref="T39:T41"/>
    <mergeCell ref="U39:U41"/>
    <mergeCell ref="Z42:Z44"/>
    <mergeCell ref="A45:A47"/>
    <mergeCell ref="B45:B47"/>
    <mergeCell ref="D45:D47"/>
    <mergeCell ref="F45:F47"/>
    <mergeCell ref="G45:G47"/>
    <mergeCell ref="H45:H47"/>
    <mergeCell ref="I45:I47"/>
    <mergeCell ref="J45:J47"/>
    <mergeCell ref="K45:K47"/>
    <mergeCell ref="X1:Z1"/>
    <mergeCell ref="X2:Z2"/>
    <mergeCell ref="X3:Z3"/>
    <mergeCell ref="X4:Z4"/>
    <mergeCell ref="A54:A56"/>
    <mergeCell ref="B54:B56"/>
    <mergeCell ref="D54:D56"/>
    <mergeCell ref="E54:E56"/>
    <mergeCell ref="F54:F56"/>
    <mergeCell ref="G54:G56"/>
    <mergeCell ref="H54:H56"/>
    <mergeCell ref="I54:I56"/>
    <mergeCell ref="J54:J56"/>
    <mergeCell ref="K54:K56"/>
    <mergeCell ref="L54:L56"/>
    <mergeCell ref="M54:M56"/>
    <mergeCell ref="N54:N56"/>
    <mergeCell ref="O54:O56"/>
    <mergeCell ref="P54:P56"/>
    <mergeCell ref="Q54:Q56"/>
    <mergeCell ref="R54:R56"/>
    <mergeCell ref="S54:S56"/>
    <mergeCell ref="T54:T56"/>
    <mergeCell ref="V48:V50"/>
    <mergeCell ref="X54:X56"/>
    <mergeCell ref="Y54:Y56"/>
    <mergeCell ref="Z54:Z56"/>
    <mergeCell ref="A57:A59"/>
    <mergeCell ref="B57:B59"/>
    <mergeCell ref="D57:D59"/>
    <mergeCell ref="E57:E59"/>
    <mergeCell ref="F57:F59"/>
    <mergeCell ref="G57:G59"/>
    <mergeCell ref="H57:H59"/>
    <mergeCell ref="I57:I59"/>
    <mergeCell ref="J57:J59"/>
    <mergeCell ref="K57:K59"/>
    <mergeCell ref="L57:L59"/>
    <mergeCell ref="M57:M59"/>
    <mergeCell ref="N57:N59"/>
    <mergeCell ref="O57:O59"/>
    <mergeCell ref="P57:P59"/>
    <mergeCell ref="Q57:Q59"/>
    <mergeCell ref="R57:R59"/>
    <mergeCell ref="S57:S59"/>
    <mergeCell ref="X57:X59"/>
    <mergeCell ref="Y57:Y59"/>
    <mergeCell ref="Z57:Z59"/>
    <mergeCell ref="O63:O65"/>
    <mergeCell ref="P63:P65"/>
    <mergeCell ref="Q63:Q65"/>
    <mergeCell ref="A60:A62"/>
    <mergeCell ref="B60:B62"/>
    <mergeCell ref="D60:D62"/>
    <mergeCell ref="E60:E62"/>
    <mergeCell ref="F60:F62"/>
    <mergeCell ref="G60:G62"/>
    <mergeCell ref="H60:H62"/>
    <mergeCell ref="I60:I62"/>
    <mergeCell ref="J60:J62"/>
    <mergeCell ref="T57:T59"/>
    <mergeCell ref="U57:U59"/>
    <mergeCell ref="A63:A65"/>
    <mergeCell ref="B63:B65"/>
    <mergeCell ref="D63:D65"/>
    <mergeCell ref="E63:E65"/>
    <mergeCell ref="F63:F65"/>
    <mergeCell ref="G63:G65"/>
    <mergeCell ref="H63:H65"/>
    <mergeCell ref="I63:I65"/>
    <mergeCell ref="J63:J65"/>
    <mergeCell ref="C63:C65"/>
    <mergeCell ref="K60:K62"/>
    <mergeCell ref="L60:L62"/>
    <mergeCell ref="M60:M62"/>
    <mergeCell ref="N60:N62"/>
    <mergeCell ref="O60:O62"/>
    <mergeCell ref="P60:P62"/>
    <mergeCell ref="Q60:Q62"/>
    <mergeCell ref="R60:R62"/>
    <mergeCell ref="K63:K65"/>
    <mergeCell ref="L63:L65"/>
    <mergeCell ref="M63:M65"/>
    <mergeCell ref="N63:N65"/>
    <mergeCell ref="W63:W65"/>
    <mergeCell ref="X63:X65"/>
    <mergeCell ref="Y63:Y65"/>
    <mergeCell ref="Z63:Z65"/>
    <mergeCell ref="S60:S62"/>
    <mergeCell ref="T60:T62"/>
    <mergeCell ref="U60:U62"/>
    <mergeCell ref="V60:V62"/>
    <mergeCell ref="W60:W62"/>
    <mergeCell ref="X60:X62"/>
    <mergeCell ref="Y60:Y62"/>
    <mergeCell ref="Z60:Z62"/>
    <mergeCell ref="A66:A68"/>
    <mergeCell ref="B66:B68"/>
    <mergeCell ref="D66:D68"/>
    <mergeCell ref="E66:E68"/>
    <mergeCell ref="F66:F68"/>
    <mergeCell ref="G66:G68"/>
    <mergeCell ref="H66:H68"/>
    <mergeCell ref="I66:I68"/>
    <mergeCell ref="J66:J68"/>
    <mergeCell ref="C66:C68"/>
    <mergeCell ref="T66:T68"/>
    <mergeCell ref="U66:U68"/>
    <mergeCell ref="V66:V68"/>
    <mergeCell ref="W66:W68"/>
    <mergeCell ref="X66:X68"/>
    <mergeCell ref="Y66:Y68"/>
    <mergeCell ref="Z66:Z68"/>
    <mergeCell ref="Y6:Y8"/>
    <mergeCell ref="Z6:Z8"/>
    <mergeCell ref="F6:X6"/>
    <mergeCell ref="K66:K68"/>
    <mergeCell ref="L66:L68"/>
    <mergeCell ref="M66:M68"/>
    <mergeCell ref="N66:N68"/>
    <mergeCell ref="O66:O68"/>
    <mergeCell ref="P66:P68"/>
    <mergeCell ref="Q66:Q68"/>
    <mergeCell ref="R66:R68"/>
    <mergeCell ref="S66:S68"/>
    <mergeCell ref="R63:R65"/>
    <mergeCell ref="S63:S65"/>
    <mergeCell ref="T63:T65"/>
    <mergeCell ref="U63:U65"/>
    <mergeCell ref="V63:V65"/>
    <mergeCell ref="C12:C14"/>
    <mergeCell ref="C15:C17"/>
    <mergeCell ref="C18:C20"/>
    <mergeCell ref="C21:C23"/>
    <mergeCell ref="C24:C26"/>
    <mergeCell ref="C27:C29"/>
    <mergeCell ref="C30:C32"/>
    <mergeCell ref="C33:C35"/>
    <mergeCell ref="C36:C38"/>
    <mergeCell ref="C1:W4"/>
    <mergeCell ref="C39:C41"/>
    <mergeCell ref="C42:C44"/>
    <mergeCell ref="C45:C47"/>
    <mergeCell ref="C48:C50"/>
    <mergeCell ref="C51:C53"/>
    <mergeCell ref="C54:C56"/>
    <mergeCell ref="C57:C59"/>
    <mergeCell ref="C60:C62"/>
    <mergeCell ref="V57:V59"/>
    <mergeCell ref="W57:W59"/>
    <mergeCell ref="U54:U56"/>
    <mergeCell ref="V54:V56"/>
    <mergeCell ref="W54:W56"/>
    <mergeCell ref="W48:W50"/>
    <mergeCell ref="T42:T44"/>
    <mergeCell ref="U42:U44"/>
    <mergeCell ref="V42:V44"/>
    <mergeCell ref="W42:W44"/>
    <mergeCell ref="P39:P41"/>
    <mergeCell ref="Q39:Q41"/>
    <mergeCell ref="R39:R41"/>
    <mergeCell ref="S39:S41"/>
    <mergeCell ref="J39:J41"/>
  </mergeCells>
  <conditionalFormatting sqref="B9:B11 D9:Y11">
    <cfRule type="expression" dxfId="307" priority="156">
      <formula>IF($E9="No aplica",1,0)</formula>
    </cfRule>
  </conditionalFormatting>
  <conditionalFormatting sqref="Z9">
    <cfRule type="cellIs" dxfId="306" priority="102" operator="equal">
      <formula>"Catastrófico"</formula>
    </cfRule>
    <cfRule type="cellIs" dxfId="305" priority="103" operator="equal">
      <formula>"Mayor"</formula>
    </cfRule>
    <cfRule type="cellIs" dxfId="304" priority="104" operator="equal">
      <formula>"Moderado"</formula>
    </cfRule>
    <cfRule type="cellIs" dxfId="303" priority="105" operator="equal">
      <formula>"Menor"</formula>
    </cfRule>
    <cfRule type="cellIs" dxfId="302" priority="106" operator="equal">
      <formula>"Leve"</formula>
    </cfRule>
  </conditionalFormatting>
  <conditionalFormatting sqref="Z9:Z11">
    <cfRule type="expression" dxfId="301" priority="101">
      <formula>IF($E9="No aplica",1,0)</formula>
    </cfRule>
  </conditionalFormatting>
  <conditionalFormatting sqref="B12:B68 D12:X20 D24:X68 D21:E23 O21:X23">
    <cfRule type="expression" dxfId="300" priority="82">
      <formula>IF($E12="No aplica",1,0)</formula>
    </cfRule>
  </conditionalFormatting>
  <conditionalFormatting sqref="C9:C11">
    <cfRule type="expression" dxfId="299" priority="75">
      <formula>IF($E9="No aplica",1,0)</formula>
    </cfRule>
  </conditionalFormatting>
  <conditionalFormatting sqref="C12:C14">
    <cfRule type="expression" dxfId="298" priority="73">
      <formula>IF($E12="No aplica",1,0)</formula>
    </cfRule>
  </conditionalFormatting>
  <conditionalFormatting sqref="C15:C68">
    <cfRule type="expression" dxfId="297" priority="72">
      <formula>IF($E15="No aplica",1,0)</formula>
    </cfRule>
  </conditionalFormatting>
  <conditionalFormatting sqref="Y12:Y68">
    <cfRule type="expression" dxfId="296" priority="8">
      <formula>IF($E12="No aplica",1,0)</formula>
    </cfRule>
  </conditionalFormatting>
  <conditionalFormatting sqref="Z12 Z15 Z18 Z21 Z24 Z27 Z30 Z33 Z36 Z39 Z42 Z45 Z48 Z51 Z54 Z57 Z60 Z63 Z66">
    <cfRule type="cellIs" dxfId="295" priority="3" operator="equal">
      <formula>"Catastrófico"</formula>
    </cfRule>
    <cfRule type="cellIs" dxfId="294" priority="4" operator="equal">
      <formula>"Mayor"</formula>
    </cfRule>
    <cfRule type="cellIs" dxfId="293" priority="5" operator="equal">
      <formula>"Moderado"</formula>
    </cfRule>
    <cfRule type="cellIs" dxfId="292" priority="6" operator="equal">
      <formula>"Menor"</formula>
    </cfRule>
    <cfRule type="cellIs" dxfId="291" priority="7" operator="equal">
      <formula>"Leve"</formula>
    </cfRule>
  </conditionalFormatting>
  <conditionalFormatting sqref="Z12:Z68">
    <cfRule type="expression" dxfId="290" priority="2">
      <formula>IF($E12="No aplica",1,0)</formula>
    </cfRule>
  </conditionalFormatting>
  <conditionalFormatting sqref="F21:N23">
    <cfRule type="expression" dxfId="289" priority="1">
      <formula>IF($E21="No aplica",1,0)</formula>
    </cfRule>
  </conditionalFormatting>
  <dataValidations count="1">
    <dataValidation type="list" allowBlank="1" showInputMessage="1" showErrorMessage="1" sqref="F9:X68">
      <formula1>IF(OR($D9="No aplica",$D9=""),"",SI_NO)</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0"/>
  <sheetViews>
    <sheetView topLeftCell="C1" zoomScale="80" zoomScaleNormal="80" workbookViewId="0">
      <pane ySplit="8" topLeftCell="A19" activePane="bottomLeft" state="frozen"/>
      <selection pane="bottomLeft" activeCell="M29" sqref="M29"/>
    </sheetView>
  </sheetViews>
  <sheetFormatPr baseColWidth="10" defaultColWidth="0" defaultRowHeight="16.5" zeroHeight="1" x14ac:dyDescent="0.3"/>
  <cols>
    <col min="1" max="1" width="4" style="8" bestFit="1" customWidth="1"/>
    <col min="2" max="3" width="18.85546875" style="8" customWidth="1"/>
    <col min="4" max="4" width="27.42578125" style="8" customWidth="1"/>
    <col min="5" max="5" width="20.28515625" style="8" customWidth="1"/>
    <col min="6" max="6" width="19.5703125" style="8" customWidth="1"/>
    <col min="7" max="7" width="22.7109375" style="8" customWidth="1"/>
    <col min="8" max="8" width="29.42578125" style="8" customWidth="1"/>
    <col min="9" max="9" width="20.28515625" style="8" customWidth="1"/>
    <col min="10" max="10" width="42" style="8" customWidth="1"/>
    <col min="11" max="12" width="26.28515625" style="8" customWidth="1"/>
    <col min="13" max="13" width="11.42578125" style="2" customWidth="1"/>
    <col min="14" max="16" width="11.42578125" style="2" hidden="1" customWidth="1"/>
    <col min="17" max="16384" width="11.42578125" style="4" hidden="1"/>
  </cols>
  <sheetData>
    <row r="1" spans="1:16" ht="15.75" customHeight="1" x14ac:dyDescent="0.3">
      <c r="A1" s="178"/>
      <c r="B1" s="179"/>
      <c r="C1" s="166" t="s">
        <v>162</v>
      </c>
      <c r="D1" s="166"/>
      <c r="E1" s="166"/>
      <c r="F1" s="166"/>
      <c r="G1" s="166"/>
      <c r="H1" s="166"/>
      <c r="I1" s="166"/>
      <c r="J1" s="166"/>
      <c r="K1" s="184" t="s">
        <v>264</v>
      </c>
      <c r="L1" s="184"/>
      <c r="M1" s="3"/>
      <c r="N1" s="3"/>
      <c r="O1" s="3"/>
      <c r="P1" s="3"/>
    </row>
    <row r="2" spans="1:16" ht="15.75" customHeight="1" x14ac:dyDescent="0.3">
      <c r="A2" s="180"/>
      <c r="B2" s="181"/>
      <c r="C2" s="166"/>
      <c r="D2" s="166"/>
      <c r="E2" s="166"/>
      <c r="F2" s="166"/>
      <c r="G2" s="166"/>
      <c r="H2" s="166"/>
      <c r="I2" s="166"/>
      <c r="J2" s="166"/>
      <c r="K2" s="184" t="s">
        <v>263</v>
      </c>
      <c r="L2" s="184"/>
      <c r="M2" s="3"/>
      <c r="N2" s="3"/>
      <c r="O2" s="3"/>
      <c r="P2" s="3"/>
    </row>
    <row r="3" spans="1:16" ht="15.75" customHeight="1" x14ac:dyDescent="0.3">
      <c r="A3" s="180"/>
      <c r="B3" s="181"/>
      <c r="C3" s="166"/>
      <c r="D3" s="166"/>
      <c r="E3" s="166"/>
      <c r="F3" s="166"/>
      <c r="G3" s="166"/>
      <c r="H3" s="166"/>
      <c r="I3" s="166"/>
      <c r="J3" s="166"/>
      <c r="K3" s="184" t="s">
        <v>315</v>
      </c>
      <c r="L3" s="184"/>
      <c r="M3" s="3"/>
      <c r="N3" s="3"/>
      <c r="O3" s="3"/>
      <c r="P3" s="3"/>
    </row>
    <row r="4" spans="1:16" ht="15.75" customHeight="1" x14ac:dyDescent="0.3">
      <c r="A4" s="182"/>
      <c r="B4" s="183"/>
      <c r="C4" s="166"/>
      <c r="D4" s="166"/>
      <c r="E4" s="166"/>
      <c r="F4" s="166"/>
      <c r="G4" s="166"/>
      <c r="H4" s="166"/>
      <c r="I4" s="166"/>
      <c r="J4" s="166"/>
      <c r="K4" s="184" t="s">
        <v>355</v>
      </c>
      <c r="L4" s="184"/>
      <c r="M4" s="3"/>
      <c r="N4" s="3"/>
      <c r="O4" s="3"/>
      <c r="P4" s="3"/>
    </row>
    <row r="5" spans="1:16" x14ac:dyDescent="0.3">
      <c r="A5" s="12"/>
      <c r="B5" s="12"/>
      <c r="C5" s="12"/>
      <c r="D5" s="12"/>
      <c r="E5" s="12"/>
      <c r="F5" s="12"/>
      <c r="G5" s="12"/>
      <c r="H5" s="12"/>
      <c r="I5" s="12"/>
      <c r="J5" s="12"/>
      <c r="K5" s="12"/>
      <c r="L5" s="12"/>
      <c r="M5" s="3"/>
      <c r="N5" s="3"/>
      <c r="O5" s="3"/>
      <c r="P5" s="3"/>
    </row>
    <row r="6" spans="1:16" ht="15.75" customHeight="1" x14ac:dyDescent="0.3">
      <c r="A6" s="173" t="s">
        <v>109</v>
      </c>
      <c r="B6" s="174"/>
      <c r="C6" s="174"/>
      <c r="D6" s="174"/>
      <c r="E6" s="174"/>
      <c r="F6" s="174"/>
      <c r="G6" s="175"/>
      <c r="H6" s="136" t="s">
        <v>161</v>
      </c>
      <c r="I6" s="136"/>
      <c r="J6" s="136"/>
      <c r="K6" s="136"/>
      <c r="L6" s="136"/>
      <c r="M6" s="3"/>
      <c r="N6" s="3"/>
      <c r="O6" s="3"/>
      <c r="P6" s="3"/>
    </row>
    <row r="7" spans="1:16" ht="18" customHeight="1" x14ac:dyDescent="0.3">
      <c r="A7" s="172" t="s">
        <v>88</v>
      </c>
      <c r="B7" s="138" t="s">
        <v>39</v>
      </c>
      <c r="C7" s="138" t="s">
        <v>319</v>
      </c>
      <c r="D7" s="138" t="s">
        <v>1</v>
      </c>
      <c r="E7" s="138" t="s">
        <v>86</v>
      </c>
      <c r="F7" s="137" t="s">
        <v>2</v>
      </c>
      <c r="G7" s="137" t="s">
        <v>320</v>
      </c>
      <c r="H7" s="171" t="s">
        <v>146</v>
      </c>
      <c r="I7" s="171" t="s">
        <v>147</v>
      </c>
      <c r="J7" s="138" t="s">
        <v>159</v>
      </c>
      <c r="K7" s="171" t="s">
        <v>148</v>
      </c>
      <c r="L7" s="171" t="s">
        <v>149</v>
      </c>
      <c r="M7" s="3"/>
      <c r="N7" s="3"/>
      <c r="O7" s="3"/>
      <c r="P7" s="3"/>
    </row>
    <row r="8" spans="1:16" ht="35.25" customHeight="1" x14ac:dyDescent="0.25">
      <c r="A8" s="172"/>
      <c r="B8" s="138"/>
      <c r="C8" s="138"/>
      <c r="D8" s="138"/>
      <c r="E8" s="138"/>
      <c r="F8" s="137"/>
      <c r="G8" s="137"/>
      <c r="H8" s="171"/>
      <c r="I8" s="171"/>
      <c r="J8" s="138"/>
      <c r="K8" s="171"/>
      <c r="L8" s="171"/>
      <c r="M8" s="13"/>
      <c r="N8" s="13"/>
      <c r="O8" s="13"/>
      <c r="P8" s="13"/>
    </row>
    <row r="9" spans="1:16" ht="16.5" customHeight="1" x14ac:dyDescent="0.25">
      <c r="A9" s="118">
        <v>1</v>
      </c>
      <c r="B9" s="164" t="str">
        <f>IF(MID('2. Identificación del Riesgo'!H9:H11,1,27)="Seguridad de la Información",'2. Identificación del Riesgo'!B9:B11,
IF('2. Identificación del Riesgo'!H9:H11="","",
IF(MID('2. Identificación del Riesgo'!H9:H11,1,27)&lt;&gt;"Seguridad de la Información","No aplica")))</f>
        <v>No aplica</v>
      </c>
      <c r="C9" s="164" t="str">
        <f>IF(MID('2. Identificación del Riesgo'!H9:H11,1,27)="Seguridad de la Información",'2. Identificación del Riesgo'!C9:C11,
IF('2. Identificación del Riesgo'!H9:H11="","",
IF(MID('2. Identificación del Riesgo'!H9:H11,1,27)&lt;&gt;"Seguridad de la Información","No aplica")))</f>
        <v>No aplica</v>
      </c>
      <c r="D9" s="164" t="str">
        <f>IF(MID('2. Identificación del Riesgo'!H9:H11,1,27)="Seguridad de la Información",'2. Identificación del Riesgo'!G9:G11,
IF('2. Identificación del Riesgo'!H9:H11="","",
IF(MID('2. Identificación del Riesgo'!H9:H11,1,27)&lt;&gt;"Seguridad de la Información","No aplica")))</f>
        <v>No aplica</v>
      </c>
      <c r="E9" s="164" t="str">
        <f>IF(MID('2. Identificación del Riesgo'!H9:H11,1,27)="Seguridad de la Información",'2. Identificación del Riesgo'!H9:H11,
IF('2. Identificación del Riesgo'!H9:H11="","",
IF(MID('2. Identificación del Riesgo'!H9:H11,1,27)&lt;&gt;"Seguridad de la Información","No aplica")))</f>
        <v>No aplica</v>
      </c>
      <c r="F9" s="164" t="str">
        <f>IF(MID('2. Identificación del Riesgo'!H9:H11,1,27)="Seguridad de la Información",'2. Identificación del Riesgo'!I9:I11,
IF('2. Identificación del Riesgo'!H9:H11="","",
IF(MID('2. Identificación del Riesgo'!H9:H11,1,27)&lt;&gt;"Seguridad de la Información","No aplica")))</f>
        <v>No aplica</v>
      </c>
      <c r="G9" s="164" t="str">
        <f>IF(MID('2. Identificación del Riesgo'!H9:H11,1,27)="Seguridad de la Información",CONCATENATE("Probabilidad: ",'2. Identificación del Riesgo'!K9:K11,"
","Impacto: ",'2. Identificación del Riesgo'!N9:N11,"
","Zona de Riesgo: ",'2. Identificación del Riesgo'!P9:P11),
IF('2. Identificación del Riesgo'!H9:H11="","",
IF(MID('2. Identificación del Riesgo'!H9:H11,1,27)&lt;&gt;"Seguridad de la Información","No aplica")))</f>
        <v>No aplica</v>
      </c>
      <c r="H9" s="120"/>
      <c r="I9" s="120"/>
      <c r="J9" s="176" t="str">
        <f>IF(I9="Información","Información fisica o digital como contratos, acuerdos de confidencialidad, manuales, procedimientos operativos, registros contables, bases de datos, entre otros.",
IF(I9="Software","Activo informático lógico como programas, herramientas ofimáticas o sistemas lógicos para la ejecución de las actividades.",
IF(I9="Hardware","Equipos físicos de cómputo y de comunicaciones como, servidores, biométricos que por su criticidad son considerados activos de información.",
IF(I9="Servicios","Servicio brindado por parte de la entidad para el apoyo de las actividades de los procesos, tales como: Servicios WEB, intranet, CRM, ERP, Portales organizacionales, Aplicaciones entre otros (Pueden estar compuestos por hardware y software).",
IF(I9="Intangibles","Se consideran intangibles aquellos activos inmateriales que otorgan a la entidad una ventaja competitiva relevante, uno de ellos es la imagen corporativa, reputación o el good will, entre otros.",
IF(I9="Componentes de Red","Medios necesarios para realizar la conexión de los elementos de hardware y software en una red, por ejemplo, el cableado estructurado y tarjetas de red, routers, switches, entre otros.",
IF(I9="Personas","Aquellos roles que, por su conocimiento, experiencia y criticidad para el proceso, son considerados activos de información, por ejemplo: personal con experiencia y capacitado para realizar una tarea específica en la ejecución de las actividades.",
IF(I9="Instalaciones","Espacio o área asignada para alojar y salvaguardar los datos considerados como activos críticos para la empresa.",""))))))))</f>
        <v/>
      </c>
      <c r="K9" s="120"/>
      <c r="L9" s="120"/>
      <c r="M9" s="14"/>
      <c r="N9" s="14"/>
      <c r="O9" s="14"/>
      <c r="P9" s="14"/>
    </row>
    <row r="10" spans="1:16" x14ac:dyDescent="0.3">
      <c r="A10" s="118"/>
      <c r="B10" s="164"/>
      <c r="C10" s="164"/>
      <c r="D10" s="164"/>
      <c r="E10" s="164"/>
      <c r="F10" s="164"/>
      <c r="G10" s="164"/>
      <c r="H10" s="120"/>
      <c r="I10" s="120"/>
      <c r="J10" s="176"/>
      <c r="K10" s="120"/>
      <c r="L10" s="120"/>
      <c r="M10" s="3"/>
      <c r="N10" s="3"/>
      <c r="O10" s="3"/>
      <c r="P10" s="3"/>
    </row>
    <row r="11" spans="1:16" x14ac:dyDescent="0.3">
      <c r="A11" s="118"/>
      <c r="B11" s="164"/>
      <c r="C11" s="164"/>
      <c r="D11" s="164"/>
      <c r="E11" s="164"/>
      <c r="F11" s="164"/>
      <c r="G11" s="164"/>
      <c r="H11" s="120"/>
      <c r="I11" s="120"/>
      <c r="J11" s="176"/>
      <c r="K11" s="120"/>
      <c r="L11" s="120"/>
      <c r="M11" s="3"/>
      <c r="N11" s="3"/>
      <c r="O11" s="3"/>
      <c r="P11" s="3"/>
    </row>
    <row r="12" spans="1:16" ht="16.5" customHeight="1" x14ac:dyDescent="0.3">
      <c r="A12" s="118">
        <v>2</v>
      </c>
      <c r="B12" s="164" t="str">
        <f>IF(MID('2. Identificación del Riesgo'!H12:H14,1,27)="Seguridad de la Información",'2. Identificación del Riesgo'!B12:B14,
IF('2. Identificación del Riesgo'!H12:H14="","",
IF(MID('2. Identificación del Riesgo'!H12:H14,1,27)&lt;&gt;"Seguridad de la Información","No aplica")))</f>
        <v>No aplica</v>
      </c>
      <c r="C12" s="164" t="str">
        <f>IF(MID('2. Identificación del Riesgo'!H12:H14,1,27)="Seguridad de la Información",'2. Identificación del Riesgo'!C12:C14,
IF('2. Identificación del Riesgo'!H12:H14="","",
IF(MID('2. Identificación del Riesgo'!H12:H14,1,27)&lt;&gt;"Seguridad de la Información","No aplica")))</f>
        <v>No aplica</v>
      </c>
      <c r="D12" s="164" t="str">
        <f>IF(MID('2. Identificación del Riesgo'!H12:H14,1,27)="Seguridad de la Información",'2. Identificación del Riesgo'!G12:G14,
IF('2. Identificación del Riesgo'!H12:H14="","",
IF(MID('2. Identificación del Riesgo'!H12:H14,1,27)&lt;&gt;"Seguridad de la Información","No aplica")))</f>
        <v>No aplica</v>
      </c>
      <c r="E12" s="164" t="str">
        <f>IF(MID('2. Identificación del Riesgo'!H12:H14,1,27)="Seguridad de la Información",'2. Identificación del Riesgo'!H12:H14,
IF('2. Identificación del Riesgo'!H12:H14="","",
IF(MID('2. Identificación del Riesgo'!H12:H14,1,27)&lt;&gt;"Seguridad de la Información","No aplica")))</f>
        <v>No aplica</v>
      </c>
      <c r="F12" s="164" t="str">
        <f>IF(MID('2. Identificación del Riesgo'!H12:H14,1,27)="Seguridad de la Información",'2. Identificación del Riesgo'!I12:I14,
IF('2. Identificación del Riesgo'!H12:H14="","",
IF(MID('2. Identificación del Riesgo'!H12:H14,1,27)&lt;&gt;"Seguridad de la Información","No aplica")))</f>
        <v>No aplica</v>
      </c>
      <c r="G12" s="164" t="str">
        <f>IF(MID('2. Identificación del Riesgo'!H12:H14,1,27)="Seguridad de la Información",CONCATENATE("Probabilidad: ",'2. Identificación del Riesgo'!K12:K14,"
","Impacto: ",'2. Identificación del Riesgo'!N12:N14,"
","Zona de Riesgo: ",'2. Identificación del Riesgo'!P12:P14),
IF('2. Identificación del Riesgo'!H12:H14="","",
IF(MID('2. Identificación del Riesgo'!H12:H14,1,27)&lt;&gt;"Seguridad de la Información","No aplica")))</f>
        <v>No aplica</v>
      </c>
      <c r="H12" s="120"/>
      <c r="I12" s="120" t="s">
        <v>151</v>
      </c>
      <c r="J12" s="176" t="str">
        <f t="shared" ref="J12" si="0">IF(I12="Información","Información fisica o digital como contratos, acuerdos de confidencialidad, manuales, procedimientos operativos, registros contables, bases de datos, entre otros.",
IF(I12="Software","Activo informático lógico como programas, herramientas ofimáticas o sistemas lógicos para la ejecución de las actividades.",
IF(I12="Hardware","Equipos físicos de cómputo y de comunicaciones como, servidores, biométricos que por su criticidad son considerados activos de información.",
IF(I12="Servicios","Servicio brindado por parte de la entidad para el apoyo de las actividades de los procesos, tales como: Servicios WEB, intranet, CRM, ERP, Portales organizacionales, Aplicaciones entre otros (Pueden estar compuestos por hardware y software).",
IF(I12="Intangibles","Se consideran intangibles aquellos activos inmateriales que otorgan a la entidad una ventaja competitiva relevante, uno de ellos es la imagen corporativa, reputación o el good will, entre otros.",
IF(I12="Componentes de Red","Medios necesarios para realizar la conexión de los elementos de hardware y software en una red, por ejemplo, el cableado estructurado y tarjetas de red, routers, switches, entre otros.",
IF(I12="Personas","Aquellos roles que, por su conocimiento, experiencia y criticidad para el proceso, son considerados activos de información, por ejemplo: personal con experiencia y capacitado para realizar una tarea específica en la ejecución de las actividades.",
IF(I12="Instalaciones","Espacio o área asignada para alojar y salvaguardar los datos considerados como activos críticos para la empresa.",""))))))))</f>
        <v>Información fisica o digital como contratos, acuerdos de confidencialidad, manuales, procedimientos operativos, registros contables, bases de datos, entre otros.</v>
      </c>
      <c r="K12" s="120"/>
      <c r="L12" s="120"/>
      <c r="M12" s="3"/>
      <c r="N12" s="3"/>
      <c r="O12" s="3"/>
      <c r="P12" s="3"/>
    </row>
    <row r="13" spans="1:16" x14ac:dyDescent="0.3">
      <c r="A13" s="118"/>
      <c r="B13" s="164"/>
      <c r="C13" s="164"/>
      <c r="D13" s="164"/>
      <c r="E13" s="164"/>
      <c r="F13" s="164"/>
      <c r="G13" s="164"/>
      <c r="H13" s="120"/>
      <c r="I13" s="120"/>
      <c r="J13" s="176"/>
      <c r="K13" s="120"/>
      <c r="L13" s="120"/>
      <c r="M13" s="3"/>
      <c r="N13" s="3"/>
      <c r="O13" s="3"/>
      <c r="P13" s="3"/>
    </row>
    <row r="14" spans="1:16" x14ac:dyDescent="0.3">
      <c r="A14" s="118"/>
      <c r="B14" s="164"/>
      <c r="C14" s="164"/>
      <c r="D14" s="164"/>
      <c r="E14" s="164"/>
      <c r="F14" s="164"/>
      <c r="G14" s="164"/>
      <c r="H14" s="120"/>
      <c r="I14" s="120"/>
      <c r="J14" s="176"/>
      <c r="K14" s="120"/>
      <c r="L14" s="120"/>
      <c r="M14" s="3"/>
      <c r="N14" s="3"/>
      <c r="O14" s="3"/>
      <c r="P14" s="3"/>
    </row>
    <row r="15" spans="1:16" ht="16.5" customHeight="1" x14ac:dyDescent="0.3">
      <c r="A15" s="118">
        <v>3</v>
      </c>
      <c r="B15" s="164" t="str">
        <f>IF(MID('2. Identificación del Riesgo'!H15:H17,1,27)="Seguridad de la Información",'2. Identificación del Riesgo'!B15:B17,
IF('2. Identificación del Riesgo'!H15:H17="","",
IF(MID('2. Identificación del Riesgo'!H15:H17,1,27)&lt;&gt;"Seguridad de la Información","No aplica")))</f>
        <v>No aplica</v>
      </c>
      <c r="C15" s="164" t="str">
        <f>IF(MID('2. Identificación del Riesgo'!H15:H17,1,27)="Seguridad de la Información",'2. Identificación del Riesgo'!C15:C17,
IF('2. Identificación del Riesgo'!H15:H17="","",
IF(MID('2. Identificación del Riesgo'!H15:H17,1,27)&lt;&gt;"Seguridad de la Información","No aplica")))</f>
        <v>No aplica</v>
      </c>
      <c r="D15" s="164" t="str">
        <f>IF(MID('2. Identificación del Riesgo'!H15:H17,1,27)="Seguridad de la Información",'2. Identificación del Riesgo'!G15:G17,
IF('2. Identificación del Riesgo'!H15:H17="","",
IF(MID('2. Identificación del Riesgo'!H15:H17,1,27)&lt;&gt;"Seguridad de la Información","No aplica")))</f>
        <v>No aplica</v>
      </c>
      <c r="E15" s="164" t="str">
        <f>IF(MID('2. Identificación del Riesgo'!H15:H17,1,27)="Seguridad de la Información",'2. Identificación del Riesgo'!H15:H17,
IF('2. Identificación del Riesgo'!H15:H17="","",
IF(MID('2. Identificación del Riesgo'!H15:H17,1,27)&lt;&gt;"Seguridad de la Información","No aplica")))</f>
        <v>No aplica</v>
      </c>
      <c r="F15" s="164" t="str">
        <f>IF(MID('2. Identificación del Riesgo'!H15:H17,1,27)="Seguridad de la Información",'2. Identificación del Riesgo'!I15:I17,
IF('2. Identificación del Riesgo'!H15:H17="","",
IF(MID('2. Identificación del Riesgo'!H15:H17,1,27)&lt;&gt;"Seguridad de la Información","No aplica")))</f>
        <v>No aplica</v>
      </c>
      <c r="G15" s="164" t="str">
        <f>IF(MID('2. Identificación del Riesgo'!H15:H17,1,27)="Seguridad de la Información",CONCATENATE("Probabilidad: ",'2. Identificación del Riesgo'!K15:K17,"
","Impacto: ",'2. Identificación del Riesgo'!N15:N17,"
","Zona de Riesgo: ",'2. Identificación del Riesgo'!P15:P17),
IF('2. Identificación del Riesgo'!H15:H17="","",
IF(MID('2. Identificación del Riesgo'!H15:H17,1,27)&lt;&gt;"Seguridad de la Información","No aplica")))</f>
        <v>No aplica</v>
      </c>
      <c r="H15" s="120"/>
      <c r="I15" s="120"/>
      <c r="J15" s="176" t="str">
        <f t="shared" ref="J15" si="1">IF(I15="Información","Información fisica o digital como contratos, acuerdos de confidencialidad, manuales, procedimientos operativos, registros contables, bases de datos, entre otros.",
IF(I15="Software","Activo informático lógico como programas, herramientas ofimáticas o sistemas lógicos para la ejecución de las actividades.",
IF(I15="Hardware","Equipos físicos de cómputo y de comunicaciones como, servidores, biométricos que por su criticidad son considerados activos de información.",
IF(I15="Servicios","Servicio brindado por parte de la entidad para el apoyo de las actividades de los procesos, tales como: Servicios WEB, intranet, CRM, ERP, Portales organizacionales, Aplicaciones entre otros (Pueden estar compuestos por hardware y software).",
IF(I15="Intangibles","Se consideran intangibles aquellos activos inmateriales que otorgan a la entidad una ventaja competitiva relevante, uno de ellos es la imagen corporativa, reputación o el good will, entre otros.",
IF(I15="Componentes de Red","Medios necesarios para realizar la conexión de los elementos de hardware y software en una red, por ejemplo, el cableado estructurado y tarjetas de red, routers, switches, entre otros.",
IF(I15="Personas","Aquellos roles que, por su conocimiento, experiencia y criticidad para el proceso, son considerados activos de información, por ejemplo: personal con experiencia y capacitado para realizar una tarea específica en la ejecución de las actividades.",
IF(I15="Instalaciones","Espacio o área asignada para alojar y salvaguardar los datos considerados como activos críticos para la empresa.",""))))))))</f>
        <v/>
      </c>
      <c r="K15" s="120"/>
      <c r="L15" s="120"/>
      <c r="M15" s="3"/>
      <c r="N15" s="3"/>
      <c r="O15" s="3"/>
      <c r="P15" s="3"/>
    </row>
    <row r="16" spans="1:16" x14ac:dyDescent="0.3">
      <c r="A16" s="118"/>
      <c r="B16" s="164"/>
      <c r="C16" s="164"/>
      <c r="D16" s="164"/>
      <c r="E16" s="164"/>
      <c r="F16" s="164"/>
      <c r="G16" s="164"/>
      <c r="H16" s="120"/>
      <c r="I16" s="120"/>
      <c r="J16" s="176"/>
      <c r="K16" s="120"/>
      <c r="L16" s="120"/>
      <c r="M16" s="3"/>
      <c r="N16" s="3"/>
      <c r="O16" s="3"/>
      <c r="P16" s="3"/>
    </row>
    <row r="17" spans="1:16" x14ac:dyDescent="0.3">
      <c r="A17" s="118"/>
      <c r="B17" s="164"/>
      <c r="C17" s="164"/>
      <c r="D17" s="164"/>
      <c r="E17" s="164"/>
      <c r="F17" s="164"/>
      <c r="G17" s="164"/>
      <c r="H17" s="120"/>
      <c r="I17" s="120"/>
      <c r="J17" s="176"/>
      <c r="K17" s="120"/>
      <c r="L17" s="120"/>
      <c r="M17" s="3"/>
      <c r="N17" s="3"/>
      <c r="O17" s="3"/>
      <c r="P17" s="3"/>
    </row>
    <row r="18" spans="1:16" ht="16.5" customHeight="1" x14ac:dyDescent="0.3">
      <c r="A18" s="118">
        <v>4</v>
      </c>
      <c r="B18" s="164" t="str">
        <f>IF(MID('2. Identificación del Riesgo'!H18:H20,1,27)="Seguridad de la Información",'2. Identificación del Riesgo'!B18:B20,
IF('2. Identificación del Riesgo'!H18:H20="","",
IF(MID('2. Identificación del Riesgo'!H18:H20,1,27)&lt;&gt;"Seguridad de la Información","No aplica")))</f>
        <v>No aplica</v>
      </c>
      <c r="C18" s="164" t="str">
        <f>IF(MID('2. Identificación del Riesgo'!H18:H20,1,27)="Seguridad de la Información",'2. Identificación del Riesgo'!C18:C20,
IF('2. Identificación del Riesgo'!H18:H20="","",
IF(MID('2. Identificación del Riesgo'!H18:H20,1,27)&lt;&gt;"Seguridad de la Información","No aplica")))</f>
        <v>No aplica</v>
      </c>
      <c r="D18" s="164" t="str">
        <f>IF(MID('2. Identificación del Riesgo'!H18:H20,1,27)="Seguridad de la Información",'2. Identificación del Riesgo'!G18:G20,
IF('2. Identificación del Riesgo'!H18:H20="","",
IF(MID('2. Identificación del Riesgo'!H18:H20,1,27)&lt;&gt;"Seguridad de la Información","No aplica")))</f>
        <v>No aplica</v>
      </c>
      <c r="E18" s="164" t="str">
        <f>IF(MID('2. Identificación del Riesgo'!H18:H20,1,27)="Seguridad de la Información",'2. Identificación del Riesgo'!H18:H20,
IF('2. Identificación del Riesgo'!H18:H20="","",
IF(MID('2. Identificación del Riesgo'!H18:H20,1,27)&lt;&gt;"Seguridad de la Información","No aplica")))</f>
        <v>No aplica</v>
      </c>
      <c r="F18" s="164" t="str">
        <f>IF(MID('2. Identificación del Riesgo'!H18:H20,1,27)="Seguridad de la Información",'2. Identificación del Riesgo'!I18:I20,
IF('2. Identificación del Riesgo'!H18:H20="","",
IF(MID('2. Identificación del Riesgo'!H18:H20,1,27)&lt;&gt;"Seguridad de la Información","No aplica")))</f>
        <v>No aplica</v>
      </c>
      <c r="G18" s="164" t="str">
        <f>IF(MID('2. Identificación del Riesgo'!H18:H20,1,27)="Seguridad de la Información",CONCATENATE("Probabilidad: ",'2. Identificación del Riesgo'!K18:K20,"
","Impacto: ",'2. Identificación del Riesgo'!N18:N20,"
","Zona de Riesgo: ",'2. Identificación del Riesgo'!P18:P20),
IF('2. Identificación del Riesgo'!H18:H20="","",
IF(MID('2. Identificación del Riesgo'!H18:H20,1,27)&lt;&gt;"Seguridad de la Información","No aplica")))</f>
        <v>No aplica</v>
      </c>
      <c r="H18" s="120"/>
      <c r="I18" s="120"/>
      <c r="J18" s="176" t="str">
        <f t="shared" ref="J18" si="2">IF(I18="Información","Información fisica o digital como contratos, acuerdos de confidencialidad, manuales, procedimientos operativos, registros contables, bases de datos, entre otros.",
IF(I18="Software","Activo informático lógico como programas, herramientas ofimáticas o sistemas lógicos para la ejecución de las actividades.",
IF(I18="Hardware","Equipos físicos de cómputo y de comunicaciones como, servidores, biométricos que por su criticidad son considerados activos de información.",
IF(I18="Servicios","Servicio brindado por parte de la entidad para el apoyo de las actividades de los procesos, tales como: Servicios WEB, intranet, CRM, ERP, Portales organizacionales, Aplicaciones entre otros (Pueden estar compuestos por hardware y software).",
IF(I18="Intangibles","Se consideran intangibles aquellos activos inmateriales que otorgan a la entidad una ventaja competitiva relevante, uno de ellos es la imagen corporativa, reputación o el good will, entre otros.",
IF(I18="Componentes de Red","Medios necesarios para realizar la conexión de los elementos de hardware y software en una red, por ejemplo, el cableado estructurado y tarjetas de red, routers, switches, entre otros.",
IF(I18="Personas","Aquellos roles que, por su conocimiento, experiencia y criticidad para el proceso, son considerados activos de información, por ejemplo: personal con experiencia y capacitado para realizar una tarea específica en la ejecución de las actividades.",
IF(I18="Instalaciones","Espacio o área asignada para alojar y salvaguardar los datos considerados como activos críticos para la empresa.",""))))))))</f>
        <v/>
      </c>
      <c r="K18" s="120"/>
      <c r="L18" s="120"/>
      <c r="M18" s="3"/>
      <c r="N18" s="3"/>
      <c r="O18" s="3"/>
      <c r="P18" s="3"/>
    </row>
    <row r="19" spans="1:16" x14ac:dyDescent="0.3">
      <c r="A19" s="118"/>
      <c r="B19" s="164"/>
      <c r="C19" s="164"/>
      <c r="D19" s="164"/>
      <c r="E19" s="164"/>
      <c r="F19" s="164"/>
      <c r="G19" s="164"/>
      <c r="H19" s="120"/>
      <c r="I19" s="120"/>
      <c r="J19" s="176"/>
      <c r="K19" s="120"/>
      <c r="L19" s="120"/>
      <c r="M19" s="3"/>
      <c r="N19" s="3"/>
      <c r="O19" s="3"/>
      <c r="P19" s="3"/>
    </row>
    <row r="20" spans="1:16" x14ac:dyDescent="0.3">
      <c r="A20" s="118"/>
      <c r="B20" s="164"/>
      <c r="C20" s="164"/>
      <c r="D20" s="164"/>
      <c r="E20" s="164"/>
      <c r="F20" s="164"/>
      <c r="G20" s="164"/>
      <c r="H20" s="120"/>
      <c r="I20" s="120"/>
      <c r="J20" s="176"/>
      <c r="K20" s="120"/>
      <c r="L20" s="120"/>
      <c r="M20" s="3"/>
      <c r="N20" s="3"/>
      <c r="O20" s="3"/>
      <c r="P20" s="3"/>
    </row>
    <row r="21" spans="1:16" ht="16.5" customHeight="1" x14ac:dyDescent="0.3">
      <c r="A21" s="118">
        <v>5</v>
      </c>
      <c r="B21" s="164" t="str">
        <f>IF(MID('2. Identificación del Riesgo'!H21:H23,1,27)="Seguridad de la Información",'2. Identificación del Riesgo'!B21:B23,
IF('2. Identificación del Riesgo'!H21:H23="","",
IF(MID('2. Identificación del Riesgo'!H21:H23,1,27)&lt;&gt;"Seguridad de la Información","No aplica")))</f>
        <v>No aplica</v>
      </c>
      <c r="C21" s="164" t="str">
        <f>IF(MID('2. Identificación del Riesgo'!H21:H23,1,27)="Seguridad de la Información",'2. Identificación del Riesgo'!C21:C23,
IF('2. Identificación del Riesgo'!H21:H23="","",
IF(MID('2. Identificación del Riesgo'!H21:H23,1,27)&lt;&gt;"Seguridad de la Información","No aplica")))</f>
        <v>No aplica</v>
      </c>
      <c r="D21" s="164" t="str">
        <f>IF(MID('2. Identificación del Riesgo'!H21:H23,1,27)="Seguridad de la Información",'2. Identificación del Riesgo'!G21:G23,
IF('2. Identificación del Riesgo'!H21:H23="","",
IF(MID('2. Identificación del Riesgo'!H21:H23,1,27)&lt;&gt;"Seguridad de la Información","No aplica")))</f>
        <v>No aplica</v>
      </c>
      <c r="E21" s="164" t="str">
        <f>IF(MID('2. Identificación del Riesgo'!H21:H23,1,27)="Seguridad de la Información",'2. Identificación del Riesgo'!H21:H23,
IF('2. Identificación del Riesgo'!H21:H23="","",
IF(MID('2. Identificación del Riesgo'!H21:H23,1,27)&lt;&gt;"Seguridad de la Información","No aplica")))</f>
        <v>No aplica</v>
      </c>
      <c r="F21" s="164" t="str">
        <f>IF(MID('2. Identificación del Riesgo'!H21:H23,1,27)="Seguridad de la Información",'2. Identificación del Riesgo'!I21:I23,
IF('2. Identificación del Riesgo'!H21:H23="","",
IF(MID('2. Identificación del Riesgo'!H21:H23,1,27)&lt;&gt;"Seguridad de la Información","No aplica")))</f>
        <v>No aplica</v>
      </c>
      <c r="G21" s="164" t="str">
        <f>IF(MID('2. Identificación del Riesgo'!H21:H23,1,27)="Seguridad de la Información",CONCATENATE("Probabilidad: ",'2. Identificación del Riesgo'!K21:K23,"
","Impacto: ",'2. Identificación del Riesgo'!N21:N23,"
","Zona de Riesgo: ",'2. Identificación del Riesgo'!P21:P23),
IF('2. Identificación del Riesgo'!H21:H23="","",
IF(MID('2. Identificación del Riesgo'!H21:H23,1,27)&lt;&gt;"Seguridad de la Información","No aplica")))</f>
        <v>No aplica</v>
      </c>
      <c r="H21" s="120"/>
      <c r="I21" s="120"/>
      <c r="J21" s="176" t="str">
        <f t="shared" ref="J21" si="3">IF(I21="Información","Información fisica o digital como contratos, acuerdos de confidencialidad, manuales, procedimientos operativos, registros contables, bases de datos, entre otros.",
IF(I21="Software","Activo informático lógico como programas, herramientas ofimáticas o sistemas lógicos para la ejecución de las actividades.",
IF(I21="Hardware","Equipos físicos de cómputo y de comunicaciones como, servidores, biométricos que por su criticidad son considerados activos de información.",
IF(I21="Servicios","Servicio brindado por parte de la entidad para el apoyo de las actividades de los procesos, tales como: Servicios WEB, intranet, CRM, ERP, Portales organizacionales, Aplicaciones entre otros (Pueden estar compuestos por hardware y software).",
IF(I21="Intangibles","Se consideran intangibles aquellos activos inmateriales que otorgan a la entidad una ventaja competitiva relevante, uno de ellos es la imagen corporativa, reputación o el good will, entre otros.",
IF(I21="Componentes de Red","Medios necesarios para realizar la conexión de los elementos de hardware y software en una red, por ejemplo, el cableado estructurado y tarjetas de red, routers, switches, entre otros.",
IF(I21="Personas","Aquellos roles que, por su conocimiento, experiencia y criticidad para el proceso, son considerados activos de información, por ejemplo: personal con experiencia y capacitado para realizar una tarea específica en la ejecución de las actividades.",
IF(I21="Instalaciones","Espacio o área asignada para alojar y salvaguardar los datos considerados como activos críticos para la empresa.",""))))))))</f>
        <v/>
      </c>
      <c r="K21" s="120"/>
      <c r="L21" s="120"/>
      <c r="M21" s="3"/>
      <c r="N21" s="3"/>
      <c r="O21" s="3"/>
      <c r="P21" s="3"/>
    </row>
    <row r="22" spans="1:16" x14ac:dyDescent="0.3">
      <c r="A22" s="118"/>
      <c r="B22" s="164"/>
      <c r="C22" s="164"/>
      <c r="D22" s="164"/>
      <c r="E22" s="164"/>
      <c r="F22" s="164"/>
      <c r="G22" s="164"/>
      <c r="H22" s="120"/>
      <c r="I22" s="120"/>
      <c r="J22" s="176"/>
      <c r="K22" s="120"/>
      <c r="L22" s="120"/>
      <c r="M22" s="3"/>
      <c r="N22" s="3"/>
      <c r="O22" s="3"/>
      <c r="P22" s="3"/>
    </row>
    <row r="23" spans="1:16" x14ac:dyDescent="0.3">
      <c r="A23" s="118"/>
      <c r="B23" s="164"/>
      <c r="C23" s="164"/>
      <c r="D23" s="164"/>
      <c r="E23" s="164"/>
      <c r="F23" s="164"/>
      <c r="G23" s="164"/>
      <c r="H23" s="120"/>
      <c r="I23" s="120"/>
      <c r="J23" s="176"/>
      <c r="K23" s="120"/>
      <c r="L23" s="120"/>
      <c r="M23" s="3"/>
      <c r="N23" s="3"/>
      <c r="O23" s="3"/>
      <c r="P23" s="3"/>
    </row>
    <row r="24" spans="1:16" ht="16.5" customHeight="1" x14ac:dyDescent="0.3">
      <c r="A24" s="118">
        <v>6</v>
      </c>
      <c r="B24" s="164" t="str">
        <f>IF(MID('2. Identificación del Riesgo'!H24:H26,1,27)="Seguridad de la Información",'2. Identificación del Riesgo'!B24:B26,
IF('2. Identificación del Riesgo'!H24:H26="","",
IF(MID('2. Identificación del Riesgo'!H24:H26,1,27)&lt;&gt;"Seguridad de la Información","No aplica")))</f>
        <v>No aplica</v>
      </c>
      <c r="C24" s="164" t="str">
        <f>IF(MID('2. Identificación del Riesgo'!H24:H26,1,27)="Seguridad de la Información",'2. Identificación del Riesgo'!C24:C26,
IF('2. Identificación del Riesgo'!H24:H26="","",
IF(MID('2. Identificación del Riesgo'!H24:H26,1,27)&lt;&gt;"Seguridad de la Información","No aplica")))</f>
        <v>No aplica</v>
      </c>
      <c r="D24" s="164" t="str">
        <f>IF(MID('2. Identificación del Riesgo'!H24:H26,1,27)="Seguridad de la Información",'2. Identificación del Riesgo'!G24:G26,
IF('2. Identificación del Riesgo'!H24:H26="","",
IF(MID('2. Identificación del Riesgo'!H24:H26,1,27)&lt;&gt;"Seguridad de la Información","No aplica")))</f>
        <v>No aplica</v>
      </c>
      <c r="E24" s="164" t="str">
        <f>IF(MID('2. Identificación del Riesgo'!H24:H26,1,27)="Seguridad de la Información",'2. Identificación del Riesgo'!H24:H26,
IF('2. Identificación del Riesgo'!H24:H26="","",
IF(MID('2. Identificación del Riesgo'!H24:H26,1,27)&lt;&gt;"Seguridad de la Información","No aplica")))</f>
        <v>No aplica</v>
      </c>
      <c r="F24" s="164" t="str">
        <f>IF(MID('2. Identificación del Riesgo'!H24:H26,1,27)="Seguridad de la Información",'2. Identificación del Riesgo'!I24:I26,
IF('2. Identificación del Riesgo'!H24:H26="","",
IF(MID('2. Identificación del Riesgo'!H24:H26,1,27)&lt;&gt;"Seguridad de la Información","No aplica")))</f>
        <v>No aplica</v>
      </c>
      <c r="G24" s="164" t="str">
        <f>IF(MID('2. Identificación del Riesgo'!H24:H26,1,27)="Seguridad de la Información",CONCATENATE("Probabilidad: ",'2. Identificación del Riesgo'!K24:K26,"
","Impacto: ",'2. Identificación del Riesgo'!N24:N26,"
","Zona de Riesgo: ",'2. Identificación del Riesgo'!P24:P26),
IF('2. Identificación del Riesgo'!H24:H26="","",
IF(MID('2. Identificación del Riesgo'!H24:H26,1,27)&lt;&gt;"Seguridad de la Información","No aplica")))</f>
        <v>No aplica</v>
      </c>
      <c r="H24" s="120"/>
      <c r="I24" s="120"/>
      <c r="J24" s="176" t="str">
        <f t="shared" ref="J24" si="4">IF(I24="Información","Información fisica o digital como contratos, acuerdos de confidencialidad, manuales, procedimientos operativos, registros contables, bases de datos, entre otros.",
IF(I24="Software","Activo informático lógico como programas, herramientas ofimáticas o sistemas lógicos para la ejecución de las actividades.",
IF(I24="Hardware","Equipos físicos de cómputo y de comunicaciones como, servidores, biométricos que por su criticidad son considerados activos de información.",
IF(I24="Servicios","Servicio brindado por parte de la entidad para el apoyo de las actividades de los procesos, tales como: Servicios WEB, intranet, CRM, ERP, Portales organizacionales, Aplicaciones entre otros (Pueden estar compuestos por hardware y software).",
IF(I24="Intangibles","Se consideran intangibles aquellos activos inmateriales que otorgan a la entidad una ventaja competitiva relevante, uno de ellos es la imagen corporativa, reputación o el good will, entre otros.",
IF(I24="Componentes de Red","Medios necesarios para realizar la conexión de los elementos de hardware y software en una red, por ejemplo, el cableado estructurado y tarjetas de red, routers, switches, entre otros.",
IF(I24="Personas","Aquellos roles que, por su conocimiento, experiencia y criticidad para el proceso, son considerados activos de información, por ejemplo: personal con experiencia y capacitado para realizar una tarea específica en la ejecución de las actividades.",
IF(I24="Instalaciones","Espacio o área asignada para alojar y salvaguardar los datos considerados como activos críticos para la empresa.",""))))))))</f>
        <v/>
      </c>
      <c r="K24" s="120"/>
      <c r="L24" s="120"/>
      <c r="M24" s="3"/>
      <c r="N24" s="3"/>
      <c r="O24" s="3"/>
      <c r="P24" s="3"/>
    </row>
    <row r="25" spans="1:16" x14ac:dyDescent="0.3">
      <c r="A25" s="118"/>
      <c r="B25" s="164"/>
      <c r="C25" s="164"/>
      <c r="D25" s="164"/>
      <c r="E25" s="164"/>
      <c r="F25" s="164"/>
      <c r="G25" s="164"/>
      <c r="H25" s="120"/>
      <c r="I25" s="120"/>
      <c r="J25" s="176"/>
      <c r="K25" s="120"/>
      <c r="L25" s="120"/>
      <c r="M25" s="3"/>
      <c r="N25" s="3"/>
      <c r="O25" s="3"/>
      <c r="P25" s="3"/>
    </row>
    <row r="26" spans="1:16" x14ac:dyDescent="0.3">
      <c r="A26" s="118"/>
      <c r="B26" s="164"/>
      <c r="C26" s="164"/>
      <c r="D26" s="164"/>
      <c r="E26" s="164"/>
      <c r="F26" s="164"/>
      <c r="G26" s="164"/>
      <c r="H26" s="120"/>
      <c r="I26" s="120"/>
      <c r="J26" s="176"/>
      <c r="K26" s="120"/>
      <c r="L26" s="120"/>
      <c r="M26" s="3"/>
      <c r="N26" s="3"/>
      <c r="O26" s="3"/>
      <c r="P26" s="3"/>
    </row>
    <row r="27" spans="1:16" ht="16.5" customHeight="1" x14ac:dyDescent="0.3">
      <c r="A27" s="118">
        <v>7</v>
      </c>
      <c r="B27" s="164" t="str">
        <f>IF(MID('2. Identificación del Riesgo'!H27:H29,1,27)="Seguridad de la Información",'2. Identificación del Riesgo'!B27:B29,
IF('2. Identificación del Riesgo'!H27:H29="","",
IF(MID('2. Identificación del Riesgo'!H27:H29,1,27)&lt;&gt;"Seguridad de la Información","No aplica")))</f>
        <v>Tecnologías de la Información y las Comunicaciones</v>
      </c>
      <c r="C27" s="164" t="str">
        <f>IF(MID('2. Identificación del Riesgo'!H27:H29,1,27)="Seguridad de la Información",'2. Identificación del Riesgo'!C27:C29,
IF('2. Identificación del Riesgo'!H27:H29="","",
IF(MID('2. Identificación del Riesgo'!H27:H29,1,27)&lt;&gt;"Seguridad de la Información","No aplica")))</f>
        <v>Administración de carpetas compartidas y gestión de usuarios</v>
      </c>
      <c r="D27" s="164" t="str">
        <f>IF(MID('2. Identificación del Riesgo'!H27:H29,1,27)="Seguridad de la Información",'2. Identificación del Riesgo'!G27:G29,
IF('2. Identificación del Riesgo'!H27:H29="","",
IF(MID('2. Identificación del Riesgo'!H27:H29,1,27)&lt;&gt;"Seguridad de la Información","No aplica")))</f>
        <v>Posibilidad de afectación economica, reputacional y perdida de la confidencialidad de la información almacenada en las carpetas compartidas de cada proceso, debido a las debilidades en la solicitud oportuna para la actualizacion de los permisos de la carpetas compartidas.</v>
      </c>
      <c r="E27" s="164" t="str">
        <f>IF(MID('2. Identificación del Riesgo'!H27:H29,1,27)="Seguridad de la Información",'2. Identificación del Riesgo'!H27:H29,
IF('2. Identificación del Riesgo'!H27:H29="","",
IF(MID('2. Identificación del Riesgo'!H27:H29,1,27)&lt;&gt;"Seguridad de la Información","No aplica")))</f>
        <v>Seguridad de la Información (Pérdida de Confidencialidad)</v>
      </c>
      <c r="F27" s="164" t="str">
        <f>IF(MID('2. Identificación del Riesgo'!H27:H29,1,27)="Seguridad de la Información",'2. Identificación del Riesgo'!I27:I29,
IF('2. Identificación del Riesgo'!H27:H29="","",
IF(MID('2. Identificación del Riesgo'!H27:H29,1,27)&lt;&gt;"Seguridad de la Información","No aplica")))</f>
        <v>Usuarios, productos y practicas, organizacionales</v>
      </c>
      <c r="G27" s="164" t="str">
        <f>IF(MID('2. Identificación del Riesgo'!H27:H29,1,27)="Seguridad de la Información",CONCATENATE("Probabilidad: ",'2. Identificación del Riesgo'!K27:K29,"
","Impacto: ",'2. Identificación del Riesgo'!N27:N29,"
","Zona de Riesgo: ",'2. Identificación del Riesgo'!P27:P29),
IF('2. Identificación del Riesgo'!H27:H29="","",
IF(MID('2. Identificación del Riesgo'!H27:H29,1,27)&lt;&gt;"Seguridad de la Información","No aplica")))</f>
        <v>Probabilidad: Muy Alta
Impacto: Mayor
Zona de Riesgo: Alto</v>
      </c>
      <c r="H27" s="177" t="s">
        <v>531</v>
      </c>
      <c r="I27" s="120" t="s">
        <v>151</v>
      </c>
      <c r="J27" s="176" t="str">
        <f t="shared" ref="J27" si="5">IF(I27="Información","Información fisica o digital como contratos, acuerdos de confidencialidad, manuales, procedimientos operativos, registros contables, bases de datos, entre otros.",
IF(I27="Software","Activo informático lógico como programas, herramientas ofimáticas o sistemas lógicos para la ejecución de las actividades.",
IF(I27="Hardware","Equipos físicos de cómputo y de comunicaciones como, servidores, biométricos que por su criticidad son considerados activos de información.",
IF(I27="Servicios","Servicio brindado por parte de la entidad para el apoyo de las actividades de los procesos, tales como: Servicios WEB, intranet, CRM, ERP, Portales organizacionales, Aplicaciones entre otros (Pueden estar compuestos por hardware y software).",
IF(I27="Intangibles","Se consideran intangibles aquellos activos inmateriales que otorgan a la entidad una ventaja competitiva relevante, uno de ellos es la imagen corporativa, reputación o el good will, entre otros.",
IF(I27="Componentes de Red","Medios necesarios para realizar la conexión de los elementos de hardware y software en una red, por ejemplo, el cableado estructurado y tarjetas de red, routers, switches, entre otros.",
IF(I27="Personas","Aquellos roles que, por su conocimiento, experiencia y criticidad para el proceso, son considerados activos de información, por ejemplo: personal con experiencia y capacitado para realizar una tarea específica en la ejecución de las actividades.",
IF(I27="Instalaciones","Espacio o área asignada para alojar y salvaguardar los datos considerados como activos críticos para la empresa.",""))))))))</f>
        <v>Información fisica o digital como contratos, acuerdos de confidencialidad, manuales, procedimientos operativos, registros contables, bases de datos, entre otros.</v>
      </c>
      <c r="K27" s="177" t="s">
        <v>507</v>
      </c>
      <c r="L27" s="177" t="s">
        <v>508</v>
      </c>
      <c r="M27" s="3"/>
      <c r="N27" s="3"/>
      <c r="O27" s="3"/>
      <c r="P27" s="3"/>
    </row>
    <row r="28" spans="1:16" x14ac:dyDescent="0.3">
      <c r="A28" s="118"/>
      <c r="B28" s="164"/>
      <c r="C28" s="164"/>
      <c r="D28" s="164"/>
      <c r="E28" s="164"/>
      <c r="F28" s="164"/>
      <c r="G28" s="164"/>
      <c r="H28" s="177"/>
      <c r="I28" s="120"/>
      <c r="J28" s="176"/>
      <c r="K28" s="177"/>
      <c r="L28" s="177"/>
      <c r="M28" s="3"/>
      <c r="N28" s="3"/>
      <c r="O28" s="3"/>
      <c r="P28" s="3"/>
    </row>
    <row r="29" spans="1:16" x14ac:dyDescent="0.3">
      <c r="A29" s="118"/>
      <c r="B29" s="164"/>
      <c r="C29" s="164"/>
      <c r="D29" s="164"/>
      <c r="E29" s="164"/>
      <c r="F29" s="164"/>
      <c r="G29" s="164"/>
      <c r="H29" s="177"/>
      <c r="I29" s="120"/>
      <c r="J29" s="176"/>
      <c r="K29" s="177"/>
      <c r="L29" s="177"/>
      <c r="M29" s="3"/>
      <c r="N29" s="3"/>
      <c r="O29" s="3"/>
      <c r="P29" s="3"/>
    </row>
    <row r="30" spans="1:16" ht="16.5" customHeight="1" x14ac:dyDescent="0.3">
      <c r="A30" s="118">
        <v>8</v>
      </c>
      <c r="B30" s="164" t="str">
        <f>IF(MID('2. Identificación del Riesgo'!H30:H32,1,27)="Seguridad de la Información",'2. Identificación del Riesgo'!B30:B32,
IF('2. Identificación del Riesgo'!H30:H32="","",
IF(MID('2. Identificación del Riesgo'!H30:H32,1,27)&lt;&gt;"Seguridad de la Información","No aplica")))</f>
        <v>Tecnologías de la Información y las Comunicaciones</v>
      </c>
      <c r="C30" s="164" t="str">
        <f>IF(MID('2. Identificación del Riesgo'!H30:H32,1,27)="Seguridad de la Información",'2. Identificación del Riesgo'!C30:C32,
IF('2. Identificación del Riesgo'!H30:H32="","",
IF(MID('2. Identificación del Riesgo'!H30:H32,1,27)&lt;&gt;"Seguridad de la Información","No aplica")))</f>
        <v>Trabajo en Casa y Teletrabajo</v>
      </c>
      <c r="D30" s="164" t="str">
        <f>IF(MID('2. Identificación del Riesgo'!H30:H32,1,27)="Seguridad de la Información",'2. Identificación del Riesgo'!G30:G32,
IF('2. Identificación del Riesgo'!H30:H32="","",
IF(MID('2. Identificación del Riesgo'!H30:H32,1,27)&lt;&gt;"Seguridad de la Información","No aplica")))</f>
        <v>Posibilidad de afectación económica, reputacional y de perdida de integridad por la instalación de software malicioso en los equipos de computo personales, cuando se realiza trabajo en casa o teletrabajo, debido al desconocimiento por parte de los procesos, de los riesgos de ciber seguridad.</v>
      </c>
      <c r="E30" s="164" t="str">
        <f>IF(MID('2. Identificación del Riesgo'!H30:H32,1,27)="Seguridad de la Información",'2. Identificación del Riesgo'!H30:H32,
IF('2. Identificación del Riesgo'!H30:H32="","",
IF(MID('2. Identificación del Riesgo'!H30:H32,1,27)&lt;&gt;"Seguridad de la Información","No aplica")))</f>
        <v>Seguridad de la Información (Pérdida de la Integridad)</v>
      </c>
      <c r="F30" s="164" t="str">
        <f>IF(MID('2. Identificación del Riesgo'!H30:H32,1,27)="Seguridad de la Información",'2. Identificación del Riesgo'!I30:I32,
IF('2. Identificación del Riesgo'!H30:H32="","",
IF(MID('2. Identificación del Riesgo'!H30:H32,1,27)&lt;&gt;"Seguridad de la Información","No aplica")))</f>
        <v>Usuarios, productos y practicas, organizacionales</v>
      </c>
      <c r="G30" s="164" t="str">
        <f>IF(MID('2. Identificación del Riesgo'!H30:H32,1,27)="Seguridad de la Información",CONCATENATE("Probabilidad: ",'2. Identificación del Riesgo'!K30:K32,"
","Impacto: ",'2. Identificación del Riesgo'!N30:N32,"
","Zona de Riesgo: ",'2. Identificación del Riesgo'!P30:P32),
IF('2. Identificación del Riesgo'!H30:H32="","",
IF(MID('2. Identificación del Riesgo'!H30:H32,1,27)&lt;&gt;"Seguridad de la Información","No aplica")))</f>
        <v>Probabilidad: Muy Alta
Impacto: Mayor
Zona de Riesgo: Alto</v>
      </c>
      <c r="H30" s="177" t="s">
        <v>532</v>
      </c>
      <c r="I30" s="120" t="s">
        <v>151</v>
      </c>
      <c r="J30" s="176" t="str">
        <f t="shared" ref="J30" si="6">IF(I30="Información","Información fisica o digital como contratos, acuerdos de confidencialidad, manuales, procedimientos operativos, registros contables, bases de datos, entre otros.",
IF(I30="Software","Activo informático lógico como programas, herramientas ofimáticas o sistemas lógicos para la ejecución de las actividades.",
IF(I30="Hardware","Equipos físicos de cómputo y de comunicaciones como, servidores, biométricos que por su criticidad son considerados activos de información.",
IF(I30="Servicios","Servicio brindado por parte de la entidad para el apoyo de las actividades de los procesos, tales como: Servicios WEB, intranet, CRM, ERP, Portales organizacionales, Aplicaciones entre otros (Pueden estar compuestos por hardware y software).",
IF(I30="Intangibles","Se consideran intangibles aquellos activos inmateriales que otorgan a la entidad una ventaja competitiva relevante, uno de ellos es la imagen corporativa, reputación o el good will, entre otros.",
IF(I30="Componentes de Red","Medios necesarios para realizar la conexión de los elementos de hardware y software en una red, por ejemplo, el cableado estructurado y tarjetas de red, routers, switches, entre otros.",
IF(I30="Personas","Aquellos roles que, por su conocimiento, experiencia y criticidad para el proceso, son considerados activos de información, por ejemplo: personal con experiencia y capacitado para realizar una tarea específica en la ejecución de las actividades.",
IF(I30="Instalaciones","Espacio o área asignada para alojar y salvaguardar los datos considerados como activos críticos para la empresa.",""))))))))</f>
        <v>Información fisica o digital como contratos, acuerdos de confidencialidad, manuales, procedimientos operativos, registros contables, bases de datos, entre otros.</v>
      </c>
      <c r="K30" s="177" t="s">
        <v>511</v>
      </c>
      <c r="L30" s="177" t="s">
        <v>512</v>
      </c>
      <c r="M30" s="3"/>
      <c r="N30" s="3"/>
      <c r="O30" s="3"/>
      <c r="P30" s="3"/>
    </row>
    <row r="31" spans="1:16" x14ac:dyDescent="0.3">
      <c r="A31" s="118"/>
      <c r="B31" s="164"/>
      <c r="C31" s="164"/>
      <c r="D31" s="164"/>
      <c r="E31" s="164"/>
      <c r="F31" s="164"/>
      <c r="G31" s="164"/>
      <c r="H31" s="177"/>
      <c r="I31" s="120"/>
      <c r="J31" s="176"/>
      <c r="K31" s="177"/>
      <c r="L31" s="177"/>
      <c r="M31" s="3"/>
      <c r="N31" s="3"/>
      <c r="O31" s="3"/>
      <c r="P31" s="3"/>
    </row>
    <row r="32" spans="1:16" x14ac:dyDescent="0.3">
      <c r="A32" s="118"/>
      <c r="B32" s="164"/>
      <c r="C32" s="164"/>
      <c r="D32" s="164"/>
      <c r="E32" s="164"/>
      <c r="F32" s="164"/>
      <c r="G32" s="164"/>
      <c r="H32" s="177"/>
      <c r="I32" s="120"/>
      <c r="J32" s="176"/>
      <c r="K32" s="177"/>
      <c r="L32" s="177"/>
      <c r="M32" s="3"/>
      <c r="N32" s="3"/>
      <c r="O32" s="3"/>
      <c r="P32" s="3"/>
    </row>
    <row r="33" spans="1:16" ht="16.5" customHeight="1" x14ac:dyDescent="0.3">
      <c r="A33" s="118">
        <v>9</v>
      </c>
      <c r="B33" s="164" t="str">
        <f>IF(MID('2. Identificación del Riesgo'!H33:H35,1,27)="Seguridad de la Información",'2. Identificación del Riesgo'!B33:B35,
IF('2. Identificación del Riesgo'!H33:H35="","",
IF(MID('2. Identificación del Riesgo'!H33:H35,1,27)&lt;&gt;"Seguridad de la Información","No aplica")))</f>
        <v>Tecnologías de la Información y las Comunicaciones</v>
      </c>
      <c r="C33" s="164" t="str">
        <f>IF(MID('2. Identificación del Riesgo'!H33:H35,1,27)="Seguridad de la Información",'2. Identificación del Riesgo'!C33:C35,
IF('2. Identificación del Riesgo'!H33:H35="","",
IF(MID('2. Identificación del Riesgo'!H33:H35,1,27)&lt;&gt;"Seguridad de la Información","No aplica")))</f>
        <v>Administración de la infraestructura y los servicios de TI</v>
      </c>
      <c r="D33" s="164" t="str">
        <f>IF(MID('2. Identificación del Riesgo'!H33:H35,1,27)="Seguridad de la Información",'2. Identificación del Riesgo'!G33:G35,
IF('2. Identificación del Riesgo'!H33:H35="","",
IF(MID('2. Identificación del Riesgo'!H33:H35,1,27)&lt;&gt;"Seguridad de la Información","No aplica")))</f>
        <v>Posibilidad de afectación economica y/o reputacional y perdida de disponiblidad de los servicios de TI por el Incumplimiento de buenas practicas en el manejo de usuarios de altos privilegios para administrar la infraestructura y servicios de TI debido a la ausencia de lineamientos para la adecuada  gestión de los usuarios de altos privilegios.</v>
      </c>
      <c r="E33" s="164" t="str">
        <f>IF(MID('2. Identificación del Riesgo'!H33:H35,1,27)="Seguridad de la Información",'2. Identificación del Riesgo'!H33:H35,
IF('2. Identificación del Riesgo'!H33:H35="","",
IF(MID('2. Identificación del Riesgo'!H33:H35,1,27)&lt;&gt;"Seguridad de la Información","No aplica")))</f>
        <v>Seguridad de la Información (Pérdida de la Disponibilidad)</v>
      </c>
      <c r="F33" s="164" t="str">
        <f>IF(MID('2. Identificación del Riesgo'!H33:H35,1,27)="Seguridad de la Información",'2. Identificación del Riesgo'!I33:I35,
IF('2. Identificación del Riesgo'!H33:H35="","",
IF(MID('2. Identificación del Riesgo'!H33:H35,1,27)&lt;&gt;"Seguridad de la Información","No aplica")))</f>
        <v>Usuarios, productos y practicas, organizacionales</v>
      </c>
      <c r="G33" s="164" t="str">
        <f>IF(MID('2. Identificación del Riesgo'!H33:H35,1,27)="Seguridad de la Información",CONCATENATE("Probabilidad: ",'2. Identificación del Riesgo'!K33:K35,"
","Impacto: ",'2. Identificación del Riesgo'!N33:N35,"
","Zona de Riesgo: ",'2. Identificación del Riesgo'!P33:P35),
IF('2. Identificación del Riesgo'!H33:H35="","",
IF(MID('2. Identificación del Riesgo'!H33:H35,1,27)&lt;&gt;"Seguridad de la Información","No aplica")))</f>
        <v>Probabilidad: Media
Impacto: Mayor
Zona de Riesgo: Alto</v>
      </c>
      <c r="H33" s="120"/>
      <c r="I33" s="120"/>
      <c r="J33" s="176" t="str">
        <f t="shared" ref="J33" si="7">IF(I33="Información","Información fisica o digital como contratos, acuerdos de confidencialidad, manuales, procedimientos operativos, registros contables, bases de datos, entre otros.",
IF(I33="Software","Activo informático lógico como programas, herramientas ofimáticas o sistemas lógicos para la ejecución de las actividades.",
IF(I33="Hardware","Equipos físicos de cómputo y de comunicaciones como, servidores, biométricos que por su criticidad son considerados activos de información.",
IF(I33="Servicios","Servicio brindado por parte de la entidad para el apoyo de las actividades de los procesos, tales como: Servicios WEB, intranet, CRM, ERP, Portales organizacionales, Aplicaciones entre otros (Pueden estar compuestos por hardware y software).",
IF(I33="Intangibles","Se consideran intangibles aquellos activos inmateriales que otorgan a la entidad una ventaja competitiva relevante, uno de ellos es la imagen corporativa, reputación o el good will, entre otros.",
IF(I33="Componentes de Red","Medios necesarios para realizar la conexión de los elementos de hardware y software en una red, por ejemplo, el cableado estructurado y tarjetas de red, routers, switches, entre otros.",
IF(I33="Personas","Aquellos roles que, por su conocimiento, experiencia y criticidad para el proceso, son considerados activos de información, por ejemplo: personal con experiencia y capacitado para realizar una tarea específica en la ejecución de las actividades.",
IF(I33="Instalaciones","Espacio o área asignada para alojar y salvaguardar los datos considerados como activos críticos para la empresa.",""))))))))</f>
        <v/>
      </c>
      <c r="K33" s="120"/>
      <c r="L33" s="120"/>
      <c r="M33" s="3"/>
      <c r="N33" s="3"/>
      <c r="O33" s="3"/>
      <c r="P33" s="3"/>
    </row>
    <row r="34" spans="1:16" x14ac:dyDescent="0.3">
      <c r="A34" s="118"/>
      <c r="B34" s="164"/>
      <c r="C34" s="164"/>
      <c r="D34" s="164"/>
      <c r="E34" s="164"/>
      <c r="F34" s="164"/>
      <c r="G34" s="164"/>
      <c r="H34" s="120"/>
      <c r="I34" s="120"/>
      <c r="J34" s="176"/>
      <c r="K34" s="120"/>
      <c r="L34" s="120"/>
      <c r="M34" s="3"/>
      <c r="N34" s="3"/>
      <c r="O34" s="3"/>
      <c r="P34" s="3"/>
    </row>
    <row r="35" spans="1:16" x14ac:dyDescent="0.3">
      <c r="A35" s="118"/>
      <c r="B35" s="164"/>
      <c r="C35" s="164"/>
      <c r="D35" s="164"/>
      <c r="E35" s="164"/>
      <c r="F35" s="164"/>
      <c r="G35" s="164"/>
      <c r="H35" s="120"/>
      <c r="I35" s="120"/>
      <c r="J35" s="176"/>
      <c r="K35" s="120"/>
      <c r="L35" s="120"/>
      <c r="M35" s="3"/>
      <c r="N35" s="3"/>
      <c r="O35" s="3"/>
      <c r="P35" s="3"/>
    </row>
    <row r="36" spans="1:16" ht="16.5" customHeight="1" x14ac:dyDescent="0.3">
      <c r="A36" s="118">
        <v>10</v>
      </c>
      <c r="B36" s="164" t="str">
        <f>IF(MID('2. Identificación del Riesgo'!H36:H38,1,27)="Seguridad de la Información",'2. Identificación del Riesgo'!B36:B38,
IF('2. Identificación del Riesgo'!H36:H38="","",
IF(MID('2. Identificación del Riesgo'!H36:H38,1,27)&lt;&gt;"Seguridad de la Información","No aplica")))</f>
        <v>Tecnologías de la Información y las Comunicaciones</v>
      </c>
      <c r="C36" s="164" t="str">
        <f>IF(MID('2. Identificación del Riesgo'!H36:H38,1,27)="Seguridad de la Información",'2. Identificación del Riesgo'!C36:C38,
IF('2. Identificación del Riesgo'!H36:H38="","",
IF(MID('2. Identificación del Riesgo'!H36:H38,1,27)&lt;&gt;"Seguridad de la Información","No aplica")))</f>
        <v>Administración de la infraestructura y los servicios de TI</v>
      </c>
      <c r="D36" s="164" t="str">
        <f>IF(MID('2. Identificación del Riesgo'!H36:H38,1,27)="Seguridad de la Información",'2. Identificación del Riesgo'!G36:G38,
IF('2. Identificación del Riesgo'!H36:H38="","",
IF(MID('2. Identificación del Riesgo'!H36:H38,1,27)&lt;&gt;"Seguridad de la Información","No aplica")))</f>
        <v>Posibilidad de afectación economica y/o reputacional y perdida de disponiblidad por fallas en la prestación de los servicios de TI debido a la inadecuada gestión de cambios en los ambientes productivos de la entidad.</v>
      </c>
      <c r="E36" s="164" t="str">
        <f>IF(MID('2. Identificación del Riesgo'!H36:H38,1,27)="Seguridad de la Información",'2. Identificación del Riesgo'!H36:H38,
IF('2. Identificación del Riesgo'!H36:H38="","",
IF(MID('2. Identificación del Riesgo'!H36:H38,1,27)&lt;&gt;"Seguridad de la Información","No aplica")))</f>
        <v>Seguridad de la Información (Pérdida de la Disponibilidad)</v>
      </c>
      <c r="F36" s="164" t="str">
        <f>IF(MID('2. Identificación del Riesgo'!H36:H38,1,27)="Seguridad de la Información",'2. Identificación del Riesgo'!I36:I38,
IF('2. Identificación del Riesgo'!H36:H38="","",
IF(MID('2. Identificación del Riesgo'!H36:H38,1,27)&lt;&gt;"Seguridad de la Información","No aplica")))</f>
        <v>Usuarios, productos y practicas, organizacionales</v>
      </c>
      <c r="G36" s="164" t="str">
        <f>IF(MID('2. Identificación del Riesgo'!H36:H38,1,27)="Seguridad de la Información",CONCATENATE("Probabilidad: ",'2. Identificación del Riesgo'!K36:K38,"
","Impacto: ",'2. Identificación del Riesgo'!N36:N38,"
","Zona de Riesgo: ",'2. Identificación del Riesgo'!P36:P38),
IF('2. Identificación del Riesgo'!H36:H38="","",
IF(MID('2. Identificación del Riesgo'!H36:H38,1,27)&lt;&gt;"Seguridad de la Información","No aplica")))</f>
        <v>Probabilidad: Media
Impacto: Mayor
Zona de Riesgo: Alto</v>
      </c>
      <c r="H36" s="120"/>
      <c r="I36" s="120"/>
      <c r="J36" s="176" t="str">
        <f t="shared" ref="J36" si="8">IF(I36="Información","Información fisica o digital como contratos, acuerdos de confidencialidad, manuales, procedimientos operativos, registros contables, bases de datos, entre otros.",
IF(I36="Software","Activo informático lógico como programas, herramientas ofimáticas o sistemas lógicos para la ejecución de las actividades.",
IF(I36="Hardware","Equipos físicos de cómputo y de comunicaciones como, servidores, biométricos que por su criticidad son considerados activos de información.",
IF(I36="Servicios","Servicio brindado por parte de la entidad para el apoyo de las actividades de los procesos, tales como: Servicios WEB, intranet, CRM, ERP, Portales organizacionales, Aplicaciones entre otros (Pueden estar compuestos por hardware y software).",
IF(I36="Intangibles","Se consideran intangibles aquellos activos inmateriales que otorgan a la entidad una ventaja competitiva relevante, uno de ellos es la imagen corporativa, reputación o el good will, entre otros.",
IF(I36="Componentes de Red","Medios necesarios para realizar la conexión de los elementos de hardware y software en una red, por ejemplo, el cableado estructurado y tarjetas de red, routers, switches, entre otros.",
IF(I36="Personas","Aquellos roles que, por su conocimiento, experiencia y criticidad para el proceso, son considerados activos de información, por ejemplo: personal con experiencia y capacitado para realizar una tarea específica en la ejecución de las actividades.",
IF(I36="Instalaciones","Espacio o área asignada para alojar y salvaguardar los datos considerados como activos críticos para la empresa.",""))))))))</f>
        <v/>
      </c>
      <c r="K36" s="120"/>
      <c r="L36" s="120"/>
      <c r="M36" s="3"/>
      <c r="N36" s="3"/>
      <c r="O36" s="3"/>
      <c r="P36" s="3"/>
    </row>
    <row r="37" spans="1:16" x14ac:dyDescent="0.3">
      <c r="A37" s="118"/>
      <c r="B37" s="164"/>
      <c r="C37" s="164"/>
      <c r="D37" s="164"/>
      <c r="E37" s="164"/>
      <c r="F37" s="164"/>
      <c r="G37" s="164"/>
      <c r="H37" s="120"/>
      <c r="I37" s="120"/>
      <c r="J37" s="176"/>
      <c r="K37" s="120"/>
      <c r="L37" s="120"/>
    </row>
    <row r="38" spans="1:16" x14ac:dyDescent="0.3">
      <c r="A38" s="118"/>
      <c r="B38" s="164"/>
      <c r="C38" s="164"/>
      <c r="D38" s="164"/>
      <c r="E38" s="164"/>
      <c r="F38" s="164"/>
      <c r="G38" s="164"/>
      <c r="H38" s="120"/>
      <c r="I38" s="120"/>
      <c r="J38" s="176"/>
      <c r="K38" s="120"/>
      <c r="L38" s="120"/>
    </row>
    <row r="39" spans="1:16" ht="16.5" customHeight="1" x14ac:dyDescent="0.3">
      <c r="A39" s="118">
        <v>11</v>
      </c>
      <c r="B39" s="164" t="str">
        <f>IF(MID('2. Identificación del Riesgo'!H39:H41,1,27)="Seguridad de la Información",'2. Identificación del Riesgo'!B39:B41,
IF('2. Identificación del Riesgo'!H39:H41="","",
IF(MID('2. Identificación del Riesgo'!H39:H41,1,27)&lt;&gt;"Seguridad de la Información","No aplica")))</f>
        <v>No aplica</v>
      </c>
      <c r="C39" s="164" t="str">
        <f>IF(MID('2. Identificación del Riesgo'!H39:H41,1,27)="Seguridad de la Información",'2. Identificación del Riesgo'!C39:C41,
IF('2. Identificación del Riesgo'!H39:H41="","",
IF(MID('2. Identificación del Riesgo'!H39:H41,1,27)&lt;&gt;"Seguridad de la Información","No aplica")))</f>
        <v>No aplica</v>
      </c>
      <c r="D39" s="164" t="str">
        <f>IF(MID('2. Identificación del Riesgo'!H39:H41,1,27)="Seguridad de la Información",'2. Identificación del Riesgo'!G39:G41,
IF('2. Identificación del Riesgo'!H39:H41="","",
IF(MID('2. Identificación del Riesgo'!H39:H41,1,27)&lt;&gt;"Seguridad de la Información","No aplica")))</f>
        <v>No aplica</v>
      </c>
      <c r="E39" s="164" t="str">
        <f>IF(MID('2. Identificación del Riesgo'!H39:H41,1,27)="Seguridad de la Información",'2. Identificación del Riesgo'!H39:H41,
IF('2. Identificación del Riesgo'!H39:H41="","",
IF(MID('2. Identificación del Riesgo'!H39:H41,1,27)&lt;&gt;"Seguridad de la Información","No aplica")))</f>
        <v>No aplica</v>
      </c>
      <c r="F39" s="164" t="str">
        <f>IF(MID('2. Identificación del Riesgo'!H39:H41,1,27)="Seguridad de la Información",'2. Identificación del Riesgo'!I39:I41,
IF('2. Identificación del Riesgo'!H39:H41="","",
IF(MID('2. Identificación del Riesgo'!H39:H41,1,27)&lt;&gt;"Seguridad de la Información","No aplica")))</f>
        <v>No aplica</v>
      </c>
      <c r="G39" s="164" t="str">
        <f>IF(MID('2. Identificación del Riesgo'!H39:H41,1,27)="Seguridad de la Información",CONCATENATE("Probabilidad: ",'2. Identificación del Riesgo'!K39:K41,"
","Impacto: ",'2. Identificación del Riesgo'!N39:N41,"
","Zona de Riesgo: ",'2. Identificación del Riesgo'!P39:P41),
IF('2. Identificación del Riesgo'!H39:H41="","",
IF(MID('2. Identificación del Riesgo'!H39:H41,1,27)&lt;&gt;"Seguridad de la Información","No aplica")))</f>
        <v>No aplica</v>
      </c>
      <c r="H39" s="120"/>
      <c r="I39" s="120"/>
      <c r="J39" s="176" t="str">
        <f t="shared" ref="J39" si="9">IF(I39="Información","Información fisica o digital como contratos, acuerdos de confidencialidad, manuales, procedimientos operativos, registros contables, bases de datos, entre otros.",
IF(I39="Software","Activo informático lógico como programas, herramientas ofimáticas o sistemas lógicos para la ejecución de las actividades.",
IF(I39="Hardware","Equipos físicos de cómputo y de comunicaciones como, servidores, biométricos que por su criticidad son considerados activos de información.",
IF(I39="Servicios","Servicio brindado por parte de la entidad para el apoyo de las actividades de los procesos, tales como: Servicios WEB, intranet, CRM, ERP, Portales organizacionales, Aplicaciones entre otros (Pueden estar compuestos por hardware y software).",
IF(I39="Intangibles","Se consideran intangibles aquellos activos inmateriales que otorgan a la entidad una ventaja competitiva relevante, uno de ellos es la imagen corporativa, reputación o el good will, entre otros.",
IF(I39="Componentes de Red","Medios necesarios para realizar la conexión de los elementos de hardware y software en una red, por ejemplo, el cableado estructurado y tarjetas de red, routers, switches, entre otros.",
IF(I39="Personas","Aquellos roles que, por su conocimiento, experiencia y criticidad para el proceso, son considerados activos de información, por ejemplo: personal con experiencia y capacitado para realizar una tarea específica en la ejecución de las actividades.",
IF(I39="Instalaciones","Espacio o área asignada para alojar y salvaguardar los datos considerados como activos críticos para la empresa.",""))))))))</f>
        <v/>
      </c>
      <c r="K39" s="120"/>
      <c r="L39" s="120"/>
      <c r="M39" s="3"/>
      <c r="N39" s="3"/>
      <c r="O39" s="3"/>
      <c r="P39" s="3"/>
    </row>
    <row r="40" spans="1:16" x14ac:dyDescent="0.3">
      <c r="A40" s="118"/>
      <c r="B40" s="164"/>
      <c r="C40" s="164"/>
      <c r="D40" s="164"/>
      <c r="E40" s="164"/>
      <c r="F40" s="164"/>
      <c r="G40" s="164"/>
      <c r="H40" s="120"/>
      <c r="I40" s="120"/>
      <c r="J40" s="176"/>
      <c r="K40" s="120"/>
      <c r="L40" s="120"/>
    </row>
    <row r="41" spans="1:16" x14ac:dyDescent="0.3">
      <c r="A41" s="118"/>
      <c r="B41" s="164"/>
      <c r="C41" s="164"/>
      <c r="D41" s="164"/>
      <c r="E41" s="164"/>
      <c r="F41" s="164"/>
      <c r="G41" s="164"/>
      <c r="H41" s="120"/>
      <c r="I41" s="120"/>
      <c r="J41" s="176"/>
      <c r="K41" s="120"/>
      <c r="L41" s="120"/>
    </row>
    <row r="42" spans="1:16" ht="16.5" customHeight="1" x14ac:dyDescent="0.3">
      <c r="A42" s="118">
        <v>12</v>
      </c>
      <c r="B42" s="164" t="str">
        <f>IF(MID('2. Identificación del Riesgo'!H42:H44,1,27)="Seguridad de la Información",'2. Identificación del Riesgo'!B42:B44,
IF('2. Identificación del Riesgo'!H42:H44="","",
IF(MID('2. Identificación del Riesgo'!H42:H44,1,27)&lt;&gt;"Seguridad de la Información","No aplica")))</f>
        <v>No aplica</v>
      </c>
      <c r="C42" s="164" t="str">
        <f>IF(MID('2. Identificación del Riesgo'!H42:H44,1,27)="Seguridad de la Información",'2. Identificación del Riesgo'!C42:C44,
IF('2. Identificación del Riesgo'!H42:H44="","",
IF(MID('2. Identificación del Riesgo'!H42:H44,1,27)&lt;&gt;"Seguridad de la Información","No aplica")))</f>
        <v>No aplica</v>
      </c>
      <c r="D42" s="164" t="str">
        <f>IF(MID('2. Identificación del Riesgo'!H42:H44,1,27)="Seguridad de la Información",'2. Identificación del Riesgo'!G42:G44,
IF('2. Identificación del Riesgo'!H42:H44="","",
IF(MID('2. Identificación del Riesgo'!H42:H44,1,27)&lt;&gt;"Seguridad de la Información","No aplica")))</f>
        <v>No aplica</v>
      </c>
      <c r="E42" s="164" t="str">
        <f>IF(MID('2. Identificación del Riesgo'!H42:H44,1,27)="Seguridad de la Información",'2. Identificación del Riesgo'!H42:H44,
IF('2. Identificación del Riesgo'!H42:H44="","",
IF(MID('2. Identificación del Riesgo'!H42:H44,1,27)&lt;&gt;"Seguridad de la Información","No aplica")))</f>
        <v>No aplica</v>
      </c>
      <c r="F42" s="164" t="str">
        <f>IF(MID('2. Identificación del Riesgo'!H42:H44,1,27)="Seguridad de la Información",'2. Identificación del Riesgo'!I42:I44,
IF('2. Identificación del Riesgo'!H42:H44="","",
IF(MID('2. Identificación del Riesgo'!H42:H44,1,27)&lt;&gt;"Seguridad de la Información","No aplica")))</f>
        <v>No aplica</v>
      </c>
      <c r="G42" s="164" t="str">
        <f>IF(MID('2. Identificación del Riesgo'!H42:H44,1,27)="Seguridad de la Información",CONCATENATE("Probabilidad: ",'2. Identificación del Riesgo'!K42:K44,"
","Impacto: ",'2. Identificación del Riesgo'!N42:N44,"
","Zona de Riesgo: ",'2. Identificación del Riesgo'!P42:P44),
IF('2. Identificación del Riesgo'!H42:H44="","",
IF(MID('2. Identificación del Riesgo'!H42:H44,1,27)&lt;&gt;"Seguridad de la Información","No aplica")))</f>
        <v>No aplica</v>
      </c>
      <c r="H42" s="120"/>
      <c r="I42" s="120"/>
      <c r="J42" s="176" t="str">
        <f t="shared" ref="J42" si="10">IF(I42="Información","Información fisica o digital como contratos, acuerdos de confidencialidad, manuales, procedimientos operativos, registros contables, bases de datos, entre otros.",
IF(I42="Software","Activo informático lógico como programas, herramientas ofimáticas o sistemas lógicos para la ejecución de las actividades.",
IF(I42="Hardware","Equipos físicos de cómputo y de comunicaciones como, servidores, biométricos que por su criticidad son considerados activos de información.",
IF(I42="Servicios","Servicio brindado por parte de la entidad para el apoyo de las actividades de los procesos, tales como: Servicios WEB, intranet, CRM, ERP, Portales organizacionales, Aplicaciones entre otros (Pueden estar compuestos por hardware y software).",
IF(I42="Intangibles","Se consideran intangibles aquellos activos inmateriales que otorgan a la entidad una ventaja competitiva relevante, uno de ellos es la imagen corporativa, reputación o el good will, entre otros.",
IF(I42="Componentes de Red","Medios necesarios para realizar la conexión de los elementos de hardware y software en una red, por ejemplo, el cableado estructurado y tarjetas de red, routers, switches, entre otros.",
IF(I42="Personas","Aquellos roles que, por su conocimiento, experiencia y criticidad para el proceso, son considerados activos de información, por ejemplo: personal con experiencia y capacitado para realizar una tarea específica en la ejecución de las actividades.",
IF(I42="Instalaciones","Espacio o área asignada para alojar y salvaguardar los datos considerados como activos críticos para la empresa.",""))))))))</f>
        <v/>
      </c>
      <c r="K42" s="120"/>
      <c r="L42" s="120"/>
      <c r="M42" s="3"/>
      <c r="N42" s="3"/>
      <c r="O42" s="3"/>
      <c r="P42" s="3"/>
    </row>
    <row r="43" spans="1:16" x14ac:dyDescent="0.3">
      <c r="A43" s="118"/>
      <c r="B43" s="164"/>
      <c r="C43" s="164"/>
      <c r="D43" s="164"/>
      <c r="E43" s="164"/>
      <c r="F43" s="164"/>
      <c r="G43" s="164"/>
      <c r="H43" s="120"/>
      <c r="I43" s="120"/>
      <c r="J43" s="176"/>
      <c r="K43" s="120"/>
      <c r="L43" s="120"/>
    </row>
    <row r="44" spans="1:16" x14ac:dyDescent="0.3">
      <c r="A44" s="118"/>
      <c r="B44" s="164"/>
      <c r="C44" s="164"/>
      <c r="D44" s="164"/>
      <c r="E44" s="164"/>
      <c r="F44" s="164"/>
      <c r="G44" s="164"/>
      <c r="H44" s="120"/>
      <c r="I44" s="120"/>
      <c r="J44" s="176"/>
      <c r="K44" s="120"/>
      <c r="L44" s="120"/>
    </row>
    <row r="45" spans="1:16" ht="16.5" customHeight="1" x14ac:dyDescent="0.3">
      <c r="A45" s="118">
        <v>13</v>
      </c>
      <c r="B45" s="164" t="str">
        <f>IF(MID('2. Identificación del Riesgo'!H45:H47,1,27)="Seguridad de la Información",'2. Identificación del Riesgo'!B45:B47,
IF('2. Identificación del Riesgo'!H45:H47="","",
IF(MID('2. Identificación del Riesgo'!H45:H47,1,27)&lt;&gt;"Seguridad de la Información","No aplica")))</f>
        <v/>
      </c>
      <c r="C45" s="164" t="str">
        <f>IF(MID('2. Identificación del Riesgo'!H45:H47,1,27)="Seguridad de la Información",'2. Identificación del Riesgo'!C45:C47,
IF('2. Identificación del Riesgo'!H45:H47="","",
IF(MID('2. Identificación del Riesgo'!H45:H47,1,27)&lt;&gt;"Seguridad de la Información","No aplica")))</f>
        <v/>
      </c>
      <c r="D45" s="164" t="str">
        <f>IF(MID('2. Identificación del Riesgo'!H45:H47,1,27)="Seguridad de la Información",'2. Identificación del Riesgo'!G45:G47,
IF('2. Identificación del Riesgo'!H45:H47="","",
IF(MID('2. Identificación del Riesgo'!H45:H47,1,27)&lt;&gt;"Seguridad de la Información","No aplica")))</f>
        <v/>
      </c>
      <c r="E45" s="164" t="str">
        <f>IF(MID('2. Identificación del Riesgo'!H45:H47,1,27)="Seguridad de la Información",'2. Identificación del Riesgo'!H45:H47,
IF('2. Identificación del Riesgo'!H45:H47="","",
IF(MID('2. Identificación del Riesgo'!H45:H47,1,27)&lt;&gt;"Seguridad de la Información","No aplica")))</f>
        <v/>
      </c>
      <c r="F45" s="164" t="str">
        <f>IF(MID('2. Identificación del Riesgo'!H45:H47,1,27)="Seguridad de la Información",'2. Identificación del Riesgo'!I45:I47,
IF('2. Identificación del Riesgo'!H45:H47="","",
IF(MID('2. Identificación del Riesgo'!H45:H47,1,27)&lt;&gt;"Seguridad de la Información","No aplica")))</f>
        <v/>
      </c>
      <c r="G45" s="164" t="str">
        <f>IF(MID('2. Identificación del Riesgo'!H45:H47,1,27)="Seguridad de la Información",CONCATENATE("Probabilidad: ",'2. Identificación del Riesgo'!K45:K47,"
","Impacto: ",'2. Identificación del Riesgo'!N45:N47,"
","Zona de Riesgo: ",'2. Identificación del Riesgo'!P45:P47),
IF('2. Identificación del Riesgo'!H45:H47="","",
IF(MID('2. Identificación del Riesgo'!H45:H47,1,27)&lt;&gt;"Seguridad de la Información","No aplica")))</f>
        <v/>
      </c>
      <c r="H45" s="120"/>
      <c r="I45" s="120"/>
      <c r="J45" s="176" t="str">
        <f t="shared" ref="J45" si="11">IF(I45="Información","Información fisica o digital como contratos, acuerdos de confidencialidad, manuales, procedimientos operativos, registros contables, bases de datos, entre otros.",
IF(I45="Software","Activo informático lógico como programas, herramientas ofimáticas o sistemas lógicos para la ejecución de las actividades.",
IF(I45="Hardware","Equipos físicos de cómputo y de comunicaciones como, servidores, biométricos que por su criticidad son considerados activos de información.",
IF(I45="Servicios","Servicio brindado por parte de la entidad para el apoyo de las actividades de los procesos, tales como: Servicios WEB, intranet, CRM, ERP, Portales organizacionales, Aplicaciones entre otros (Pueden estar compuestos por hardware y software).",
IF(I45="Intangibles","Se consideran intangibles aquellos activos inmateriales que otorgan a la entidad una ventaja competitiva relevante, uno de ellos es la imagen corporativa, reputación o el good will, entre otros.",
IF(I45="Componentes de Red","Medios necesarios para realizar la conexión de los elementos de hardware y software en una red, por ejemplo, el cableado estructurado y tarjetas de red, routers, switches, entre otros.",
IF(I45="Personas","Aquellos roles que, por su conocimiento, experiencia y criticidad para el proceso, son considerados activos de información, por ejemplo: personal con experiencia y capacitado para realizar una tarea específica en la ejecución de las actividades.",
IF(I45="Instalaciones","Espacio o área asignada para alojar y salvaguardar los datos considerados como activos críticos para la empresa.",""))))))))</f>
        <v/>
      </c>
      <c r="K45" s="120"/>
      <c r="L45" s="120"/>
      <c r="M45" s="3"/>
      <c r="N45" s="3"/>
      <c r="O45" s="3"/>
      <c r="P45" s="3"/>
    </row>
    <row r="46" spans="1:16" x14ac:dyDescent="0.3">
      <c r="A46" s="118"/>
      <c r="B46" s="164"/>
      <c r="C46" s="164"/>
      <c r="D46" s="164"/>
      <c r="E46" s="164"/>
      <c r="F46" s="164"/>
      <c r="G46" s="164"/>
      <c r="H46" s="120"/>
      <c r="I46" s="120"/>
      <c r="J46" s="176"/>
      <c r="K46" s="120"/>
      <c r="L46" s="120"/>
    </row>
    <row r="47" spans="1:16" x14ac:dyDescent="0.3">
      <c r="A47" s="118"/>
      <c r="B47" s="164"/>
      <c r="C47" s="164"/>
      <c r="D47" s="164"/>
      <c r="E47" s="164"/>
      <c r="F47" s="164"/>
      <c r="G47" s="164"/>
      <c r="H47" s="120"/>
      <c r="I47" s="120"/>
      <c r="J47" s="176"/>
      <c r="K47" s="120"/>
      <c r="L47" s="120"/>
    </row>
    <row r="48" spans="1:16" ht="16.5" customHeight="1" x14ac:dyDescent="0.3">
      <c r="A48" s="118">
        <v>14</v>
      </c>
      <c r="B48" s="164" t="str">
        <f>IF(MID('2. Identificación del Riesgo'!H48:H50,1,27)="Seguridad de la Información",'2. Identificación del Riesgo'!B48:B50,
IF('2. Identificación del Riesgo'!H48:H50="","",
IF(MID('2. Identificación del Riesgo'!H48:H50,1,27)&lt;&gt;"Seguridad de la Información","No aplica")))</f>
        <v/>
      </c>
      <c r="C48" s="164" t="str">
        <f>IF(MID('2. Identificación del Riesgo'!H48:H50,1,27)="Seguridad de la Información",'2. Identificación del Riesgo'!C48:C50,
IF('2. Identificación del Riesgo'!H48:H50="","",
IF(MID('2. Identificación del Riesgo'!H48:H50,1,27)&lt;&gt;"Seguridad de la Información","No aplica")))</f>
        <v/>
      </c>
      <c r="D48" s="164" t="str">
        <f>IF(MID('2. Identificación del Riesgo'!H48:H50,1,27)="Seguridad de la Información",'2. Identificación del Riesgo'!G48:G50,
IF('2. Identificación del Riesgo'!H48:H50="","",
IF(MID('2. Identificación del Riesgo'!H48:H50,1,27)&lt;&gt;"Seguridad de la Información","No aplica")))</f>
        <v/>
      </c>
      <c r="E48" s="164" t="str">
        <f>IF(MID('2. Identificación del Riesgo'!H48:H50,1,27)="Seguridad de la Información",'2. Identificación del Riesgo'!H48:H50,
IF('2. Identificación del Riesgo'!H48:H50="","",
IF(MID('2. Identificación del Riesgo'!H48:H50,1,27)&lt;&gt;"Seguridad de la Información","No aplica")))</f>
        <v/>
      </c>
      <c r="F48" s="164" t="str">
        <f>IF(MID('2. Identificación del Riesgo'!H48:H50,1,27)="Seguridad de la Información",'2. Identificación del Riesgo'!I48:I50,
IF('2. Identificación del Riesgo'!H48:H50="","",
IF(MID('2. Identificación del Riesgo'!H48:H50,1,27)&lt;&gt;"Seguridad de la Información","No aplica")))</f>
        <v/>
      </c>
      <c r="G48" s="164" t="str">
        <f>IF(MID('2. Identificación del Riesgo'!H48:H50,1,27)="Seguridad de la Información",CONCATENATE("Probabilidad: ",'2. Identificación del Riesgo'!K48:K50,"
","Impacto: ",'2. Identificación del Riesgo'!N48:N50,"
","Zona de Riesgo: ",'2. Identificación del Riesgo'!P48:P50),
IF('2. Identificación del Riesgo'!H48:H50="","",
IF(MID('2. Identificación del Riesgo'!H48:H50,1,27)&lt;&gt;"Seguridad de la Información","No aplica")))</f>
        <v/>
      </c>
      <c r="H48" s="120"/>
      <c r="I48" s="120"/>
      <c r="J48" s="176" t="str">
        <f t="shared" ref="J48" si="12">IF(I48="Información","Información fisica o digital como contratos, acuerdos de confidencialidad, manuales, procedimientos operativos, registros contables, bases de datos, entre otros.",
IF(I48="Software","Activo informático lógico como programas, herramientas ofimáticas o sistemas lógicos para la ejecución de las actividades.",
IF(I48="Hardware","Equipos físicos de cómputo y de comunicaciones como, servidores, biométricos que por su criticidad son considerados activos de información.",
IF(I48="Servicios","Servicio brindado por parte de la entidad para el apoyo de las actividades de los procesos, tales como: Servicios WEB, intranet, CRM, ERP, Portales organizacionales, Aplicaciones entre otros (Pueden estar compuestos por hardware y software).",
IF(I48="Intangibles","Se consideran intangibles aquellos activos inmateriales que otorgan a la entidad una ventaja competitiva relevante, uno de ellos es la imagen corporativa, reputación o el good will, entre otros.",
IF(I48="Componentes de Red","Medios necesarios para realizar la conexión de los elementos de hardware y software en una red, por ejemplo, el cableado estructurado y tarjetas de red, routers, switches, entre otros.",
IF(I48="Personas","Aquellos roles que, por su conocimiento, experiencia y criticidad para el proceso, son considerados activos de información, por ejemplo: personal con experiencia y capacitado para realizar una tarea específica en la ejecución de las actividades.",
IF(I48="Instalaciones","Espacio o área asignada para alojar y salvaguardar los datos considerados como activos críticos para la empresa.",""))))))))</f>
        <v/>
      </c>
      <c r="K48" s="120"/>
      <c r="L48" s="120"/>
      <c r="M48" s="3"/>
      <c r="N48" s="3"/>
      <c r="O48" s="3"/>
      <c r="P48" s="3"/>
    </row>
    <row r="49" spans="1:16" x14ac:dyDescent="0.3">
      <c r="A49" s="118"/>
      <c r="B49" s="164"/>
      <c r="C49" s="164"/>
      <c r="D49" s="164"/>
      <c r="E49" s="164"/>
      <c r="F49" s="164"/>
      <c r="G49" s="164"/>
      <c r="H49" s="120"/>
      <c r="I49" s="120"/>
      <c r="J49" s="176"/>
      <c r="K49" s="120"/>
      <c r="L49" s="120"/>
    </row>
    <row r="50" spans="1:16" x14ac:dyDescent="0.3">
      <c r="A50" s="118"/>
      <c r="B50" s="164"/>
      <c r="C50" s="164"/>
      <c r="D50" s="164"/>
      <c r="E50" s="164"/>
      <c r="F50" s="164"/>
      <c r="G50" s="164"/>
      <c r="H50" s="120"/>
      <c r="I50" s="120"/>
      <c r="J50" s="176"/>
      <c r="K50" s="120"/>
      <c r="L50" s="120"/>
    </row>
    <row r="51" spans="1:16" ht="16.5" customHeight="1" x14ac:dyDescent="0.3">
      <c r="A51" s="118">
        <v>15</v>
      </c>
      <c r="B51" s="164" t="str">
        <f>IF(MID('2. Identificación del Riesgo'!H51:H53,1,27)="Seguridad de la Información",'2. Identificación del Riesgo'!B51:B53,
IF('2. Identificación del Riesgo'!H51:H53="","",
IF(MID('2. Identificación del Riesgo'!H51:H53,1,27)&lt;&gt;"Seguridad de la Información","No aplica")))</f>
        <v/>
      </c>
      <c r="C51" s="164" t="str">
        <f>IF(MID('2. Identificación del Riesgo'!H51:H53,1,27)="Seguridad de la Información",'2. Identificación del Riesgo'!C51:C53,
IF('2. Identificación del Riesgo'!H51:H53="","",
IF(MID('2. Identificación del Riesgo'!H51:H53,1,27)&lt;&gt;"Seguridad de la Información","No aplica")))</f>
        <v/>
      </c>
      <c r="D51" s="164" t="str">
        <f>IF(MID('2. Identificación del Riesgo'!H51:H53,1,27)="Seguridad de la Información",'2. Identificación del Riesgo'!G51:G53,
IF('2. Identificación del Riesgo'!H51:H53="","",
IF(MID('2. Identificación del Riesgo'!H51:H53,1,27)&lt;&gt;"Seguridad de la Información","No aplica")))</f>
        <v/>
      </c>
      <c r="E51" s="164" t="str">
        <f>IF(MID('2. Identificación del Riesgo'!H51:H53,1,27)="Seguridad de la Información",'2. Identificación del Riesgo'!H51:H53,
IF('2. Identificación del Riesgo'!H51:H53="","",
IF(MID('2. Identificación del Riesgo'!H51:H53,1,27)&lt;&gt;"Seguridad de la Información","No aplica")))</f>
        <v/>
      </c>
      <c r="F51" s="164" t="str">
        <f>IF(MID('2. Identificación del Riesgo'!H51:H53,1,27)="Seguridad de la Información",'2. Identificación del Riesgo'!I51:I53,
IF('2. Identificación del Riesgo'!H51:H53="","",
IF(MID('2. Identificación del Riesgo'!H51:H53,1,27)&lt;&gt;"Seguridad de la Información","No aplica")))</f>
        <v/>
      </c>
      <c r="G51" s="164" t="str">
        <f>IF(MID('2. Identificación del Riesgo'!H51:H53,1,27)="Seguridad de la Información",CONCATENATE("Probabilidad: ",'2. Identificación del Riesgo'!K51:K53,"
","Impacto: ",'2. Identificación del Riesgo'!N51:N53,"
","Zona de Riesgo: ",'2. Identificación del Riesgo'!P51:P53),
IF('2. Identificación del Riesgo'!H51:H53="","",
IF(MID('2. Identificación del Riesgo'!H51:H53,1,27)&lt;&gt;"Seguridad de la Información","No aplica")))</f>
        <v/>
      </c>
      <c r="H51" s="120"/>
      <c r="I51" s="120"/>
      <c r="J51" s="176" t="str">
        <f t="shared" ref="J51" si="13">IF(I51="Información","Información fisica o digital como contratos, acuerdos de confidencialidad, manuales, procedimientos operativos, registros contables, bases de datos, entre otros.",
IF(I51="Software","Activo informático lógico como programas, herramientas ofimáticas o sistemas lógicos para la ejecución de las actividades.",
IF(I51="Hardware","Equipos físicos de cómputo y de comunicaciones como, servidores, biométricos que por su criticidad son considerados activos de información.",
IF(I51="Servicios","Servicio brindado por parte de la entidad para el apoyo de las actividades de los procesos, tales como: Servicios WEB, intranet, CRM, ERP, Portales organizacionales, Aplicaciones entre otros (Pueden estar compuestos por hardware y software).",
IF(I51="Intangibles","Se consideran intangibles aquellos activos inmateriales que otorgan a la entidad una ventaja competitiva relevante, uno de ellos es la imagen corporativa, reputación o el good will, entre otros.",
IF(I51="Componentes de Red","Medios necesarios para realizar la conexión de los elementos de hardware y software en una red, por ejemplo, el cableado estructurado y tarjetas de red, routers, switches, entre otros.",
IF(I51="Personas","Aquellos roles que, por su conocimiento, experiencia y criticidad para el proceso, son considerados activos de información, por ejemplo: personal con experiencia y capacitado para realizar una tarea específica en la ejecución de las actividades.",
IF(I51="Instalaciones","Espacio o área asignada para alojar y salvaguardar los datos considerados como activos críticos para la empresa.",""))))))))</f>
        <v/>
      </c>
      <c r="K51" s="120"/>
      <c r="L51" s="120"/>
      <c r="M51" s="3"/>
      <c r="N51" s="3"/>
      <c r="O51" s="3"/>
      <c r="P51" s="3"/>
    </row>
    <row r="52" spans="1:16" x14ac:dyDescent="0.3">
      <c r="A52" s="118"/>
      <c r="B52" s="164"/>
      <c r="C52" s="164"/>
      <c r="D52" s="164"/>
      <c r="E52" s="164"/>
      <c r="F52" s="164"/>
      <c r="G52" s="164"/>
      <c r="H52" s="120"/>
      <c r="I52" s="120"/>
      <c r="J52" s="176"/>
      <c r="K52" s="120"/>
      <c r="L52" s="120"/>
    </row>
    <row r="53" spans="1:16" x14ac:dyDescent="0.3">
      <c r="A53" s="118"/>
      <c r="B53" s="164"/>
      <c r="C53" s="164"/>
      <c r="D53" s="164"/>
      <c r="E53" s="164"/>
      <c r="F53" s="164"/>
      <c r="G53" s="164"/>
      <c r="H53" s="120"/>
      <c r="I53" s="120"/>
      <c r="J53" s="176"/>
      <c r="K53" s="120"/>
      <c r="L53" s="120"/>
    </row>
    <row r="54" spans="1:16" ht="16.5" customHeight="1" x14ac:dyDescent="0.3">
      <c r="A54" s="118">
        <v>16</v>
      </c>
      <c r="B54" s="164" t="str">
        <f>IF(MID('2. Identificación del Riesgo'!H54:H56,1,27)="Seguridad de la Información",'2. Identificación del Riesgo'!B54:B56,
IF('2. Identificación del Riesgo'!H54:H56="","",
IF(MID('2. Identificación del Riesgo'!H54:H56,1,27)&lt;&gt;"Seguridad de la Información","No aplica")))</f>
        <v/>
      </c>
      <c r="C54" s="164" t="str">
        <f>IF(MID('2. Identificación del Riesgo'!H54:H56,1,27)="Seguridad de la Información",'2. Identificación del Riesgo'!C54:C56,
IF('2. Identificación del Riesgo'!H54:H56="","",
IF(MID('2. Identificación del Riesgo'!H54:H56,1,27)&lt;&gt;"Seguridad de la Información","No aplica")))</f>
        <v/>
      </c>
      <c r="D54" s="164" t="str">
        <f>IF(MID('2. Identificación del Riesgo'!H54:H56,1,27)="Seguridad de la Información",'2. Identificación del Riesgo'!G54:G56,
IF('2. Identificación del Riesgo'!H54:H56="","",
IF(MID('2. Identificación del Riesgo'!H54:H56,1,27)&lt;&gt;"Seguridad de la Información","No aplica")))</f>
        <v/>
      </c>
      <c r="E54" s="164" t="str">
        <f>IF(MID('2. Identificación del Riesgo'!H54:H56,1,27)="Seguridad de la Información",'2. Identificación del Riesgo'!H54:H56,
IF('2. Identificación del Riesgo'!H54:H56="","",
IF(MID('2. Identificación del Riesgo'!H54:H56,1,27)&lt;&gt;"Seguridad de la Información","No aplica")))</f>
        <v/>
      </c>
      <c r="F54" s="164" t="str">
        <f>IF(MID('2. Identificación del Riesgo'!H54:H56,1,27)="Seguridad de la Información",'2. Identificación del Riesgo'!I54:I56,
IF('2. Identificación del Riesgo'!H54:H56="","",
IF(MID('2. Identificación del Riesgo'!H54:H56,1,27)&lt;&gt;"Seguridad de la Información","No aplica")))</f>
        <v/>
      </c>
      <c r="G54" s="164" t="str">
        <f>IF(MID('2. Identificación del Riesgo'!H54:H56,1,27)="Seguridad de la Información",CONCATENATE("Probabilidad: ",'2. Identificación del Riesgo'!K54:K56,"
","Impacto: ",'2. Identificación del Riesgo'!N54:N56,"
","Zona de Riesgo: ",'2. Identificación del Riesgo'!P54:P56),
IF('2. Identificación del Riesgo'!H54:H56="","",
IF(MID('2. Identificación del Riesgo'!H54:H56,1,27)&lt;&gt;"Seguridad de la Información","No aplica")))</f>
        <v/>
      </c>
      <c r="H54" s="120"/>
      <c r="I54" s="120"/>
      <c r="J54" s="176" t="str">
        <f t="shared" ref="J54" si="14">IF(I54="Información","Información fisica o digital como contratos, acuerdos de confidencialidad, manuales, procedimientos operativos, registros contables, bases de datos, entre otros.",
IF(I54="Software","Activo informático lógico como programas, herramientas ofimáticas o sistemas lógicos para la ejecución de las actividades.",
IF(I54="Hardware","Equipos físicos de cómputo y de comunicaciones como, servidores, biométricos que por su criticidad son considerados activos de información.",
IF(I54="Servicios","Servicio brindado por parte de la entidad para el apoyo de las actividades de los procesos, tales como: Servicios WEB, intranet, CRM, ERP, Portales organizacionales, Aplicaciones entre otros (Pueden estar compuestos por hardware y software).",
IF(I54="Intangibles","Se consideran intangibles aquellos activos inmateriales que otorgan a la entidad una ventaja competitiva relevante, uno de ellos es la imagen corporativa, reputación o el good will, entre otros.",
IF(I54="Componentes de Red","Medios necesarios para realizar la conexión de los elementos de hardware y software en una red, por ejemplo, el cableado estructurado y tarjetas de red, routers, switches, entre otros.",
IF(I54="Personas","Aquellos roles que, por su conocimiento, experiencia y criticidad para el proceso, son considerados activos de información, por ejemplo: personal con experiencia y capacitado para realizar una tarea específica en la ejecución de las actividades.",
IF(I54="Instalaciones","Espacio o área asignada para alojar y salvaguardar los datos considerados como activos críticos para la empresa.",""))))))))</f>
        <v/>
      </c>
      <c r="K54" s="120"/>
      <c r="L54" s="120"/>
      <c r="M54" s="3"/>
      <c r="N54" s="3"/>
      <c r="O54" s="3"/>
      <c r="P54" s="3"/>
    </row>
    <row r="55" spans="1:16" x14ac:dyDescent="0.3">
      <c r="A55" s="118"/>
      <c r="B55" s="164"/>
      <c r="C55" s="164"/>
      <c r="D55" s="164"/>
      <c r="E55" s="164"/>
      <c r="F55" s="164"/>
      <c r="G55" s="164"/>
      <c r="H55" s="120"/>
      <c r="I55" s="120"/>
      <c r="J55" s="176"/>
      <c r="K55" s="120"/>
      <c r="L55" s="120"/>
    </row>
    <row r="56" spans="1:16" x14ac:dyDescent="0.3">
      <c r="A56" s="118"/>
      <c r="B56" s="164"/>
      <c r="C56" s="164"/>
      <c r="D56" s="164"/>
      <c r="E56" s="164"/>
      <c r="F56" s="164"/>
      <c r="G56" s="164"/>
      <c r="H56" s="120"/>
      <c r="I56" s="120"/>
      <c r="J56" s="176"/>
      <c r="K56" s="120"/>
      <c r="L56" s="120"/>
    </row>
    <row r="57" spans="1:16" ht="16.5" customHeight="1" x14ac:dyDescent="0.3">
      <c r="A57" s="118">
        <v>17</v>
      </c>
      <c r="B57" s="164" t="str">
        <f>IF(MID('2. Identificación del Riesgo'!H57:H59,1,27)="Seguridad de la Información",'2. Identificación del Riesgo'!B57:B59,
IF('2. Identificación del Riesgo'!H57:H59="","",
IF(MID('2. Identificación del Riesgo'!H57:H59,1,27)&lt;&gt;"Seguridad de la Información","No aplica")))</f>
        <v/>
      </c>
      <c r="C57" s="164" t="str">
        <f>IF(MID('2. Identificación del Riesgo'!H57:H59,1,27)="Seguridad de la Información",'2. Identificación del Riesgo'!C57:C59,
IF('2. Identificación del Riesgo'!H57:H59="","",
IF(MID('2. Identificación del Riesgo'!H57:H59,1,27)&lt;&gt;"Seguridad de la Información","No aplica")))</f>
        <v/>
      </c>
      <c r="D57" s="164" t="str">
        <f>IF(MID('2. Identificación del Riesgo'!H57:H59,1,27)="Seguridad de la Información",'2. Identificación del Riesgo'!G57:G59,
IF('2. Identificación del Riesgo'!H57:H59="","",
IF(MID('2. Identificación del Riesgo'!H57:H59,1,27)&lt;&gt;"Seguridad de la Información","No aplica")))</f>
        <v/>
      </c>
      <c r="E57" s="164" t="str">
        <f>IF(MID('2. Identificación del Riesgo'!H57:H59,1,27)="Seguridad de la Información",'2. Identificación del Riesgo'!H57:H59,
IF('2. Identificación del Riesgo'!H57:H59="","",
IF(MID('2. Identificación del Riesgo'!H57:H59,1,27)&lt;&gt;"Seguridad de la Información","No aplica")))</f>
        <v/>
      </c>
      <c r="F57" s="164" t="str">
        <f>IF(MID('2. Identificación del Riesgo'!H57:H59,1,27)="Seguridad de la Información",'2. Identificación del Riesgo'!I57:I59,
IF('2. Identificación del Riesgo'!H57:H59="","",
IF(MID('2. Identificación del Riesgo'!H57:H59,1,27)&lt;&gt;"Seguridad de la Información","No aplica")))</f>
        <v/>
      </c>
      <c r="G57" s="164" t="str">
        <f>IF(MID('2. Identificación del Riesgo'!H57:H59,1,27)="Seguridad de la Información",CONCATENATE("Probabilidad: ",'2. Identificación del Riesgo'!K57:K59,"
","Impacto: ",'2. Identificación del Riesgo'!N57:N59,"
","Zona de Riesgo: ",'2. Identificación del Riesgo'!P57:P59),
IF('2. Identificación del Riesgo'!H57:H59="","",
IF(MID('2. Identificación del Riesgo'!H57:H59,1,27)&lt;&gt;"Seguridad de la Información","No aplica")))</f>
        <v/>
      </c>
      <c r="H57" s="120"/>
      <c r="I57" s="120"/>
      <c r="J57" s="176" t="str">
        <f t="shared" ref="J57" si="15">IF(I57="Información","Información fisica o digital como contratos, acuerdos de confidencialidad, manuales, procedimientos operativos, registros contables, bases de datos, entre otros.",
IF(I57="Software","Activo informático lógico como programas, herramientas ofimáticas o sistemas lógicos para la ejecución de las actividades.",
IF(I57="Hardware","Equipos físicos de cómputo y de comunicaciones como, servidores, biométricos que por su criticidad son considerados activos de información.",
IF(I57="Servicios","Servicio brindado por parte de la entidad para el apoyo de las actividades de los procesos, tales como: Servicios WEB, intranet, CRM, ERP, Portales organizacionales, Aplicaciones entre otros (Pueden estar compuestos por hardware y software).",
IF(I57="Intangibles","Se consideran intangibles aquellos activos inmateriales que otorgan a la entidad una ventaja competitiva relevante, uno de ellos es la imagen corporativa, reputación o el good will, entre otros.",
IF(I57="Componentes de Red","Medios necesarios para realizar la conexión de los elementos de hardware y software en una red, por ejemplo, el cableado estructurado y tarjetas de red, routers, switches, entre otros.",
IF(I57="Personas","Aquellos roles que, por su conocimiento, experiencia y criticidad para el proceso, son considerados activos de información, por ejemplo: personal con experiencia y capacitado para realizar una tarea específica en la ejecución de las actividades.",
IF(I57="Instalaciones","Espacio o área asignada para alojar y salvaguardar los datos considerados como activos críticos para la empresa.",""))))))))</f>
        <v/>
      </c>
      <c r="K57" s="120"/>
      <c r="L57" s="120"/>
      <c r="M57" s="3"/>
      <c r="N57" s="3"/>
      <c r="O57" s="3"/>
      <c r="P57" s="3"/>
    </row>
    <row r="58" spans="1:16" x14ac:dyDescent="0.3">
      <c r="A58" s="118"/>
      <c r="B58" s="164"/>
      <c r="C58" s="164"/>
      <c r="D58" s="164"/>
      <c r="E58" s="164"/>
      <c r="F58" s="164"/>
      <c r="G58" s="164"/>
      <c r="H58" s="120"/>
      <c r="I58" s="120"/>
      <c r="J58" s="176"/>
      <c r="K58" s="120"/>
      <c r="L58" s="120"/>
    </row>
    <row r="59" spans="1:16" x14ac:dyDescent="0.3">
      <c r="A59" s="118"/>
      <c r="B59" s="164"/>
      <c r="C59" s="164"/>
      <c r="D59" s="164"/>
      <c r="E59" s="164"/>
      <c r="F59" s="164"/>
      <c r="G59" s="164"/>
      <c r="H59" s="120"/>
      <c r="I59" s="120"/>
      <c r="J59" s="176"/>
      <c r="K59" s="120"/>
      <c r="L59" s="120"/>
    </row>
    <row r="60" spans="1:16" ht="16.5" customHeight="1" x14ac:dyDescent="0.3">
      <c r="A60" s="118">
        <v>18</v>
      </c>
      <c r="B60" s="164" t="str">
        <f>IF(MID('2. Identificación del Riesgo'!H60:H62,1,27)="Seguridad de la Información",'2. Identificación del Riesgo'!B60:B62,
IF('2. Identificación del Riesgo'!H60:H62="","",
IF(MID('2. Identificación del Riesgo'!H60:H62,1,27)&lt;&gt;"Seguridad de la Información","No aplica")))</f>
        <v/>
      </c>
      <c r="C60" s="164" t="str">
        <f>IF(MID('2. Identificación del Riesgo'!H60:H62,1,27)="Seguridad de la Información",'2. Identificación del Riesgo'!C60:C62,
IF('2. Identificación del Riesgo'!H60:H62="","",
IF(MID('2. Identificación del Riesgo'!H60:H62,1,27)&lt;&gt;"Seguridad de la Información","No aplica")))</f>
        <v/>
      </c>
      <c r="D60" s="164" t="str">
        <f>IF(MID('2. Identificación del Riesgo'!H60:H62,1,27)="Seguridad de la Información",'2. Identificación del Riesgo'!G60:G62,
IF('2. Identificación del Riesgo'!H60:H62="","",
IF(MID('2. Identificación del Riesgo'!H60:H62,1,27)&lt;&gt;"Seguridad de la Información","No aplica")))</f>
        <v/>
      </c>
      <c r="E60" s="164" t="str">
        <f>IF(MID('2. Identificación del Riesgo'!H60:H62,1,27)="Seguridad de la Información",'2. Identificación del Riesgo'!H60:H62,
IF('2. Identificación del Riesgo'!H60:H62="","",
IF(MID('2. Identificación del Riesgo'!H60:H62,1,27)&lt;&gt;"Seguridad de la Información","No aplica")))</f>
        <v/>
      </c>
      <c r="F60" s="164" t="str">
        <f>IF(MID('2. Identificación del Riesgo'!H60:H62,1,27)="Seguridad de la Información",'2. Identificación del Riesgo'!I60:I62,
IF('2. Identificación del Riesgo'!H60:H62="","",
IF(MID('2. Identificación del Riesgo'!H60:H62,1,27)&lt;&gt;"Seguridad de la Información","No aplica")))</f>
        <v/>
      </c>
      <c r="G60" s="164" t="str">
        <f>IF(MID('2. Identificación del Riesgo'!H60:H62,1,27)="Seguridad de la Información",CONCATENATE("Probabilidad: ",'2. Identificación del Riesgo'!K60:K62,"
","Impacto: ",'2. Identificación del Riesgo'!N60:N62,"
","Zona de Riesgo: ",'2. Identificación del Riesgo'!P60:P62),
IF('2. Identificación del Riesgo'!H60:H62="","",
IF(MID('2. Identificación del Riesgo'!H60:H62,1,27)&lt;&gt;"Seguridad de la Información","No aplica")))</f>
        <v/>
      </c>
      <c r="H60" s="120"/>
      <c r="I60" s="120"/>
      <c r="J60" s="176" t="str">
        <f t="shared" ref="J60" si="16">IF(I60="Información","Información fisica o digital como contratos, acuerdos de confidencialidad, manuales, procedimientos operativos, registros contables, bases de datos, entre otros.",
IF(I60="Software","Activo informático lógico como programas, herramientas ofimáticas o sistemas lógicos para la ejecución de las actividades.",
IF(I60="Hardware","Equipos físicos de cómputo y de comunicaciones como, servidores, biométricos que por su criticidad son considerados activos de información.",
IF(I60="Servicios","Servicio brindado por parte de la entidad para el apoyo de las actividades de los procesos, tales como: Servicios WEB, intranet, CRM, ERP, Portales organizacionales, Aplicaciones entre otros (Pueden estar compuestos por hardware y software).",
IF(I60="Intangibles","Se consideran intangibles aquellos activos inmateriales que otorgan a la entidad una ventaja competitiva relevante, uno de ellos es la imagen corporativa, reputación o el good will, entre otros.",
IF(I60="Componentes de Red","Medios necesarios para realizar la conexión de los elementos de hardware y software en una red, por ejemplo, el cableado estructurado y tarjetas de red, routers, switches, entre otros.",
IF(I60="Personas","Aquellos roles que, por su conocimiento, experiencia y criticidad para el proceso, son considerados activos de información, por ejemplo: personal con experiencia y capacitado para realizar una tarea específica en la ejecución de las actividades.",
IF(I60="Instalaciones","Espacio o área asignada para alojar y salvaguardar los datos considerados como activos críticos para la empresa.",""))))))))</f>
        <v/>
      </c>
      <c r="K60" s="120"/>
      <c r="L60" s="120"/>
      <c r="M60" s="3"/>
      <c r="N60" s="3"/>
      <c r="O60" s="3"/>
      <c r="P60" s="3"/>
    </row>
    <row r="61" spans="1:16" x14ac:dyDescent="0.3">
      <c r="A61" s="118"/>
      <c r="B61" s="164"/>
      <c r="C61" s="164"/>
      <c r="D61" s="164"/>
      <c r="E61" s="164"/>
      <c r="F61" s="164"/>
      <c r="G61" s="164"/>
      <c r="H61" s="120"/>
      <c r="I61" s="120"/>
      <c r="J61" s="176"/>
      <c r="K61" s="120"/>
      <c r="L61" s="120"/>
    </row>
    <row r="62" spans="1:16" x14ac:dyDescent="0.3">
      <c r="A62" s="118"/>
      <c r="B62" s="164"/>
      <c r="C62" s="164"/>
      <c r="D62" s="164"/>
      <c r="E62" s="164"/>
      <c r="F62" s="164"/>
      <c r="G62" s="164"/>
      <c r="H62" s="120"/>
      <c r="I62" s="120"/>
      <c r="J62" s="176"/>
      <c r="K62" s="120"/>
      <c r="L62" s="120"/>
    </row>
    <row r="63" spans="1:16" ht="16.5" customHeight="1" x14ac:dyDescent="0.3">
      <c r="A63" s="118">
        <v>19</v>
      </c>
      <c r="B63" s="164" t="str">
        <f>IF(MID('2. Identificación del Riesgo'!H63:H65,1,27)="Seguridad de la Información",'2. Identificación del Riesgo'!B63:B65,
IF('2. Identificación del Riesgo'!H63:H65="","",
IF(MID('2. Identificación del Riesgo'!H63:H65,1,27)&lt;&gt;"Seguridad de la Información","No aplica")))</f>
        <v/>
      </c>
      <c r="C63" s="164" t="str">
        <f>IF(MID('2. Identificación del Riesgo'!H63:H65,1,27)="Seguridad de la Información",'2. Identificación del Riesgo'!C63:C65,
IF('2. Identificación del Riesgo'!H63:H65="","",
IF(MID('2. Identificación del Riesgo'!H63:H65,1,27)&lt;&gt;"Seguridad de la Información","No aplica")))</f>
        <v/>
      </c>
      <c r="D63" s="164" t="str">
        <f>IF(MID('2. Identificación del Riesgo'!H63:H65,1,27)="Seguridad de la Información",'2. Identificación del Riesgo'!G63:G65,
IF('2. Identificación del Riesgo'!H63:H65="","",
IF(MID('2. Identificación del Riesgo'!H63:H65,1,27)&lt;&gt;"Seguridad de la Información","No aplica")))</f>
        <v/>
      </c>
      <c r="E63" s="164" t="str">
        <f>IF(MID('2. Identificación del Riesgo'!H63:H65,1,27)="Seguridad de la Información",'2. Identificación del Riesgo'!H63:H65,
IF('2. Identificación del Riesgo'!H63:H65="","",
IF(MID('2. Identificación del Riesgo'!H63:H65,1,27)&lt;&gt;"Seguridad de la Información","No aplica")))</f>
        <v/>
      </c>
      <c r="F63" s="164" t="str">
        <f>IF(MID('2. Identificación del Riesgo'!H63:H65,1,27)="Seguridad de la Información",'2. Identificación del Riesgo'!I63:I65,
IF('2. Identificación del Riesgo'!H63:H65="","",
IF(MID('2. Identificación del Riesgo'!H63:H65,1,27)&lt;&gt;"Seguridad de la Información","No aplica")))</f>
        <v/>
      </c>
      <c r="G63" s="164" t="str">
        <f>IF(MID('2. Identificación del Riesgo'!H63:H65,1,27)="Seguridad de la Información",CONCATENATE("Probabilidad: ",'2. Identificación del Riesgo'!K63:K65,"
","Impacto: ",'2. Identificación del Riesgo'!N63:N65,"
","Zona de Riesgo: ",'2. Identificación del Riesgo'!P63:P65),
IF('2. Identificación del Riesgo'!H63:H65="","",
IF(MID('2. Identificación del Riesgo'!H63:H65,1,27)&lt;&gt;"Seguridad de la Información","No aplica")))</f>
        <v/>
      </c>
      <c r="H63" s="120"/>
      <c r="I63" s="120"/>
      <c r="J63" s="176" t="str">
        <f t="shared" ref="J63" si="17">IF(I63="Información","Información fisica o digital como contratos, acuerdos de confidencialidad, manuales, procedimientos operativos, registros contables, bases de datos, entre otros.",
IF(I63="Software","Activo informático lógico como programas, herramientas ofimáticas o sistemas lógicos para la ejecución de las actividades.",
IF(I63="Hardware","Equipos físicos de cómputo y de comunicaciones como, servidores, biométricos que por su criticidad son considerados activos de información.",
IF(I63="Servicios","Servicio brindado por parte de la entidad para el apoyo de las actividades de los procesos, tales como: Servicios WEB, intranet, CRM, ERP, Portales organizacionales, Aplicaciones entre otros (Pueden estar compuestos por hardware y software).",
IF(I63="Intangibles","Se consideran intangibles aquellos activos inmateriales que otorgan a la entidad una ventaja competitiva relevante, uno de ellos es la imagen corporativa, reputación o el good will, entre otros.",
IF(I63="Componentes de Red","Medios necesarios para realizar la conexión de los elementos de hardware y software en una red, por ejemplo, el cableado estructurado y tarjetas de red, routers, switches, entre otros.",
IF(I63="Personas","Aquellos roles que, por su conocimiento, experiencia y criticidad para el proceso, son considerados activos de información, por ejemplo: personal con experiencia y capacitado para realizar una tarea específica en la ejecución de las actividades.",
IF(I63="Instalaciones","Espacio o área asignada para alojar y salvaguardar los datos considerados como activos críticos para la empresa.",""))))))))</f>
        <v/>
      </c>
      <c r="K63" s="120"/>
      <c r="L63" s="120"/>
      <c r="M63" s="3"/>
      <c r="N63" s="3"/>
      <c r="O63" s="3"/>
      <c r="P63" s="3"/>
    </row>
    <row r="64" spans="1:16" x14ac:dyDescent="0.3">
      <c r="A64" s="118"/>
      <c r="B64" s="164"/>
      <c r="C64" s="164"/>
      <c r="D64" s="164"/>
      <c r="E64" s="164"/>
      <c r="F64" s="164"/>
      <c r="G64" s="164"/>
      <c r="H64" s="120"/>
      <c r="I64" s="120"/>
      <c r="J64" s="176"/>
      <c r="K64" s="120"/>
      <c r="L64" s="120"/>
    </row>
    <row r="65" spans="1:16" x14ac:dyDescent="0.3">
      <c r="A65" s="118"/>
      <c r="B65" s="164"/>
      <c r="C65" s="164"/>
      <c r="D65" s="164"/>
      <c r="E65" s="164"/>
      <c r="F65" s="164"/>
      <c r="G65" s="164"/>
      <c r="H65" s="120"/>
      <c r="I65" s="120"/>
      <c r="J65" s="176"/>
      <c r="K65" s="120"/>
      <c r="L65" s="120"/>
    </row>
    <row r="66" spans="1:16" ht="16.5" customHeight="1" x14ac:dyDescent="0.3">
      <c r="A66" s="118">
        <v>20</v>
      </c>
      <c r="B66" s="164" t="str">
        <f>IF(MID('2. Identificación del Riesgo'!H66:H68,1,27)="Seguridad de la Información",'2. Identificación del Riesgo'!B66:B68,
IF('2. Identificación del Riesgo'!H66:H68="","",
IF(MID('2. Identificación del Riesgo'!H66:H68,1,27)&lt;&gt;"Seguridad de la Información","No aplica")))</f>
        <v/>
      </c>
      <c r="C66" s="164" t="str">
        <f>IF(MID('2. Identificación del Riesgo'!H66:H68,1,27)="Seguridad de la Información",'2. Identificación del Riesgo'!C66:C68,
IF('2. Identificación del Riesgo'!H66:H68="","",
IF(MID('2. Identificación del Riesgo'!H66:H68,1,27)&lt;&gt;"Seguridad de la Información","No aplica")))</f>
        <v/>
      </c>
      <c r="D66" s="164" t="str">
        <f>IF(MID('2. Identificación del Riesgo'!H66:H68,1,27)="Seguridad de la Información",'2. Identificación del Riesgo'!G66:G68,
IF('2. Identificación del Riesgo'!H66:H68="","",
IF(MID('2. Identificación del Riesgo'!H66:H68,1,27)&lt;&gt;"Seguridad de la Información","No aplica")))</f>
        <v/>
      </c>
      <c r="E66" s="164" t="str">
        <f>IF(MID('2. Identificación del Riesgo'!H66:H68,1,27)="Seguridad de la Información",'2. Identificación del Riesgo'!H66:H68,
IF('2. Identificación del Riesgo'!H66:H68="","",
IF(MID('2. Identificación del Riesgo'!H66:H68,1,27)&lt;&gt;"Seguridad de la Información","No aplica")))</f>
        <v/>
      </c>
      <c r="F66" s="164" t="str">
        <f>IF(MID('2. Identificación del Riesgo'!H66:H68,1,27)="Seguridad de la Información",'2. Identificación del Riesgo'!I66:I68,
IF('2. Identificación del Riesgo'!H66:H68="","",
IF(MID('2. Identificación del Riesgo'!H66:H68,1,27)&lt;&gt;"Seguridad de la Información","No aplica")))</f>
        <v/>
      </c>
      <c r="G66" s="164" t="str">
        <f>IF(MID('2. Identificación del Riesgo'!H66:H68,1,27)="Seguridad de la Información",CONCATENATE("Probabilidad: ",'2. Identificación del Riesgo'!K66:K68,"
","Impacto: ",'2. Identificación del Riesgo'!N66:N68,"
","Zona de Riesgo: ",'2. Identificación del Riesgo'!P66:P68),
IF('2. Identificación del Riesgo'!H66:H68="","",
IF(MID('2. Identificación del Riesgo'!H66:H68,1,27)&lt;&gt;"Seguridad de la Información","No aplica")))</f>
        <v/>
      </c>
      <c r="H66" s="120"/>
      <c r="I66" s="120"/>
      <c r="J66" s="176" t="str">
        <f t="shared" ref="J66" si="18">IF(I66="Información","Información fisica o digital como contratos, acuerdos de confidencialidad, manuales, procedimientos operativos, registros contables, bases de datos, entre otros.",
IF(I66="Software","Activo informático lógico como programas, herramientas ofimáticas o sistemas lógicos para la ejecución de las actividades.",
IF(I66="Hardware","Equipos físicos de cómputo y de comunicaciones como, servidores, biométricos que por su criticidad son considerados activos de información.",
IF(I66="Servicios","Servicio brindado por parte de la entidad para el apoyo de las actividades de los procesos, tales como: Servicios WEB, intranet, CRM, ERP, Portales organizacionales, Aplicaciones entre otros (Pueden estar compuestos por hardware y software).",
IF(I66="Intangibles","Se consideran intangibles aquellos activos inmateriales que otorgan a la entidad una ventaja competitiva relevante, uno de ellos es la imagen corporativa, reputación o el good will, entre otros.",
IF(I66="Componentes de Red","Medios necesarios para realizar la conexión de los elementos de hardware y software en una red, por ejemplo, el cableado estructurado y tarjetas de red, routers, switches, entre otros.",
IF(I66="Personas","Aquellos roles que, por su conocimiento, experiencia y criticidad para el proceso, son considerados activos de información, por ejemplo: personal con experiencia y capacitado para realizar una tarea específica en la ejecución de las actividades.",
IF(I66="Instalaciones","Espacio o área asignada para alojar y salvaguardar los datos considerados como activos críticos para la empresa.",""))))))))</f>
        <v/>
      </c>
      <c r="K66" s="120"/>
      <c r="L66" s="120"/>
      <c r="M66" s="3"/>
      <c r="N66" s="3"/>
      <c r="O66" s="3"/>
      <c r="P66" s="3"/>
    </row>
    <row r="67" spans="1:16" x14ac:dyDescent="0.3">
      <c r="A67" s="118"/>
      <c r="B67" s="164"/>
      <c r="C67" s="164"/>
      <c r="D67" s="164"/>
      <c r="E67" s="164"/>
      <c r="F67" s="164"/>
      <c r="G67" s="164"/>
      <c r="H67" s="120"/>
      <c r="I67" s="120"/>
      <c r="J67" s="176"/>
      <c r="K67" s="120"/>
      <c r="L67" s="120"/>
    </row>
    <row r="68" spans="1:16" x14ac:dyDescent="0.3">
      <c r="A68" s="118"/>
      <c r="B68" s="164"/>
      <c r="C68" s="164"/>
      <c r="D68" s="164"/>
      <c r="E68" s="164"/>
      <c r="F68" s="164"/>
      <c r="G68" s="164"/>
      <c r="H68" s="120"/>
      <c r="I68" s="120"/>
      <c r="J68" s="176"/>
      <c r="K68" s="120"/>
      <c r="L68" s="120"/>
    </row>
    <row r="69" spans="1:16" x14ac:dyDescent="0.3"/>
    <row r="70" spans="1:16" x14ac:dyDescent="0.3"/>
  </sheetData>
  <sheetProtection algorithmName="SHA-512" hashValue="WJDWl2dvz/VGu7q/fNbe8PQKhK3Yv3eEXT6b6oH7v/SpQoPfETOZDIH0P3HsE2X0KXaSnJ0AjVvnFURBqnvtPA==" saltValue="rd6YE24qC9/Jz88tAQSSJQ==" spinCount="100000" sheet="1" objects="1" scenarios="1" formatColumns="0" formatRows="0"/>
  <mergeCells count="260">
    <mergeCell ref="A1:B4"/>
    <mergeCell ref="K9:K11"/>
    <mergeCell ref="L9:L11"/>
    <mergeCell ref="A9:A11"/>
    <mergeCell ref="B9:B11"/>
    <mergeCell ref="D9:D11"/>
    <mergeCell ref="H9:H11"/>
    <mergeCell ref="I9:I11"/>
    <mergeCell ref="J9:J11"/>
    <mergeCell ref="H6:L6"/>
    <mergeCell ref="A7:A8"/>
    <mergeCell ref="B7:B8"/>
    <mergeCell ref="D7:D8"/>
    <mergeCell ref="H7:H8"/>
    <mergeCell ref="I7:I8"/>
    <mergeCell ref="J7:J8"/>
    <mergeCell ref="K7:K8"/>
    <mergeCell ref="L7:L8"/>
    <mergeCell ref="E7:E8"/>
    <mergeCell ref="E9:E11"/>
    <mergeCell ref="K1:L1"/>
    <mergeCell ref="K2:L2"/>
    <mergeCell ref="K3:L3"/>
    <mergeCell ref="K4:L4"/>
    <mergeCell ref="K15:K17"/>
    <mergeCell ref="L15:L17"/>
    <mergeCell ref="A15:A17"/>
    <mergeCell ref="B15:B17"/>
    <mergeCell ref="D15:D17"/>
    <mergeCell ref="H15:H17"/>
    <mergeCell ref="I15:I17"/>
    <mergeCell ref="J15:J17"/>
    <mergeCell ref="K12:K14"/>
    <mergeCell ref="L12:L14"/>
    <mergeCell ref="A12:A14"/>
    <mergeCell ref="B12:B14"/>
    <mergeCell ref="D12:D14"/>
    <mergeCell ref="H12:H14"/>
    <mergeCell ref="I12:I14"/>
    <mergeCell ref="J12:J14"/>
    <mergeCell ref="E12:E14"/>
    <mergeCell ref="E15:E17"/>
    <mergeCell ref="K21:K23"/>
    <mergeCell ref="L21:L23"/>
    <mergeCell ref="A21:A23"/>
    <mergeCell ref="B21:B23"/>
    <mergeCell ref="D21:D23"/>
    <mergeCell ref="H21:H23"/>
    <mergeCell ref="I21:I23"/>
    <mergeCell ref="J21:J23"/>
    <mergeCell ref="K18:K20"/>
    <mergeCell ref="L18:L20"/>
    <mergeCell ref="A18:A20"/>
    <mergeCell ref="B18:B20"/>
    <mergeCell ref="D18:D20"/>
    <mergeCell ref="H18:H20"/>
    <mergeCell ref="I18:I20"/>
    <mergeCell ref="J18:J20"/>
    <mergeCell ref="E18:E20"/>
    <mergeCell ref="E21:E23"/>
    <mergeCell ref="F21:F23"/>
    <mergeCell ref="G21:G23"/>
    <mergeCell ref="K24:K26"/>
    <mergeCell ref="L24:L26"/>
    <mergeCell ref="A24:A26"/>
    <mergeCell ref="B24:B26"/>
    <mergeCell ref="D24:D26"/>
    <mergeCell ref="H24:H26"/>
    <mergeCell ref="I24:I26"/>
    <mergeCell ref="J24:J26"/>
    <mergeCell ref="E24:E26"/>
    <mergeCell ref="K27:K29"/>
    <mergeCell ref="L27:L29"/>
    <mergeCell ref="A27:A29"/>
    <mergeCell ref="B27:B29"/>
    <mergeCell ref="D27:D29"/>
    <mergeCell ref="H27:H29"/>
    <mergeCell ref="I27:I29"/>
    <mergeCell ref="J27:J29"/>
    <mergeCell ref="E27:E29"/>
    <mergeCell ref="K30:K32"/>
    <mergeCell ref="L30:L32"/>
    <mergeCell ref="A30:A32"/>
    <mergeCell ref="B30:B32"/>
    <mergeCell ref="D30:D32"/>
    <mergeCell ref="H30:H32"/>
    <mergeCell ref="I30:I32"/>
    <mergeCell ref="J30:J32"/>
    <mergeCell ref="E30:E32"/>
    <mergeCell ref="C30:C32"/>
    <mergeCell ref="F30:F32"/>
    <mergeCell ref="G30:G32"/>
    <mergeCell ref="K33:K35"/>
    <mergeCell ref="L33:L35"/>
    <mergeCell ref="A33:A35"/>
    <mergeCell ref="B33:B35"/>
    <mergeCell ref="D33:D35"/>
    <mergeCell ref="H33:H35"/>
    <mergeCell ref="I33:I35"/>
    <mergeCell ref="J33:J35"/>
    <mergeCell ref="E33:E35"/>
    <mergeCell ref="C33:C35"/>
    <mergeCell ref="F33:F35"/>
    <mergeCell ref="G33:G35"/>
    <mergeCell ref="K36:K38"/>
    <mergeCell ref="L36:L38"/>
    <mergeCell ref="A36:A38"/>
    <mergeCell ref="B36:B38"/>
    <mergeCell ref="D36:D38"/>
    <mergeCell ref="H36:H38"/>
    <mergeCell ref="I36:I38"/>
    <mergeCell ref="J36:J38"/>
    <mergeCell ref="E36:E38"/>
    <mergeCell ref="C36:C38"/>
    <mergeCell ref="F36:F38"/>
    <mergeCell ref="G36:G38"/>
    <mergeCell ref="K39:K41"/>
    <mergeCell ref="L39:L41"/>
    <mergeCell ref="A39:A41"/>
    <mergeCell ref="B39:B41"/>
    <mergeCell ref="D39:D41"/>
    <mergeCell ref="H39:H41"/>
    <mergeCell ref="I39:I41"/>
    <mergeCell ref="J39:J41"/>
    <mergeCell ref="E39:E41"/>
    <mergeCell ref="C39:C41"/>
    <mergeCell ref="F39:F41"/>
    <mergeCell ref="G39:G41"/>
    <mergeCell ref="K42:K44"/>
    <mergeCell ref="L42:L44"/>
    <mergeCell ref="A42:A44"/>
    <mergeCell ref="B42:B44"/>
    <mergeCell ref="D42:D44"/>
    <mergeCell ref="H42:H44"/>
    <mergeCell ref="I42:I44"/>
    <mergeCell ref="J42:J44"/>
    <mergeCell ref="E42:E44"/>
    <mergeCell ref="C42:C44"/>
    <mergeCell ref="F42:F44"/>
    <mergeCell ref="G42:G44"/>
    <mergeCell ref="B45:B47"/>
    <mergeCell ref="D45:D47"/>
    <mergeCell ref="H45:H47"/>
    <mergeCell ref="I45:I47"/>
    <mergeCell ref="J45:J47"/>
    <mergeCell ref="E45:E47"/>
    <mergeCell ref="K48:K50"/>
    <mergeCell ref="L48:L50"/>
    <mergeCell ref="A48:A50"/>
    <mergeCell ref="B48:B50"/>
    <mergeCell ref="D48:D50"/>
    <mergeCell ref="H48:H50"/>
    <mergeCell ref="I48:I50"/>
    <mergeCell ref="J48:J50"/>
    <mergeCell ref="C45:C47"/>
    <mergeCell ref="C48:C50"/>
    <mergeCell ref="F45:F47"/>
    <mergeCell ref="G45:G47"/>
    <mergeCell ref="F48:F50"/>
    <mergeCell ref="G48:G50"/>
    <mergeCell ref="E48:E50"/>
    <mergeCell ref="K45:K47"/>
    <mergeCell ref="L45:L47"/>
    <mergeCell ref="A45:A47"/>
    <mergeCell ref="A54:A56"/>
    <mergeCell ref="B54:B56"/>
    <mergeCell ref="D54:D56"/>
    <mergeCell ref="E54:E56"/>
    <mergeCell ref="H54:H56"/>
    <mergeCell ref="I54:I56"/>
    <mergeCell ref="J54:J56"/>
    <mergeCell ref="K54:K56"/>
    <mergeCell ref="L54:L56"/>
    <mergeCell ref="F54:F56"/>
    <mergeCell ref="G54:G56"/>
    <mergeCell ref="C54:C56"/>
    <mergeCell ref="K51:K53"/>
    <mergeCell ref="L51:L53"/>
    <mergeCell ref="A51:A53"/>
    <mergeCell ref="B51:B53"/>
    <mergeCell ref="D51:D53"/>
    <mergeCell ref="H51:H53"/>
    <mergeCell ref="I51:I53"/>
    <mergeCell ref="J51:J53"/>
    <mergeCell ref="E51:E53"/>
    <mergeCell ref="F51:F53"/>
    <mergeCell ref="G51:G53"/>
    <mergeCell ref="C51:C53"/>
    <mergeCell ref="H60:H62"/>
    <mergeCell ref="I60:I62"/>
    <mergeCell ref="J60:J62"/>
    <mergeCell ref="K60:K62"/>
    <mergeCell ref="L60:L62"/>
    <mergeCell ref="F60:F62"/>
    <mergeCell ref="G60:G62"/>
    <mergeCell ref="A57:A59"/>
    <mergeCell ref="B57:B59"/>
    <mergeCell ref="D57:D59"/>
    <mergeCell ref="E57:E59"/>
    <mergeCell ref="H57:H59"/>
    <mergeCell ref="I57:I59"/>
    <mergeCell ref="J57:J59"/>
    <mergeCell ref="K57:K59"/>
    <mergeCell ref="L57:L59"/>
    <mergeCell ref="C60:C62"/>
    <mergeCell ref="A60:A62"/>
    <mergeCell ref="B60:B62"/>
    <mergeCell ref="D60:D62"/>
    <mergeCell ref="E60:E62"/>
    <mergeCell ref="F57:F59"/>
    <mergeCell ref="G57:G59"/>
    <mergeCell ref="C57:C59"/>
    <mergeCell ref="H66:H68"/>
    <mergeCell ref="I66:I68"/>
    <mergeCell ref="J66:J68"/>
    <mergeCell ref="K66:K68"/>
    <mergeCell ref="L66:L68"/>
    <mergeCell ref="F66:F68"/>
    <mergeCell ref="G66:G68"/>
    <mergeCell ref="A63:A65"/>
    <mergeCell ref="B63:B65"/>
    <mergeCell ref="D63:D65"/>
    <mergeCell ref="E63:E65"/>
    <mergeCell ref="H63:H65"/>
    <mergeCell ref="I63:I65"/>
    <mergeCell ref="J63:J65"/>
    <mergeCell ref="K63:K65"/>
    <mergeCell ref="L63:L65"/>
    <mergeCell ref="F63:F65"/>
    <mergeCell ref="G63:G65"/>
    <mergeCell ref="C63:C65"/>
    <mergeCell ref="C66:C68"/>
    <mergeCell ref="A66:A68"/>
    <mergeCell ref="B66:B68"/>
    <mergeCell ref="D66:D68"/>
    <mergeCell ref="E66:E68"/>
    <mergeCell ref="C1:J4"/>
    <mergeCell ref="C7:C8"/>
    <mergeCell ref="C9:C11"/>
    <mergeCell ref="C12:C14"/>
    <mergeCell ref="C15:C17"/>
    <mergeCell ref="C18:C20"/>
    <mergeCell ref="C21:C23"/>
    <mergeCell ref="C24:C26"/>
    <mergeCell ref="C27:C29"/>
    <mergeCell ref="F24:F26"/>
    <mergeCell ref="G24:G26"/>
    <mergeCell ref="F27:F29"/>
    <mergeCell ref="G27:G29"/>
    <mergeCell ref="A6:G6"/>
    <mergeCell ref="F7:F8"/>
    <mergeCell ref="G7:G8"/>
    <mergeCell ref="F9:F11"/>
    <mergeCell ref="G9:G11"/>
    <mergeCell ref="F12:F14"/>
    <mergeCell ref="G12:G14"/>
    <mergeCell ref="F15:F17"/>
    <mergeCell ref="G15:G17"/>
    <mergeCell ref="F18:F20"/>
    <mergeCell ref="G18:G20"/>
  </mergeCells>
  <conditionalFormatting sqref="B9:B11 D9:L11">
    <cfRule type="expression" dxfId="288" priority="19">
      <formula>IF($E9="No aplica",1,0)</formula>
    </cfRule>
  </conditionalFormatting>
  <conditionalFormatting sqref="B12:B68 D12:E68 H12:J26 H33:J68 I27:J32">
    <cfRule type="expression" dxfId="287" priority="16">
      <formula>IF($E12="No aplica",1,0)</formula>
    </cfRule>
  </conditionalFormatting>
  <conditionalFormatting sqref="K12:L26 K33:L68">
    <cfRule type="expression" dxfId="286" priority="15">
      <formula>IF($E12="No aplica",1,0)</formula>
    </cfRule>
  </conditionalFormatting>
  <conditionalFormatting sqref="C9:C11">
    <cfRule type="expression" dxfId="285" priority="14">
      <formula>IF($E9="No aplica",1,0)</formula>
    </cfRule>
  </conditionalFormatting>
  <conditionalFormatting sqref="C12:C68">
    <cfRule type="expression" dxfId="284" priority="12">
      <formula>IF($E12="No aplica",1,0)</formula>
    </cfRule>
  </conditionalFormatting>
  <conditionalFormatting sqref="F12:F68">
    <cfRule type="expression" dxfId="283" priority="7">
      <formula>IF($E12="No aplica",1,0)</formula>
    </cfRule>
  </conditionalFormatting>
  <conditionalFormatting sqref="G12:G68">
    <cfRule type="expression" dxfId="282" priority="5">
      <formula>IF($E12="No aplica",1,0)</formula>
    </cfRule>
  </conditionalFormatting>
  <conditionalFormatting sqref="H27:H29">
    <cfRule type="expression" dxfId="281" priority="4">
      <formula>IF($E27="No aplica",1,0)</formula>
    </cfRule>
  </conditionalFormatting>
  <conditionalFormatting sqref="H30:H32">
    <cfRule type="expression" dxfId="280" priority="3">
      <formula>IF($E30="No aplica",1,0)</formula>
    </cfRule>
  </conditionalFormatting>
  <conditionalFormatting sqref="K27:L29">
    <cfRule type="expression" dxfId="279" priority="2">
      <formula>IF($E27="No aplica",1,0)</formula>
    </cfRule>
  </conditionalFormatting>
  <conditionalFormatting sqref="K30:L32">
    <cfRule type="expression" dxfId="278" priority="1">
      <formula>IF($E30="No aplica",1,0)</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Listas!$P$2:$P$9</xm:f>
          </x14:formula1>
          <xm:sqref>I9:I68</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70"/>
  <sheetViews>
    <sheetView topLeftCell="H1" zoomScale="80" zoomScaleNormal="80" workbookViewId="0">
      <pane ySplit="8" topLeftCell="A33" activePane="bottomLeft" state="frozen"/>
      <selection pane="bottomLeft" activeCell="T39" sqref="T39"/>
    </sheetView>
  </sheetViews>
  <sheetFormatPr baseColWidth="10" defaultColWidth="0" defaultRowHeight="16.5" zeroHeight="1" x14ac:dyDescent="0.3"/>
  <cols>
    <col min="1" max="1" width="4" style="8" bestFit="1" customWidth="1"/>
    <col min="2" max="2" width="18.42578125" style="8" customWidth="1"/>
    <col min="3" max="3" width="31.7109375" style="8" customWidth="1"/>
    <col min="4" max="4" width="18.42578125" style="8" customWidth="1"/>
    <col min="5" max="5" width="23.85546875" style="8" customWidth="1"/>
    <col min="6" max="6" width="28.42578125" style="8" customWidth="1"/>
    <col min="7" max="7" width="30" style="8" customWidth="1"/>
    <col min="8" max="8" width="33.42578125" style="8" customWidth="1"/>
    <col min="9" max="9" width="10.5703125" style="8" customWidth="1"/>
    <col min="10" max="10" width="11" style="8" customWidth="1"/>
    <col min="11" max="11" width="15.140625" style="8" customWidth="1"/>
    <col min="12" max="12" width="14.140625" style="8" customWidth="1"/>
    <col min="13" max="13" width="14" style="8" customWidth="1"/>
    <col min="14" max="14" width="10.85546875" style="8" customWidth="1"/>
    <col min="15" max="15" width="27.28515625" style="8" customWidth="1"/>
    <col min="16" max="16" width="25.42578125" style="8" customWidth="1"/>
    <col min="17" max="17" width="34.5703125" style="8" customWidth="1"/>
    <col min="18" max="18" width="12.42578125" style="8" customWidth="1"/>
    <col min="19" max="22" width="16.7109375" style="8" customWidth="1"/>
    <col min="23" max="23" width="11.42578125" style="2" customWidth="1"/>
    <col min="24" max="39" width="11.42578125" style="2" hidden="1" customWidth="1"/>
    <col min="40" max="16384" width="11.42578125" style="4" hidden="1"/>
  </cols>
  <sheetData>
    <row r="1" spans="1:39" ht="16.5" customHeight="1" x14ac:dyDescent="0.3">
      <c r="A1" s="99"/>
      <c r="B1" s="101"/>
      <c r="C1" s="166" t="s">
        <v>162</v>
      </c>
      <c r="D1" s="166"/>
      <c r="E1" s="166"/>
      <c r="F1" s="166"/>
      <c r="G1" s="166"/>
      <c r="H1" s="166"/>
      <c r="I1" s="166"/>
      <c r="J1" s="166"/>
      <c r="K1" s="166"/>
      <c r="L1" s="166"/>
      <c r="M1" s="166"/>
      <c r="N1" s="166"/>
      <c r="O1" s="166"/>
      <c r="P1" s="166"/>
      <c r="Q1" s="166"/>
      <c r="R1" s="166"/>
      <c r="S1" s="166"/>
      <c r="T1" s="184" t="s">
        <v>264</v>
      </c>
      <c r="U1" s="184"/>
      <c r="V1" s="184"/>
      <c r="W1" s="3"/>
      <c r="X1" s="3"/>
      <c r="Y1" s="3"/>
      <c r="Z1" s="3"/>
      <c r="AA1" s="3"/>
      <c r="AB1" s="3"/>
      <c r="AC1" s="3"/>
      <c r="AD1" s="3"/>
      <c r="AE1" s="3"/>
      <c r="AF1" s="3"/>
      <c r="AG1" s="3"/>
      <c r="AH1" s="3"/>
      <c r="AI1" s="3"/>
      <c r="AJ1" s="3"/>
      <c r="AK1" s="3"/>
      <c r="AL1" s="3"/>
      <c r="AM1" s="3"/>
    </row>
    <row r="2" spans="1:39" ht="16.5" customHeight="1" x14ac:dyDescent="0.3">
      <c r="A2" s="102"/>
      <c r="B2" s="104"/>
      <c r="C2" s="166"/>
      <c r="D2" s="166"/>
      <c r="E2" s="166"/>
      <c r="F2" s="166"/>
      <c r="G2" s="166"/>
      <c r="H2" s="166"/>
      <c r="I2" s="166"/>
      <c r="J2" s="166"/>
      <c r="K2" s="166"/>
      <c r="L2" s="166"/>
      <c r="M2" s="166"/>
      <c r="N2" s="166"/>
      <c r="O2" s="166"/>
      <c r="P2" s="166"/>
      <c r="Q2" s="166"/>
      <c r="R2" s="166"/>
      <c r="S2" s="166"/>
      <c r="T2" s="184" t="s">
        <v>263</v>
      </c>
      <c r="U2" s="184"/>
      <c r="V2" s="184"/>
      <c r="W2" s="3"/>
      <c r="X2" s="3"/>
      <c r="Y2" s="3"/>
      <c r="Z2" s="3"/>
      <c r="AA2" s="3"/>
      <c r="AB2" s="3"/>
      <c r="AC2" s="3"/>
      <c r="AD2" s="3"/>
      <c r="AE2" s="3"/>
      <c r="AF2" s="3"/>
      <c r="AG2" s="3"/>
      <c r="AH2" s="3"/>
      <c r="AI2" s="3"/>
      <c r="AJ2" s="3"/>
      <c r="AK2" s="3"/>
      <c r="AL2" s="3"/>
      <c r="AM2" s="3"/>
    </row>
    <row r="3" spans="1:39" x14ac:dyDescent="0.3">
      <c r="A3" s="102"/>
      <c r="B3" s="104"/>
      <c r="C3" s="166"/>
      <c r="D3" s="166"/>
      <c r="E3" s="166"/>
      <c r="F3" s="166"/>
      <c r="G3" s="166"/>
      <c r="H3" s="166"/>
      <c r="I3" s="166"/>
      <c r="J3" s="166"/>
      <c r="K3" s="166"/>
      <c r="L3" s="166"/>
      <c r="M3" s="166"/>
      <c r="N3" s="166"/>
      <c r="O3" s="166"/>
      <c r="P3" s="166"/>
      <c r="Q3" s="166"/>
      <c r="R3" s="166"/>
      <c r="S3" s="166"/>
      <c r="T3" s="184" t="s">
        <v>314</v>
      </c>
      <c r="U3" s="184"/>
      <c r="V3" s="184"/>
      <c r="W3" s="3"/>
      <c r="X3" s="3"/>
      <c r="Y3" s="3"/>
      <c r="Z3" s="3"/>
      <c r="AA3" s="3"/>
      <c r="AB3" s="3"/>
      <c r="AC3" s="3"/>
      <c r="AD3" s="3"/>
      <c r="AE3" s="3"/>
      <c r="AF3" s="3"/>
      <c r="AG3" s="3"/>
      <c r="AH3" s="3"/>
      <c r="AI3" s="3"/>
      <c r="AJ3" s="3"/>
      <c r="AK3" s="3"/>
      <c r="AL3" s="3"/>
      <c r="AM3" s="3"/>
    </row>
    <row r="4" spans="1:39" x14ac:dyDescent="0.3">
      <c r="A4" s="105"/>
      <c r="B4" s="107"/>
      <c r="C4" s="166"/>
      <c r="D4" s="166"/>
      <c r="E4" s="166"/>
      <c r="F4" s="166"/>
      <c r="G4" s="166"/>
      <c r="H4" s="166"/>
      <c r="I4" s="166"/>
      <c r="J4" s="166"/>
      <c r="K4" s="166"/>
      <c r="L4" s="166"/>
      <c r="M4" s="166"/>
      <c r="N4" s="166"/>
      <c r="O4" s="166"/>
      <c r="P4" s="166"/>
      <c r="Q4" s="166"/>
      <c r="R4" s="166"/>
      <c r="S4" s="166"/>
      <c r="T4" s="184" t="s">
        <v>355</v>
      </c>
      <c r="U4" s="184"/>
      <c r="V4" s="184"/>
      <c r="W4" s="3"/>
      <c r="X4" s="3"/>
      <c r="Y4" s="3"/>
      <c r="Z4" s="3"/>
      <c r="AA4" s="3"/>
      <c r="AB4" s="3"/>
      <c r="AC4" s="3"/>
      <c r="AD4" s="3"/>
      <c r="AE4" s="3"/>
      <c r="AF4" s="3"/>
      <c r="AG4" s="3"/>
      <c r="AH4" s="3"/>
      <c r="AI4" s="3"/>
      <c r="AJ4" s="3"/>
      <c r="AK4" s="3"/>
      <c r="AL4" s="3"/>
      <c r="AM4" s="3"/>
    </row>
    <row r="5" spans="1:39" ht="13.5" customHeight="1" x14ac:dyDescent="0.3">
      <c r="A5" s="12"/>
      <c r="B5" s="12"/>
      <c r="C5" s="12"/>
      <c r="D5" s="12"/>
      <c r="E5" s="12"/>
      <c r="F5" s="12"/>
      <c r="G5" s="12"/>
      <c r="H5" s="12"/>
      <c r="I5" s="15"/>
      <c r="J5" s="15"/>
      <c r="K5" s="12"/>
      <c r="L5" s="12"/>
      <c r="M5" s="12"/>
      <c r="N5" s="12"/>
      <c r="O5" s="12"/>
      <c r="P5" s="12"/>
      <c r="Q5" s="12"/>
      <c r="R5" s="12"/>
      <c r="S5" s="12"/>
      <c r="T5" s="12"/>
      <c r="U5" s="12"/>
      <c r="V5" s="12"/>
      <c r="W5" s="3"/>
      <c r="X5" s="3"/>
      <c r="Y5" s="3"/>
      <c r="Z5" s="3"/>
      <c r="AA5" s="3"/>
      <c r="AB5" s="3"/>
      <c r="AC5" s="3"/>
      <c r="AD5" s="3"/>
      <c r="AE5" s="3"/>
      <c r="AF5" s="3"/>
      <c r="AG5" s="3"/>
      <c r="AH5" s="3"/>
      <c r="AI5" s="3"/>
      <c r="AJ5" s="3"/>
      <c r="AK5" s="3"/>
      <c r="AL5" s="3"/>
      <c r="AM5" s="3"/>
    </row>
    <row r="6" spans="1:39" ht="15" customHeight="1" x14ac:dyDescent="0.3">
      <c r="A6" s="173" t="s">
        <v>109</v>
      </c>
      <c r="B6" s="174"/>
      <c r="C6" s="174"/>
      <c r="D6" s="175"/>
      <c r="E6" s="136" t="s">
        <v>107</v>
      </c>
      <c r="F6" s="136"/>
      <c r="G6" s="136"/>
      <c r="H6" s="136"/>
      <c r="I6" s="136"/>
      <c r="J6" s="136"/>
      <c r="K6" s="136"/>
      <c r="L6" s="136"/>
      <c r="M6" s="136"/>
      <c r="N6" s="136"/>
      <c r="O6" s="136"/>
      <c r="P6" s="136"/>
      <c r="Q6" s="136"/>
      <c r="R6" s="136"/>
      <c r="S6" s="136"/>
      <c r="T6" s="136"/>
      <c r="U6" s="136"/>
      <c r="V6" s="136"/>
      <c r="W6" s="3"/>
      <c r="X6" s="3"/>
      <c r="Y6" s="3"/>
      <c r="Z6" s="3"/>
      <c r="AA6" s="3"/>
      <c r="AB6" s="3"/>
      <c r="AC6" s="3"/>
      <c r="AD6" s="3"/>
      <c r="AE6" s="3"/>
      <c r="AF6" s="3"/>
      <c r="AG6" s="3"/>
      <c r="AH6" s="3"/>
      <c r="AI6" s="3"/>
      <c r="AJ6" s="3"/>
      <c r="AK6" s="3"/>
      <c r="AL6" s="3"/>
      <c r="AM6" s="3"/>
    </row>
    <row r="7" spans="1:39" ht="15.75" customHeight="1" x14ac:dyDescent="0.3">
      <c r="A7" s="172" t="s">
        <v>88</v>
      </c>
      <c r="B7" s="138" t="s">
        <v>39</v>
      </c>
      <c r="C7" s="137" t="s">
        <v>1</v>
      </c>
      <c r="D7" s="137" t="s">
        <v>86</v>
      </c>
      <c r="E7" s="133" t="s">
        <v>347</v>
      </c>
      <c r="F7" s="133" t="s">
        <v>354</v>
      </c>
      <c r="G7" s="133" t="s">
        <v>348</v>
      </c>
      <c r="H7" s="137" t="s">
        <v>7</v>
      </c>
      <c r="I7" s="186" t="s">
        <v>104</v>
      </c>
      <c r="J7" s="187"/>
      <c r="K7" s="188"/>
      <c r="L7" s="189" t="s">
        <v>353</v>
      </c>
      <c r="M7" s="190"/>
      <c r="N7" s="190"/>
      <c r="O7" s="190"/>
      <c r="P7" s="190"/>
      <c r="Q7" s="190"/>
      <c r="R7" s="191" t="s">
        <v>326</v>
      </c>
      <c r="S7" s="189" t="s">
        <v>108</v>
      </c>
      <c r="T7" s="190"/>
      <c r="U7" s="191" t="s">
        <v>324</v>
      </c>
      <c r="V7" s="191" t="s">
        <v>325</v>
      </c>
      <c r="W7" s="3"/>
      <c r="X7" s="3"/>
      <c r="Y7" s="3"/>
      <c r="Z7" s="3"/>
      <c r="AA7" s="3"/>
      <c r="AB7" s="3"/>
      <c r="AC7" s="3"/>
      <c r="AD7" s="3"/>
      <c r="AE7" s="3"/>
      <c r="AF7" s="3"/>
      <c r="AG7" s="3"/>
      <c r="AH7" s="3"/>
      <c r="AI7" s="3"/>
      <c r="AJ7" s="3"/>
      <c r="AK7" s="3"/>
      <c r="AL7" s="3"/>
      <c r="AM7" s="3"/>
    </row>
    <row r="8" spans="1:39" ht="52.5" customHeight="1" x14ac:dyDescent="0.25">
      <c r="A8" s="172"/>
      <c r="B8" s="138"/>
      <c r="C8" s="137"/>
      <c r="D8" s="137"/>
      <c r="E8" s="139"/>
      <c r="F8" s="139"/>
      <c r="G8" s="139"/>
      <c r="H8" s="137"/>
      <c r="I8" s="16" t="s">
        <v>56</v>
      </c>
      <c r="J8" s="17" t="s">
        <v>8</v>
      </c>
      <c r="K8" s="16" t="s">
        <v>102</v>
      </c>
      <c r="L8" s="16" t="s">
        <v>103</v>
      </c>
      <c r="M8" s="16" t="s">
        <v>105</v>
      </c>
      <c r="N8" s="16" t="s">
        <v>106</v>
      </c>
      <c r="O8" s="62" t="s">
        <v>350</v>
      </c>
      <c r="P8" s="64" t="s">
        <v>351</v>
      </c>
      <c r="Q8" s="66" t="s">
        <v>352</v>
      </c>
      <c r="R8" s="137"/>
      <c r="S8" s="48" t="s">
        <v>322</v>
      </c>
      <c r="T8" s="48" t="s">
        <v>323</v>
      </c>
      <c r="U8" s="137"/>
      <c r="V8" s="137"/>
      <c r="W8" s="13"/>
      <c r="X8" s="13"/>
      <c r="Y8" s="13"/>
      <c r="Z8" s="13"/>
      <c r="AA8" s="13"/>
      <c r="AB8" s="13"/>
      <c r="AC8" s="13"/>
      <c r="AD8" s="13"/>
      <c r="AE8" s="13"/>
      <c r="AF8" s="13"/>
      <c r="AG8" s="13"/>
      <c r="AH8" s="13"/>
      <c r="AI8" s="13"/>
      <c r="AJ8" s="13"/>
      <c r="AK8" s="13"/>
      <c r="AL8" s="13"/>
      <c r="AM8" s="13"/>
    </row>
    <row r="9" spans="1:39" ht="30.75" customHeight="1" x14ac:dyDescent="0.25">
      <c r="A9" s="118">
        <v>1</v>
      </c>
      <c r="B9" s="185" t="str">
        <f>IF(OR('2. Identificación del Riesgo'!H9:H11="Corrupción",'2. Identificación del Riesgo'!H9:H11="Lavado de Activos",'2. Identificación del Riesgo'!H9:H11="Financiación del Terrorismo",'2. Identificación del Riesgo'!H9:H11="Trámites, OPAs y Consultas de Acceso a la Información Pública"),"No aplica",
IF('2. Identificación del Riesgo'!H9:H11="","",
IF('2. Identificación del Riesgo'!H9:H11&lt;&gt;"Corrupción",'2. Identificación del Riesgo'!B9:B11)))</f>
        <v>Tecnologías de la Información y las Comunicaciones</v>
      </c>
      <c r="C9" s="164" t="str">
        <f>IF(OR('2. Identificación del Riesgo'!H9:H11="Corrupción",'2. Identificación del Riesgo'!H9:H11="Lavado de Activos",'2. Identificación del Riesgo'!H9:H11="Financiación del Terrorismo",'2. Identificación del Riesgo'!H9:H11="Trámites, OPAs y Consultas de Acceso a la Información Pública"),"No aplica",
IF('2. Identificación del Riesgo'!H9:H11="","",
IF('2. Identificación del Riesgo'!H9:H11&lt;&gt;"Corrupción",'2. Identificación del Riesgo'!G9:G11)))</f>
        <v>Posibilidad de Afectación Económica (o presupuestal) y Reputacional por daños en los equipos de instrumentación y comunicación debido a Fallas de funcionamiento por el uso rutinario.</v>
      </c>
      <c r="D9" s="164" t="str">
        <f>IF(OR('2. Identificación del Riesgo'!H9:H11="Corrupción",'2. Identificación del Riesgo'!H9:H11="Lavado de Activos",'2. Identificación del Riesgo'!H9:H11="Financiación del Terrorismo",'2. Identificación del Riesgo'!H9:H11="Trámites, OPAs y Consultas de Acceso a la Información Pública"),"No aplica",
IF('2. Identificación del Riesgo'!H9:H11="","",
IF('2. Identificación del Riesgo'!H9:H11&lt;&gt;"Corrupción",'2. Identificación del Riesgo'!H9:H11)))</f>
        <v>Gestión</v>
      </c>
      <c r="E9" s="53" t="s">
        <v>441</v>
      </c>
      <c r="F9" s="70" t="s">
        <v>448</v>
      </c>
      <c r="G9" s="53"/>
      <c r="H9" s="67" t="str">
        <f>CONCATENATE(E9," ",F9," ",G9)</f>
        <v xml:space="preserve">Profesional 08 de Monitoreo Ejecución de Mantenimientos preventivos y correctivos a las Estaciones de RAB - RHB, verificación y ajuste de elementos </v>
      </c>
      <c r="I9" s="49" t="s">
        <v>58</v>
      </c>
      <c r="J9" s="50" t="str">
        <f>IF(OR(I9="Preventivo",I9="Detectivo"),"Afecta probabilidad",
IF(I9="Correctivo","Afecta Impacto",""))</f>
        <v>Afecta probabilidad</v>
      </c>
      <c r="K9" s="49" t="s">
        <v>60</v>
      </c>
      <c r="L9" s="65" t="s">
        <v>61</v>
      </c>
      <c r="M9" s="65" t="s">
        <v>63</v>
      </c>
      <c r="N9" s="65" t="s">
        <v>64</v>
      </c>
      <c r="O9" s="71" t="s">
        <v>459</v>
      </c>
      <c r="P9" s="72" t="s">
        <v>468</v>
      </c>
      <c r="Q9" s="65" t="s">
        <v>474</v>
      </c>
      <c r="R9" s="52">
        <f>IF(AND(I9="Preventivo",K9="Manual"),(0.25+0.15),
IF(AND(I9="Preventivo",K9="Automático"),(0.25+0.25),
IF(AND(I9="Detectivo",K9="Manual"),(0.15+0.15),
IF(AND(I9="Detectivo",K9="Automático"),(0.15+0.25),
IF(AND(I9="Correctivo",K9="Manual"),(0.1+0.15),
IF(AND(I9="Correctivo",K9="Automático"),(0.1+0.25),
IF(AND(I9="Sin Control",K9="Sin Control"),"",
IF(OR(I9="Sin Control",I9="",K9="Sin Control",K9=""),"",""))))))))</f>
        <v>0.4</v>
      </c>
      <c r="S9" s="59">
        <f>IF(OR(J9="",J9=0),"",
IF(J9="Afecta probabilidad",'2. Identificación del Riesgo'!$L$9,""))</f>
        <v>0.4</v>
      </c>
      <c r="T9" s="59" t="str">
        <f>IF(OR(J9="",J9=0),"",
IF(J9="Afecta Impacto",'2. Identificación del Riesgo'!$O$9,""))</f>
        <v/>
      </c>
      <c r="U9" s="59">
        <f>IFERROR(IF(S9="",0,S9-(S9*R9)),0)</f>
        <v>0.24</v>
      </c>
      <c r="V9" s="59">
        <f>IFERROR(IF(T9="",0,T9-(T9*R9)),0)</f>
        <v>0</v>
      </c>
      <c r="W9" s="14"/>
      <c r="X9" s="14"/>
      <c r="Y9" s="14"/>
      <c r="Z9" s="14"/>
      <c r="AA9" s="14"/>
      <c r="AB9" s="14"/>
      <c r="AC9" s="14"/>
      <c r="AD9" s="14"/>
      <c r="AE9" s="14"/>
      <c r="AF9" s="14"/>
      <c r="AG9" s="14"/>
      <c r="AH9" s="14"/>
      <c r="AI9" s="14"/>
      <c r="AJ9" s="14"/>
      <c r="AK9" s="14"/>
      <c r="AL9" s="14"/>
      <c r="AM9" s="14"/>
    </row>
    <row r="10" spans="1:39" ht="30.75" customHeight="1" x14ac:dyDescent="0.3">
      <c r="A10" s="118"/>
      <c r="B10" s="185"/>
      <c r="C10" s="164"/>
      <c r="D10" s="164"/>
      <c r="E10" s="53" t="s">
        <v>442</v>
      </c>
      <c r="F10" s="70" t="s">
        <v>449</v>
      </c>
      <c r="G10" s="53"/>
      <c r="H10" s="67" t="str">
        <f t="shared" ref="H10:H68" si="0">CONCATENATE(E10," ",F10," ",G10)</f>
        <v xml:space="preserve">Profesional 08 de telecomunicaciones Ejecución de Manteniemientos preventivos y correctivos a las radios, radiobases y antenas de la red de telecomunicaciones </v>
      </c>
      <c r="I10" s="49" t="s">
        <v>58</v>
      </c>
      <c r="J10" s="50" t="str">
        <f t="shared" ref="J10:J11" si="1">IF(OR(I10="Preventivo",I10="Detectivo"),"Afecta probabilidad",
IF(I10="Correctivo","Afecta Impacto",""))</f>
        <v>Afecta probabilidad</v>
      </c>
      <c r="K10" s="49" t="s">
        <v>60</v>
      </c>
      <c r="L10" s="65" t="s">
        <v>61</v>
      </c>
      <c r="M10" s="65" t="s">
        <v>63</v>
      </c>
      <c r="N10" s="65" t="s">
        <v>64</v>
      </c>
      <c r="O10" s="71" t="s">
        <v>460</v>
      </c>
      <c r="P10" s="72" t="s">
        <v>468</v>
      </c>
      <c r="Q10" s="69" t="s">
        <v>474</v>
      </c>
      <c r="R10" s="52">
        <f t="shared" ref="R10:R68" si="2">IF(AND(I10="Preventivo",K10="Manual"),(0.25+0.15),
IF(AND(I10="Preventivo",K10="Automático"),(0.25+0.25),
IF(AND(I10="Detectivo",K10="Manual"),(0.15+0.15),
IF(AND(I10="Detectivo",K10="Automático"),(0.15+0.25),
IF(AND(I10="Correctivo",K10="Manual"),(0.1+0.15),
IF(AND(I10="Correctivo",K10="Automático"),(0.1+0.25),
IF(AND(I10="Sin Control",K10="Sin Control"),"",
IF(OR(I10="Sin Control",I10="",K10="Sin Control",K10=""),"",""))))))))</f>
        <v>0.4</v>
      </c>
      <c r="S10" s="59">
        <f>IF(OR(J10="",J10=0),"",
IF(J10="Afecta probabilidad",
IF(J9="Afecta probabilidad",S9-(S9*R9),'2. Identificación del Riesgo'!$L$9),""))</f>
        <v>0.24</v>
      </c>
      <c r="T10" s="59" t="str">
        <f>IF(OR(J10="",J10=0),"",
IF(J10="Afecta Impacto",
IF(J9="Afecta Impacto",T9-(T9*R9),'2. Identificación del Riesgo'!$O$9),""))</f>
        <v/>
      </c>
      <c r="U10" s="59">
        <f>IFERROR(IF(S10="",0,S10-(S10*R10)),0)</f>
        <v>0.14399999999999999</v>
      </c>
      <c r="V10" s="59">
        <f>IFERROR(IF(T10="",0,T10-(T10*R10)),0)</f>
        <v>0</v>
      </c>
      <c r="W10" s="3"/>
      <c r="X10" s="3"/>
      <c r="Y10" s="3"/>
      <c r="Z10" s="3"/>
      <c r="AA10" s="3"/>
      <c r="AB10" s="3"/>
      <c r="AC10" s="3"/>
      <c r="AD10" s="3"/>
      <c r="AE10" s="3"/>
      <c r="AF10" s="3"/>
      <c r="AG10" s="3"/>
      <c r="AH10" s="3"/>
      <c r="AI10" s="3"/>
      <c r="AJ10" s="3"/>
      <c r="AK10" s="3"/>
      <c r="AL10" s="3"/>
      <c r="AM10" s="3"/>
    </row>
    <row r="11" spans="1:39" ht="30.75" customHeight="1" x14ac:dyDescent="0.3">
      <c r="A11" s="118"/>
      <c r="B11" s="185"/>
      <c r="C11" s="164"/>
      <c r="D11" s="164"/>
      <c r="E11" s="53"/>
      <c r="F11" s="70"/>
      <c r="G11" s="53"/>
      <c r="H11" s="67" t="str">
        <f t="shared" si="0"/>
        <v xml:space="preserve">  </v>
      </c>
      <c r="I11" s="49"/>
      <c r="J11" s="50" t="str">
        <f t="shared" si="1"/>
        <v/>
      </c>
      <c r="K11" s="49"/>
      <c r="L11" s="65"/>
      <c r="M11" s="65"/>
      <c r="N11" s="65"/>
      <c r="O11" s="72"/>
      <c r="P11" s="72"/>
      <c r="Q11" s="65"/>
      <c r="R11" s="52" t="str">
        <f t="shared" si="2"/>
        <v/>
      </c>
      <c r="S11" s="59" t="str">
        <f>IF(OR(J11="",J11=0),"",
IF(J11="Afecta probabilidad",
IF(J10="Afecta probabilidad",S10-(S10*R10),
IF(J9="Afecta probabilidad",S9-(S9*R9),'2. Identificación del Riesgo'!$L$9)),""))</f>
        <v/>
      </c>
      <c r="T11" s="59" t="str">
        <f>IF(OR(J11="",J11=0),"",
IF(J11="Afecta Impacto",
IF(J10="Afecta Impacto",T10-(T10*R10),
IF(J9="Afecta Impacto",T9-(T9*R9),'2. Identificación del Riesgo'!$O$9)),""))</f>
        <v/>
      </c>
      <c r="U11" s="59">
        <f>IFERROR(IF(S11="",0,S11-(S11*R11)),0)</f>
        <v>0</v>
      </c>
      <c r="V11" s="59">
        <f>IFERROR(IF(T11="",0,T11-(T11*R11)),0)</f>
        <v>0</v>
      </c>
      <c r="W11" s="3"/>
      <c r="X11" s="3"/>
      <c r="Y11" s="3"/>
      <c r="Z11" s="3"/>
      <c r="AA11" s="3"/>
      <c r="AB11" s="3"/>
      <c r="AC11" s="3"/>
      <c r="AD11" s="3"/>
      <c r="AE11" s="3"/>
      <c r="AF11" s="3"/>
      <c r="AG11" s="3"/>
      <c r="AH11" s="3"/>
      <c r="AI11" s="3"/>
      <c r="AJ11" s="3"/>
      <c r="AK11" s="3"/>
      <c r="AL11" s="3"/>
      <c r="AM11" s="3"/>
    </row>
    <row r="12" spans="1:39" ht="30.75" customHeight="1" x14ac:dyDescent="0.3">
      <c r="A12" s="118">
        <v>2</v>
      </c>
      <c r="B12" s="185" t="str">
        <f>IF(OR('2. Identificación del Riesgo'!H12:H14="Corrupción",'2. Identificación del Riesgo'!H12:H14="Lavado de Activos",'2. Identificación del Riesgo'!H12:H14="Financiación del Terrorismo",'2. Identificación del Riesgo'!H12:H14="Trámites, OPAs y Consultas de Acceso a la Información Pública"),"No aplica",
IF('2. Identificación del Riesgo'!H12:H14="","",
IF('2. Identificación del Riesgo'!H12:H14&lt;&gt;"Corrupción",'2. Identificación del Riesgo'!B12:B14)))</f>
        <v>Tecnologías de la Información y las Comunicaciones</v>
      </c>
      <c r="C12" s="164" t="str">
        <f>IF(OR('2. Identificación del Riesgo'!H12:H14="Corrupción",'2. Identificación del Riesgo'!H12:H14="Lavado de Activos",'2. Identificación del Riesgo'!H12:H14="Financiación del Terrorismo",'2. Identificación del Riesgo'!H12:H14="Trámites, OPAs y Consultas de Acceso a la Información Pública"),"No aplica",
IF('2. Identificación del Riesgo'!H12:H14="","",
IF('2. Identificación del Riesgo'!H12:H14&lt;&gt;"Corrupción",'2. Identificación del Riesgo'!G12:G14)))</f>
        <v>Posibilidad de Afectación reputacional por Acceso no autorizado a los Sistemas de Información Debido a posibles ataques ciberneticos Y/o Falta de seguimiento efectivo a la cancelación de los usuarios que ya no laboran en la entidad.</v>
      </c>
      <c r="D12" s="164" t="str">
        <f>IF(OR('2. Identificación del Riesgo'!H12:H14="Corrupción",'2. Identificación del Riesgo'!H12:H14="Lavado de Activos",'2. Identificación del Riesgo'!H12:H14="Financiación del Terrorismo",'2. Identificación del Riesgo'!H12:H14="Trámites, OPAs y Consultas de Acceso a la Información Pública"),"No aplica",
IF('2. Identificación del Riesgo'!H12:H14="","",
IF('2. Identificación del Riesgo'!H12:H14&lt;&gt;"Corrupción",'2. Identificación del Riesgo'!H12:H14)))</f>
        <v>Gestión</v>
      </c>
      <c r="E12" s="53" t="s">
        <v>456</v>
      </c>
      <c r="F12" s="70" t="s">
        <v>450</v>
      </c>
      <c r="G12" s="53"/>
      <c r="H12" s="67" t="str">
        <f t="shared" si="0"/>
        <v xml:space="preserve">Profesional especializado 23 de infra estructura tecnologica - contratistas de redes de conectividad  Validación  del Control de alertas, Firewall, reportes de intentos, Alta disponibilidad de equipos, Politicas de acceso Red Perimetral </v>
      </c>
      <c r="I12" s="49" t="s">
        <v>59</v>
      </c>
      <c r="J12" s="50" t="str">
        <f t="shared" ref="J12:J14" si="3">IF(OR(I12="Preventivo",I12="Detectivo"),"Afecta probabilidad",
IF(I12="Correctivo","Afecta Impacto",""))</f>
        <v>Afecta probabilidad</v>
      </c>
      <c r="K12" s="49" t="s">
        <v>170</v>
      </c>
      <c r="L12" s="65" t="s">
        <v>61</v>
      </c>
      <c r="M12" s="65" t="s">
        <v>63</v>
      </c>
      <c r="N12" s="65" t="s">
        <v>64</v>
      </c>
      <c r="O12" s="71" t="s">
        <v>461</v>
      </c>
      <c r="P12" s="72" t="s">
        <v>469</v>
      </c>
      <c r="Q12" s="65" t="s">
        <v>475</v>
      </c>
      <c r="R12" s="52">
        <f t="shared" si="2"/>
        <v>0.4</v>
      </c>
      <c r="S12" s="59">
        <f>IF(OR(J12="",J12=0),"",
IF(J12="Afecta probabilidad",'2. Identificación del Riesgo'!$L$12,""))</f>
        <v>0.4</v>
      </c>
      <c r="T12" s="59" t="str">
        <f>IF(OR(J12="",J12=0),"",
IF(J12="Afecta Impacto",'2. Identificación del Riesgo'!$O$12,""))</f>
        <v/>
      </c>
      <c r="U12" s="59">
        <f>IFERROR(IF(S12="",0,S12-(S12*R12)),0)</f>
        <v>0.24</v>
      </c>
      <c r="V12" s="59">
        <f>IFERROR(IF(T12="",0,T12-(T12*R12)),0)</f>
        <v>0</v>
      </c>
      <c r="W12" s="3"/>
      <c r="X12" s="3"/>
      <c r="Y12" s="3"/>
      <c r="Z12" s="3"/>
      <c r="AA12" s="3"/>
      <c r="AB12" s="3"/>
      <c r="AC12" s="3"/>
      <c r="AD12" s="3"/>
      <c r="AE12" s="3"/>
      <c r="AF12" s="3"/>
      <c r="AG12" s="3"/>
      <c r="AH12" s="3"/>
      <c r="AI12" s="3"/>
      <c r="AJ12" s="3"/>
      <c r="AK12" s="3"/>
      <c r="AL12" s="3"/>
      <c r="AM12" s="3"/>
    </row>
    <row r="13" spans="1:39" ht="30.75" customHeight="1" x14ac:dyDescent="0.3">
      <c r="A13" s="118"/>
      <c r="B13" s="185"/>
      <c r="C13" s="164"/>
      <c r="D13" s="164"/>
      <c r="E13" s="53" t="s">
        <v>444</v>
      </c>
      <c r="F13" s="70" t="s">
        <v>451</v>
      </c>
      <c r="G13" s="53"/>
      <c r="H13" s="67" t="str">
        <f t="shared" si="0"/>
        <v xml:space="preserve">contratista de seguiridad de la informacion  Elaboración y seguimiento de Politica de backups,  Politicas de seguridad, informes mensuales de seguimiento, analisis de riesgos de seguridad </v>
      </c>
      <c r="I13" s="49" t="s">
        <v>58</v>
      </c>
      <c r="J13" s="50" t="str">
        <f t="shared" si="3"/>
        <v>Afecta probabilidad</v>
      </c>
      <c r="K13" s="49" t="s">
        <v>60</v>
      </c>
      <c r="L13" s="65" t="s">
        <v>61</v>
      </c>
      <c r="M13" s="65" t="s">
        <v>63</v>
      </c>
      <c r="N13" s="65" t="s">
        <v>64</v>
      </c>
      <c r="O13" s="73" t="s">
        <v>462</v>
      </c>
      <c r="P13" s="72" t="s">
        <v>470</v>
      </c>
      <c r="Q13" s="65" t="s">
        <v>476</v>
      </c>
      <c r="R13" s="52">
        <f t="shared" si="2"/>
        <v>0.4</v>
      </c>
      <c r="S13" s="59">
        <f>IF(OR(J13="",J13=0),"",
IF(J13="Afecta probabilidad",
IF(J12="Afecta probabilidad",S12-(S12*R12),'2. Identificación del Riesgo'!$L$12),""))</f>
        <v>0.24</v>
      </c>
      <c r="T13" s="59" t="str">
        <f>IF(OR(J13="",J13=0),"",
IF(J13="Afecta Impacto",
IF(J12="Afecta Impacto",T12-(T12*R12),'2. Identificación del Riesgo'!$O$12),""))</f>
        <v/>
      </c>
      <c r="U13" s="59">
        <f t="shared" ref="U13:U14" si="4">IFERROR(IF(S13="",0,S13-(S13*R13)),0)</f>
        <v>0.14399999999999999</v>
      </c>
      <c r="V13" s="59">
        <f t="shared" ref="V13:V14" si="5">IFERROR(IF(T13="",0,T13-(T13*R13)),0)</f>
        <v>0</v>
      </c>
      <c r="W13" s="3"/>
      <c r="X13" s="3"/>
      <c r="Y13" s="3"/>
      <c r="Z13" s="3"/>
      <c r="AA13" s="3"/>
      <c r="AB13" s="3"/>
      <c r="AC13" s="3"/>
      <c r="AD13" s="3"/>
      <c r="AE13" s="3"/>
      <c r="AF13" s="3"/>
      <c r="AG13" s="3"/>
      <c r="AH13" s="3"/>
      <c r="AI13" s="3"/>
      <c r="AJ13" s="3"/>
      <c r="AK13" s="3"/>
      <c r="AL13" s="3"/>
      <c r="AM13" s="3"/>
    </row>
    <row r="14" spans="1:39" ht="30.75" customHeight="1" x14ac:dyDescent="0.3">
      <c r="A14" s="118"/>
      <c r="B14" s="185"/>
      <c r="C14" s="164"/>
      <c r="D14" s="164"/>
      <c r="E14" s="53"/>
      <c r="F14" s="70"/>
      <c r="G14" s="53"/>
      <c r="H14" s="67" t="str">
        <f t="shared" si="0"/>
        <v xml:space="preserve">  </v>
      </c>
      <c r="I14" s="49"/>
      <c r="J14" s="50" t="str">
        <f t="shared" si="3"/>
        <v/>
      </c>
      <c r="K14" s="49"/>
      <c r="L14" s="65"/>
      <c r="M14" s="65"/>
      <c r="N14" s="65"/>
      <c r="O14" s="72"/>
      <c r="P14" s="72"/>
      <c r="Q14" s="65"/>
      <c r="R14" s="52" t="str">
        <f t="shared" si="2"/>
        <v/>
      </c>
      <c r="S14" s="59" t="str">
        <f>IF(OR(J14="",J14=0),"",
IF(J14="Afecta probabilidad",
IF(J13="Afecta probabilidad",S13-(S13*R13),
IF(J12="Afecta probabilidad",S12-(S12*R12),'2. Identificación del Riesgo'!$L$12)),""))</f>
        <v/>
      </c>
      <c r="T14" s="59" t="str">
        <f>IF(OR(J14="",J14=0),"",
IF(J14="Afecta Impacto",
IF(J13="Afecta Impacto",T13-(T13*R13),
IF(J12="Afecta Impacto",T12-(T12*R12),'2. Identificación del Riesgo'!$O$12)),""))</f>
        <v/>
      </c>
      <c r="U14" s="59">
        <f t="shared" si="4"/>
        <v>0</v>
      </c>
      <c r="V14" s="59">
        <f t="shared" si="5"/>
        <v>0</v>
      </c>
      <c r="W14" s="3"/>
      <c r="X14" s="3"/>
      <c r="Y14" s="3"/>
      <c r="Z14" s="3"/>
      <c r="AA14" s="3"/>
      <c r="AB14" s="3"/>
      <c r="AC14" s="3"/>
      <c r="AD14" s="3"/>
      <c r="AE14" s="3"/>
      <c r="AF14" s="3"/>
      <c r="AG14" s="3"/>
      <c r="AH14" s="3"/>
      <c r="AI14" s="3"/>
      <c r="AJ14" s="3"/>
      <c r="AK14" s="3"/>
      <c r="AL14" s="3"/>
      <c r="AM14" s="3"/>
    </row>
    <row r="15" spans="1:39" ht="30.75" customHeight="1" x14ac:dyDescent="0.3">
      <c r="A15" s="118">
        <v>3</v>
      </c>
      <c r="B15" s="185" t="str">
        <f>IF(OR('2. Identificación del Riesgo'!H15:H17="Corrupción",'2. Identificación del Riesgo'!H15:H17="Lavado de Activos",'2. Identificación del Riesgo'!H15:H17="Financiación del Terrorismo",'2. Identificación del Riesgo'!H15:H17="Trámites, OPAs y Consultas de Acceso a la Información Pública"),"No aplica",
IF('2. Identificación del Riesgo'!H15:H17="","",
IF('2. Identificación del Riesgo'!H15:H17&lt;&gt;"Corrupción",'2. Identificación del Riesgo'!B15:B17)))</f>
        <v>Tecnologías de la Información y las Comunicaciones</v>
      </c>
      <c r="C15" s="164" t="str">
        <f>IF(OR('2. Identificación del Riesgo'!H15:H17="Corrupción",'2. Identificación del Riesgo'!H15:H17="Lavado de Activos",'2. Identificación del Riesgo'!H15:H17="Financiación del Terrorismo",'2. Identificación del Riesgo'!H15:H17="Trámites, OPAs y Consultas de Acceso a la Información Pública"),"No aplica",
IF('2. Identificación del Riesgo'!H15:H17="","",
IF('2. Identificación del Riesgo'!H15:H17&lt;&gt;"Corrupción",'2. Identificación del Riesgo'!G15:G17)))</f>
        <v>Posibilidad de afectación reputacional por falencias en desarrollos y  soluciones tecnológicas debido a Falta de control y seguimiento durante el ciclo de vida del sistema de información,  No hay personal especializado en pruebas de sotfware, Falta monitoreo automatizado de soluciones, Pruebas de seguridad antes de salir a producción, perdidas de conexión de las bases de datos por falla en la infraestructura tecnológica</v>
      </c>
      <c r="D15" s="164" t="str">
        <f>IF(OR('2. Identificación del Riesgo'!H15:H17="Corrupción",'2. Identificación del Riesgo'!H15:H17="Lavado de Activos",'2. Identificación del Riesgo'!H15:H17="Financiación del Terrorismo",'2. Identificación del Riesgo'!H15:H17="Trámites, OPAs y Consultas de Acceso a la Información Pública"),"No aplica",
IF('2. Identificación del Riesgo'!H15:H17="","",
IF('2. Identificación del Riesgo'!H15:H17&lt;&gt;"Corrupción",'2. Identificación del Riesgo'!H15:H17)))</f>
        <v>Gestión</v>
      </c>
      <c r="E15" s="53" t="s">
        <v>443</v>
      </c>
      <c r="F15" s="70" t="s">
        <v>452</v>
      </c>
      <c r="G15" s="53"/>
      <c r="H15" s="67" t="str">
        <f t="shared" si="0"/>
        <v xml:space="preserve">Profesional 12 de desarrollo Tecnologico Seguimiento a l cargue de requerimientos desde el área funcional de requerimientos en Gitlab: Software libre de control y gerencia de desarrollos tecnológicos, con respecto a las funcionalidades a ajustar, seguimiento a las labores de los desarrolladores de acuerdo con las necesidades de las áreas, validación de pruebas para paso a producción.  </v>
      </c>
      <c r="I15" s="49" t="s">
        <v>58</v>
      </c>
      <c r="J15" s="50" t="str">
        <f t="shared" ref="J15:J17" si="6">IF(OR(I15="Preventivo",I15="Detectivo"),"Afecta probabilidad",
IF(I15="Correctivo","Afecta Impacto",""))</f>
        <v>Afecta probabilidad</v>
      </c>
      <c r="K15" s="49" t="s">
        <v>60</v>
      </c>
      <c r="L15" s="65" t="s">
        <v>61</v>
      </c>
      <c r="M15" s="65" t="s">
        <v>63</v>
      </c>
      <c r="N15" s="65" t="s">
        <v>64</v>
      </c>
      <c r="O15" s="71" t="s">
        <v>463</v>
      </c>
      <c r="P15" s="72" t="s">
        <v>471</v>
      </c>
      <c r="Q15" s="65" t="s">
        <v>477</v>
      </c>
      <c r="R15" s="52">
        <f t="shared" si="2"/>
        <v>0.4</v>
      </c>
      <c r="S15" s="59">
        <f>IF(OR(J15="",J15=0),"",
IF(J15="Afecta probabilidad",'2. Identificación del Riesgo'!$L$15,""))</f>
        <v>0.4</v>
      </c>
      <c r="T15" s="59" t="str">
        <f>IF(OR(J15="",J15=0),"",
IF(J15="Afecta Impacto",'2. Identificación del Riesgo'!$O$15,""))</f>
        <v/>
      </c>
      <c r="U15" s="59">
        <f>IFERROR(IF(S15="",0,S15-(S15*R15)),0)</f>
        <v>0.24</v>
      </c>
      <c r="V15" s="59">
        <f>IFERROR(IF(T15="",0,T15-(T15*R15)),0)</f>
        <v>0</v>
      </c>
      <c r="W15" s="3"/>
      <c r="X15" s="3"/>
      <c r="Y15" s="3"/>
      <c r="Z15" s="3"/>
      <c r="AA15" s="3"/>
      <c r="AB15" s="3"/>
      <c r="AC15" s="3"/>
      <c r="AD15" s="3"/>
      <c r="AE15" s="3"/>
      <c r="AF15" s="3"/>
      <c r="AG15" s="3"/>
      <c r="AH15" s="3"/>
      <c r="AI15" s="3"/>
      <c r="AJ15" s="3"/>
      <c r="AK15" s="3"/>
      <c r="AL15" s="3"/>
      <c r="AM15" s="3"/>
    </row>
    <row r="16" spans="1:39" ht="30.75" customHeight="1" x14ac:dyDescent="0.3">
      <c r="A16" s="118"/>
      <c r="B16" s="185"/>
      <c r="C16" s="164"/>
      <c r="D16" s="164"/>
      <c r="E16" s="53"/>
      <c r="F16" s="70"/>
      <c r="G16" s="53"/>
      <c r="H16" s="67" t="str">
        <f t="shared" si="0"/>
        <v xml:space="preserve">  </v>
      </c>
      <c r="I16" s="49"/>
      <c r="J16" s="50" t="str">
        <f t="shared" si="6"/>
        <v/>
      </c>
      <c r="K16" s="49"/>
      <c r="L16" s="65"/>
      <c r="M16" s="65"/>
      <c r="N16" s="65"/>
      <c r="O16" s="72"/>
      <c r="P16" s="72"/>
      <c r="Q16" s="65"/>
      <c r="R16" s="52" t="str">
        <f t="shared" si="2"/>
        <v/>
      </c>
      <c r="S16" s="59" t="str">
        <f>IF(OR(J16="",J16=0),"",
IF(J16="Afecta probabilidad",
IF(J15="Afecta probabilidad",S15-(S15*R15),'2. Identificación del Riesgo'!$L$15),""))</f>
        <v/>
      </c>
      <c r="T16" s="59" t="str">
        <f>IF(OR(J16="",J16=0),"",
IF(J16="Afecta Impacto",
IF(J15="Afecta Impacto",T15-(T15*R15),'2. Identificación del Riesgo'!$O$15),""))</f>
        <v/>
      </c>
      <c r="U16" s="59">
        <f t="shared" ref="U16:U17" si="7">IFERROR(IF(S16="",0,S16-(S16*R16)),0)</f>
        <v>0</v>
      </c>
      <c r="V16" s="59">
        <f t="shared" ref="V16:V17" si="8">IFERROR(IF(T16="",0,T16-(T16*R16)),0)</f>
        <v>0</v>
      </c>
      <c r="W16" s="3"/>
      <c r="X16" s="3"/>
      <c r="Y16" s="3"/>
      <c r="Z16" s="3"/>
      <c r="AA16" s="3"/>
      <c r="AB16" s="3"/>
      <c r="AC16" s="3"/>
      <c r="AD16" s="3"/>
      <c r="AE16" s="3"/>
      <c r="AF16" s="3"/>
      <c r="AG16" s="3"/>
      <c r="AH16" s="3"/>
      <c r="AI16" s="3"/>
      <c r="AJ16" s="3"/>
      <c r="AK16" s="3"/>
      <c r="AL16" s="3"/>
      <c r="AM16" s="3"/>
    </row>
    <row r="17" spans="1:39" ht="30.75" customHeight="1" x14ac:dyDescent="0.3">
      <c r="A17" s="118"/>
      <c r="B17" s="185"/>
      <c r="C17" s="164"/>
      <c r="D17" s="164"/>
      <c r="E17" s="53"/>
      <c r="F17" s="70"/>
      <c r="G17" s="53"/>
      <c r="H17" s="67" t="str">
        <f t="shared" si="0"/>
        <v xml:space="preserve">  </v>
      </c>
      <c r="I17" s="49"/>
      <c r="J17" s="50" t="str">
        <f t="shared" si="6"/>
        <v/>
      </c>
      <c r="K17" s="49"/>
      <c r="L17" s="65"/>
      <c r="M17" s="65"/>
      <c r="N17" s="65"/>
      <c r="O17" s="72"/>
      <c r="P17" s="72"/>
      <c r="Q17" s="65"/>
      <c r="R17" s="52" t="str">
        <f t="shared" si="2"/>
        <v/>
      </c>
      <c r="S17" s="59" t="str">
        <f>IF(OR(J17="",J17=0),"",
IF(J17="Afecta probabilidad",
IF(J16="Afecta probabilidad",S16-(S16*R16),
IF(J15="Afecta probabilidad",S15-(S15*R15),'2. Identificación del Riesgo'!$L$15)),""))</f>
        <v/>
      </c>
      <c r="T17" s="59" t="str">
        <f>IF(OR(J17="",J17=0),"",
IF(J17="Afecta Impacto",
IF(J16="Afecta Impacto",T16-(T16*R16),
IF(J15="Afecta Impacto",T15-(T15*R15),'2. Identificación del Riesgo'!$O$15)),""))</f>
        <v/>
      </c>
      <c r="U17" s="59">
        <f t="shared" si="7"/>
        <v>0</v>
      </c>
      <c r="V17" s="59">
        <f t="shared" si="8"/>
        <v>0</v>
      </c>
      <c r="W17" s="3"/>
      <c r="X17" s="3"/>
      <c r="Y17" s="3"/>
      <c r="Z17" s="3"/>
      <c r="AA17" s="3"/>
      <c r="AB17" s="3"/>
      <c r="AC17" s="3"/>
      <c r="AD17" s="3"/>
      <c r="AE17" s="3"/>
      <c r="AF17" s="3"/>
      <c r="AG17" s="3"/>
      <c r="AH17" s="3"/>
      <c r="AI17" s="3"/>
      <c r="AJ17" s="3"/>
      <c r="AK17" s="3"/>
      <c r="AL17" s="3"/>
      <c r="AM17" s="3"/>
    </row>
    <row r="18" spans="1:39" ht="30.75" customHeight="1" x14ac:dyDescent="0.3">
      <c r="A18" s="118">
        <v>4</v>
      </c>
      <c r="B18" s="185" t="str">
        <f>IF(OR('2. Identificación del Riesgo'!H18:H20="Corrupción",'2. Identificación del Riesgo'!H18:H20="Lavado de Activos",'2. Identificación del Riesgo'!H18:H20="Financiación del Terrorismo",'2. Identificación del Riesgo'!H18:H20="Trámites, OPAs y Consultas de Acceso a la Información Pública"),"No aplica",
IF('2. Identificación del Riesgo'!H18:H20="","",
IF('2. Identificación del Riesgo'!H18:H20&lt;&gt;"Corrupción",'2. Identificación del Riesgo'!B18:B20)))</f>
        <v>Tecnologías de la Información y las Comunicaciones</v>
      </c>
      <c r="C18" s="164" t="str">
        <f>IF(OR('2. Identificación del Riesgo'!H18:H20="Corrupción",'2. Identificación del Riesgo'!H18:H20="Lavado de Activos",'2. Identificación del Riesgo'!H18:H20="Financiación del Terrorismo",'2. Identificación del Riesgo'!H18:H20="Trámites, OPAs y Consultas de Acceso a la Información Pública"),"No aplica",
IF('2. Identificación del Riesgo'!H18:H20="","",
IF('2. Identificación del Riesgo'!H18:H20&lt;&gt;"Corrupción",'2. Identificación del Riesgo'!G18:G20)))</f>
        <v xml:space="preserve"> Posibilidad de afectación reputacional por falencias en la operatividad de la infraestructura tecnológica debido a Falta de operatividad de la infraestructura (Servidores, pc, aires acondicionados, UPS,etc) por problemas de obsolescencia tecnológica, software desactualizado o, con fallas o, terminación de vida util de componentes.
Problemas con el fluido eléctrico en términos de falta del mismo, sobrecargas y problemas en la red eléctrica.
 Falta de conectividad de red o problemas con infraestructura de red de comunicaciones (LAN / WAN)</v>
      </c>
      <c r="D18" s="164" t="str">
        <f>IF(OR('2. Identificación del Riesgo'!H18:H20="Corrupción",'2. Identificación del Riesgo'!H18:H20="Lavado de Activos",'2. Identificación del Riesgo'!H18:H20="Financiación del Terrorismo",'2. Identificación del Riesgo'!H18:H20="Trámites, OPAs y Consultas de Acceso a la Información Pública"),"No aplica",
IF('2. Identificación del Riesgo'!H18:H20="","",
IF('2. Identificación del Riesgo'!H18:H20&lt;&gt;"Corrupción",'2. Identificación del Riesgo'!H18:H20)))</f>
        <v>Gestión</v>
      </c>
      <c r="E18" s="53" t="s">
        <v>457</v>
      </c>
      <c r="F18" s="70" t="s">
        <v>453</v>
      </c>
      <c r="G18" s="53"/>
      <c r="H18" s="67" t="str">
        <f t="shared" si="0"/>
        <v xml:space="preserve">Profesional especializado 23 de infra estructura tecnologica, contratistas de redes de conectividad  Plan de Actualización tecnológica, elaborración de procesos, adjudicación de contratos y ejecución contractual.  </v>
      </c>
      <c r="I18" s="49" t="s">
        <v>58</v>
      </c>
      <c r="J18" s="50" t="str">
        <f t="shared" ref="J18:J20" si="9">IF(OR(I18="Preventivo",I18="Detectivo"),"Afecta probabilidad",
IF(I18="Correctivo","Afecta Impacto",""))</f>
        <v>Afecta probabilidad</v>
      </c>
      <c r="K18" s="49" t="s">
        <v>60</v>
      </c>
      <c r="L18" s="65" t="s">
        <v>61</v>
      </c>
      <c r="M18" s="65" t="s">
        <v>63</v>
      </c>
      <c r="N18" s="65" t="s">
        <v>64</v>
      </c>
      <c r="O18" s="71" t="s">
        <v>464</v>
      </c>
      <c r="P18" s="72" t="s">
        <v>470</v>
      </c>
      <c r="Q18" s="65" t="s">
        <v>502</v>
      </c>
      <c r="R18" s="52">
        <f t="shared" si="2"/>
        <v>0.4</v>
      </c>
      <c r="S18" s="59">
        <f>IF(OR(J18="",J18=0),"",
IF(J18="Afecta probabilidad",'2. Identificación del Riesgo'!$L$18,""))</f>
        <v>0.4</v>
      </c>
      <c r="T18" s="59" t="str">
        <f>IF(OR(J18="",J18=0),"",
IF(J18="Afecta Impacto",'2. Identificación del Riesgo'!$O$18,""))</f>
        <v/>
      </c>
      <c r="U18" s="59">
        <f>IFERROR(IF(S18="",0,S18-(S18*R18)),0)</f>
        <v>0.24</v>
      </c>
      <c r="V18" s="59">
        <f>IFERROR(IF(T18="",0,T18-(T18*R18)),0)</f>
        <v>0</v>
      </c>
      <c r="W18" s="3"/>
      <c r="X18" s="3"/>
      <c r="Y18" s="3"/>
      <c r="Z18" s="3"/>
      <c r="AA18" s="3"/>
      <c r="AB18" s="3"/>
      <c r="AC18" s="3"/>
      <c r="AD18" s="3"/>
      <c r="AE18" s="3"/>
      <c r="AF18" s="3"/>
      <c r="AG18" s="3"/>
      <c r="AH18" s="3"/>
      <c r="AI18" s="3"/>
      <c r="AJ18" s="3"/>
      <c r="AK18" s="3"/>
      <c r="AL18" s="3"/>
      <c r="AM18" s="3"/>
    </row>
    <row r="19" spans="1:39" ht="30.75" customHeight="1" x14ac:dyDescent="0.3">
      <c r="A19" s="118"/>
      <c r="B19" s="185"/>
      <c r="C19" s="164"/>
      <c r="D19" s="164"/>
      <c r="E19" s="53" t="s">
        <v>444</v>
      </c>
      <c r="F19" s="70" t="s">
        <v>454</v>
      </c>
      <c r="G19" s="53"/>
      <c r="H19" s="67" t="str">
        <f t="shared" si="0"/>
        <v xml:space="preserve">contratista de seguiridad de la informacion  Elaboración del Mapa de riesgos Infraestructura Tecnológica </v>
      </c>
      <c r="I19" s="49" t="s">
        <v>58</v>
      </c>
      <c r="J19" s="50" t="str">
        <f t="shared" si="9"/>
        <v>Afecta probabilidad</v>
      </c>
      <c r="K19" s="49" t="s">
        <v>60</v>
      </c>
      <c r="L19" s="65" t="s">
        <v>61</v>
      </c>
      <c r="M19" s="65" t="s">
        <v>63</v>
      </c>
      <c r="N19" s="65" t="s">
        <v>64</v>
      </c>
      <c r="O19" s="73" t="s">
        <v>465</v>
      </c>
      <c r="P19" s="72" t="s">
        <v>470</v>
      </c>
      <c r="Q19" s="65" t="s">
        <v>503</v>
      </c>
      <c r="R19" s="52">
        <f t="shared" si="2"/>
        <v>0.4</v>
      </c>
      <c r="S19" s="59">
        <f>IF(OR(J19="",J19=0),"",
IF(J19="Afecta probabilidad",
IF(J18="Afecta probabilidad",S18-(S18*R18),'2. Identificación del Riesgo'!$L$18),""))</f>
        <v>0.24</v>
      </c>
      <c r="T19" s="59" t="str">
        <f>IF(OR(J19="",J19=0),"",
IF(J19="Afecta Impacto",
IF(J18="Afecta Impacto",T18-(T18*R18),'2. Identificación del Riesgo'!$O$18),""))</f>
        <v/>
      </c>
      <c r="U19" s="59">
        <f t="shared" ref="U19:U20" si="10">IFERROR(IF(S19="",0,S19-(S19*R19)),0)</f>
        <v>0.14399999999999999</v>
      </c>
      <c r="V19" s="59">
        <f t="shared" ref="V19:V20" si="11">IFERROR(IF(T19="",0,T19-(T19*R19)),0)</f>
        <v>0</v>
      </c>
      <c r="W19" s="3"/>
      <c r="X19" s="3"/>
      <c r="Y19" s="3"/>
      <c r="Z19" s="3"/>
      <c r="AA19" s="3"/>
      <c r="AB19" s="3"/>
      <c r="AC19" s="3"/>
      <c r="AD19" s="3"/>
      <c r="AE19" s="3"/>
      <c r="AF19" s="3"/>
      <c r="AG19" s="3"/>
      <c r="AH19" s="3"/>
      <c r="AI19" s="3"/>
      <c r="AJ19" s="3"/>
      <c r="AK19" s="3"/>
      <c r="AL19" s="3"/>
      <c r="AM19" s="3"/>
    </row>
    <row r="20" spans="1:39" ht="30.75" customHeight="1" x14ac:dyDescent="0.3">
      <c r="A20" s="118"/>
      <c r="B20" s="185"/>
      <c r="C20" s="164"/>
      <c r="D20" s="164"/>
      <c r="E20" s="53"/>
      <c r="F20" s="70"/>
      <c r="G20" s="53"/>
      <c r="H20" s="67" t="str">
        <f t="shared" si="0"/>
        <v xml:space="preserve">  </v>
      </c>
      <c r="I20" s="49"/>
      <c r="J20" s="50" t="str">
        <f t="shared" si="9"/>
        <v/>
      </c>
      <c r="K20" s="49"/>
      <c r="L20" s="65"/>
      <c r="M20" s="65"/>
      <c r="N20" s="65"/>
      <c r="O20" s="73"/>
      <c r="P20" s="72"/>
      <c r="Q20" s="65"/>
      <c r="R20" s="52" t="str">
        <f t="shared" si="2"/>
        <v/>
      </c>
      <c r="S20" s="59" t="str">
        <f>IF(OR(J20="",J20=0),"",
IF(J20="Afecta probabilidad",
IF(J19="Afecta probabilidad",S19-(S19*R19),
IF(J18="Afecta probabilidad",S18-(S18*R18),'2. Identificación del Riesgo'!$L$18)),""))</f>
        <v/>
      </c>
      <c r="T20" s="59" t="str">
        <f>IF(OR(J20="",J20=0),"",
IF(J20="Afecta Impacto",
IF(J19="Afecta Impacto",T19-(T19*R19),
IF(J18="Afecta Impacto",T18-(T18*R18),'2. Identificación del Riesgo'!$O$18)),""))</f>
        <v/>
      </c>
      <c r="U20" s="59">
        <f t="shared" si="10"/>
        <v>0</v>
      </c>
      <c r="V20" s="59">
        <f t="shared" si="11"/>
        <v>0</v>
      </c>
      <c r="W20" s="3"/>
      <c r="X20" s="3"/>
      <c r="Y20" s="3"/>
      <c r="Z20" s="3"/>
      <c r="AA20" s="3"/>
      <c r="AB20" s="3"/>
      <c r="AC20" s="3"/>
      <c r="AD20" s="3"/>
      <c r="AE20" s="3"/>
      <c r="AF20" s="3"/>
      <c r="AG20" s="3"/>
      <c r="AH20" s="3"/>
      <c r="AI20" s="3"/>
      <c r="AJ20" s="3"/>
      <c r="AK20" s="3"/>
      <c r="AL20" s="3"/>
      <c r="AM20" s="3"/>
    </row>
    <row r="21" spans="1:39" ht="30.75" hidden="1" customHeight="1" x14ac:dyDescent="0.3">
      <c r="A21" s="118">
        <v>5</v>
      </c>
      <c r="B21" s="185" t="str">
        <f>IF(OR('2. Identificación del Riesgo'!H21:H23="Corrupción",'2. Identificación del Riesgo'!H21:H23="Lavado de Activos",'2. Identificación del Riesgo'!H21:H23="Financiación del Terrorismo",'2. Identificación del Riesgo'!H21:H23="Trámites, OPAs y Consultas de Acceso a la Información Pública"),"No aplica",
IF('2. Identificación del Riesgo'!H21:H23="","",
IF('2. Identificación del Riesgo'!H21:H23&lt;&gt;"Corrupción",'2. Identificación del Riesgo'!B21:B23)))</f>
        <v>No aplica</v>
      </c>
      <c r="C21" s="164" t="str">
        <f>IF(OR('2. Identificación del Riesgo'!H21:H23="Corrupción",'2. Identificación del Riesgo'!H21:H23="Lavado de Activos",'2. Identificación del Riesgo'!H21:H23="Financiación del Terrorismo",'2. Identificación del Riesgo'!H21:H23="Trámites, OPAs y Consultas de Acceso a la Información Pública"),"No aplica",
IF('2. Identificación del Riesgo'!H21:H23="","",
IF('2. Identificación del Riesgo'!H21:H23&lt;&gt;"Corrupción",'2. Identificación del Riesgo'!G21:G23)))</f>
        <v>No aplica</v>
      </c>
      <c r="D21" s="164" t="str">
        <f>IF(OR('2. Identificación del Riesgo'!H21:H23="Corrupción",'2. Identificación del Riesgo'!H21:H23="Lavado de Activos",'2. Identificación del Riesgo'!H21:H23="Financiación del Terrorismo",'2. Identificación del Riesgo'!H21:H23="Trámites, OPAs y Consultas de Acceso a la Información Pública"),"No aplica",
IF('2. Identificación del Riesgo'!H21:H23="","",
IF('2. Identificación del Riesgo'!H21:H23&lt;&gt;"Corrupción",'2. Identificación del Riesgo'!H21:H23)))</f>
        <v>No aplica</v>
      </c>
      <c r="E21" s="53" t="s">
        <v>445</v>
      </c>
      <c r="F21" s="70" t="s">
        <v>455</v>
      </c>
      <c r="G21" s="53"/>
      <c r="H21" s="67" t="str">
        <f t="shared" si="0"/>
        <v xml:space="preserve">Profesionales y contratista encargados de elaboración y ejecución de procesos contractuales que garantizan las necesidades de la Oficina TIC Evaluación tecnica para los oferentes postulados, elaboración de informes de Supervision puntual de procesos contractuales con auditoria interna de Oficina TICS  </v>
      </c>
      <c r="I21" s="49" t="s">
        <v>58</v>
      </c>
      <c r="J21" s="50" t="str">
        <f t="shared" ref="J21:J23" si="12">IF(OR(I21="Preventivo",I21="Detectivo"),"Afecta probabilidad",
IF(I21="Correctivo","Afecta Impacto",""))</f>
        <v>Afecta probabilidad</v>
      </c>
      <c r="K21" s="49" t="s">
        <v>60</v>
      </c>
      <c r="L21" s="65" t="s">
        <v>61</v>
      </c>
      <c r="M21" s="65" t="s">
        <v>63</v>
      </c>
      <c r="N21" s="65" t="s">
        <v>64</v>
      </c>
      <c r="O21" s="72" t="s">
        <v>467</v>
      </c>
      <c r="P21" s="72" t="s">
        <v>473</v>
      </c>
      <c r="Q21" s="65" t="s">
        <v>504</v>
      </c>
      <c r="R21" s="52">
        <f t="shared" si="2"/>
        <v>0.4</v>
      </c>
      <c r="S21" s="59">
        <f>IF(OR(J21="",J21=0),"",
IF(J21="Afecta probabilidad",'2. Identificación del Riesgo'!$L$21,""))</f>
        <v>0.2</v>
      </c>
      <c r="T21" s="59" t="str">
        <f>IF(OR(J21="",J21=0),"",
IF(J21="Afecta Impacto",'2. Identificación del Riesgo'!$O$21,""))</f>
        <v/>
      </c>
      <c r="U21" s="59">
        <f>IFERROR(IF(S21="",0,S21-(S21*R21)),0)</f>
        <v>0.12</v>
      </c>
      <c r="V21" s="59">
        <f>IFERROR(IF(T21="",0,T21-(T21*R21)),0)</f>
        <v>0</v>
      </c>
      <c r="W21" s="3"/>
      <c r="X21" s="3"/>
      <c r="Y21" s="3"/>
      <c r="Z21" s="3"/>
      <c r="AA21" s="3"/>
      <c r="AB21" s="3"/>
      <c r="AC21" s="3"/>
      <c r="AD21" s="3"/>
      <c r="AE21" s="3"/>
      <c r="AF21" s="3"/>
      <c r="AG21" s="3"/>
      <c r="AH21" s="3"/>
      <c r="AI21" s="3"/>
      <c r="AJ21" s="3"/>
      <c r="AK21" s="3"/>
      <c r="AL21" s="3"/>
      <c r="AM21" s="3"/>
    </row>
    <row r="22" spans="1:39" ht="30.75" hidden="1" customHeight="1" x14ac:dyDescent="0.3">
      <c r="A22" s="118"/>
      <c r="B22" s="185"/>
      <c r="C22" s="164"/>
      <c r="D22" s="164"/>
      <c r="E22" s="53"/>
      <c r="F22" s="70"/>
      <c r="G22" s="53"/>
      <c r="H22" s="67" t="str">
        <f t="shared" si="0"/>
        <v xml:space="preserve">  </v>
      </c>
      <c r="I22" s="49"/>
      <c r="J22" s="50" t="str">
        <f t="shared" si="12"/>
        <v/>
      </c>
      <c r="K22" s="49"/>
      <c r="L22" s="65"/>
      <c r="M22" s="65"/>
      <c r="N22" s="65"/>
      <c r="O22" s="72"/>
      <c r="P22" s="72"/>
      <c r="Q22" s="65"/>
      <c r="R22" s="52" t="str">
        <f t="shared" si="2"/>
        <v/>
      </c>
      <c r="S22" s="59" t="str">
        <f>IF(OR(J22="",J22=0),"",
IF(J22="Afecta probabilidad",
IF(J21="Afecta probabilidad",S21-(S21*R21),'2. Identificación del Riesgo'!$L$21),""))</f>
        <v/>
      </c>
      <c r="T22" s="59" t="str">
        <f>IF(OR(J22="",J22=0),"",
IF(J22="Afecta Impacto",
IF(J21="Afecta Impacto",T21-(T21*R21),'2. Identificación del Riesgo'!$O$21),""))</f>
        <v/>
      </c>
      <c r="U22" s="59">
        <f t="shared" ref="U22:U23" si="13">IFERROR(IF(S22="",0,S22-(S22*R22)),0)</f>
        <v>0</v>
      </c>
      <c r="V22" s="59">
        <f t="shared" ref="V22:V23" si="14">IFERROR(IF(T22="",0,T22-(T22*R22)),0)</f>
        <v>0</v>
      </c>
      <c r="W22" s="3"/>
      <c r="X22" s="3"/>
      <c r="Y22" s="3"/>
      <c r="Z22" s="3"/>
      <c r="AA22" s="3"/>
      <c r="AB22" s="3"/>
      <c r="AC22" s="3"/>
      <c r="AD22" s="3"/>
      <c r="AE22" s="3"/>
      <c r="AF22" s="3"/>
      <c r="AG22" s="3"/>
      <c r="AH22" s="3"/>
      <c r="AI22" s="3"/>
      <c r="AJ22" s="3"/>
      <c r="AK22" s="3"/>
      <c r="AL22" s="3"/>
      <c r="AM22" s="3"/>
    </row>
    <row r="23" spans="1:39" ht="30.75" hidden="1" customHeight="1" x14ac:dyDescent="0.3">
      <c r="A23" s="118"/>
      <c r="B23" s="185"/>
      <c r="C23" s="164"/>
      <c r="D23" s="164"/>
      <c r="E23" s="53"/>
      <c r="F23" s="70"/>
      <c r="G23" s="53"/>
      <c r="H23" s="67" t="str">
        <f t="shared" si="0"/>
        <v xml:space="preserve">  </v>
      </c>
      <c r="I23" s="49"/>
      <c r="J23" s="50" t="str">
        <f t="shared" si="12"/>
        <v/>
      </c>
      <c r="K23" s="49"/>
      <c r="L23" s="65"/>
      <c r="M23" s="65"/>
      <c r="N23" s="65"/>
      <c r="O23" s="72"/>
      <c r="P23" s="72"/>
      <c r="Q23" s="65"/>
      <c r="R23" s="52" t="str">
        <f t="shared" si="2"/>
        <v/>
      </c>
      <c r="S23" s="59" t="str">
        <f>IF(OR(J23="",J23=0),"",
IF(J23="Afecta probabilidad",
IF(J22="Afecta probabilidad",S22-(S22*R22),
IF(J21="Afecta probabilidad",S21-(S21*R21),'2. Identificación del Riesgo'!$L$21)),""))</f>
        <v/>
      </c>
      <c r="T23" s="59" t="str">
        <f>IF(OR(J23="",J23=0),"",
IF(J23="Afecta Impacto",
IF(J22="Afecta Impacto",T22-(T22*R22),
IF(J21="Afecta Impacto",T21-(T21*R21),'2. Identificación del Riesgo'!$O$21)),""))</f>
        <v/>
      </c>
      <c r="U23" s="59">
        <f t="shared" si="13"/>
        <v>0</v>
      </c>
      <c r="V23" s="59">
        <f t="shared" si="14"/>
        <v>0</v>
      </c>
      <c r="W23" s="3"/>
      <c r="X23" s="3"/>
      <c r="Y23" s="3"/>
      <c r="Z23" s="3"/>
      <c r="AA23" s="3"/>
      <c r="AB23" s="3"/>
      <c r="AC23" s="3"/>
      <c r="AD23" s="3"/>
      <c r="AE23" s="3"/>
      <c r="AF23" s="3"/>
      <c r="AG23" s="3"/>
      <c r="AH23" s="3"/>
      <c r="AI23" s="3"/>
      <c r="AJ23" s="3"/>
      <c r="AK23" s="3"/>
      <c r="AL23" s="3"/>
      <c r="AM23" s="3"/>
    </row>
    <row r="24" spans="1:39" ht="30.75" customHeight="1" x14ac:dyDescent="0.3">
      <c r="A24" s="118">
        <v>6</v>
      </c>
      <c r="B24" s="185" t="str">
        <f>IF(OR('2. Identificación del Riesgo'!H24:H26="Corrupción",'2. Identificación del Riesgo'!H24:H26="Lavado de Activos",'2. Identificación del Riesgo'!H24:H26="Financiación del Terrorismo",'2. Identificación del Riesgo'!H24:H26="Trámites, OPAs y Consultas de Acceso a la Información Pública"),"No aplica",
IF('2. Identificación del Riesgo'!H24:H26="","",
IF('2. Identificación del Riesgo'!H24:H26&lt;&gt;"Corrupción",'2. Identificación del Riesgo'!B24:B26)))</f>
        <v>Tecnologías de la Información y las Comunicaciones</v>
      </c>
      <c r="C24" s="164" t="str">
        <f>IF(OR('2. Identificación del Riesgo'!H24:H26="Corrupción",'2. Identificación del Riesgo'!H24:H26="Lavado de Activos",'2. Identificación del Riesgo'!H24:H26="Financiación del Terrorismo",'2. Identificación del Riesgo'!H24:H26="Trámites, OPAs y Consultas de Acceso a la Información Pública"),"No aplica",
IF('2. Identificación del Riesgo'!H24:H26="","",
IF('2. Identificación del Riesgo'!H24:H26&lt;&gt;"Corrupción",'2. Identificación del Riesgo'!G24:G26)))</f>
        <v>Posibilidad de afectación reputacional por perdida de disponibilidad del servicio SIRE debido a fallas tecnológicas causando perdidas reputacionales debidido a Fallas de funcioamiento de servidor, Fallas o intermitencias en la conexión de la base de datos, Fallas en la conectividad.</v>
      </c>
      <c r="D24" s="164" t="str">
        <f>IF(OR('2. Identificación del Riesgo'!H24:H26="Corrupción",'2. Identificación del Riesgo'!H24:H26="Lavado de Activos",'2. Identificación del Riesgo'!H24:H26="Financiación del Terrorismo",'2. Identificación del Riesgo'!H24:H26="Trámites, OPAs y Consultas de Acceso a la Información Pública"),"No aplica",
IF('2. Identificación del Riesgo'!H24:H26="","",
IF('2. Identificación del Riesgo'!H24:H26&lt;&gt;"Corrupción",'2. Identificación del Riesgo'!H24:H26)))</f>
        <v>Gestión</v>
      </c>
      <c r="E24" s="53" t="s">
        <v>446</v>
      </c>
      <c r="F24" s="70" t="s">
        <v>447</v>
      </c>
      <c r="G24" s="53"/>
      <c r="H24" s="67" t="str">
        <f t="shared" si="0"/>
        <v xml:space="preserve">Profesional especializado 23 administración SIRE Seguimiento al funcionamiento y disponibilidad del Sistema de información, Reinicio del servidor de aplicación </v>
      </c>
      <c r="I24" s="49" t="s">
        <v>59</v>
      </c>
      <c r="J24" s="50" t="str">
        <f t="shared" ref="J24:J26" si="15">IF(OR(I24="Preventivo",I24="Detectivo"),"Afecta probabilidad",
IF(I24="Correctivo","Afecta Impacto",""))</f>
        <v>Afecta probabilidad</v>
      </c>
      <c r="K24" s="49" t="s">
        <v>170</v>
      </c>
      <c r="L24" s="65" t="s">
        <v>61</v>
      </c>
      <c r="M24" s="65" t="s">
        <v>63</v>
      </c>
      <c r="N24" s="65" t="s">
        <v>64</v>
      </c>
      <c r="O24" s="74" t="s">
        <v>466</v>
      </c>
      <c r="P24" s="72" t="s">
        <v>472</v>
      </c>
      <c r="Q24" s="65" t="s">
        <v>505</v>
      </c>
      <c r="R24" s="52">
        <f t="shared" si="2"/>
        <v>0.4</v>
      </c>
      <c r="S24" s="59">
        <f>IF(OR(J24="",J24=0),"",
IF(J24="Afecta probabilidad",'2. Identificación del Riesgo'!$L$24,""))</f>
        <v>0.4</v>
      </c>
      <c r="T24" s="59" t="str">
        <f>IF(OR(J24="",J24=0),"",
IF(J24="Afecta Impacto",'2. Identificación del Riesgo'!$O$24,""))</f>
        <v/>
      </c>
      <c r="U24" s="59">
        <f>IFERROR(IF(S24="",0,S24-(S24*R24)),0)</f>
        <v>0.24</v>
      </c>
      <c r="V24" s="59">
        <f>IFERROR(IF(T24="",0,T24-(T24*R24)),0)</f>
        <v>0</v>
      </c>
      <c r="W24" s="3"/>
      <c r="X24" s="3"/>
      <c r="Y24" s="3"/>
      <c r="Z24" s="3"/>
      <c r="AA24" s="3"/>
      <c r="AB24" s="3"/>
      <c r="AC24" s="3"/>
      <c r="AD24" s="3"/>
      <c r="AE24" s="3"/>
      <c r="AF24" s="3"/>
      <c r="AG24" s="3"/>
      <c r="AH24" s="3"/>
      <c r="AI24" s="3"/>
      <c r="AJ24" s="3"/>
      <c r="AK24" s="3"/>
      <c r="AL24" s="3"/>
      <c r="AM24" s="3"/>
    </row>
    <row r="25" spans="1:39" ht="30.75" customHeight="1" x14ac:dyDescent="0.3">
      <c r="A25" s="118"/>
      <c r="B25" s="185"/>
      <c r="C25" s="164"/>
      <c r="D25" s="164"/>
      <c r="E25" s="53"/>
      <c r="F25" s="70"/>
      <c r="G25" s="53"/>
      <c r="H25" s="67" t="str">
        <f t="shared" si="0"/>
        <v xml:space="preserve">  </v>
      </c>
      <c r="I25" s="49"/>
      <c r="J25" s="50" t="str">
        <f t="shared" si="15"/>
        <v/>
      </c>
      <c r="K25" s="49"/>
      <c r="L25" s="65"/>
      <c r="M25" s="65"/>
      <c r="N25" s="65"/>
      <c r="O25" s="72"/>
      <c r="P25" s="65"/>
      <c r="Q25" s="65"/>
      <c r="R25" s="52" t="str">
        <f t="shared" si="2"/>
        <v/>
      </c>
      <c r="S25" s="59" t="str">
        <f>IF(OR(J25="",J25=0),"",
IF(J25="Afecta probabilidad",
IF(J24="Afecta probabilidad",S24-(S24*R24),'2. Identificación del Riesgo'!$L$24),""))</f>
        <v/>
      </c>
      <c r="T25" s="59" t="str">
        <f>IF(OR(J25="",J25=0),"",
IF(J25="Afecta Impacto",
IF(J24="Afecta Impacto",T24-(T24*R24),'2. Identificación del Riesgo'!$O$24),""))</f>
        <v/>
      </c>
      <c r="U25" s="59">
        <f t="shared" ref="U25:U26" si="16">IFERROR(IF(S25="",0,S25-(S25*R25)),0)</f>
        <v>0</v>
      </c>
      <c r="V25" s="59">
        <f t="shared" ref="V25:V26" si="17">IFERROR(IF(T25="",0,T25-(T25*R25)),0)</f>
        <v>0</v>
      </c>
      <c r="W25" s="3"/>
      <c r="X25" s="3"/>
      <c r="Y25" s="3"/>
      <c r="Z25" s="3"/>
      <c r="AA25" s="3"/>
      <c r="AB25" s="3"/>
      <c r="AC25" s="3"/>
      <c r="AD25" s="3"/>
      <c r="AE25" s="3"/>
      <c r="AF25" s="3"/>
      <c r="AG25" s="3"/>
      <c r="AH25" s="3"/>
      <c r="AI25" s="3"/>
      <c r="AJ25" s="3"/>
      <c r="AK25" s="3"/>
      <c r="AL25" s="3"/>
      <c r="AM25" s="3"/>
    </row>
    <row r="26" spans="1:39" ht="30.75" customHeight="1" x14ac:dyDescent="0.3">
      <c r="A26" s="118"/>
      <c r="B26" s="185"/>
      <c r="C26" s="164"/>
      <c r="D26" s="164"/>
      <c r="E26" s="53"/>
      <c r="F26" s="70"/>
      <c r="G26" s="53"/>
      <c r="H26" s="67" t="str">
        <f t="shared" si="0"/>
        <v xml:space="preserve">  </v>
      </c>
      <c r="I26" s="49"/>
      <c r="J26" s="50" t="str">
        <f t="shared" si="15"/>
        <v/>
      </c>
      <c r="K26" s="49"/>
      <c r="L26" s="65"/>
      <c r="M26" s="65"/>
      <c r="N26" s="65"/>
      <c r="O26" s="65"/>
      <c r="P26" s="65"/>
      <c r="Q26" s="65"/>
      <c r="R26" s="52" t="str">
        <f t="shared" si="2"/>
        <v/>
      </c>
      <c r="S26" s="59" t="str">
        <f>IF(OR(J26="",J26=0),"",
IF(J26="Afecta probabilidad",
IF(J25="Afecta probabilidad",S25-(S25*R25),
IF(J24="Afecta probabilidad",S24-(S24*R24),'2. Identificación del Riesgo'!$L$24)),""))</f>
        <v/>
      </c>
      <c r="T26" s="59" t="str">
        <f>IF(OR(J26="",J26=0),"",
IF(J26="Afecta Impacto",
IF(J25="Afecta Impacto",T25-(T25*R25),
IF(J24="Afecta Impacto",T24-(T24*R24),'2. Identificación del Riesgo'!$O$24)),""))</f>
        <v/>
      </c>
      <c r="U26" s="59">
        <f t="shared" si="16"/>
        <v>0</v>
      </c>
      <c r="V26" s="59">
        <f t="shared" si="17"/>
        <v>0</v>
      </c>
      <c r="W26" s="3"/>
      <c r="X26" s="3"/>
      <c r="Y26" s="3"/>
      <c r="Z26" s="3"/>
      <c r="AA26" s="3"/>
      <c r="AB26" s="3"/>
      <c r="AC26" s="3"/>
      <c r="AD26" s="3"/>
      <c r="AE26" s="3"/>
      <c r="AF26" s="3"/>
      <c r="AG26" s="3"/>
      <c r="AH26" s="3"/>
      <c r="AI26" s="3"/>
      <c r="AJ26" s="3"/>
      <c r="AK26" s="3"/>
      <c r="AL26" s="3"/>
      <c r="AM26" s="3"/>
    </row>
    <row r="27" spans="1:39" ht="30.75" customHeight="1" x14ac:dyDescent="0.3">
      <c r="A27" s="118">
        <v>7</v>
      </c>
      <c r="B27" s="185" t="str">
        <f>IF(OR('2. Identificación del Riesgo'!H27:H29="Corrupción",'2. Identificación del Riesgo'!H27:H29="Lavado de Activos",'2. Identificación del Riesgo'!H27:H29="Financiación del Terrorismo",'2. Identificación del Riesgo'!H27:H29="Trámites, OPAs y Consultas de Acceso a la Información Pública"),"No aplica",
IF('2. Identificación del Riesgo'!H27:H29="","",
IF('2. Identificación del Riesgo'!H27:H29&lt;&gt;"Corrupción",'2. Identificación del Riesgo'!B27:B29)))</f>
        <v>Tecnologías de la Información y las Comunicaciones</v>
      </c>
      <c r="C27" s="164" t="str">
        <f>IF(OR('2. Identificación del Riesgo'!H27:H29="Corrupción",'2. Identificación del Riesgo'!H27:H29="Lavado de Activos",'2. Identificación del Riesgo'!H27:H29="Financiación del Terrorismo",'2. Identificación del Riesgo'!H27:H29="Trámites, OPAs y Consultas de Acceso a la Información Pública"),"No aplica",
IF('2. Identificación del Riesgo'!H27:H29="","",
IF('2. Identificación del Riesgo'!H27:H29&lt;&gt;"Corrupción",'2. Identificación del Riesgo'!G27:G29)))</f>
        <v>Posibilidad de afectación economica, reputacional y perdida de la confidencialidad de la información almacenada en las carpetas compartidas de cada proceso, debido a las debilidades en la solicitud oportuna para la actualizacion de los permisos de la carpetas compartidas.</v>
      </c>
      <c r="D27" s="164" t="str">
        <f>IF(OR('2. Identificación del Riesgo'!H27:H29="Corrupción",'2. Identificación del Riesgo'!H27:H29="Lavado de Activos",'2. Identificación del Riesgo'!H27:H29="Financiación del Terrorismo",'2. Identificación del Riesgo'!H27:H29="Trámites, OPAs y Consultas de Acceso a la Información Pública"),"No aplica",
IF('2. Identificación del Riesgo'!H27:H29="","",
IF('2. Identificación del Riesgo'!H27:H29&lt;&gt;"Corrupción",'2. Identificación del Riesgo'!H27:H29)))</f>
        <v>Seguridad de la Información (Pérdida de Confidencialidad)</v>
      </c>
      <c r="E27" s="53" t="s">
        <v>550</v>
      </c>
      <c r="F27" s="53" t="s">
        <v>551</v>
      </c>
      <c r="G27" s="53" t="s">
        <v>552</v>
      </c>
      <c r="H27" s="67" t="str">
        <f t="shared" si="0"/>
        <v>El subdirector, Jefe o personal delegado Solicita a través de la mesa de servicio y cuando sea necesario. el acceso a las carpetas compartidas, para el personal que considere pertinente.</v>
      </c>
      <c r="I27" s="75" t="s">
        <v>58</v>
      </c>
      <c r="J27" s="50" t="str">
        <f t="shared" ref="J27:J29" si="18">IF(OR(I27="Preventivo",I27="Detectivo"),"Afecta probabilidad",
IF(I27="Correctivo","Afecta Impacto",""))</f>
        <v>Afecta probabilidad</v>
      </c>
      <c r="K27" s="49" t="s">
        <v>60</v>
      </c>
      <c r="L27" s="65" t="s">
        <v>62</v>
      </c>
      <c r="M27" s="65" t="s">
        <v>95</v>
      </c>
      <c r="N27" s="65" t="s">
        <v>64</v>
      </c>
      <c r="O27" s="65" t="s">
        <v>553</v>
      </c>
      <c r="P27" s="65" t="s">
        <v>554</v>
      </c>
      <c r="Q27" s="65" t="s">
        <v>555</v>
      </c>
      <c r="R27" s="52">
        <f t="shared" si="2"/>
        <v>0.4</v>
      </c>
      <c r="S27" s="59">
        <f>IF(OR(J27="",J27=0),"",
IF(J27="Afecta probabilidad",'2. Identificación del Riesgo'!$L$27,""))</f>
        <v>1</v>
      </c>
      <c r="T27" s="59" t="str">
        <f>IF(OR(J27="",J27=0),"",
IF(J27="Afecta Impacto",'2. Identificación del Riesgo'!$O$27,""))</f>
        <v/>
      </c>
      <c r="U27" s="59">
        <f>IFERROR(IF(S27="",0,S27-(S27*R27)),0)</f>
        <v>0.6</v>
      </c>
      <c r="V27" s="59">
        <f>IFERROR(IF(T27="",0,T27-(T27*R27)),0)</f>
        <v>0</v>
      </c>
      <c r="W27" s="3"/>
      <c r="X27" s="3"/>
      <c r="Y27" s="3"/>
      <c r="Z27" s="3"/>
      <c r="AA27" s="3"/>
      <c r="AB27" s="3"/>
      <c r="AC27" s="3"/>
      <c r="AD27" s="3"/>
      <c r="AE27" s="3"/>
      <c r="AF27" s="3"/>
      <c r="AG27" s="3"/>
      <c r="AH27" s="3"/>
      <c r="AI27" s="3"/>
      <c r="AJ27" s="3"/>
      <c r="AK27" s="3"/>
      <c r="AL27" s="3"/>
      <c r="AM27" s="3"/>
    </row>
    <row r="28" spans="1:39" ht="30.75" customHeight="1" x14ac:dyDescent="0.3">
      <c r="A28" s="118"/>
      <c r="B28" s="185"/>
      <c r="C28" s="164"/>
      <c r="D28" s="164"/>
      <c r="E28" s="53"/>
      <c r="F28" s="53"/>
      <c r="G28" s="53"/>
      <c r="H28" s="67" t="str">
        <f t="shared" si="0"/>
        <v xml:space="preserve">  </v>
      </c>
      <c r="I28" s="49"/>
      <c r="J28" s="50" t="str">
        <f t="shared" si="18"/>
        <v/>
      </c>
      <c r="K28" s="49"/>
      <c r="L28" s="65"/>
      <c r="M28" s="65"/>
      <c r="N28" s="65"/>
      <c r="O28" s="65"/>
      <c r="P28" s="65"/>
      <c r="Q28" s="65"/>
      <c r="R28" s="52" t="str">
        <f t="shared" si="2"/>
        <v/>
      </c>
      <c r="S28" s="59" t="str">
        <f>IF(OR(J28="",J28=0),"",
IF(J28="Afecta probabilidad",
IF(J27="Afecta probabilidad",S27-(S27*R27),'2. Identificación del Riesgo'!$L$27),""))</f>
        <v/>
      </c>
      <c r="T28" s="59" t="str">
        <f>IF(OR(J28="",J28=0),"",
IF(J28="Afecta Impacto",
IF(J27="Afecta Impacto",T27-(T27*R27),'2. Identificación del Riesgo'!$O$27),""))</f>
        <v/>
      </c>
      <c r="U28" s="59">
        <f t="shared" ref="U28:U29" si="19">IFERROR(IF(S28="",0,S28-(S28*R28)),0)</f>
        <v>0</v>
      </c>
      <c r="V28" s="59">
        <f t="shared" ref="V28:V29" si="20">IFERROR(IF(T28="",0,T28-(T28*R28)),0)</f>
        <v>0</v>
      </c>
      <c r="W28" s="3"/>
      <c r="X28" s="3"/>
      <c r="Y28" s="3"/>
      <c r="Z28" s="3"/>
      <c r="AA28" s="3"/>
      <c r="AB28" s="3"/>
      <c r="AC28" s="3"/>
      <c r="AD28" s="3"/>
      <c r="AE28" s="3"/>
      <c r="AF28" s="3"/>
      <c r="AG28" s="3"/>
      <c r="AH28" s="3"/>
      <c r="AI28" s="3"/>
      <c r="AJ28" s="3"/>
      <c r="AK28" s="3"/>
      <c r="AL28" s="3"/>
      <c r="AM28" s="3"/>
    </row>
    <row r="29" spans="1:39" ht="71.25" customHeight="1" x14ac:dyDescent="0.3">
      <c r="A29" s="118"/>
      <c r="B29" s="185"/>
      <c r="C29" s="164"/>
      <c r="D29" s="164"/>
      <c r="E29" s="53"/>
      <c r="F29" s="53"/>
      <c r="G29" s="53"/>
      <c r="H29" s="67" t="str">
        <f t="shared" si="0"/>
        <v xml:space="preserve">  </v>
      </c>
      <c r="I29" s="49"/>
      <c r="J29" s="50" t="str">
        <f t="shared" si="18"/>
        <v/>
      </c>
      <c r="K29" s="49"/>
      <c r="L29" s="65"/>
      <c r="M29" s="65"/>
      <c r="N29" s="65"/>
      <c r="O29" s="65"/>
      <c r="P29" s="65"/>
      <c r="Q29" s="65"/>
      <c r="R29" s="52" t="str">
        <f t="shared" si="2"/>
        <v/>
      </c>
      <c r="S29" s="59" t="str">
        <f>IF(OR(J29="",J29=0),"",
IF(J29="Afecta probabilidad",
IF(J28="Afecta probabilidad",S28-(S28*R28),
IF(J27="Afecta probabilidad",S27-(S27*R27),'2. Identificación del Riesgo'!$L$27)),""))</f>
        <v/>
      </c>
      <c r="T29" s="59" t="str">
        <f>IF(OR(J29="",J29=0),"",
IF(J29="Afecta Impacto",
IF(J28="Afecta Impacto",T28-(T28*R28),
IF(J27="Afecta Impacto",T27-(T27*R27),'2. Identificación del Riesgo'!$O$27)),""))</f>
        <v/>
      </c>
      <c r="U29" s="59">
        <f t="shared" si="19"/>
        <v>0</v>
      </c>
      <c r="V29" s="59">
        <f t="shared" si="20"/>
        <v>0</v>
      </c>
      <c r="W29" s="3"/>
      <c r="X29" s="3"/>
      <c r="Y29" s="3"/>
      <c r="Z29" s="3"/>
      <c r="AA29" s="3"/>
      <c r="AB29" s="3"/>
      <c r="AC29" s="3"/>
      <c r="AD29" s="3"/>
      <c r="AE29" s="3"/>
      <c r="AF29" s="3"/>
      <c r="AG29" s="3"/>
      <c r="AH29" s="3"/>
      <c r="AI29" s="3"/>
      <c r="AJ29" s="3"/>
      <c r="AK29" s="3"/>
      <c r="AL29" s="3"/>
      <c r="AM29" s="3"/>
    </row>
    <row r="30" spans="1:39" ht="30.75" customHeight="1" x14ac:dyDescent="0.3">
      <c r="A30" s="118">
        <v>8</v>
      </c>
      <c r="B30" s="185" t="str">
        <f>IF(OR('2. Identificación del Riesgo'!H30:H32="Corrupción",'2. Identificación del Riesgo'!H30:H32="Lavado de Activos",'2. Identificación del Riesgo'!H30:H32="Financiación del Terrorismo",'2. Identificación del Riesgo'!H30:H32="Trámites, OPAs y Consultas de Acceso a la Información Pública"),"No aplica",
IF('2. Identificación del Riesgo'!H30:H32="","",
IF('2. Identificación del Riesgo'!H30:H32&lt;&gt;"Corrupción",'2. Identificación del Riesgo'!B30:B32)))</f>
        <v>Tecnologías de la Información y las Comunicaciones</v>
      </c>
      <c r="C30" s="164" t="str">
        <f>IF(OR('2. Identificación del Riesgo'!H30:H32="Corrupción",'2. Identificación del Riesgo'!H30:H32="Lavado de Activos",'2. Identificación del Riesgo'!H30:H32="Financiación del Terrorismo",'2. Identificación del Riesgo'!H30:H32="Trámites, OPAs y Consultas de Acceso a la Información Pública"),"No aplica",
IF('2. Identificación del Riesgo'!H30:H32="","",
IF('2. Identificación del Riesgo'!H30:H32&lt;&gt;"Corrupción",'2. Identificación del Riesgo'!G30:G32)))</f>
        <v>Posibilidad de afectación económica, reputacional y de perdida de integridad por la instalación de software malicioso en los equipos de computo personales, cuando se realiza trabajo en casa o teletrabajo, debido al desconocimiento por parte de los procesos, de los riesgos de ciber seguridad.</v>
      </c>
      <c r="D30" s="164" t="str">
        <f>IF(OR('2. Identificación del Riesgo'!H30:H32="Corrupción",'2. Identificación del Riesgo'!H30:H32="Lavado de Activos",'2. Identificación del Riesgo'!H30:H32="Financiación del Terrorismo",'2. Identificación del Riesgo'!H30:H32="Trámites, OPAs y Consultas de Acceso a la Información Pública"),"No aplica",
IF('2. Identificación del Riesgo'!H30:H32="","",
IF('2. Identificación del Riesgo'!H30:H32&lt;&gt;"Corrupción",'2. Identificación del Riesgo'!H30:H32)))</f>
        <v>Seguridad de la Información (Pérdida de la Integridad)</v>
      </c>
      <c r="E30" s="53"/>
      <c r="F30" s="53"/>
      <c r="G30" s="53"/>
      <c r="H30" s="67" t="str">
        <f t="shared" si="0"/>
        <v xml:space="preserve">  </v>
      </c>
      <c r="I30" s="49" t="s">
        <v>349</v>
      </c>
      <c r="J30" s="50" t="str">
        <f t="shared" ref="J30:J32" si="21">IF(OR(I30="Preventivo",I30="Detectivo"),"Afecta probabilidad",
IF(I30="Correctivo","Afecta Impacto",""))</f>
        <v/>
      </c>
      <c r="K30" s="49"/>
      <c r="L30" s="65"/>
      <c r="M30" s="65"/>
      <c r="N30" s="65"/>
      <c r="O30" s="65"/>
      <c r="P30" s="65"/>
      <c r="Q30" s="65"/>
      <c r="R30" s="52" t="str">
        <f t="shared" si="2"/>
        <v/>
      </c>
      <c r="S30" s="59" t="str">
        <f>IF(OR(J30="",J30=0),"",
IF(J30="Afecta probabilidad",'2. Identificación del Riesgo'!$L$30,""))</f>
        <v/>
      </c>
      <c r="T30" s="59" t="str">
        <f>IF(OR(J30="",J30=0),"",
IF(J30="Afecta Impacto",'2. Identificación del Riesgo'!$O$30,""))</f>
        <v/>
      </c>
      <c r="U30" s="59">
        <f>IFERROR(IF(S30="",0,S30-(S30*R30)),0)</f>
        <v>0</v>
      </c>
      <c r="V30" s="59">
        <f>IFERROR(IF(T30="",0,T30-(T30*R30)),0)</f>
        <v>0</v>
      </c>
      <c r="W30" s="3"/>
      <c r="X30" s="3"/>
      <c r="Y30" s="3"/>
      <c r="Z30" s="3"/>
      <c r="AA30" s="3"/>
      <c r="AB30" s="3"/>
      <c r="AC30" s="3"/>
      <c r="AD30" s="3"/>
      <c r="AE30" s="3"/>
      <c r="AF30" s="3"/>
      <c r="AG30" s="3"/>
      <c r="AH30" s="3"/>
      <c r="AI30" s="3"/>
      <c r="AJ30" s="3"/>
      <c r="AK30" s="3"/>
      <c r="AL30" s="3"/>
      <c r="AM30" s="3"/>
    </row>
    <row r="31" spans="1:39" ht="30.75" customHeight="1" x14ac:dyDescent="0.3">
      <c r="A31" s="118"/>
      <c r="B31" s="185"/>
      <c r="C31" s="164"/>
      <c r="D31" s="164"/>
      <c r="E31" s="53"/>
      <c r="F31" s="53"/>
      <c r="G31" s="53"/>
      <c r="H31" s="67" t="str">
        <f t="shared" si="0"/>
        <v xml:space="preserve">  </v>
      </c>
      <c r="I31" s="49"/>
      <c r="J31" s="50" t="str">
        <f t="shared" si="21"/>
        <v/>
      </c>
      <c r="K31" s="49"/>
      <c r="L31" s="65"/>
      <c r="M31" s="65"/>
      <c r="N31" s="65"/>
      <c r="O31" s="65"/>
      <c r="P31" s="65"/>
      <c r="Q31" s="65"/>
      <c r="R31" s="52" t="str">
        <f t="shared" si="2"/>
        <v/>
      </c>
      <c r="S31" s="59" t="str">
        <f>IF(OR(J31="",J31=0),"",
IF(J31="Afecta probabilidad",
IF(J30="Afecta probabilidad",S30-(S30*R30),'2. Identificación del Riesgo'!$L$30),""))</f>
        <v/>
      </c>
      <c r="T31" s="59" t="str">
        <f>IF(OR(J31="",J31=0),"",
IF(J31="Afecta Impacto",
IF(J30="Afecta Impacto",T30-(T30*R30),'2. Identificación del Riesgo'!$O$30),""))</f>
        <v/>
      </c>
      <c r="U31" s="59">
        <f t="shared" ref="U31:U32" si="22">IFERROR(IF(S31="",0,S31-(S31*R31)),0)</f>
        <v>0</v>
      </c>
      <c r="V31" s="59">
        <f t="shared" ref="V31:V32" si="23">IFERROR(IF(T31="",0,T31-(T31*R31)),0)</f>
        <v>0</v>
      </c>
      <c r="W31" s="3"/>
      <c r="X31" s="3"/>
      <c r="Y31" s="3"/>
      <c r="Z31" s="3"/>
      <c r="AA31" s="3"/>
      <c r="AB31" s="3"/>
      <c r="AC31" s="3"/>
      <c r="AD31" s="3"/>
      <c r="AE31" s="3"/>
      <c r="AF31" s="3"/>
      <c r="AG31" s="3"/>
      <c r="AH31" s="3"/>
      <c r="AI31" s="3"/>
      <c r="AJ31" s="3"/>
      <c r="AK31" s="3"/>
      <c r="AL31" s="3"/>
      <c r="AM31" s="3"/>
    </row>
    <row r="32" spans="1:39" ht="30.75" customHeight="1" x14ac:dyDescent="0.3">
      <c r="A32" s="118"/>
      <c r="B32" s="185"/>
      <c r="C32" s="164"/>
      <c r="D32" s="164"/>
      <c r="E32" s="53"/>
      <c r="F32" s="53"/>
      <c r="G32" s="53"/>
      <c r="H32" s="67" t="str">
        <f t="shared" si="0"/>
        <v xml:space="preserve">  </v>
      </c>
      <c r="I32" s="49"/>
      <c r="J32" s="50" t="str">
        <f t="shared" si="21"/>
        <v/>
      </c>
      <c r="K32" s="49"/>
      <c r="L32" s="65"/>
      <c r="M32" s="65"/>
      <c r="N32" s="65"/>
      <c r="O32" s="65"/>
      <c r="P32" s="65"/>
      <c r="Q32" s="65"/>
      <c r="R32" s="52" t="str">
        <f t="shared" si="2"/>
        <v/>
      </c>
      <c r="S32" s="59" t="str">
        <f>IF(OR(J32="",J32=0),"",
IF(J32="Afecta probabilidad",
IF(J31="Afecta probabilidad",S31-(S31*R31),
IF(J30="Afecta probabilidad",S30-(S30*R30),'2. Identificación del Riesgo'!$L$30)),""))</f>
        <v/>
      </c>
      <c r="T32" s="59" t="str">
        <f>IF(OR(J32="",J32=0),"",
IF(J32="Afecta Impacto",
IF(J31="Afecta Impacto",T31-(T31*R31),
IF(J30="Afecta Impacto",T30-(T30*R30),'2. Identificación del Riesgo'!$O$30)),""))</f>
        <v/>
      </c>
      <c r="U32" s="59">
        <f t="shared" si="22"/>
        <v>0</v>
      </c>
      <c r="V32" s="59">
        <f t="shared" si="23"/>
        <v>0</v>
      </c>
      <c r="W32" s="3"/>
      <c r="X32" s="3"/>
      <c r="Y32" s="3"/>
      <c r="Z32" s="3"/>
      <c r="AA32" s="3"/>
      <c r="AB32" s="3"/>
      <c r="AC32" s="3"/>
      <c r="AD32" s="3"/>
      <c r="AE32" s="3"/>
      <c r="AF32" s="3"/>
      <c r="AG32" s="3"/>
      <c r="AH32" s="3"/>
      <c r="AI32" s="3"/>
      <c r="AJ32" s="3"/>
      <c r="AK32" s="3"/>
      <c r="AL32" s="3"/>
      <c r="AM32" s="3"/>
    </row>
    <row r="33" spans="1:39" ht="30.75" customHeight="1" x14ac:dyDescent="0.3">
      <c r="A33" s="118">
        <v>9</v>
      </c>
      <c r="B33" s="185" t="str">
        <f>IF(OR('2. Identificación del Riesgo'!H33:H35="Corrupción",'2. Identificación del Riesgo'!H33:H35="Lavado de Activos",'2. Identificación del Riesgo'!H33:H35="Financiación del Terrorismo",'2. Identificación del Riesgo'!H33:H35="Trámites, OPAs y Consultas de Acceso a la Información Pública"),"No aplica",
IF('2. Identificación del Riesgo'!H33:H35="","",
IF('2. Identificación del Riesgo'!H33:H35&lt;&gt;"Corrupción",'2. Identificación del Riesgo'!B33:B35)))</f>
        <v>Tecnologías de la Información y las Comunicaciones</v>
      </c>
      <c r="C33" s="164" t="str">
        <f>IF(OR('2. Identificación del Riesgo'!H33:H35="Corrupción",'2. Identificación del Riesgo'!H33:H35="Lavado de Activos",'2. Identificación del Riesgo'!H33:H35="Financiación del Terrorismo",'2. Identificación del Riesgo'!H33:H35="Trámites, OPAs y Consultas de Acceso a la Información Pública"),"No aplica",
IF('2. Identificación del Riesgo'!H33:H35="","",
IF('2. Identificación del Riesgo'!H33:H35&lt;&gt;"Corrupción",'2. Identificación del Riesgo'!G33:G35)))</f>
        <v>Posibilidad de afectación economica y/o reputacional y perdida de disponiblidad de los servicios de TI por el Incumplimiento de buenas practicas en el manejo de usuarios de altos privilegios para administrar la infraestructura y servicios de TI debido a la ausencia de lineamientos para la adecuada  gestión de los usuarios de altos privilegios.</v>
      </c>
      <c r="D33" s="164" t="str">
        <f>IF(OR('2. Identificación del Riesgo'!H33:H35="Corrupción",'2. Identificación del Riesgo'!H33:H35="Lavado de Activos",'2. Identificación del Riesgo'!H33:H35="Financiación del Terrorismo",'2. Identificación del Riesgo'!H33:H35="Trámites, OPAs y Consultas de Acceso a la Información Pública"),"No aplica",
IF('2. Identificación del Riesgo'!H33:H35="","",
IF('2. Identificación del Riesgo'!H33:H35&lt;&gt;"Corrupción",'2. Identificación del Riesgo'!H33:H35)))</f>
        <v>Seguridad de la Información (Pérdida de la Disponibilidad)</v>
      </c>
      <c r="E33" s="53"/>
      <c r="F33" s="53"/>
      <c r="G33" s="53"/>
      <c r="H33" s="67" t="str">
        <f t="shared" si="0"/>
        <v xml:space="preserve">  </v>
      </c>
      <c r="I33" s="49" t="s">
        <v>349</v>
      </c>
      <c r="J33" s="50" t="str">
        <f t="shared" ref="J33:J35" si="24">IF(OR(I33="Preventivo",I33="Detectivo"),"Afecta probabilidad",
IF(I33="Correctivo","Afecta Impacto",""))</f>
        <v/>
      </c>
      <c r="K33" s="49"/>
      <c r="L33" s="65"/>
      <c r="M33" s="65"/>
      <c r="N33" s="65"/>
      <c r="O33" s="65"/>
      <c r="P33" s="65"/>
      <c r="Q33" s="65"/>
      <c r="R33" s="52" t="str">
        <f t="shared" si="2"/>
        <v/>
      </c>
      <c r="S33" s="59" t="str">
        <f>IF(OR(J33="",J33=0),"",
IF(J33="Afecta probabilidad",'2. Identificación del Riesgo'!$L$33,""))</f>
        <v/>
      </c>
      <c r="T33" s="59" t="str">
        <f>IF(OR(J33="",J33=0),"",
IF(J33="Afecta Impacto",'2. Identificación del Riesgo'!$O$33,""))</f>
        <v/>
      </c>
      <c r="U33" s="59">
        <f>IFERROR(IF(S33="",0,S33-(S33*R33)),0)</f>
        <v>0</v>
      </c>
      <c r="V33" s="59">
        <f>IFERROR(IF(T33="",0,T33-(T33*R33)),0)</f>
        <v>0</v>
      </c>
      <c r="W33" s="3"/>
      <c r="X33" s="3"/>
      <c r="Y33" s="3"/>
      <c r="Z33" s="3"/>
      <c r="AA33" s="3"/>
      <c r="AB33" s="3"/>
      <c r="AC33" s="3"/>
      <c r="AD33" s="3"/>
      <c r="AE33" s="3"/>
      <c r="AF33" s="3"/>
      <c r="AG33" s="3"/>
      <c r="AH33" s="3"/>
      <c r="AI33" s="3"/>
      <c r="AJ33" s="3"/>
      <c r="AK33" s="3"/>
      <c r="AL33" s="3"/>
      <c r="AM33" s="3"/>
    </row>
    <row r="34" spans="1:39" ht="30.75" customHeight="1" x14ac:dyDescent="0.3">
      <c r="A34" s="118"/>
      <c r="B34" s="185"/>
      <c r="C34" s="164"/>
      <c r="D34" s="164"/>
      <c r="E34" s="53"/>
      <c r="F34" s="53"/>
      <c r="G34" s="53"/>
      <c r="H34" s="67" t="str">
        <f t="shared" si="0"/>
        <v xml:space="preserve">  </v>
      </c>
      <c r="I34" s="49"/>
      <c r="J34" s="50" t="str">
        <f t="shared" si="24"/>
        <v/>
      </c>
      <c r="K34" s="49"/>
      <c r="L34" s="65"/>
      <c r="M34" s="65"/>
      <c r="N34" s="65"/>
      <c r="O34" s="65"/>
      <c r="P34" s="65"/>
      <c r="Q34" s="65"/>
      <c r="R34" s="52" t="str">
        <f t="shared" si="2"/>
        <v/>
      </c>
      <c r="S34" s="59" t="str">
        <f>IF(OR(J34="",J34=0),"",
IF(J34="Afecta probabilidad",
IF(J33="Afecta probabilidad",S33-(S33*R33),'2. Identificación del Riesgo'!$L$33),""))</f>
        <v/>
      </c>
      <c r="T34" s="59" t="str">
        <f>IF(OR(J34="",J34=0),"",
IF(J34="Afecta Impacto",
IF(J33="Afecta Impacto",T33-(T33*R33),'2. Identificación del Riesgo'!$O$33),""))</f>
        <v/>
      </c>
      <c r="U34" s="59">
        <f t="shared" ref="U34:U35" si="25">IFERROR(IF(S34="",0,S34-(S34*R34)),0)</f>
        <v>0</v>
      </c>
      <c r="V34" s="59">
        <f t="shared" ref="V34:V35" si="26">IFERROR(IF(T34="",0,T34-(T34*R34)),0)</f>
        <v>0</v>
      </c>
      <c r="W34" s="3"/>
      <c r="X34" s="3"/>
      <c r="Y34" s="3"/>
      <c r="Z34" s="3"/>
      <c r="AA34" s="3"/>
      <c r="AB34" s="3"/>
      <c r="AC34" s="3"/>
      <c r="AD34" s="3"/>
      <c r="AE34" s="3"/>
      <c r="AF34" s="3"/>
      <c r="AG34" s="3"/>
      <c r="AH34" s="3"/>
      <c r="AI34" s="3"/>
      <c r="AJ34" s="3"/>
      <c r="AK34" s="3"/>
      <c r="AL34" s="3"/>
      <c r="AM34" s="3"/>
    </row>
    <row r="35" spans="1:39" ht="30.75" customHeight="1" x14ac:dyDescent="0.3">
      <c r="A35" s="118"/>
      <c r="B35" s="185"/>
      <c r="C35" s="164"/>
      <c r="D35" s="164"/>
      <c r="E35" s="53"/>
      <c r="F35" s="53"/>
      <c r="G35" s="53"/>
      <c r="H35" s="67" t="str">
        <f t="shared" si="0"/>
        <v xml:space="preserve">  </v>
      </c>
      <c r="I35" s="49"/>
      <c r="J35" s="50" t="str">
        <f t="shared" si="24"/>
        <v/>
      </c>
      <c r="K35" s="49"/>
      <c r="L35" s="65"/>
      <c r="M35" s="65"/>
      <c r="N35" s="65"/>
      <c r="O35" s="65"/>
      <c r="P35" s="65"/>
      <c r="Q35" s="65"/>
      <c r="R35" s="52" t="str">
        <f t="shared" si="2"/>
        <v/>
      </c>
      <c r="S35" s="59" t="str">
        <f>IF(OR(J35="",J35=0),"",
IF(J35="Afecta probabilidad",
IF(J34="Afecta probabilidad",S34-(S34*R34),
IF(J33="Afecta probabilidad",S33-(S33*R33),'2. Identificación del Riesgo'!$L$33)),""))</f>
        <v/>
      </c>
      <c r="T35" s="59" t="str">
        <f>IF(OR(J35="",J35=0),"",
IF(J35="Afecta Impacto",
IF(J34="Afecta Impacto",T34-(T34*R34),
IF(J33="Afecta Impacto",T33-(T33*R33),'2. Identificación del Riesgo'!$O$33)),""))</f>
        <v/>
      </c>
      <c r="U35" s="59">
        <f t="shared" si="25"/>
        <v>0</v>
      </c>
      <c r="V35" s="59">
        <f t="shared" si="26"/>
        <v>0</v>
      </c>
      <c r="W35" s="3"/>
      <c r="X35" s="3"/>
      <c r="Y35" s="3"/>
      <c r="Z35" s="3"/>
      <c r="AA35" s="3"/>
      <c r="AB35" s="3"/>
      <c r="AC35" s="3"/>
      <c r="AD35" s="3"/>
      <c r="AE35" s="3"/>
      <c r="AF35" s="3"/>
      <c r="AG35" s="3"/>
      <c r="AH35" s="3"/>
      <c r="AI35" s="3"/>
      <c r="AJ35" s="3"/>
      <c r="AK35" s="3"/>
      <c r="AL35" s="3"/>
      <c r="AM35" s="3"/>
    </row>
    <row r="36" spans="1:39" ht="30.75" customHeight="1" x14ac:dyDescent="0.3">
      <c r="A36" s="118">
        <v>10</v>
      </c>
      <c r="B36" s="185" t="str">
        <f>IF(OR('2. Identificación del Riesgo'!H36:H38="Corrupción",'2. Identificación del Riesgo'!H36:H38="Lavado de Activos",'2. Identificación del Riesgo'!H36:H38="Financiación del Terrorismo",'2. Identificación del Riesgo'!H36:H38="Trámites, OPAs y Consultas de Acceso a la Información Pública"),"No aplica",
IF('2. Identificación del Riesgo'!H36:H38="","",
IF('2. Identificación del Riesgo'!H36:H38&lt;&gt;"Corrupción",'2. Identificación del Riesgo'!B36:B38)))</f>
        <v>Tecnologías de la Información y las Comunicaciones</v>
      </c>
      <c r="C36" s="164" t="str">
        <f>IF(OR('2. Identificación del Riesgo'!H36:H38="Corrupción",'2. Identificación del Riesgo'!H36:H38="Lavado de Activos",'2. Identificación del Riesgo'!H36:H38="Financiación del Terrorismo",'2. Identificación del Riesgo'!H36:H38="Trámites, OPAs y Consultas de Acceso a la Información Pública"),"No aplica",
IF('2. Identificación del Riesgo'!H36:H38="","",
IF('2. Identificación del Riesgo'!H36:H38&lt;&gt;"Corrupción",'2. Identificación del Riesgo'!G36:G38)))</f>
        <v>Posibilidad de afectación economica y/o reputacional y perdida de disponiblidad por fallas en la prestación de los servicios de TI debido a la inadecuada gestión de cambios en los ambientes productivos de la entidad.</v>
      </c>
      <c r="D36" s="164" t="str">
        <f>IF(OR('2. Identificación del Riesgo'!H36:H38="Corrupción",'2. Identificación del Riesgo'!H36:H38="Lavado de Activos",'2. Identificación del Riesgo'!H36:H38="Financiación del Terrorismo",'2. Identificación del Riesgo'!H36:H38="Trámites, OPAs y Consultas de Acceso a la Información Pública"),"No aplica",
IF('2. Identificación del Riesgo'!H36:H38="","",
IF('2. Identificación del Riesgo'!H36:H38&lt;&gt;"Corrupción",'2. Identificación del Riesgo'!H36:H38)))</f>
        <v>Seguridad de la Información (Pérdida de la Disponibilidad)</v>
      </c>
      <c r="E36" s="53"/>
      <c r="F36" s="53"/>
      <c r="G36" s="53"/>
      <c r="H36" s="67" t="str">
        <f t="shared" si="0"/>
        <v xml:space="preserve">  </v>
      </c>
      <c r="I36" s="49" t="s">
        <v>349</v>
      </c>
      <c r="J36" s="50" t="str">
        <f t="shared" ref="J36:J38" si="27">IF(OR(I36="Preventivo",I36="Detectivo"),"Afecta probabilidad",
IF(I36="Correctivo","Afecta Impacto",""))</f>
        <v/>
      </c>
      <c r="K36" s="49"/>
      <c r="L36" s="65"/>
      <c r="M36" s="65"/>
      <c r="N36" s="65"/>
      <c r="O36" s="65"/>
      <c r="P36" s="65"/>
      <c r="Q36" s="65"/>
      <c r="R36" s="52" t="str">
        <f t="shared" si="2"/>
        <v/>
      </c>
      <c r="S36" s="59" t="str">
        <f>IF(OR(J36="",J36=0),"",
IF(J36="Afecta probabilidad",'2. Identificación del Riesgo'!$L$36,""))</f>
        <v/>
      </c>
      <c r="T36" s="59" t="str">
        <f>IF(OR(J36="",J36=0),"",
IF(J36="Afecta Impacto",'2. Identificación del Riesgo'!$O$36,""))</f>
        <v/>
      </c>
      <c r="U36" s="59">
        <f>IFERROR(IF(S36="",0,S36-(S36*R36)),0)</f>
        <v>0</v>
      </c>
      <c r="V36" s="59">
        <f>IFERROR(IF(T36="",0,T36-(T36*R36)),0)</f>
        <v>0</v>
      </c>
      <c r="W36" s="3"/>
      <c r="X36" s="3"/>
      <c r="Y36" s="3"/>
      <c r="Z36" s="3"/>
      <c r="AA36" s="3"/>
      <c r="AB36" s="3"/>
      <c r="AC36" s="3"/>
      <c r="AD36" s="3"/>
      <c r="AE36" s="3"/>
      <c r="AF36" s="3"/>
      <c r="AG36" s="3"/>
      <c r="AH36" s="3"/>
      <c r="AI36" s="3"/>
      <c r="AJ36" s="3"/>
      <c r="AK36" s="3"/>
      <c r="AL36" s="3"/>
      <c r="AM36" s="3"/>
    </row>
    <row r="37" spans="1:39" ht="30.75" customHeight="1" x14ac:dyDescent="0.3">
      <c r="A37" s="118"/>
      <c r="B37" s="185"/>
      <c r="C37" s="164"/>
      <c r="D37" s="164"/>
      <c r="E37" s="53"/>
      <c r="F37" s="53"/>
      <c r="G37" s="53"/>
      <c r="H37" s="67" t="str">
        <f t="shared" si="0"/>
        <v xml:space="preserve">  </v>
      </c>
      <c r="I37" s="49"/>
      <c r="J37" s="50" t="str">
        <f t="shared" si="27"/>
        <v/>
      </c>
      <c r="K37" s="49"/>
      <c r="L37" s="65"/>
      <c r="M37" s="65"/>
      <c r="N37" s="65"/>
      <c r="O37" s="65"/>
      <c r="P37" s="65"/>
      <c r="Q37" s="65"/>
      <c r="R37" s="52" t="str">
        <f t="shared" si="2"/>
        <v/>
      </c>
      <c r="S37" s="59" t="str">
        <f>IF(OR(J37="",J37=0),"",
IF(J37="Afecta probabilidad",
IF(J36="Afecta probabilidad",S36-(S36*R36),'2. Identificación del Riesgo'!$L$36),""))</f>
        <v/>
      </c>
      <c r="T37" s="59" t="str">
        <f>IF(OR(J37="",J37=0),"",
IF(J37="Afecta Impacto",
IF(J36="Afecta Impacto",T36-(T36*R36),'2. Identificación del Riesgo'!$O$36),""))</f>
        <v/>
      </c>
      <c r="U37" s="59">
        <f t="shared" ref="U37:U38" si="28">IFERROR(IF(S37="",0,S37-(S37*R37)),0)</f>
        <v>0</v>
      </c>
      <c r="V37" s="59">
        <f t="shared" ref="V37:V38" si="29">IFERROR(IF(T37="",0,T37-(T37*R37)),0)</f>
        <v>0</v>
      </c>
    </row>
    <row r="38" spans="1:39" ht="30.75" customHeight="1" x14ac:dyDescent="0.3">
      <c r="A38" s="118"/>
      <c r="B38" s="185"/>
      <c r="C38" s="164"/>
      <c r="D38" s="164"/>
      <c r="E38" s="53"/>
      <c r="F38" s="53"/>
      <c r="G38" s="53"/>
      <c r="H38" s="67" t="str">
        <f t="shared" si="0"/>
        <v xml:space="preserve">  </v>
      </c>
      <c r="I38" s="49"/>
      <c r="J38" s="50" t="str">
        <f t="shared" si="27"/>
        <v/>
      </c>
      <c r="K38" s="49"/>
      <c r="L38" s="65"/>
      <c r="M38" s="65"/>
      <c r="N38" s="65"/>
      <c r="O38" s="65"/>
      <c r="P38" s="65"/>
      <c r="Q38" s="65"/>
      <c r="R38" s="52" t="str">
        <f t="shared" si="2"/>
        <v/>
      </c>
      <c r="S38" s="59" t="str">
        <f>IF(OR(J38="",J38=0),"",
IF(J38="Afecta probabilidad",
IF(J37="Afecta probabilidad",S37-(S37*R37),
IF(J36="Afecta probabilidad",S36-(S36*R36),'2. Identificación del Riesgo'!$L$36)),""))</f>
        <v/>
      </c>
      <c r="T38" s="59" t="str">
        <f>IF(OR(J38="",J38=0),"",
IF(J38="Afecta Impacto",
IF(J37="Afecta Impacto",T37-(T37*R37),
IF(J36="Afecta Impacto",T36-(T36*R36),'2. Identificación del Riesgo'!$O$36)),""))</f>
        <v/>
      </c>
      <c r="U38" s="59">
        <f t="shared" si="28"/>
        <v>0</v>
      </c>
      <c r="V38" s="59">
        <f t="shared" si="29"/>
        <v>0</v>
      </c>
    </row>
    <row r="39" spans="1:39" ht="30.75" customHeight="1" x14ac:dyDescent="0.3">
      <c r="A39" s="118">
        <v>11</v>
      </c>
      <c r="B39" s="185" t="str">
        <f>IF(OR('2. Identificación del Riesgo'!H39:H41="Corrupción",'2. Identificación del Riesgo'!H39:H41="Lavado de Activos",'2. Identificación del Riesgo'!H39:H41="Financiación del Terrorismo",'2. Identificación del Riesgo'!H39:H41="Trámites, OPAs y Consultas de Acceso a la Información Pública"),"No aplica",
IF('2. Identificación del Riesgo'!H39:H41="","",
IF('2. Identificación del Riesgo'!H39:H41&lt;&gt;"Corrupción",'2. Identificación del Riesgo'!B39:B41)))</f>
        <v>Tecnologías de la Información y las Comunicaciones</v>
      </c>
      <c r="C39" s="164" t="str">
        <f>IF(OR('2. Identificación del Riesgo'!H39:H41="Corrupción",'2. Identificación del Riesgo'!H39:H41="Lavado de Activos",'2. Identificación del Riesgo'!H39:H41="Financiación del Terrorismo",'2. Identificación del Riesgo'!H39:H41="Trámites, OPAs y Consultas de Acceso a la Información Pública"),"No aplica",
IF('2. Identificación del Riesgo'!H39:H41="","",
IF('2. Identificación del Riesgo'!H39:H41&lt;&gt;"Corrupción",'2. Identificación del Riesgo'!G39:G41)))</f>
        <v>Posibilidad de afectación economica o presupuestal, por la alta rotación de personal de planta, debido a la falta de lineamientos y herramientas institucionalizados para una adecuada trasferencia de conocimiento.</v>
      </c>
      <c r="D39" s="164" t="str">
        <f>IF(OR('2. Identificación del Riesgo'!H39:H41="Corrupción",'2. Identificación del Riesgo'!H39:H41="Lavado de Activos",'2. Identificación del Riesgo'!H39:H41="Financiación del Terrorismo",'2. Identificación del Riesgo'!H39:H41="Trámites, OPAs y Consultas de Acceso a la Información Pública"),"No aplica",
IF('2. Identificación del Riesgo'!H39:H41="","",
IF('2. Identificación del Riesgo'!H39:H41&lt;&gt;"Corrupción",'2. Identificación del Riesgo'!H39:H41)))</f>
        <v>Fuga de Capital Intelectual</v>
      </c>
      <c r="E39" s="53" t="s">
        <v>574</v>
      </c>
      <c r="F39" s="53" t="s">
        <v>575</v>
      </c>
      <c r="G39" s="53" t="s">
        <v>576</v>
      </c>
      <c r="H39" s="67" t="str">
        <f t="shared" si="0"/>
        <v>El Jefe Inmediato verifica el acta de entrega de puesto de trabajo con sus respectivos soportes, remitida por el funcionario al momento de una desvinculación o traslado laboral.</v>
      </c>
      <c r="I39" s="49" t="s">
        <v>59</v>
      </c>
      <c r="J39" s="50" t="str">
        <f t="shared" ref="J39:J41" si="30">IF(OR(I39="Preventivo",I39="Detectivo"),"Afecta probabilidad",
IF(I39="Correctivo","Afecta Impacto",""))</f>
        <v>Afecta probabilidad</v>
      </c>
      <c r="K39" s="49" t="s">
        <v>60</v>
      </c>
      <c r="L39" s="65" t="s">
        <v>61</v>
      </c>
      <c r="M39" s="65" t="s">
        <v>63</v>
      </c>
      <c r="N39" s="65" t="s">
        <v>64</v>
      </c>
      <c r="O39" s="65" t="s">
        <v>583</v>
      </c>
      <c r="P39" s="65" t="s">
        <v>584</v>
      </c>
      <c r="Q39" s="65" t="s">
        <v>585</v>
      </c>
      <c r="R39" s="52">
        <f t="shared" si="2"/>
        <v>0.3</v>
      </c>
      <c r="S39" s="59">
        <f>IF(OR(J39="",J39=0),"",
IF(J39="Afecta probabilidad",'2. Identificación del Riesgo'!$L$39,""))</f>
        <v>0.6</v>
      </c>
      <c r="T39" s="59" t="str">
        <f>IF(OR(J39="",J39=0),"",
IF(J39="Afecta Impacto",'2. Identificación del Riesgo'!$O$39,""))</f>
        <v/>
      </c>
      <c r="U39" s="59">
        <f>IFERROR(IF(S39="",0,S39-(S39*R39)),0)</f>
        <v>0.42</v>
      </c>
      <c r="V39" s="59">
        <f>IFERROR(IF(T39="",0,T39-(T39*R39)),0)</f>
        <v>0</v>
      </c>
      <c r="W39" s="3"/>
      <c r="X39" s="3"/>
      <c r="Y39" s="3"/>
      <c r="Z39" s="3"/>
      <c r="AA39" s="3"/>
      <c r="AB39" s="3"/>
      <c r="AC39" s="3"/>
      <c r="AD39" s="3"/>
      <c r="AE39" s="3"/>
      <c r="AF39" s="3"/>
      <c r="AG39" s="3"/>
      <c r="AH39" s="3"/>
      <c r="AI39" s="3"/>
      <c r="AJ39" s="3"/>
      <c r="AK39" s="3"/>
      <c r="AL39" s="3"/>
      <c r="AM39" s="3"/>
    </row>
    <row r="40" spans="1:39" ht="30.75" customHeight="1" x14ac:dyDescent="0.3">
      <c r="A40" s="118"/>
      <c r="B40" s="185"/>
      <c r="C40" s="164"/>
      <c r="D40" s="164"/>
      <c r="E40" s="53" t="s">
        <v>577</v>
      </c>
      <c r="F40" s="53" t="s">
        <v>578</v>
      </c>
      <c r="G40" s="53" t="s">
        <v>579</v>
      </c>
      <c r="H40" s="67" t="str">
        <f t="shared" si="0"/>
        <v>El funcionario realiza el informe o charla en la que transfiere el conocimiento adquirido, producto de una capacitación brindada por el IDIGER mediante su Plan Institucional de Capacitación.</v>
      </c>
      <c r="I40" s="49" t="s">
        <v>59</v>
      </c>
      <c r="J40" s="50" t="str">
        <f t="shared" si="30"/>
        <v>Afecta probabilidad</v>
      </c>
      <c r="K40" s="49" t="s">
        <v>60</v>
      </c>
      <c r="L40" s="65" t="s">
        <v>61</v>
      </c>
      <c r="M40" s="65" t="s">
        <v>63</v>
      </c>
      <c r="N40" s="65" t="s">
        <v>64</v>
      </c>
      <c r="O40" s="65" t="s">
        <v>583</v>
      </c>
      <c r="P40" s="65" t="s">
        <v>586</v>
      </c>
      <c r="Q40" s="65" t="s">
        <v>587</v>
      </c>
      <c r="R40" s="52">
        <f t="shared" si="2"/>
        <v>0.3</v>
      </c>
      <c r="S40" s="59">
        <f>IF(OR(J40="",J40=0),"",
IF(J40="Afecta probabilidad",
IF(J39="Afecta probabilidad",S39-(S39*R39),'2. Identificación del Riesgo'!$L$39),""))</f>
        <v>0.42</v>
      </c>
      <c r="T40" s="59" t="str">
        <f>IF(OR(J40="",J40=0),"",
IF(J40="Afecta Impacto",
IF(J39="Afecta Impacto",T39-(T39*R39),'2. Identificación del Riesgo'!$O$39),""))</f>
        <v/>
      </c>
      <c r="U40" s="59">
        <f t="shared" ref="U40:U41" si="31">IFERROR(IF(S40="",0,S40-(S40*R40)),0)</f>
        <v>0.29399999999999998</v>
      </c>
      <c r="V40" s="59">
        <f t="shared" ref="V40:V41" si="32">IFERROR(IF(T40="",0,T40-(T40*R40)),0)</f>
        <v>0</v>
      </c>
    </row>
    <row r="41" spans="1:39" ht="30.75" customHeight="1" x14ac:dyDescent="0.3">
      <c r="A41" s="118"/>
      <c r="B41" s="185"/>
      <c r="C41" s="164"/>
      <c r="D41" s="164"/>
      <c r="E41" s="53"/>
      <c r="F41" s="53"/>
      <c r="G41" s="53"/>
      <c r="H41" s="67" t="str">
        <f t="shared" si="0"/>
        <v xml:space="preserve">  </v>
      </c>
      <c r="I41" s="49"/>
      <c r="J41" s="50" t="str">
        <f t="shared" si="30"/>
        <v/>
      </c>
      <c r="K41" s="49"/>
      <c r="L41" s="65"/>
      <c r="M41" s="65"/>
      <c r="N41" s="65"/>
      <c r="O41" s="65"/>
      <c r="P41" s="65"/>
      <c r="Q41" s="65"/>
      <c r="R41" s="52" t="str">
        <f t="shared" si="2"/>
        <v/>
      </c>
      <c r="S41" s="59" t="str">
        <f>IF(OR(J41="",J41=0),"",
IF(J41="Afecta probabilidad",
IF(J40="Afecta probabilidad",S40-(S40*R40),
IF(J39="Afecta probabilidad",S39-(S39*R39),'2. Identificación del Riesgo'!$L$39)),""))</f>
        <v/>
      </c>
      <c r="T41" s="59" t="str">
        <f>IF(OR(J41="",J41=0),"",
IF(J41="Afecta Impacto",
IF(J40="Afecta Impacto",T40-(T40*R40),
IF(J39="Afecta Impacto",T39-(T39*R39),'2. Identificación del Riesgo'!$O$39)),""))</f>
        <v/>
      </c>
      <c r="U41" s="59">
        <f t="shared" si="31"/>
        <v>0</v>
      </c>
      <c r="V41" s="59">
        <f t="shared" si="32"/>
        <v>0</v>
      </c>
    </row>
    <row r="42" spans="1:39" ht="30.75" customHeight="1" x14ac:dyDescent="0.3">
      <c r="A42" s="118">
        <v>12</v>
      </c>
      <c r="B42" s="185" t="str">
        <f>IF(OR('2. Identificación del Riesgo'!H42:H44="Corrupción",'2. Identificación del Riesgo'!H42:H44="Lavado de Activos",'2. Identificación del Riesgo'!H42:H44="Financiación del Terrorismo",'2. Identificación del Riesgo'!H42:H44="Trámites, OPAs y Consultas de Acceso a la Información Pública"),"No aplica",
IF('2. Identificación del Riesgo'!H42:H44="","",
IF('2. Identificación del Riesgo'!H42:H44&lt;&gt;"Corrupción",'2. Identificación del Riesgo'!B42:B44)))</f>
        <v>Tecnologías de la Información y las Comunicaciones</v>
      </c>
      <c r="C42" s="164" t="str">
        <f>IF(OR('2. Identificación del Riesgo'!H42:H44="Corrupción",'2. Identificación del Riesgo'!H42:H44="Lavado de Activos",'2. Identificación del Riesgo'!H42:H44="Financiación del Terrorismo",'2. Identificación del Riesgo'!H42:H44="Trámites, OPAs y Consultas de Acceso a la Información Pública"),"No aplica",
IF('2. Identificación del Riesgo'!H42:H44="","",
IF('2. Identificación del Riesgo'!H42:H44&lt;&gt;"Corrupción",'2. Identificación del Riesgo'!G42:G44)))</f>
        <v>Posibilidad de afectación economica o presupuestal, por debilidades en la revisión de los productos entregados por los contratistas de prestación de servicios, debido a la falta de lineamientos y herramientas institucionalizados para una adecuada trasferencia de conocimiento.</v>
      </c>
      <c r="D42" s="164" t="str">
        <f>IF(OR('2. Identificación del Riesgo'!H42:H44="Corrupción",'2. Identificación del Riesgo'!H42:H44="Lavado de Activos",'2. Identificación del Riesgo'!H42:H44="Financiación del Terrorismo",'2. Identificación del Riesgo'!H42:H44="Trámites, OPAs y Consultas de Acceso a la Información Pública"),"No aplica",
IF('2. Identificación del Riesgo'!H42:H44="","",
IF('2. Identificación del Riesgo'!H42:H44&lt;&gt;"Corrupción",'2. Identificación del Riesgo'!H42:H44)))</f>
        <v>Fuga de Capital Intelectual</v>
      </c>
      <c r="E42" s="53" t="s">
        <v>580</v>
      </c>
      <c r="F42" s="53" t="s">
        <v>581</v>
      </c>
      <c r="G42" s="53" t="s">
        <v>582</v>
      </c>
      <c r="H42" s="67" t="str">
        <f t="shared" si="0"/>
        <v>El Supervisor del contrato verifica el informe de actividades y soportes entregados por el Contratista de prestación de servicios, de manera mensual.</v>
      </c>
      <c r="I42" s="49" t="s">
        <v>59</v>
      </c>
      <c r="J42" s="50" t="str">
        <f t="shared" ref="J42:J44" si="33">IF(OR(I42="Preventivo",I42="Detectivo"),"Afecta probabilidad",
IF(I42="Correctivo","Afecta Impacto",""))</f>
        <v>Afecta probabilidad</v>
      </c>
      <c r="K42" s="49" t="s">
        <v>60</v>
      </c>
      <c r="L42" s="65" t="s">
        <v>61</v>
      </c>
      <c r="M42" s="65" t="s">
        <v>63</v>
      </c>
      <c r="N42" s="65" t="s">
        <v>64</v>
      </c>
      <c r="O42" s="65" t="s">
        <v>588</v>
      </c>
      <c r="P42" s="65" t="s">
        <v>589</v>
      </c>
      <c r="Q42" s="65" t="s">
        <v>590</v>
      </c>
      <c r="R42" s="52">
        <f t="shared" si="2"/>
        <v>0.3</v>
      </c>
      <c r="S42" s="59">
        <f>IF(OR(J42="",J42=0),"",
IF(J42="Afecta probabilidad",'2. Identificación del Riesgo'!$L$42,""))</f>
        <v>0.8</v>
      </c>
      <c r="T42" s="59" t="str">
        <f>IF(OR(J42="",J42=0),"",
IF(J42="Afecta Impacto",'2. Identificación del Riesgo'!$O$42,""))</f>
        <v/>
      </c>
      <c r="U42" s="59">
        <f>IFERROR(IF(S42="",0,S42-(S42*R42)),0)</f>
        <v>0.56000000000000005</v>
      </c>
      <c r="V42" s="59">
        <f>IFERROR(IF(T42="",0,T42-(T42*R42)),0)</f>
        <v>0</v>
      </c>
      <c r="W42" s="3"/>
      <c r="X42" s="3"/>
      <c r="Y42" s="3"/>
      <c r="Z42" s="3"/>
      <c r="AA42" s="3"/>
      <c r="AB42" s="3"/>
      <c r="AC42" s="3"/>
      <c r="AD42" s="3"/>
      <c r="AE42" s="3"/>
      <c r="AF42" s="3"/>
      <c r="AG42" s="3"/>
      <c r="AH42" s="3"/>
      <c r="AI42" s="3"/>
      <c r="AJ42" s="3"/>
      <c r="AK42" s="3"/>
      <c r="AL42" s="3"/>
      <c r="AM42" s="3"/>
    </row>
    <row r="43" spans="1:39" ht="30.75" customHeight="1" x14ac:dyDescent="0.3">
      <c r="A43" s="118"/>
      <c r="B43" s="185"/>
      <c r="C43" s="164"/>
      <c r="D43" s="164"/>
      <c r="E43" s="53"/>
      <c r="F43" s="53"/>
      <c r="G43" s="53"/>
      <c r="H43" s="67" t="str">
        <f t="shared" si="0"/>
        <v xml:space="preserve">  </v>
      </c>
      <c r="I43" s="49"/>
      <c r="J43" s="50" t="str">
        <f t="shared" si="33"/>
        <v/>
      </c>
      <c r="K43" s="49"/>
      <c r="L43" s="65"/>
      <c r="M43" s="65"/>
      <c r="N43" s="65"/>
      <c r="O43" s="65"/>
      <c r="P43" s="65"/>
      <c r="Q43" s="65"/>
      <c r="R43" s="52" t="str">
        <f t="shared" si="2"/>
        <v/>
      </c>
      <c r="S43" s="59" t="str">
        <f>IF(OR(J43="",J43=0),"",
IF(J43="Afecta probabilidad",
IF(J42="Afecta probabilidad",S42-(S42*R42),'2. Identificación del Riesgo'!$L$42),""))</f>
        <v/>
      </c>
      <c r="T43" s="59" t="str">
        <f>IF(OR(J43="",J43=0),"",
IF(J43="Afecta Impacto",
IF(J42="Afecta Impacto",T42-(T42*R42),'2. Identificación del Riesgo'!$O$42),""))</f>
        <v/>
      </c>
      <c r="U43" s="59">
        <f t="shared" ref="U43:U44" si="34">IFERROR(IF(S43="",0,S43-(S43*R43)),0)</f>
        <v>0</v>
      </c>
      <c r="V43" s="59">
        <f t="shared" ref="V43:V44" si="35">IFERROR(IF(T43="",0,T43-(T43*R43)),0)</f>
        <v>0</v>
      </c>
    </row>
    <row r="44" spans="1:39" ht="30.75" customHeight="1" x14ac:dyDescent="0.3">
      <c r="A44" s="118"/>
      <c r="B44" s="185"/>
      <c r="C44" s="164"/>
      <c r="D44" s="164"/>
      <c r="E44" s="53"/>
      <c r="F44" s="53"/>
      <c r="G44" s="53"/>
      <c r="H44" s="67" t="str">
        <f t="shared" si="0"/>
        <v xml:space="preserve">  </v>
      </c>
      <c r="I44" s="49"/>
      <c r="J44" s="50" t="str">
        <f t="shared" si="33"/>
        <v/>
      </c>
      <c r="K44" s="49"/>
      <c r="L44" s="65"/>
      <c r="M44" s="65"/>
      <c r="N44" s="65"/>
      <c r="O44" s="65"/>
      <c r="P44" s="65"/>
      <c r="Q44" s="65"/>
      <c r="R44" s="52" t="str">
        <f t="shared" si="2"/>
        <v/>
      </c>
      <c r="S44" s="59" t="str">
        <f>IF(OR(J44="",J44=0),"",
IF(J44="Afecta probabilidad",
IF(J43="Afecta probabilidad",S43-(S43*R43),
IF(J42="Afecta probabilidad",S42-(S42*R42),'2. Identificación del Riesgo'!$L$42)),""))</f>
        <v/>
      </c>
      <c r="T44" s="59" t="str">
        <f>IF(OR(J44="",J44=0),"",
IF(J44="Afecta Impacto",
IF(J43="Afecta Impacto",T43-(T43*R43),
IF(J42="Afecta Impacto",T42-(T42*R42),'2. Identificación del Riesgo'!$O$42)),""))</f>
        <v/>
      </c>
      <c r="U44" s="59">
        <f t="shared" si="34"/>
        <v>0</v>
      </c>
      <c r="V44" s="59">
        <f t="shared" si="35"/>
        <v>0</v>
      </c>
    </row>
    <row r="45" spans="1:39" ht="30.75" customHeight="1" x14ac:dyDescent="0.3">
      <c r="A45" s="118">
        <v>13</v>
      </c>
      <c r="B45" s="185" t="str">
        <f>IF(OR('2. Identificación del Riesgo'!H45:H47="Corrupción",'2. Identificación del Riesgo'!H45:H47="Lavado de Activos",'2. Identificación del Riesgo'!H45:H47="Financiación del Terrorismo",'2. Identificación del Riesgo'!H45:H47="Trámites, OPAs y Consultas de Acceso a la Información Pública"),"No aplica",
IF('2. Identificación del Riesgo'!H45:H47="","",
IF('2. Identificación del Riesgo'!H45:H47&lt;&gt;"Corrupción",'2. Identificación del Riesgo'!B45:B47)))</f>
        <v/>
      </c>
      <c r="C45" s="164" t="str">
        <f>IF(OR('2. Identificación del Riesgo'!H45:H47="Corrupción",'2. Identificación del Riesgo'!H45:H47="Lavado de Activos",'2. Identificación del Riesgo'!H45:H47="Financiación del Terrorismo",'2. Identificación del Riesgo'!H45:H47="Trámites, OPAs y Consultas de Acceso a la Información Pública"),"No aplica",
IF('2. Identificación del Riesgo'!H45:H47="","",
IF('2. Identificación del Riesgo'!H45:H47&lt;&gt;"Corrupción",'2. Identificación del Riesgo'!G45:G47)))</f>
        <v/>
      </c>
      <c r="D45" s="164" t="str">
        <f>IF(OR('2. Identificación del Riesgo'!H45:H47="Corrupción",'2. Identificación del Riesgo'!H45:H47="Lavado de Activos",'2. Identificación del Riesgo'!H45:H47="Financiación del Terrorismo",'2. Identificación del Riesgo'!H45:H47="Trámites, OPAs y Consultas de Acceso a la Información Pública"),"No aplica",
IF('2. Identificación del Riesgo'!H45:H47="","",
IF('2. Identificación del Riesgo'!H45:H47&lt;&gt;"Corrupción",'2. Identificación del Riesgo'!H45:H47)))</f>
        <v/>
      </c>
      <c r="E45" s="53"/>
      <c r="F45" s="53"/>
      <c r="G45" s="53"/>
      <c r="H45" s="67" t="str">
        <f t="shared" si="0"/>
        <v xml:space="preserve">  </v>
      </c>
      <c r="I45" s="49"/>
      <c r="J45" s="50" t="str">
        <f t="shared" ref="J45:J47" si="36">IF(OR(I45="Preventivo",I45="Detectivo"),"Afecta probabilidad",
IF(I45="Correctivo","Afecta Impacto",""))</f>
        <v/>
      </c>
      <c r="K45" s="49"/>
      <c r="L45" s="65"/>
      <c r="M45" s="65"/>
      <c r="N45" s="65"/>
      <c r="O45" s="65"/>
      <c r="P45" s="65"/>
      <c r="Q45" s="65"/>
      <c r="R45" s="52" t="str">
        <f t="shared" si="2"/>
        <v/>
      </c>
      <c r="S45" s="59" t="str">
        <f>IF(OR(J45="",J45=0),"",
IF(J45="Afecta probabilidad",'2. Identificación del Riesgo'!$L$45,""))</f>
        <v/>
      </c>
      <c r="T45" s="59" t="str">
        <f>IF(OR(J45="",J45=0),"",
IF(J45="Afecta Impacto",'2. Identificación del Riesgo'!$O$45,""))</f>
        <v/>
      </c>
      <c r="U45" s="59">
        <f>IFERROR(IF(S45="",0,S45-(S45*R45)),0)</f>
        <v>0</v>
      </c>
      <c r="V45" s="59">
        <f>IFERROR(IF(T45="",0,T45-(T45*R45)),0)</f>
        <v>0</v>
      </c>
      <c r="W45" s="3"/>
      <c r="X45" s="3"/>
      <c r="Y45" s="3"/>
      <c r="Z45" s="3"/>
      <c r="AA45" s="3"/>
      <c r="AB45" s="3"/>
      <c r="AC45" s="3"/>
      <c r="AD45" s="3"/>
      <c r="AE45" s="3"/>
      <c r="AF45" s="3"/>
      <c r="AG45" s="3"/>
      <c r="AH45" s="3"/>
      <c r="AI45" s="3"/>
      <c r="AJ45" s="3"/>
      <c r="AK45" s="3"/>
      <c r="AL45" s="3"/>
      <c r="AM45" s="3"/>
    </row>
    <row r="46" spans="1:39" ht="30.75" customHeight="1" x14ac:dyDescent="0.3">
      <c r="A46" s="118"/>
      <c r="B46" s="185"/>
      <c r="C46" s="164"/>
      <c r="D46" s="164"/>
      <c r="E46" s="53"/>
      <c r="F46" s="53"/>
      <c r="G46" s="53"/>
      <c r="H46" s="67" t="str">
        <f t="shared" si="0"/>
        <v xml:space="preserve">  </v>
      </c>
      <c r="I46" s="49"/>
      <c r="J46" s="50" t="str">
        <f t="shared" si="36"/>
        <v/>
      </c>
      <c r="K46" s="49"/>
      <c r="L46" s="65"/>
      <c r="M46" s="65"/>
      <c r="N46" s="65"/>
      <c r="O46" s="65"/>
      <c r="P46" s="65"/>
      <c r="Q46" s="65"/>
      <c r="R46" s="52" t="str">
        <f t="shared" si="2"/>
        <v/>
      </c>
      <c r="S46" s="59" t="str">
        <f>IF(OR(J46="",J46=0),"",
IF(J46="Afecta probabilidad",
IF(J45="Afecta probabilidad",S45-(S45*R45),'2. Identificación del Riesgo'!$L$45),""))</f>
        <v/>
      </c>
      <c r="T46" s="59" t="str">
        <f>IF(OR(J46="",J46=0),"",
IF(J46="Afecta Impacto",
IF(J45="Afecta Impacto",T45-(T45*R45),'2. Identificación del Riesgo'!$O$45),""))</f>
        <v/>
      </c>
      <c r="U46" s="59">
        <f t="shared" ref="U46:U47" si="37">IFERROR(IF(S46="",0,S46-(S46*R46)),0)</f>
        <v>0</v>
      </c>
      <c r="V46" s="59">
        <f t="shared" ref="V46:V47" si="38">IFERROR(IF(T46="",0,T46-(T46*R46)),0)</f>
        <v>0</v>
      </c>
    </row>
    <row r="47" spans="1:39" ht="30.75" customHeight="1" x14ac:dyDescent="0.3">
      <c r="A47" s="118"/>
      <c r="B47" s="185"/>
      <c r="C47" s="164"/>
      <c r="D47" s="164"/>
      <c r="E47" s="53"/>
      <c r="F47" s="53"/>
      <c r="G47" s="53"/>
      <c r="H47" s="67" t="str">
        <f t="shared" si="0"/>
        <v xml:space="preserve">  </v>
      </c>
      <c r="I47" s="49"/>
      <c r="J47" s="50" t="str">
        <f t="shared" si="36"/>
        <v/>
      </c>
      <c r="K47" s="49"/>
      <c r="L47" s="65"/>
      <c r="M47" s="65"/>
      <c r="N47" s="65"/>
      <c r="O47" s="65"/>
      <c r="P47" s="65"/>
      <c r="Q47" s="65"/>
      <c r="R47" s="52" t="str">
        <f t="shared" si="2"/>
        <v/>
      </c>
      <c r="S47" s="59" t="str">
        <f>IF(OR(J47="",J47=0),"",
IF(J47="Afecta probabilidad",
IF(J46="Afecta probabilidad",S46-(S46*R46),
IF(J45="Afecta probabilidad",S45-(S45*R45),'2. Identificación del Riesgo'!$L$45)),""))</f>
        <v/>
      </c>
      <c r="T47" s="59" t="str">
        <f>IF(OR(J47="",J47=0),"",
IF(J47="Afecta Impacto",
IF(J46="Afecta Impacto",T46-(T46*R46),
IF(J45="Afecta Impacto",T45-(T45*R45),'2. Identificación del Riesgo'!$O$45)),""))</f>
        <v/>
      </c>
      <c r="U47" s="59">
        <f t="shared" si="37"/>
        <v>0</v>
      </c>
      <c r="V47" s="59">
        <f t="shared" si="38"/>
        <v>0</v>
      </c>
    </row>
    <row r="48" spans="1:39" ht="30.75" customHeight="1" x14ac:dyDescent="0.3">
      <c r="A48" s="118">
        <v>14</v>
      </c>
      <c r="B48" s="185" t="str">
        <f>IF(OR('2. Identificación del Riesgo'!H48:H50="Corrupción",'2. Identificación del Riesgo'!H48:H50="Lavado de Activos",'2. Identificación del Riesgo'!H48:H50="Financiación del Terrorismo",'2. Identificación del Riesgo'!H48:H50="Trámites, OPAs y Consultas de Acceso a la Información Pública"),"No aplica",
IF('2. Identificación del Riesgo'!H48:H50="","",
IF('2. Identificación del Riesgo'!H48:H50&lt;&gt;"Corrupción",'2. Identificación del Riesgo'!B48:B50)))</f>
        <v/>
      </c>
      <c r="C48" s="164" t="str">
        <f>IF(OR('2. Identificación del Riesgo'!H48:H50="Corrupción",'2. Identificación del Riesgo'!H48:H50="Lavado de Activos",'2. Identificación del Riesgo'!H48:H50="Financiación del Terrorismo",'2. Identificación del Riesgo'!H48:H50="Trámites, OPAs y Consultas de Acceso a la Información Pública"),"No aplica",
IF('2. Identificación del Riesgo'!H48:H50="","",
IF('2. Identificación del Riesgo'!H48:H50&lt;&gt;"Corrupción",'2. Identificación del Riesgo'!G48:G50)))</f>
        <v/>
      </c>
      <c r="D48" s="164" t="str">
        <f>IF(OR('2. Identificación del Riesgo'!H48:H50="Corrupción",'2. Identificación del Riesgo'!H48:H50="Lavado de Activos",'2. Identificación del Riesgo'!H48:H50="Financiación del Terrorismo",'2. Identificación del Riesgo'!H48:H50="Trámites, OPAs y Consultas de Acceso a la Información Pública"),"No aplica",
IF('2. Identificación del Riesgo'!H48:H50="","",
IF('2. Identificación del Riesgo'!H48:H50&lt;&gt;"Corrupción",'2. Identificación del Riesgo'!H48:H50)))</f>
        <v/>
      </c>
      <c r="E48" s="53"/>
      <c r="F48" s="53"/>
      <c r="G48" s="53"/>
      <c r="H48" s="67" t="str">
        <f t="shared" si="0"/>
        <v xml:space="preserve">  </v>
      </c>
      <c r="I48" s="49"/>
      <c r="J48" s="50" t="str">
        <f t="shared" ref="J48:J50" si="39">IF(OR(I48="Preventivo",I48="Detectivo"),"Afecta probabilidad",
IF(I48="Correctivo","Afecta Impacto",""))</f>
        <v/>
      </c>
      <c r="K48" s="49"/>
      <c r="L48" s="65"/>
      <c r="M48" s="65"/>
      <c r="N48" s="65"/>
      <c r="O48" s="65"/>
      <c r="P48" s="65"/>
      <c r="Q48" s="65"/>
      <c r="R48" s="52" t="str">
        <f t="shared" si="2"/>
        <v/>
      </c>
      <c r="S48" s="59" t="str">
        <f>IF(OR(J48="",J48=0),"",
IF(J48="Afecta probabilidad",'2. Identificación del Riesgo'!$L$48,""))</f>
        <v/>
      </c>
      <c r="T48" s="59" t="str">
        <f>IF(OR(J48="",J48=0),"",
IF(J48="Afecta Impacto",'2. Identificación del Riesgo'!$O$48,""))</f>
        <v/>
      </c>
      <c r="U48" s="59">
        <f>IFERROR(IF(S48="",0,S48-(S48*R48)),0)</f>
        <v>0</v>
      </c>
      <c r="V48" s="59">
        <f>IFERROR(IF(T48="",0,T48-(T48*R48)),0)</f>
        <v>0</v>
      </c>
      <c r="W48" s="3"/>
      <c r="X48" s="3"/>
      <c r="Y48" s="3"/>
      <c r="Z48" s="3"/>
      <c r="AA48" s="3"/>
      <c r="AB48" s="3"/>
      <c r="AC48" s="3"/>
      <c r="AD48" s="3"/>
      <c r="AE48" s="3"/>
      <c r="AF48" s="3"/>
      <c r="AG48" s="3"/>
      <c r="AH48" s="3"/>
      <c r="AI48" s="3"/>
      <c r="AJ48" s="3"/>
      <c r="AK48" s="3"/>
      <c r="AL48" s="3"/>
      <c r="AM48" s="3"/>
    </row>
    <row r="49" spans="1:39" ht="30.75" customHeight="1" x14ac:dyDescent="0.3">
      <c r="A49" s="118"/>
      <c r="B49" s="185"/>
      <c r="C49" s="164"/>
      <c r="D49" s="164"/>
      <c r="E49" s="53"/>
      <c r="F49" s="53"/>
      <c r="G49" s="53"/>
      <c r="H49" s="67" t="str">
        <f t="shared" si="0"/>
        <v xml:space="preserve">  </v>
      </c>
      <c r="I49" s="49"/>
      <c r="J49" s="50" t="str">
        <f t="shared" si="39"/>
        <v/>
      </c>
      <c r="K49" s="49"/>
      <c r="L49" s="65"/>
      <c r="M49" s="65"/>
      <c r="N49" s="65"/>
      <c r="O49" s="65"/>
      <c r="P49" s="65"/>
      <c r="Q49" s="65"/>
      <c r="R49" s="52" t="str">
        <f t="shared" si="2"/>
        <v/>
      </c>
      <c r="S49" s="59" t="str">
        <f>IF(OR(J49="",J49=0),"",
IF(J49="Afecta probabilidad",
IF(J48="Afecta probabilidad",S48-(S48*R48),'2. Identificación del Riesgo'!$L$48),""))</f>
        <v/>
      </c>
      <c r="T49" s="59" t="str">
        <f>IF(OR(J49="",J49=0),"",
IF(J49="Afecta Impacto",
IF(J48="Afecta Impacto",T48-(T48*R48),'2. Identificación del Riesgo'!$O$48),""))</f>
        <v/>
      </c>
      <c r="U49" s="59">
        <f t="shared" ref="U49:U50" si="40">IFERROR(IF(S49="",0,S49-(S49*R49)),0)</f>
        <v>0</v>
      </c>
      <c r="V49" s="59">
        <f t="shared" ref="V49:V50" si="41">IFERROR(IF(T49="",0,T49-(T49*R49)),0)</f>
        <v>0</v>
      </c>
    </row>
    <row r="50" spans="1:39" ht="30.75" customHeight="1" x14ac:dyDescent="0.3">
      <c r="A50" s="118"/>
      <c r="B50" s="185"/>
      <c r="C50" s="164"/>
      <c r="D50" s="164"/>
      <c r="E50" s="53"/>
      <c r="F50" s="53"/>
      <c r="G50" s="53"/>
      <c r="H50" s="67" t="str">
        <f t="shared" si="0"/>
        <v xml:space="preserve">  </v>
      </c>
      <c r="I50" s="49"/>
      <c r="J50" s="50" t="str">
        <f t="shared" si="39"/>
        <v/>
      </c>
      <c r="K50" s="49"/>
      <c r="L50" s="65"/>
      <c r="M50" s="65"/>
      <c r="N50" s="65"/>
      <c r="O50" s="65"/>
      <c r="P50" s="65"/>
      <c r="Q50" s="65"/>
      <c r="R50" s="52" t="str">
        <f t="shared" si="2"/>
        <v/>
      </c>
      <c r="S50" s="59" t="str">
        <f>IF(OR(J50="",J50=0),"",
IF(J50="Afecta probabilidad",
IF(J49="Afecta probabilidad",S49-(S49*R49),
IF(J48="Afecta probabilidad",S48-(S48*R48),'2. Identificación del Riesgo'!$L$48)),""))</f>
        <v/>
      </c>
      <c r="T50" s="59" t="str">
        <f>IF(OR(J50="",J50=0),"",
IF(J50="Afecta Impacto",
IF(J49="Afecta Impacto",T49-(T49*R49),
IF(J48="Afecta Impacto",T48-(T48*R48),'2. Identificación del Riesgo'!$O$48)),""))</f>
        <v/>
      </c>
      <c r="U50" s="59">
        <f t="shared" si="40"/>
        <v>0</v>
      </c>
      <c r="V50" s="59">
        <f t="shared" si="41"/>
        <v>0</v>
      </c>
    </row>
    <row r="51" spans="1:39" ht="30.75" customHeight="1" x14ac:dyDescent="0.3">
      <c r="A51" s="118">
        <v>15</v>
      </c>
      <c r="B51" s="185" t="str">
        <f>IF(OR('2. Identificación del Riesgo'!H51:H53="Corrupción",'2. Identificación del Riesgo'!H51:H53="Lavado de Activos",'2. Identificación del Riesgo'!H51:H53="Financiación del Terrorismo",'2. Identificación del Riesgo'!H51:H53="Trámites, OPAs y Consultas de Acceso a la Información Pública"),"No aplica",
IF('2. Identificación del Riesgo'!H51:H53="","",
IF('2. Identificación del Riesgo'!H51:H53&lt;&gt;"Corrupción",'2. Identificación del Riesgo'!B51:B53)))</f>
        <v/>
      </c>
      <c r="C51" s="164" t="str">
        <f>IF(OR('2. Identificación del Riesgo'!H51:H53="Corrupción",'2. Identificación del Riesgo'!H51:H53="Lavado de Activos",'2. Identificación del Riesgo'!H51:H53="Financiación del Terrorismo",'2. Identificación del Riesgo'!H51:H53="Trámites, OPAs y Consultas de Acceso a la Información Pública"),"No aplica",
IF('2. Identificación del Riesgo'!H51:H53="","",
IF('2. Identificación del Riesgo'!H51:H53&lt;&gt;"Corrupción",'2. Identificación del Riesgo'!G51:G53)))</f>
        <v/>
      </c>
      <c r="D51" s="164" t="str">
        <f>IF(OR('2. Identificación del Riesgo'!H51:H53="Corrupción",'2. Identificación del Riesgo'!H51:H53="Lavado de Activos",'2. Identificación del Riesgo'!H51:H53="Financiación del Terrorismo",'2. Identificación del Riesgo'!H51:H53="Trámites, OPAs y Consultas de Acceso a la Información Pública"),"No aplica",
IF('2. Identificación del Riesgo'!H51:H53="","",
IF('2. Identificación del Riesgo'!H51:H53&lt;&gt;"Corrupción",'2. Identificación del Riesgo'!H51:H53)))</f>
        <v/>
      </c>
      <c r="E51" s="53"/>
      <c r="F51" s="53"/>
      <c r="G51" s="53"/>
      <c r="H51" s="67" t="str">
        <f t="shared" si="0"/>
        <v xml:space="preserve">  </v>
      </c>
      <c r="I51" s="49"/>
      <c r="J51" s="50" t="str">
        <f t="shared" ref="J51:J53" si="42">IF(OR(I51="Preventivo",I51="Detectivo"),"Afecta probabilidad",
IF(I51="Correctivo","Afecta Impacto",""))</f>
        <v/>
      </c>
      <c r="K51" s="49"/>
      <c r="L51" s="65"/>
      <c r="M51" s="65"/>
      <c r="N51" s="65"/>
      <c r="O51" s="65"/>
      <c r="P51" s="65"/>
      <c r="Q51" s="65"/>
      <c r="R51" s="52" t="str">
        <f t="shared" si="2"/>
        <v/>
      </c>
      <c r="S51" s="59" t="str">
        <f>IF(OR(J51="",J51=0),"",
IF(J51="Afecta probabilidad",'2. Identificación del Riesgo'!$L$51,""))</f>
        <v/>
      </c>
      <c r="T51" s="59" t="str">
        <f>IF(OR(J51="",J51=0),"",
IF(J51="Afecta Impacto",'2. Identificación del Riesgo'!$O$51,""))</f>
        <v/>
      </c>
      <c r="U51" s="59">
        <f>IFERROR(IF(S51="",0,S51-(S51*R51)),0)</f>
        <v>0</v>
      </c>
      <c r="V51" s="59">
        <f>IFERROR(IF(T51="",0,T51-(T51*R51)),0)</f>
        <v>0</v>
      </c>
      <c r="W51" s="3"/>
      <c r="X51" s="3"/>
      <c r="Y51" s="3"/>
      <c r="Z51" s="3"/>
      <c r="AA51" s="3"/>
      <c r="AB51" s="3"/>
      <c r="AC51" s="3"/>
      <c r="AD51" s="3"/>
      <c r="AE51" s="3"/>
      <c r="AF51" s="3"/>
      <c r="AG51" s="3"/>
      <c r="AH51" s="3"/>
      <c r="AI51" s="3"/>
      <c r="AJ51" s="3"/>
      <c r="AK51" s="3"/>
      <c r="AL51" s="3"/>
      <c r="AM51" s="3"/>
    </row>
    <row r="52" spans="1:39" ht="30.75" customHeight="1" x14ac:dyDescent="0.3">
      <c r="A52" s="118"/>
      <c r="B52" s="185"/>
      <c r="C52" s="164"/>
      <c r="D52" s="164"/>
      <c r="E52" s="53"/>
      <c r="F52" s="53"/>
      <c r="G52" s="53"/>
      <c r="H52" s="67" t="str">
        <f t="shared" si="0"/>
        <v xml:space="preserve">  </v>
      </c>
      <c r="I52" s="49"/>
      <c r="J52" s="50" t="str">
        <f t="shared" si="42"/>
        <v/>
      </c>
      <c r="K52" s="49"/>
      <c r="L52" s="65"/>
      <c r="M52" s="65"/>
      <c r="N52" s="65"/>
      <c r="O52" s="65"/>
      <c r="P52" s="65"/>
      <c r="Q52" s="65"/>
      <c r="R52" s="52" t="str">
        <f t="shared" si="2"/>
        <v/>
      </c>
      <c r="S52" s="59" t="str">
        <f>IF(OR(J52="",J52=0),"",
IF(J52="Afecta probabilidad",
IF(J51="Afecta probabilidad",S51-(S51*R51),'2. Identificación del Riesgo'!$L$51),""))</f>
        <v/>
      </c>
      <c r="T52" s="59" t="str">
        <f>IF(OR(J52="",J52=0),"",
IF(J52="Afecta Impacto",
IF(J51="Afecta Impacto",T51-(T51*R51),'2. Identificación del Riesgo'!$O$51),""))</f>
        <v/>
      </c>
      <c r="U52" s="59">
        <f t="shared" ref="U52:U53" si="43">IFERROR(IF(S52="",0,S52-(S52*R52)),0)</f>
        <v>0</v>
      </c>
      <c r="V52" s="59">
        <f t="shared" ref="V52:V53" si="44">IFERROR(IF(T52="",0,T52-(T52*R52)),0)</f>
        <v>0</v>
      </c>
    </row>
    <row r="53" spans="1:39" ht="30.75" customHeight="1" x14ac:dyDescent="0.3">
      <c r="A53" s="118"/>
      <c r="B53" s="185"/>
      <c r="C53" s="164"/>
      <c r="D53" s="164"/>
      <c r="E53" s="53"/>
      <c r="F53" s="53"/>
      <c r="G53" s="53"/>
      <c r="H53" s="67" t="str">
        <f t="shared" si="0"/>
        <v xml:space="preserve">  </v>
      </c>
      <c r="I53" s="49"/>
      <c r="J53" s="50" t="str">
        <f t="shared" si="42"/>
        <v/>
      </c>
      <c r="K53" s="49"/>
      <c r="L53" s="65"/>
      <c r="M53" s="65"/>
      <c r="N53" s="65"/>
      <c r="O53" s="65"/>
      <c r="P53" s="65"/>
      <c r="Q53" s="65"/>
      <c r="R53" s="52" t="str">
        <f t="shared" si="2"/>
        <v/>
      </c>
      <c r="S53" s="59" t="str">
        <f>IF(OR(J53="",J53=0),"",
IF(J53="Afecta probabilidad",
IF(J52="Afecta probabilidad",S52-(S52*R52),
IF(J51="Afecta probabilidad",S51-(S51*R51),'2. Identificación del Riesgo'!$L$51)),""))</f>
        <v/>
      </c>
      <c r="T53" s="59" t="str">
        <f>IF(OR(J53="",J53=0),"",
IF(J53="Afecta Impacto",
IF(J52="Afecta Impacto",T52-(T52*R52),
IF(J51="Afecta Impacto",T51-(T51*R51),'2. Identificación del Riesgo'!$O$51)),""))</f>
        <v/>
      </c>
      <c r="U53" s="59">
        <f t="shared" si="43"/>
        <v>0</v>
      </c>
      <c r="V53" s="59">
        <f t="shared" si="44"/>
        <v>0</v>
      </c>
    </row>
    <row r="54" spans="1:39" ht="30.75" customHeight="1" x14ac:dyDescent="0.3">
      <c r="A54" s="118">
        <v>16</v>
      </c>
      <c r="B54" s="185" t="str">
        <f>IF(OR('2. Identificación del Riesgo'!H54:H56="Corrupción",'2. Identificación del Riesgo'!H54:H56="Lavado de Activos",'2. Identificación del Riesgo'!H54:H56="Financiación del Terrorismo",'2. Identificación del Riesgo'!H54:H56="Trámites, OPAs y Consultas de Acceso a la Información Pública"),"No aplica",
IF('2. Identificación del Riesgo'!H54:H56="","",
IF('2. Identificación del Riesgo'!H54:H56&lt;&gt;"Corrupción",'2. Identificación del Riesgo'!B54:B56)))</f>
        <v/>
      </c>
      <c r="C54" s="164" t="str">
        <f>IF(OR('2. Identificación del Riesgo'!H54:H56="Corrupción",'2. Identificación del Riesgo'!H54:H56="Lavado de Activos",'2. Identificación del Riesgo'!H54:H56="Financiación del Terrorismo",'2. Identificación del Riesgo'!H54:H56="Trámites, OPAs y Consultas de Acceso a la Información Pública"),"No aplica",
IF('2. Identificación del Riesgo'!H54:H56="","",
IF('2. Identificación del Riesgo'!H54:H56&lt;&gt;"Corrupción",'2. Identificación del Riesgo'!G54:G56)))</f>
        <v/>
      </c>
      <c r="D54" s="164" t="str">
        <f>IF(OR('2. Identificación del Riesgo'!H54:H56="Corrupción",'2. Identificación del Riesgo'!H54:H56="Lavado de Activos",'2. Identificación del Riesgo'!H54:H56="Financiación del Terrorismo",'2. Identificación del Riesgo'!H54:H56="Trámites, OPAs y Consultas de Acceso a la Información Pública"),"No aplica",
IF('2. Identificación del Riesgo'!H54:H56="","",
IF('2. Identificación del Riesgo'!H54:H56&lt;&gt;"Corrupción",'2. Identificación del Riesgo'!H54:H56)))</f>
        <v/>
      </c>
      <c r="E54" s="53"/>
      <c r="F54" s="53"/>
      <c r="G54" s="53"/>
      <c r="H54" s="67" t="str">
        <f t="shared" si="0"/>
        <v xml:space="preserve">  </v>
      </c>
      <c r="I54" s="49"/>
      <c r="J54" s="50" t="str">
        <f t="shared" ref="J54:J56" si="45">IF(OR(I54="Preventivo",I54="Detectivo"),"Afecta probabilidad",
IF(I54="Correctivo","Afecta Impacto",""))</f>
        <v/>
      </c>
      <c r="K54" s="49"/>
      <c r="L54" s="65"/>
      <c r="M54" s="65"/>
      <c r="N54" s="65"/>
      <c r="O54" s="65"/>
      <c r="P54" s="65"/>
      <c r="Q54" s="65"/>
      <c r="R54" s="52" t="str">
        <f t="shared" si="2"/>
        <v/>
      </c>
      <c r="S54" s="59" t="str">
        <f>IF(OR(J54="",J54=0),"",
IF(J54="Afecta probabilidad",'2. Identificación del Riesgo'!$L$54,""))</f>
        <v/>
      </c>
      <c r="T54" s="59" t="str">
        <f>IF(OR(J54="",J54=0),"",
IF(J54="Afecta Impacto",'2. Identificación del Riesgo'!$O$54,""))</f>
        <v/>
      </c>
      <c r="U54" s="59">
        <f>IFERROR(IF(S54="",0,S54-(S54*R54)),0)</f>
        <v>0</v>
      </c>
      <c r="V54" s="59">
        <f>IFERROR(IF(T54="",0,T54-(T54*R54)),0)</f>
        <v>0</v>
      </c>
      <c r="W54" s="3"/>
      <c r="X54" s="3"/>
      <c r="Y54" s="3"/>
      <c r="Z54" s="3"/>
      <c r="AA54" s="3"/>
      <c r="AB54" s="3"/>
      <c r="AC54" s="3"/>
      <c r="AD54" s="3"/>
      <c r="AE54" s="3"/>
      <c r="AF54" s="3"/>
      <c r="AG54" s="3"/>
      <c r="AH54" s="3"/>
      <c r="AI54" s="3"/>
      <c r="AJ54" s="3"/>
      <c r="AK54" s="3"/>
      <c r="AL54" s="3"/>
      <c r="AM54" s="3"/>
    </row>
    <row r="55" spans="1:39" ht="30.75" customHeight="1" x14ac:dyDescent="0.3">
      <c r="A55" s="118"/>
      <c r="B55" s="185"/>
      <c r="C55" s="164"/>
      <c r="D55" s="164"/>
      <c r="E55" s="53"/>
      <c r="F55" s="53"/>
      <c r="G55" s="53"/>
      <c r="H55" s="67" t="str">
        <f t="shared" si="0"/>
        <v xml:space="preserve">  </v>
      </c>
      <c r="I55" s="49"/>
      <c r="J55" s="50" t="str">
        <f t="shared" si="45"/>
        <v/>
      </c>
      <c r="K55" s="49"/>
      <c r="L55" s="65"/>
      <c r="M55" s="65"/>
      <c r="N55" s="65"/>
      <c r="O55" s="65"/>
      <c r="P55" s="65"/>
      <c r="Q55" s="65"/>
      <c r="R55" s="52" t="str">
        <f t="shared" si="2"/>
        <v/>
      </c>
      <c r="S55" s="59" t="str">
        <f>IF(OR(J55="",J55=0),"",
IF(J55="Afecta probabilidad",
IF(J54="Afecta probabilidad",S54-(S54*R54),'2. Identificación del Riesgo'!$L$54),""))</f>
        <v/>
      </c>
      <c r="T55" s="59" t="str">
        <f>IF(OR(J55="",J55=0),"",
IF(J55="Afecta Impacto",
IF(J54="Afecta Impacto",T54-(T54*R54),'2. Identificación del Riesgo'!$O$54),""))</f>
        <v/>
      </c>
      <c r="U55" s="59">
        <f t="shared" ref="U55:U56" si="46">IFERROR(IF(S55="",0,S55-(S55*R55)),0)</f>
        <v>0</v>
      </c>
      <c r="V55" s="59">
        <f t="shared" ref="V55:V56" si="47">IFERROR(IF(T55="",0,T55-(T55*R55)),0)</f>
        <v>0</v>
      </c>
    </row>
    <row r="56" spans="1:39" ht="30.75" customHeight="1" x14ac:dyDescent="0.3">
      <c r="A56" s="118"/>
      <c r="B56" s="185"/>
      <c r="C56" s="164"/>
      <c r="D56" s="164"/>
      <c r="E56" s="53"/>
      <c r="F56" s="53"/>
      <c r="G56" s="53"/>
      <c r="H56" s="67" t="str">
        <f t="shared" si="0"/>
        <v xml:space="preserve">  </v>
      </c>
      <c r="I56" s="49"/>
      <c r="J56" s="50" t="str">
        <f t="shared" si="45"/>
        <v/>
      </c>
      <c r="K56" s="49"/>
      <c r="L56" s="65"/>
      <c r="M56" s="65"/>
      <c r="N56" s="65"/>
      <c r="O56" s="65"/>
      <c r="P56" s="65"/>
      <c r="Q56" s="65"/>
      <c r="R56" s="52" t="str">
        <f t="shared" si="2"/>
        <v/>
      </c>
      <c r="S56" s="59" t="str">
        <f>IF(OR(J56="",J56=0),"",
IF(J56="Afecta probabilidad",
IF(J55="Afecta probabilidad",S55-(S55*R55),
IF(J54="Afecta probabilidad",S54-(S54*R54),'2. Identificación del Riesgo'!$L$54)),""))</f>
        <v/>
      </c>
      <c r="T56" s="59" t="str">
        <f>IF(OR(J56="",J56=0),"",
IF(J56="Afecta Impacto",
IF(J55="Afecta Impacto",T55-(T55*R55),
IF(J54="Afecta Impacto",T54-(T54*R54),'2. Identificación del Riesgo'!$O$54)),""))</f>
        <v/>
      </c>
      <c r="U56" s="59">
        <f t="shared" si="46"/>
        <v>0</v>
      </c>
      <c r="V56" s="59">
        <f t="shared" si="47"/>
        <v>0</v>
      </c>
    </row>
    <row r="57" spans="1:39" ht="30.75" customHeight="1" x14ac:dyDescent="0.3">
      <c r="A57" s="118">
        <v>17</v>
      </c>
      <c r="B57" s="185" t="str">
        <f>IF(OR('2. Identificación del Riesgo'!H57:H59="Corrupción",'2. Identificación del Riesgo'!H57:H59="Lavado de Activos",'2. Identificación del Riesgo'!H57:H59="Financiación del Terrorismo",'2. Identificación del Riesgo'!H57:H59="Trámites, OPAs y Consultas de Acceso a la Información Pública"),"No aplica",
IF('2. Identificación del Riesgo'!H57:H59="","",
IF('2. Identificación del Riesgo'!H57:H59&lt;&gt;"Corrupción",'2. Identificación del Riesgo'!B57:B59)))</f>
        <v/>
      </c>
      <c r="C57" s="164" t="str">
        <f>IF(OR('2. Identificación del Riesgo'!H57:H59="Corrupción",'2. Identificación del Riesgo'!H57:H59="Lavado de Activos",'2. Identificación del Riesgo'!H57:H59="Financiación del Terrorismo",'2. Identificación del Riesgo'!H57:H59="Trámites, OPAs y Consultas de Acceso a la Información Pública"),"No aplica",
IF('2. Identificación del Riesgo'!H57:H59="","",
IF('2. Identificación del Riesgo'!H57:H59&lt;&gt;"Corrupción",'2. Identificación del Riesgo'!G57:G59)))</f>
        <v/>
      </c>
      <c r="D57" s="164" t="str">
        <f>IF(OR('2. Identificación del Riesgo'!H57:H59="Corrupción",'2. Identificación del Riesgo'!H57:H59="Lavado de Activos",'2. Identificación del Riesgo'!H57:H59="Financiación del Terrorismo",'2. Identificación del Riesgo'!H57:H59="Trámites, OPAs y Consultas de Acceso a la Información Pública"),"No aplica",
IF('2. Identificación del Riesgo'!H57:H59="","",
IF('2. Identificación del Riesgo'!H57:H59&lt;&gt;"Corrupción",'2. Identificación del Riesgo'!H57:H59)))</f>
        <v/>
      </c>
      <c r="E57" s="53"/>
      <c r="F57" s="53"/>
      <c r="G57" s="53"/>
      <c r="H57" s="67" t="str">
        <f t="shared" si="0"/>
        <v xml:space="preserve">  </v>
      </c>
      <c r="I57" s="49"/>
      <c r="J57" s="50" t="str">
        <f t="shared" ref="J57:J59" si="48">IF(OR(I57="Preventivo",I57="Detectivo"),"Afecta probabilidad",
IF(I57="Correctivo","Afecta Impacto",""))</f>
        <v/>
      </c>
      <c r="K57" s="49"/>
      <c r="L57" s="65"/>
      <c r="M57" s="65"/>
      <c r="N57" s="65"/>
      <c r="O57" s="65"/>
      <c r="P57" s="65"/>
      <c r="Q57" s="65"/>
      <c r="R57" s="52" t="str">
        <f t="shared" si="2"/>
        <v/>
      </c>
      <c r="S57" s="59" t="str">
        <f>IF(OR(J57="",J57=0),"",
IF(J57="Afecta probabilidad",'2. Identificación del Riesgo'!$L$57,""))</f>
        <v/>
      </c>
      <c r="T57" s="59" t="str">
        <f>IF(OR(J57="",J57=0),"",
IF(J57="Afecta Impacto",'2. Identificación del Riesgo'!$O$57,""))</f>
        <v/>
      </c>
      <c r="U57" s="59">
        <f>IFERROR(IF(S57="",0,S57-(S57*R57)),0)</f>
        <v>0</v>
      </c>
      <c r="V57" s="59">
        <f>IFERROR(IF(T57="",0,T57-(T57*R57)),0)</f>
        <v>0</v>
      </c>
      <c r="W57" s="3"/>
      <c r="X57" s="3"/>
      <c r="Y57" s="3"/>
      <c r="Z57" s="3"/>
      <c r="AA57" s="3"/>
      <c r="AB57" s="3"/>
      <c r="AC57" s="3"/>
      <c r="AD57" s="3"/>
      <c r="AE57" s="3"/>
      <c r="AF57" s="3"/>
      <c r="AG57" s="3"/>
      <c r="AH57" s="3"/>
      <c r="AI57" s="3"/>
      <c r="AJ57" s="3"/>
      <c r="AK57" s="3"/>
      <c r="AL57" s="3"/>
      <c r="AM57" s="3"/>
    </row>
    <row r="58" spans="1:39" ht="30.75" customHeight="1" x14ac:dyDescent="0.3">
      <c r="A58" s="118"/>
      <c r="B58" s="185"/>
      <c r="C58" s="164"/>
      <c r="D58" s="164"/>
      <c r="E58" s="53"/>
      <c r="F58" s="53"/>
      <c r="G58" s="53"/>
      <c r="H58" s="67" t="str">
        <f t="shared" si="0"/>
        <v xml:space="preserve">  </v>
      </c>
      <c r="I58" s="49"/>
      <c r="J58" s="50" t="str">
        <f t="shared" si="48"/>
        <v/>
      </c>
      <c r="K58" s="49"/>
      <c r="L58" s="65"/>
      <c r="M58" s="65"/>
      <c r="N58" s="65"/>
      <c r="O58" s="65"/>
      <c r="P58" s="65"/>
      <c r="Q58" s="65"/>
      <c r="R58" s="52" t="str">
        <f t="shared" si="2"/>
        <v/>
      </c>
      <c r="S58" s="59" t="str">
        <f>IF(OR(J58="",J58=0),"",
IF(J58="Afecta probabilidad",
IF(J57="Afecta probabilidad",S57-(S57*R57),'2. Identificación del Riesgo'!$L$57),""))</f>
        <v/>
      </c>
      <c r="T58" s="59" t="str">
        <f>IF(OR(J58="",J58=0),"",
IF(J58="Afecta Impacto",
IF(J57="Afecta Impacto",T57-(T57*R57),'2. Identificación del Riesgo'!$O$57),""))</f>
        <v/>
      </c>
      <c r="U58" s="59">
        <f t="shared" ref="U58:U59" si="49">IFERROR(IF(S58="",0,S58-(S58*R58)),0)</f>
        <v>0</v>
      </c>
      <c r="V58" s="59">
        <f t="shared" ref="V58:V59" si="50">IFERROR(IF(T58="",0,T58-(T58*R58)),0)</f>
        <v>0</v>
      </c>
    </row>
    <row r="59" spans="1:39" ht="30.75" customHeight="1" x14ac:dyDescent="0.3">
      <c r="A59" s="118"/>
      <c r="B59" s="185"/>
      <c r="C59" s="164"/>
      <c r="D59" s="164"/>
      <c r="E59" s="53"/>
      <c r="F59" s="53"/>
      <c r="G59" s="53"/>
      <c r="H59" s="67" t="str">
        <f t="shared" si="0"/>
        <v xml:space="preserve">  </v>
      </c>
      <c r="I59" s="49"/>
      <c r="J59" s="50" t="str">
        <f t="shared" si="48"/>
        <v/>
      </c>
      <c r="K59" s="49"/>
      <c r="L59" s="65"/>
      <c r="M59" s="65"/>
      <c r="N59" s="65"/>
      <c r="O59" s="65"/>
      <c r="P59" s="65"/>
      <c r="Q59" s="65"/>
      <c r="R59" s="52" t="str">
        <f t="shared" si="2"/>
        <v/>
      </c>
      <c r="S59" s="59" t="str">
        <f>IF(OR(J59="",J59=0),"",
IF(J59="Afecta probabilidad",
IF(J58="Afecta probabilidad",S58-(S58*R58),
IF(J57="Afecta probabilidad",S57-(S57*R57),'2. Identificación del Riesgo'!$L$57)),""))</f>
        <v/>
      </c>
      <c r="T59" s="59" t="str">
        <f>IF(OR(J59="",J59=0),"",
IF(J59="Afecta Impacto",
IF(J58="Afecta Impacto",T58-(T58*R58),
IF(J57="Afecta Impacto",T57-(T57*R57),'2. Identificación del Riesgo'!$O$57)),""))</f>
        <v/>
      </c>
      <c r="U59" s="59">
        <f t="shared" si="49"/>
        <v>0</v>
      </c>
      <c r="V59" s="59">
        <f t="shared" si="50"/>
        <v>0</v>
      </c>
    </row>
    <row r="60" spans="1:39" ht="30.75" customHeight="1" x14ac:dyDescent="0.3">
      <c r="A60" s="118">
        <v>18</v>
      </c>
      <c r="B60" s="185" t="str">
        <f>IF(OR('2. Identificación del Riesgo'!H60:H62="Corrupción",'2. Identificación del Riesgo'!H60:H62="Lavado de Activos",'2. Identificación del Riesgo'!H60:H62="Financiación del Terrorismo",'2. Identificación del Riesgo'!H60:H62="Trámites, OPAs y Consultas de Acceso a la Información Pública"),"No aplica",
IF('2. Identificación del Riesgo'!H60:H62="","",
IF('2. Identificación del Riesgo'!H60:H62&lt;&gt;"Corrupción",'2. Identificación del Riesgo'!B60:B62)))</f>
        <v/>
      </c>
      <c r="C60" s="164" t="str">
        <f>IF(OR('2. Identificación del Riesgo'!H60:H62="Corrupción",'2. Identificación del Riesgo'!H60:H62="Lavado de Activos",'2. Identificación del Riesgo'!H60:H62="Financiación del Terrorismo",'2. Identificación del Riesgo'!H60:H62="Trámites, OPAs y Consultas de Acceso a la Información Pública"),"No aplica",
IF('2. Identificación del Riesgo'!H60:H62="","",
IF('2. Identificación del Riesgo'!H60:H62&lt;&gt;"Corrupción",'2. Identificación del Riesgo'!G60:G62)))</f>
        <v/>
      </c>
      <c r="D60" s="164" t="str">
        <f>IF(OR('2. Identificación del Riesgo'!H60:H62="Corrupción",'2. Identificación del Riesgo'!H60:H62="Lavado de Activos",'2. Identificación del Riesgo'!H60:H62="Financiación del Terrorismo",'2. Identificación del Riesgo'!H60:H62="Trámites, OPAs y Consultas de Acceso a la Información Pública"),"No aplica",
IF('2. Identificación del Riesgo'!H60:H62="","",
IF('2. Identificación del Riesgo'!H60:H62&lt;&gt;"Corrupción",'2. Identificación del Riesgo'!H60:H62)))</f>
        <v/>
      </c>
      <c r="E60" s="53"/>
      <c r="F60" s="53"/>
      <c r="G60" s="53"/>
      <c r="H60" s="67" t="str">
        <f t="shared" si="0"/>
        <v xml:space="preserve">  </v>
      </c>
      <c r="I60" s="49"/>
      <c r="J60" s="50" t="str">
        <f t="shared" ref="J60:J62" si="51">IF(OR(I60="Preventivo",I60="Detectivo"),"Afecta probabilidad",
IF(I60="Correctivo","Afecta Impacto",""))</f>
        <v/>
      </c>
      <c r="K60" s="49"/>
      <c r="L60" s="65"/>
      <c r="M60" s="65"/>
      <c r="N60" s="65"/>
      <c r="O60" s="65"/>
      <c r="P60" s="65"/>
      <c r="Q60" s="65"/>
      <c r="R60" s="52" t="str">
        <f t="shared" si="2"/>
        <v/>
      </c>
      <c r="S60" s="59" t="str">
        <f>IF(OR(J60="",J60=0),"",
IF(J60="Afecta probabilidad",'2. Identificación del Riesgo'!$L$60,""))</f>
        <v/>
      </c>
      <c r="T60" s="59" t="str">
        <f>IF(OR(J60="",J60=0),"",
IF(J60="Afecta Impacto",'2. Identificación del Riesgo'!$O$60,""))</f>
        <v/>
      </c>
      <c r="U60" s="59">
        <f>IFERROR(IF(S60="",0,S60-(S60*R60)),0)</f>
        <v>0</v>
      </c>
      <c r="V60" s="59">
        <f>IFERROR(IF(T60="",0,T60-(T60*R60)),0)</f>
        <v>0</v>
      </c>
      <c r="W60" s="3"/>
      <c r="X60" s="3"/>
      <c r="Y60" s="3"/>
      <c r="Z60" s="3"/>
      <c r="AA60" s="3"/>
      <c r="AB60" s="3"/>
      <c r="AC60" s="3"/>
      <c r="AD60" s="3"/>
      <c r="AE60" s="3"/>
      <c r="AF60" s="3"/>
      <c r="AG60" s="3"/>
      <c r="AH60" s="3"/>
      <c r="AI60" s="3"/>
      <c r="AJ60" s="3"/>
      <c r="AK60" s="3"/>
      <c r="AL60" s="3"/>
      <c r="AM60" s="3"/>
    </row>
    <row r="61" spans="1:39" ht="30.75" customHeight="1" x14ac:dyDescent="0.3">
      <c r="A61" s="118"/>
      <c r="B61" s="185"/>
      <c r="C61" s="164"/>
      <c r="D61" s="164"/>
      <c r="E61" s="53"/>
      <c r="F61" s="53"/>
      <c r="G61" s="53"/>
      <c r="H61" s="67" t="str">
        <f t="shared" si="0"/>
        <v xml:space="preserve">  </v>
      </c>
      <c r="I61" s="49"/>
      <c r="J61" s="50" t="str">
        <f t="shared" si="51"/>
        <v/>
      </c>
      <c r="K61" s="49"/>
      <c r="L61" s="65"/>
      <c r="M61" s="65"/>
      <c r="N61" s="65"/>
      <c r="O61" s="65"/>
      <c r="P61" s="65"/>
      <c r="Q61" s="65"/>
      <c r="R61" s="52" t="str">
        <f t="shared" si="2"/>
        <v/>
      </c>
      <c r="S61" s="59" t="str">
        <f>IF(OR(J61="",J61=0),"",
IF(J61="Afecta probabilidad",
IF(J60="Afecta probabilidad",S60-(S60*R60),'2. Identificación del Riesgo'!$L$60),""))</f>
        <v/>
      </c>
      <c r="T61" s="59" t="str">
        <f>IF(OR(J61="",J61=0),"",
IF(J61="Afecta Impacto",
IF(J60="Afecta Impacto",T60-(T60*R60),'2. Identificación del Riesgo'!$O$60),""))</f>
        <v/>
      </c>
      <c r="U61" s="59">
        <f t="shared" ref="U61:U62" si="52">IFERROR(IF(S61="",0,S61-(S61*R61)),0)</f>
        <v>0</v>
      </c>
      <c r="V61" s="59">
        <f t="shared" ref="V61:V62" si="53">IFERROR(IF(T61="",0,T61-(T61*R61)),0)</f>
        <v>0</v>
      </c>
    </row>
    <row r="62" spans="1:39" ht="30.75" customHeight="1" x14ac:dyDescent="0.3">
      <c r="A62" s="118"/>
      <c r="B62" s="185"/>
      <c r="C62" s="164"/>
      <c r="D62" s="164"/>
      <c r="E62" s="53"/>
      <c r="F62" s="53"/>
      <c r="G62" s="53"/>
      <c r="H62" s="67" t="str">
        <f t="shared" si="0"/>
        <v xml:space="preserve">  </v>
      </c>
      <c r="I62" s="49"/>
      <c r="J62" s="50" t="str">
        <f t="shared" si="51"/>
        <v/>
      </c>
      <c r="K62" s="49"/>
      <c r="L62" s="65"/>
      <c r="M62" s="65"/>
      <c r="N62" s="65"/>
      <c r="O62" s="65"/>
      <c r="P62" s="65"/>
      <c r="Q62" s="65"/>
      <c r="R62" s="52" t="str">
        <f t="shared" si="2"/>
        <v/>
      </c>
      <c r="S62" s="59" t="str">
        <f>IF(OR(J62="",J62=0),"",
IF(J62="Afecta probabilidad",
IF(J61="Afecta probabilidad",S61-(S61*R61),
IF(J60="Afecta probabilidad",S60-(S60*R60),'2. Identificación del Riesgo'!$L$60)),""))</f>
        <v/>
      </c>
      <c r="T62" s="59" t="str">
        <f>IF(OR(J62="",J62=0),"",
IF(J62="Afecta Impacto",
IF(J61="Afecta Impacto",T61-(T61*R61),
IF(J60="Afecta Impacto",T60-(T60*R60),'2. Identificación del Riesgo'!$O$60)),""))</f>
        <v/>
      </c>
      <c r="U62" s="59">
        <f t="shared" si="52"/>
        <v>0</v>
      </c>
      <c r="V62" s="59">
        <f t="shared" si="53"/>
        <v>0</v>
      </c>
    </row>
    <row r="63" spans="1:39" ht="30.75" customHeight="1" x14ac:dyDescent="0.3">
      <c r="A63" s="118">
        <v>19</v>
      </c>
      <c r="B63" s="185" t="str">
        <f>IF(OR('2. Identificación del Riesgo'!H63:H65="Corrupción",'2. Identificación del Riesgo'!H63:H65="Lavado de Activos",'2. Identificación del Riesgo'!H63:H65="Financiación del Terrorismo",'2. Identificación del Riesgo'!H63:H65="Trámites, OPAs y Consultas de Acceso a la Información Pública"),"No aplica",
IF('2. Identificación del Riesgo'!H63:H65="","",
IF('2. Identificación del Riesgo'!H63:H65&lt;&gt;"Corrupción",'2. Identificación del Riesgo'!B63:B65)))</f>
        <v/>
      </c>
      <c r="C63" s="164" t="str">
        <f>IF(OR('2. Identificación del Riesgo'!H63:H65="Corrupción",'2. Identificación del Riesgo'!H63:H65="Lavado de Activos",'2. Identificación del Riesgo'!H63:H65="Financiación del Terrorismo",'2. Identificación del Riesgo'!H63:H65="Trámites, OPAs y Consultas de Acceso a la Información Pública"),"No aplica",
IF('2. Identificación del Riesgo'!H63:H65="","",
IF('2. Identificación del Riesgo'!H63:H65&lt;&gt;"Corrupción",'2. Identificación del Riesgo'!G63:G65)))</f>
        <v/>
      </c>
      <c r="D63" s="164" t="str">
        <f>IF(OR('2. Identificación del Riesgo'!H63:H65="Corrupción",'2. Identificación del Riesgo'!H63:H65="Lavado de Activos",'2. Identificación del Riesgo'!H63:H65="Financiación del Terrorismo",'2. Identificación del Riesgo'!H63:H65="Trámites, OPAs y Consultas de Acceso a la Información Pública"),"No aplica",
IF('2. Identificación del Riesgo'!H63:H65="","",
IF('2. Identificación del Riesgo'!H63:H65&lt;&gt;"Corrupción",'2. Identificación del Riesgo'!H63:H65)))</f>
        <v/>
      </c>
      <c r="E63" s="53"/>
      <c r="F63" s="53"/>
      <c r="G63" s="53"/>
      <c r="H63" s="67" t="str">
        <f t="shared" si="0"/>
        <v xml:space="preserve">  </v>
      </c>
      <c r="I63" s="49"/>
      <c r="J63" s="50" t="str">
        <f t="shared" ref="J63:J65" si="54">IF(OR(I63="Preventivo",I63="Detectivo"),"Afecta probabilidad",
IF(I63="Correctivo","Afecta Impacto",""))</f>
        <v/>
      </c>
      <c r="K63" s="49"/>
      <c r="L63" s="65"/>
      <c r="M63" s="65"/>
      <c r="N63" s="65"/>
      <c r="O63" s="65"/>
      <c r="P63" s="65"/>
      <c r="Q63" s="65"/>
      <c r="R63" s="52" t="str">
        <f t="shared" si="2"/>
        <v/>
      </c>
      <c r="S63" s="59" t="str">
        <f>IF(OR(J63="",J63=0),"",
IF(J63="Afecta probabilidad",'2. Identificación del Riesgo'!$L$63,""))</f>
        <v/>
      </c>
      <c r="T63" s="59" t="str">
        <f>IF(OR(J63="",J63=0),"",
IF(J63="Afecta Impacto",'2. Identificación del Riesgo'!$O$63,""))</f>
        <v/>
      </c>
      <c r="U63" s="59">
        <f>IFERROR(IF(S63="",0,S63-(S63*R63)),0)</f>
        <v>0</v>
      </c>
      <c r="V63" s="59">
        <f>IFERROR(IF(T63="",0,T63-(T63*R63)),0)</f>
        <v>0</v>
      </c>
      <c r="W63" s="3"/>
      <c r="X63" s="3"/>
      <c r="Y63" s="3"/>
      <c r="Z63" s="3"/>
      <c r="AA63" s="3"/>
      <c r="AB63" s="3"/>
      <c r="AC63" s="3"/>
      <c r="AD63" s="3"/>
      <c r="AE63" s="3"/>
      <c r="AF63" s="3"/>
      <c r="AG63" s="3"/>
      <c r="AH63" s="3"/>
      <c r="AI63" s="3"/>
      <c r="AJ63" s="3"/>
      <c r="AK63" s="3"/>
      <c r="AL63" s="3"/>
      <c r="AM63" s="3"/>
    </row>
    <row r="64" spans="1:39" ht="30.75" customHeight="1" x14ac:dyDescent="0.3">
      <c r="A64" s="118"/>
      <c r="B64" s="185"/>
      <c r="C64" s="164"/>
      <c r="D64" s="164"/>
      <c r="E64" s="53"/>
      <c r="F64" s="53"/>
      <c r="G64" s="53"/>
      <c r="H64" s="67" t="str">
        <f t="shared" si="0"/>
        <v xml:space="preserve">  </v>
      </c>
      <c r="I64" s="49"/>
      <c r="J64" s="50" t="str">
        <f t="shared" si="54"/>
        <v/>
      </c>
      <c r="K64" s="49"/>
      <c r="L64" s="65"/>
      <c r="M64" s="65"/>
      <c r="N64" s="65"/>
      <c r="O64" s="65"/>
      <c r="P64" s="65"/>
      <c r="Q64" s="65"/>
      <c r="R64" s="52" t="str">
        <f t="shared" si="2"/>
        <v/>
      </c>
      <c r="S64" s="59" t="str">
        <f>IF(OR(J64="",J64=0),"",
IF(J64="Afecta probabilidad",
IF(J63="Afecta probabilidad",S63-(S63*R63),'2. Identificación del Riesgo'!$L$63),""))</f>
        <v/>
      </c>
      <c r="T64" s="59" t="str">
        <f>IF(OR(J64="",J64=0),"",
IF(J64="Afecta Impacto",
IF(J63="Afecta Impacto",T63-(T63*R63),'2. Identificación del Riesgo'!$O$63),""))</f>
        <v/>
      </c>
      <c r="U64" s="59">
        <f t="shared" ref="U64:U65" si="55">IFERROR(IF(S64="",0,S64-(S64*R64)),0)</f>
        <v>0</v>
      </c>
      <c r="V64" s="59">
        <f t="shared" ref="V64:V65" si="56">IFERROR(IF(T64="",0,T64-(T64*R64)),0)</f>
        <v>0</v>
      </c>
    </row>
    <row r="65" spans="1:39" ht="30.75" customHeight="1" x14ac:dyDescent="0.3">
      <c r="A65" s="118"/>
      <c r="B65" s="185"/>
      <c r="C65" s="164"/>
      <c r="D65" s="164"/>
      <c r="E65" s="53"/>
      <c r="F65" s="53"/>
      <c r="G65" s="53"/>
      <c r="H65" s="67" t="str">
        <f t="shared" si="0"/>
        <v xml:space="preserve">  </v>
      </c>
      <c r="I65" s="49"/>
      <c r="J65" s="50" t="str">
        <f t="shared" si="54"/>
        <v/>
      </c>
      <c r="K65" s="49"/>
      <c r="L65" s="65"/>
      <c r="M65" s="65"/>
      <c r="N65" s="65"/>
      <c r="O65" s="65"/>
      <c r="P65" s="65"/>
      <c r="Q65" s="65"/>
      <c r="R65" s="52" t="str">
        <f t="shared" si="2"/>
        <v/>
      </c>
      <c r="S65" s="59" t="str">
        <f>IF(OR(J65="",J65=0),"",
IF(J65="Afecta probabilidad",
IF(J64="Afecta probabilidad",S64-(S64*R64),
IF(J63="Afecta probabilidad",S63-(S63*R63),'2. Identificación del Riesgo'!$L$63)),""))</f>
        <v/>
      </c>
      <c r="T65" s="59" t="str">
        <f>IF(OR(J65="",J65=0),"",
IF(J65="Afecta Impacto",
IF(J64="Afecta Impacto",T64-(T64*R64),
IF(J63="Afecta Impacto",T63-(T63*R63),'2. Identificación del Riesgo'!$O$63)),""))</f>
        <v/>
      </c>
      <c r="U65" s="59">
        <f t="shared" si="55"/>
        <v>0</v>
      </c>
      <c r="V65" s="59">
        <f t="shared" si="56"/>
        <v>0</v>
      </c>
    </row>
    <row r="66" spans="1:39" ht="30.75" customHeight="1" x14ac:dyDescent="0.3">
      <c r="A66" s="118">
        <v>20</v>
      </c>
      <c r="B66" s="185" t="str">
        <f>IF(OR('2. Identificación del Riesgo'!H66:H68="Corrupción",'2. Identificación del Riesgo'!H66:H68="Lavado de Activos",'2. Identificación del Riesgo'!H66:H68="Financiación del Terrorismo",'2. Identificación del Riesgo'!H66:H68="Trámites, OPAs y Consultas de Acceso a la Información Pública"),"No aplica",
IF('2. Identificación del Riesgo'!H66:H68="","",
IF('2. Identificación del Riesgo'!H66:H68&lt;&gt;"Corrupción",'2. Identificación del Riesgo'!B66:B68)))</f>
        <v/>
      </c>
      <c r="C66" s="164" t="str">
        <f>IF(OR('2. Identificación del Riesgo'!H66:H68="Corrupción",'2. Identificación del Riesgo'!H66:H68="Lavado de Activos",'2. Identificación del Riesgo'!H66:H68="Financiación del Terrorismo",'2. Identificación del Riesgo'!H66:H68="Trámites, OPAs y Consultas de Acceso a la Información Pública"),"No aplica",
IF('2. Identificación del Riesgo'!H66:H68="","",
IF('2. Identificación del Riesgo'!H66:H68&lt;&gt;"Corrupción",'2. Identificación del Riesgo'!G66:G68)))</f>
        <v/>
      </c>
      <c r="D66" s="164" t="str">
        <f>IF(OR('2. Identificación del Riesgo'!H66:H68="Corrupción",'2. Identificación del Riesgo'!H66:H68="Lavado de Activos",'2. Identificación del Riesgo'!H66:H68="Financiación del Terrorismo",'2. Identificación del Riesgo'!H66:H68="Trámites, OPAs y Consultas de Acceso a la Información Pública"),"No aplica",
IF('2. Identificación del Riesgo'!H66:H68="","",
IF('2. Identificación del Riesgo'!H66:H68&lt;&gt;"Corrupción",'2. Identificación del Riesgo'!H66:H68)))</f>
        <v/>
      </c>
      <c r="E66" s="53"/>
      <c r="F66" s="53"/>
      <c r="G66" s="53"/>
      <c r="H66" s="67" t="str">
        <f t="shared" si="0"/>
        <v xml:space="preserve">  </v>
      </c>
      <c r="I66" s="49"/>
      <c r="J66" s="50" t="str">
        <f t="shared" ref="J66:J68" si="57">IF(OR(I66="Preventivo",I66="Detectivo"),"Afecta probabilidad",
IF(I66="Correctivo","Afecta Impacto",""))</f>
        <v/>
      </c>
      <c r="K66" s="49"/>
      <c r="L66" s="65"/>
      <c r="M66" s="65"/>
      <c r="N66" s="65"/>
      <c r="O66" s="65"/>
      <c r="P66" s="65"/>
      <c r="Q66" s="65"/>
      <c r="R66" s="52" t="str">
        <f t="shared" si="2"/>
        <v/>
      </c>
      <c r="S66" s="59" t="str">
        <f>IF(OR(J66="",J66=0),"",
IF(J66="Afecta probabilidad",'2. Identificación del Riesgo'!$L$66,""))</f>
        <v/>
      </c>
      <c r="T66" s="59" t="str">
        <f>IF(OR(J66="",J66=0),"",
IF(J66="Afecta Impacto",'2. Identificación del Riesgo'!$O$66,""))</f>
        <v/>
      </c>
      <c r="U66" s="59">
        <f>IFERROR(IF(S66="",0,S66-(S66*R66)),0)</f>
        <v>0</v>
      </c>
      <c r="V66" s="59">
        <f>IFERROR(IF(T66="",0,T66-(T66*R66)),0)</f>
        <v>0</v>
      </c>
      <c r="W66" s="3"/>
      <c r="X66" s="3"/>
      <c r="Y66" s="3"/>
      <c r="Z66" s="3"/>
      <c r="AA66" s="3"/>
      <c r="AB66" s="3"/>
      <c r="AC66" s="3"/>
      <c r="AD66" s="3"/>
      <c r="AE66" s="3"/>
      <c r="AF66" s="3"/>
      <c r="AG66" s="3"/>
      <c r="AH66" s="3"/>
      <c r="AI66" s="3"/>
      <c r="AJ66" s="3"/>
      <c r="AK66" s="3"/>
      <c r="AL66" s="3"/>
      <c r="AM66" s="3"/>
    </row>
    <row r="67" spans="1:39" ht="30.75" customHeight="1" x14ac:dyDescent="0.3">
      <c r="A67" s="118"/>
      <c r="B67" s="185"/>
      <c r="C67" s="164"/>
      <c r="D67" s="164"/>
      <c r="E67" s="53"/>
      <c r="F67" s="53"/>
      <c r="G67" s="53"/>
      <c r="H67" s="67" t="str">
        <f t="shared" si="0"/>
        <v xml:space="preserve">  </v>
      </c>
      <c r="I67" s="49"/>
      <c r="J67" s="50" t="str">
        <f t="shared" si="57"/>
        <v/>
      </c>
      <c r="K67" s="49"/>
      <c r="L67" s="65"/>
      <c r="M67" s="65"/>
      <c r="N67" s="65"/>
      <c r="O67" s="65"/>
      <c r="P67" s="65"/>
      <c r="Q67" s="65"/>
      <c r="R67" s="52" t="str">
        <f t="shared" si="2"/>
        <v/>
      </c>
      <c r="S67" s="59" t="str">
        <f>IF(OR(J67="",J67=0),"",
IF(J67="Afecta probabilidad",
IF(J66="Afecta probabilidad",S66-(S66*R66),'2. Identificación del Riesgo'!$L$66),""))</f>
        <v/>
      </c>
      <c r="T67" s="59" t="str">
        <f>IF(OR(J67="",J67=0),"",
IF(J67="Afecta Impacto",
IF(J66="Afecta Impacto",T66-(T66*R66),'2. Identificación del Riesgo'!$O$66),""))</f>
        <v/>
      </c>
      <c r="U67" s="59">
        <f t="shared" ref="U67:U68" si="58">IFERROR(IF(S67="",0,S67-(S67*R67)),0)</f>
        <v>0</v>
      </c>
      <c r="V67" s="59">
        <f t="shared" ref="V67:V68" si="59">IFERROR(IF(T67="",0,T67-(T67*R67)),0)</f>
        <v>0</v>
      </c>
    </row>
    <row r="68" spans="1:39" ht="30.75" customHeight="1" x14ac:dyDescent="0.3">
      <c r="A68" s="118"/>
      <c r="B68" s="185"/>
      <c r="C68" s="164"/>
      <c r="D68" s="164"/>
      <c r="E68" s="53"/>
      <c r="F68" s="53"/>
      <c r="G68" s="53"/>
      <c r="H68" s="67" t="str">
        <f t="shared" si="0"/>
        <v xml:space="preserve">  </v>
      </c>
      <c r="I68" s="49"/>
      <c r="J68" s="50" t="str">
        <f t="shared" si="57"/>
        <v/>
      </c>
      <c r="K68" s="49"/>
      <c r="L68" s="65"/>
      <c r="M68" s="65"/>
      <c r="N68" s="65"/>
      <c r="O68" s="65"/>
      <c r="P68" s="65"/>
      <c r="Q68" s="65"/>
      <c r="R68" s="52" t="str">
        <f t="shared" si="2"/>
        <v/>
      </c>
      <c r="S68" s="59" t="str">
        <f>IF(OR(J68="",J68=0),"",
IF(J68="Afecta probabilidad",
IF(J67="Afecta probabilidad",S67-(S67*R67),
IF(J66="Afecta probabilidad",S66-(S66*R66),'2. Identificación del Riesgo'!$L$66)),""))</f>
        <v/>
      </c>
      <c r="T68" s="59" t="str">
        <f>IF(OR(J68="",J68=0),"",
IF(J68="Afecta Impacto",
IF(J67="Afecta Impacto",T67-(T67*R67),
IF(J66="Afecta Impacto",T66-(T66*R66),'2. Identificación del Riesgo'!$O$66)),""))</f>
        <v/>
      </c>
      <c r="U68" s="59">
        <f t="shared" si="58"/>
        <v>0</v>
      </c>
      <c r="V68" s="59">
        <f t="shared" si="59"/>
        <v>0</v>
      </c>
    </row>
    <row r="69" spans="1:39" x14ac:dyDescent="0.3"/>
    <row r="70" spans="1:39" x14ac:dyDescent="0.3"/>
  </sheetData>
  <sheetProtection algorithmName="SHA-512" hashValue="OBpt4r8re1uo4E9r9236q4N2jhf8YwFaZFE4j2T4v+3O28eTl0PuXOsvBBiGJPKoIZ9oTk4j8hPvTRvcQ3LpyQ==" saltValue="EfXbHTNIvUAc1Ddl0C1DbA==" spinCount="100000" sheet="1" objects="1" scenarios="1" formatColumns="0" formatRows="0"/>
  <mergeCells count="102">
    <mergeCell ref="A1:B4"/>
    <mergeCell ref="A7:A8"/>
    <mergeCell ref="E7:E8"/>
    <mergeCell ref="C7:C8"/>
    <mergeCell ref="D7:D8"/>
    <mergeCell ref="A6:D6"/>
    <mergeCell ref="L7:Q7"/>
    <mergeCell ref="S7:T7"/>
    <mergeCell ref="U7:U8"/>
    <mergeCell ref="C1:S4"/>
    <mergeCell ref="T1:V1"/>
    <mergeCell ref="T2:V2"/>
    <mergeCell ref="T3:V3"/>
    <mergeCell ref="T4:V4"/>
    <mergeCell ref="E6:V6"/>
    <mergeCell ref="V7:V8"/>
    <mergeCell ref="R7:R8"/>
    <mergeCell ref="A9:A11"/>
    <mergeCell ref="B7:B8"/>
    <mergeCell ref="B9:B11"/>
    <mergeCell ref="C9:C11"/>
    <mergeCell ref="I7:K7"/>
    <mergeCell ref="D9:D11"/>
    <mergeCell ref="H7:H8"/>
    <mergeCell ref="F7:F8"/>
    <mergeCell ref="G7:G8"/>
    <mergeCell ref="A15:A17"/>
    <mergeCell ref="A12:A14"/>
    <mergeCell ref="A18:A20"/>
    <mergeCell ref="B12:B14"/>
    <mergeCell ref="C12:C14"/>
    <mergeCell ref="B15:B17"/>
    <mergeCell ref="C18:C20"/>
    <mergeCell ref="C15:C17"/>
    <mergeCell ref="B18:B20"/>
    <mergeCell ref="B33:B35"/>
    <mergeCell ref="C33:C35"/>
    <mergeCell ref="A24:A26"/>
    <mergeCell ref="A21:A23"/>
    <mergeCell ref="A27:A29"/>
    <mergeCell ref="A33:A35"/>
    <mergeCell ref="A30:A32"/>
    <mergeCell ref="B30:B32"/>
    <mergeCell ref="C30:C32"/>
    <mergeCell ref="C27:C29"/>
    <mergeCell ref="A39:A41"/>
    <mergeCell ref="B39:B41"/>
    <mergeCell ref="C39:C41"/>
    <mergeCell ref="D39:D41"/>
    <mergeCell ref="A42:A44"/>
    <mergeCell ref="B42:B44"/>
    <mergeCell ref="C42:C44"/>
    <mergeCell ref="D12:D14"/>
    <mergeCell ref="D15:D17"/>
    <mergeCell ref="D18:D20"/>
    <mergeCell ref="D21:D23"/>
    <mergeCell ref="A36:A38"/>
    <mergeCell ref="B36:B38"/>
    <mergeCell ref="C36:C38"/>
    <mergeCell ref="D27:D29"/>
    <mergeCell ref="D30:D32"/>
    <mergeCell ref="D33:D35"/>
    <mergeCell ref="D36:D38"/>
    <mergeCell ref="B21:B23"/>
    <mergeCell ref="C21:C23"/>
    <mergeCell ref="B24:B26"/>
    <mergeCell ref="C24:C26"/>
    <mergeCell ref="B27:B29"/>
    <mergeCell ref="D24:D26"/>
    <mergeCell ref="A48:A50"/>
    <mergeCell ref="B48:B50"/>
    <mergeCell ref="C48:C50"/>
    <mergeCell ref="D48:D50"/>
    <mergeCell ref="A45:A47"/>
    <mergeCell ref="B45:B47"/>
    <mergeCell ref="C45:C47"/>
    <mergeCell ref="D45:D47"/>
    <mergeCell ref="D42:D44"/>
    <mergeCell ref="A51:A53"/>
    <mergeCell ref="B51:B53"/>
    <mergeCell ref="C51:C53"/>
    <mergeCell ref="D51:D53"/>
    <mergeCell ref="A57:A59"/>
    <mergeCell ref="B57:B59"/>
    <mergeCell ref="C57:C59"/>
    <mergeCell ref="D57:D59"/>
    <mergeCell ref="A54:A56"/>
    <mergeCell ref="B54:B56"/>
    <mergeCell ref="C54:C56"/>
    <mergeCell ref="D54:D56"/>
    <mergeCell ref="A66:A68"/>
    <mergeCell ref="B66:B68"/>
    <mergeCell ref="C66:C68"/>
    <mergeCell ref="D66:D68"/>
    <mergeCell ref="A63:A65"/>
    <mergeCell ref="B63:B65"/>
    <mergeCell ref="C63:C65"/>
    <mergeCell ref="D63:D65"/>
    <mergeCell ref="A60:A62"/>
    <mergeCell ref="B60:B62"/>
    <mergeCell ref="C60:C62"/>
    <mergeCell ref="D60:D62"/>
  </mergeCells>
  <conditionalFormatting sqref="B9:D68">
    <cfRule type="expression" dxfId="277" priority="156">
      <formula>IF($D9="No aplica",1,0)</formula>
    </cfRule>
  </conditionalFormatting>
  <conditionalFormatting sqref="U9:U68">
    <cfRule type="cellIs" dxfId="276" priority="66" operator="equal">
      <formula>0</formula>
    </cfRule>
  </conditionalFormatting>
  <conditionalFormatting sqref="V9:V68">
    <cfRule type="cellIs" dxfId="275" priority="65" operator="equal">
      <formula>0</formula>
    </cfRule>
  </conditionalFormatting>
  <conditionalFormatting sqref="E15:E17 G15:N17 Q15:V17">
    <cfRule type="expression" dxfId="274" priority="42">
      <formula>IF($D$15="No aplica",1,0)</formula>
    </cfRule>
  </conditionalFormatting>
  <conditionalFormatting sqref="G18:N20 Q18:V20">
    <cfRule type="expression" dxfId="273" priority="41">
      <formula>IF($D$18="No aplica",1,0)</formula>
    </cfRule>
  </conditionalFormatting>
  <conditionalFormatting sqref="E21:E23 G21:N23 Q21:V23">
    <cfRule type="expression" dxfId="272" priority="40">
      <formula>IF($D$21="No aplica",1,0)</formula>
    </cfRule>
  </conditionalFormatting>
  <conditionalFormatting sqref="E24:E26 G26:V26 G24:N25 P25:V25 Q24:V24">
    <cfRule type="expression" dxfId="271" priority="39">
      <formula>IF($D$24="No aplica",1,0)</formula>
    </cfRule>
  </conditionalFormatting>
  <conditionalFormatting sqref="E28:V29 E27:H27 J27:V27">
    <cfRule type="expression" dxfId="270" priority="38">
      <formula>IF($D$27="No aplica",1,0)</formula>
    </cfRule>
  </conditionalFormatting>
  <conditionalFormatting sqref="E30:V32">
    <cfRule type="expression" dxfId="269" priority="37">
      <formula>IF($D$30="No aplica",1,0)</formula>
    </cfRule>
  </conditionalFormatting>
  <conditionalFormatting sqref="E33:V35">
    <cfRule type="expression" dxfId="268" priority="36">
      <formula>IF($D$33="No aplica",1,0)</formula>
    </cfRule>
  </conditionalFormatting>
  <conditionalFormatting sqref="E36:V38">
    <cfRule type="expression" dxfId="267" priority="35">
      <formula>IF($D$36="No aplica",1,0)</formula>
    </cfRule>
  </conditionalFormatting>
  <conditionalFormatting sqref="E39:V41">
    <cfRule type="expression" dxfId="266" priority="34">
      <formula>IF($D$39="No aplica",1,0)</formula>
    </cfRule>
  </conditionalFormatting>
  <conditionalFormatting sqref="E42:V44">
    <cfRule type="expression" dxfId="265" priority="33">
      <formula>IF($D$42="No aplica",1,0)</formula>
    </cfRule>
  </conditionalFormatting>
  <conditionalFormatting sqref="E45:V47">
    <cfRule type="expression" dxfId="264" priority="32">
      <formula>IF($D$45="No aplica",1,0)</formula>
    </cfRule>
  </conditionalFormatting>
  <conditionalFormatting sqref="E48:V50">
    <cfRule type="expression" dxfId="263" priority="31">
      <formula>IF($D$48="No aplica",1,0)</formula>
    </cfRule>
  </conditionalFormatting>
  <conditionalFormatting sqref="E51:V53">
    <cfRule type="expression" dxfId="262" priority="30">
      <formula>IF($D$51="No aplica",1,0)</formula>
    </cfRule>
  </conditionalFormatting>
  <conditionalFormatting sqref="E54:V56">
    <cfRule type="expression" dxfId="261" priority="29">
      <formula>IF($D$54="No aplica",1,0)</formula>
    </cfRule>
  </conditionalFormatting>
  <conditionalFormatting sqref="E57:V59">
    <cfRule type="expression" dxfId="260" priority="28">
      <formula>IF($D$57="No aplica",1,0)</formula>
    </cfRule>
  </conditionalFormatting>
  <conditionalFormatting sqref="E60:V62">
    <cfRule type="expression" dxfId="259" priority="27">
      <formula>IF($D$60="No aplica",1,0)</formula>
    </cfRule>
  </conditionalFormatting>
  <conditionalFormatting sqref="E63:V65">
    <cfRule type="expression" dxfId="258" priority="26">
      <formula>IF($D$63="No aplica",1,0)</formula>
    </cfRule>
  </conditionalFormatting>
  <conditionalFormatting sqref="E66:V68">
    <cfRule type="expression" dxfId="257" priority="25">
      <formula>IF($D$66="No aplica",1,0)</formula>
    </cfRule>
  </conditionalFormatting>
  <conditionalFormatting sqref="E12:E14 G12:N14 Q12:V14">
    <cfRule type="expression" dxfId="256" priority="24">
      <formula>IF($D$12="No aplica",1,0)</formula>
    </cfRule>
  </conditionalFormatting>
  <conditionalFormatting sqref="E9:E11 G9:N11 Q9:V11">
    <cfRule type="expression" dxfId="255" priority="23">
      <formula>IF($D$9="No aplica",1,0)</formula>
    </cfRule>
  </conditionalFormatting>
  <conditionalFormatting sqref="E18">
    <cfRule type="expression" dxfId="254" priority="22">
      <formula>IF($D$12="No aplica",1,0)</formula>
    </cfRule>
  </conditionalFormatting>
  <conditionalFormatting sqref="E19">
    <cfRule type="expression" dxfId="253" priority="21">
      <formula>IF($D$12="No aplica",1,0)</formula>
    </cfRule>
  </conditionalFormatting>
  <conditionalFormatting sqref="E20">
    <cfRule type="expression" dxfId="252" priority="20">
      <formula>IF($D$12="No aplica",1,0)</formula>
    </cfRule>
  </conditionalFormatting>
  <conditionalFormatting sqref="F15:F17">
    <cfRule type="expression" dxfId="251" priority="14">
      <formula>IF($D$15="No aplica",1,0)</formula>
    </cfRule>
  </conditionalFormatting>
  <conditionalFormatting sqref="F18:F20">
    <cfRule type="expression" dxfId="250" priority="15">
      <formula>IF($D$18="No aplica",1,0)</formula>
    </cfRule>
  </conditionalFormatting>
  <conditionalFormatting sqref="F21:F23">
    <cfRule type="expression" dxfId="249" priority="16">
      <formula>IF($D$21="No aplica",1,0)</formula>
    </cfRule>
  </conditionalFormatting>
  <conditionalFormatting sqref="F24:F26">
    <cfRule type="expression" dxfId="248" priority="17">
      <formula>IF($D$24="No aplica",1,0)</formula>
    </cfRule>
  </conditionalFormatting>
  <conditionalFormatting sqref="F12:F14">
    <cfRule type="expression" dxfId="247" priority="18">
      <formula>IF($D$12="No aplica",1,0)</formula>
    </cfRule>
  </conditionalFormatting>
  <conditionalFormatting sqref="F9:F11">
    <cfRule type="expression" dxfId="246" priority="19">
      <formula>IF($D$9="No aplica",1,0)</formula>
    </cfRule>
  </conditionalFormatting>
  <conditionalFormatting sqref="O15:O17">
    <cfRule type="expression" dxfId="245" priority="8">
      <formula>IF($D$15="No aplica",1,0)</formula>
    </cfRule>
  </conditionalFormatting>
  <conditionalFormatting sqref="O18:O20">
    <cfRule type="expression" dxfId="244" priority="9">
      <formula>IF($D$18="No aplica",1,0)</formula>
    </cfRule>
  </conditionalFormatting>
  <conditionalFormatting sqref="O21:O23">
    <cfRule type="expression" dxfId="243" priority="10">
      <formula>IF($D$21="No aplica",1,0)</formula>
    </cfRule>
  </conditionalFormatting>
  <conditionalFormatting sqref="O24:O25">
    <cfRule type="expression" dxfId="242" priority="11">
      <formula>IF($D$24="No aplica",1,0)</formula>
    </cfRule>
  </conditionalFormatting>
  <conditionalFormatting sqref="O12:O14">
    <cfRule type="expression" dxfId="241" priority="12">
      <formula>IF($D$12="No aplica",1,0)</formula>
    </cfRule>
  </conditionalFormatting>
  <conditionalFormatting sqref="O9:O11">
    <cfRule type="expression" dxfId="240" priority="13">
      <formula>IF($D$9="No aplica",1,0)</formula>
    </cfRule>
  </conditionalFormatting>
  <conditionalFormatting sqref="P15:P17">
    <cfRule type="expression" dxfId="239" priority="2">
      <formula>IF($D$15="No aplica",1,0)</formula>
    </cfRule>
  </conditionalFormatting>
  <conditionalFormatting sqref="P18:P20">
    <cfRule type="expression" dxfId="238" priority="3">
      <formula>IF($D$18="No aplica",1,0)</formula>
    </cfRule>
  </conditionalFormatting>
  <conditionalFormatting sqref="P21:P23">
    <cfRule type="expression" dxfId="237" priority="4">
      <formula>IF($D$21="No aplica",1,0)</formula>
    </cfRule>
  </conditionalFormatting>
  <conditionalFormatting sqref="P24">
    <cfRule type="expression" dxfId="236" priority="5">
      <formula>IF($D$24="No aplica",1,0)</formula>
    </cfRule>
  </conditionalFormatting>
  <conditionalFormatting sqref="P12:P14">
    <cfRule type="expression" dxfId="235" priority="6">
      <formula>IF($D$12="No aplica",1,0)</formula>
    </cfRule>
  </conditionalFormatting>
  <conditionalFormatting sqref="P9:P11">
    <cfRule type="expression" dxfId="234" priority="7">
      <formula>IF($D$9="No aplica",1,0)</formula>
    </cfRule>
  </conditionalFormatting>
  <conditionalFormatting sqref="I27">
    <cfRule type="expression" dxfId="233" priority="1">
      <formula>IF($D$9="No aplica",1,0)</formula>
    </cfRule>
  </conditionalFormatting>
  <hyperlinks>
    <hyperlink ref="O9" r:id="rId1"/>
    <hyperlink ref="O10" r:id="rId2"/>
    <hyperlink ref="O12" r:id="rId3"/>
    <hyperlink ref="O13" r:id="rId4"/>
    <hyperlink ref="O15" r:id="rId5"/>
    <hyperlink ref="O24" r:id="rId6"/>
    <hyperlink ref="O18" r:id="rId7" display="https://drive.google.com/drive/folders/1jpypD-7rHQgKvIAOkSqH5aax8vB7Hx6ss"/>
    <hyperlink ref="O19" r:id="rId8" display="https://drive.google.com/drive/folders/1ePfWKMygynbrEKAOnC5PgNKqU0m1HkWA"/>
  </hyperlinks>
  <pageMargins left="0.7" right="0.7" top="0.75" bottom="0.75" header="0.3" footer="0.3"/>
  <pageSetup orientation="portrait" r:id="rId9"/>
  <drawing r:id="rId10"/>
  <legacyDrawing r:id="rId11"/>
  <extLst>
    <ext xmlns:x14="http://schemas.microsoft.com/office/spreadsheetml/2009/9/main" uri="{CCE6A557-97BC-4b89-ADB6-D9C93CAAB3DF}">
      <x14:dataValidations xmlns:xm="http://schemas.microsoft.com/office/excel/2006/main" count="5">
        <x14:dataValidation type="list" allowBlank="1" showInputMessage="1" showErrorMessage="1">
          <x14:formula1>
            <xm:f>Listas!$K$2:$K$4</xm:f>
          </x14:formula1>
          <xm:sqref>L9:L68</xm:sqref>
        </x14:dataValidation>
        <x14:dataValidation type="list" allowBlank="1" showInputMessage="1" showErrorMessage="1">
          <x14:formula1>
            <xm:f>Listas!$M$2:$M$4</xm:f>
          </x14:formula1>
          <xm:sqref>N9:N68</xm:sqref>
        </x14:dataValidation>
        <x14:dataValidation type="list" allowBlank="1" showInputMessage="1" showErrorMessage="1">
          <x14:formula1>
            <xm:f>Listas!$L$2:$L$4</xm:f>
          </x14:formula1>
          <xm:sqref>M9:M68</xm:sqref>
        </x14:dataValidation>
        <x14:dataValidation type="list" allowBlank="1" showInputMessage="1" showErrorMessage="1">
          <x14:formula1>
            <xm:f>Listas!$J$2:$J$4</xm:f>
          </x14:formula1>
          <xm:sqref>K9:K68</xm:sqref>
        </x14:dataValidation>
        <x14:dataValidation type="list" allowBlank="1" showInputMessage="1" showErrorMessage="1">
          <x14:formula1>
            <xm:f>Listas!$I$2:$I$5</xm:f>
          </x14:formula1>
          <xm:sqref>I9:I68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70"/>
  <sheetViews>
    <sheetView zoomScale="80" zoomScaleNormal="80" workbookViewId="0">
      <pane ySplit="8" topLeftCell="A9" activePane="bottomLeft" state="frozen"/>
      <selection pane="bottomLeft" activeCell="E21" sqref="E21"/>
    </sheetView>
  </sheetViews>
  <sheetFormatPr baseColWidth="10" defaultColWidth="0" defaultRowHeight="16.5" zeroHeight="1" x14ac:dyDescent="0.3"/>
  <cols>
    <col min="1" max="1" width="4" style="8" bestFit="1" customWidth="1"/>
    <col min="2" max="2" width="18.42578125" style="8" customWidth="1"/>
    <col min="3" max="3" width="31.7109375" style="8" customWidth="1"/>
    <col min="4" max="4" width="18.42578125" style="8" customWidth="1"/>
    <col min="5" max="5" width="33.42578125" style="8" customWidth="1"/>
    <col min="6" max="6" width="14.5703125" style="8" customWidth="1"/>
    <col min="7" max="7" width="20.7109375" style="8" customWidth="1"/>
    <col min="8" max="8" width="29" style="8" customWidth="1"/>
    <col min="9" max="9" width="36.85546875" style="8" customWidth="1"/>
    <col min="10" max="10" width="23" style="8" customWidth="1"/>
    <col min="11" max="11" width="29.140625" style="8" customWidth="1"/>
    <col min="12" max="12" width="26" style="8" customWidth="1"/>
    <col min="13" max="13" width="16.5703125" style="8" customWidth="1"/>
    <col min="14" max="14" width="17.140625" style="8" customWidth="1"/>
    <col min="15" max="15" width="29.28515625" style="8" customWidth="1"/>
    <col min="16" max="16" width="23.42578125" style="8" customWidth="1"/>
    <col min="17" max="17" width="14.140625" style="8" customWidth="1"/>
    <col min="18" max="19" width="12.140625" style="8" customWidth="1"/>
    <col min="20" max="20" width="14.140625" style="8" customWidth="1"/>
    <col min="21" max="21" width="22.7109375" style="8" customWidth="1"/>
    <col min="22" max="22" width="22.5703125" style="8" customWidth="1"/>
    <col min="23" max="23" width="20.140625" style="8" customWidth="1"/>
    <col min="24" max="24" width="5" style="2" customWidth="1"/>
    <col min="25" max="39" width="11.42578125" style="2" hidden="1" customWidth="1"/>
    <col min="40" max="16384" width="11.42578125" style="4" hidden="1"/>
  </cols>
  <sheetData>
    <row r="1" spans="1:39" ht="16.5" customHeight="1" x14ac:dyDescent="0.3">
      <c r="A1" s="99"/>
      <c r="B1" s="101"/>
      <c r="C1" s="166" t="s">
        <v>162</v>
      </c>
      <c r="D1" s="166"/>
      <c r="E1" s="166"/>
      <c r="F1" s="166"/>
      <c r="G1" s="166"/>
      <c r="H1" s="166"/>
      <c r="I1" s="166"/>
      <c r="J1" s="166"/>
      <c r="K1" s="166"/>
      <c r="L1" s="166"/>
      <c r="M1" s="166"/>
      <c r="N1" s="166"/>
      <c r="O1" s="166"/>
      <c r="P1" s="166"/>
      <c r="Q1" s="166"/>
      <c r="R1" s="166"/>
      <c r="S1" s="166"/>
      <c r="T1" s="166"/>
      <c r="U1" s="166"/>
      <c r="V1" s="184" t="s">
        <v>264</v>
      </c>
      <c r="W1" s="184"/>
      <c r="X1" s="3"/>
      <c r="Y1" s="3"/>
      <c r="Z1" s="3"/>
      <c r="AA1" s="3"/>
      <c r="AB1" s="3"/>
      <c r="AC1" s="3"/>
      <c r="AD1" s="3"/>
      <c r="AE1" s="3"/>
      <c r="AF1" s="3"/>
      <c r="AG1" s="3"/>
      <c r="AH1" s="3"/>
      <c r="AI1" s="3"/>
      <c r="AJ1" s="3"/>
      <c r="AK1" s="3"/>
      <c r="AL1" s="3"/>
      <c r="AM1" s="3"/>
    </row>
    <row r="2" spans="1:39" ht="16.5" customHeight="1" x14ac:dyDescent="0.3">
      <c r="A2" s="102"/>
      <c r="B2" s="104"/>
      <c r="C2" s="166"/>
      <c r="D2" s="166"/>
      <c r="E2" s="166"/>
      <c r="F2" s="166"/>
      <c r="G2" s="166"/>
      <c r="H2" s="166"/>
      <c r="I2" s="166"/>
      <c r="J2" s="166"/>
      <c r="K2" s="166"/>
      <c r="L2" s="166"/>
      <c r="M2" s="166"/>
      <c r="N2" s="166"/>
      <c r="O2" s="166"/>
      <c r="P2" s="166"/>
      <c r="Q2" s="166"/>
      <c r="R2" s="166"/>
      <c r="S2" s="166"/>
      <c r="T2" s="166"/>
      <c r="U2" s="166"/>
      <c r="V2" s="184" t="s">
        <v>263</v>
      </c>
      <c r="W2" s="184"/>
      <c r="X2" s="3"/>
      <c r="Y2" s="3"/>
      <c r="Z2" s="3"/>
      <c r="AA2" s="3"/>
      <c r="AB2" s="3"/>
      <c r="AC2" s="3"/>
      <c r="AD2" s="3"/>
      <c r="AE2" s="3"/>
      <c r="AF2" s="3"/>
      <c r="AG2" s="3"/>
      <c r="AH2" s="3"/>
      <c r="AI2" s="3"/>
      <c r="AJ2" s="3"/>
      <c r="AK2" s="3"/>
      <c r="AL2" s="3"/>
      <c r="AM2" s="3"/>
    </row>
    <row r="3" spans="1:39" x14ac:dyDescent="0.3">
      <c r="A3" s="102"/>
      <c r="B3" s="104"/>
      <c r="C3" s="166"/>
      <c r="D3" s="166"/>
      <c r="E3" s="166"/>
      <c r="F3" s="166"/>
      <c r="G3" s="166"/>
      <c r="H3" s="166"/>
      <c r="I3" s="166"/>
      <c r="J3" s="166"/>
      <c r="K3" s="166"/>
      <c r="L3" s="166"/>
      <c r="M3" s="166"/>
      <c r="N3" s="166"/>
      <c r="O3" s="166"/>
      <c r="P3" s="166"/>
      <c r="Q3" s="166"/>
      <c r="R3" s="166"/>
      <c r="S3" s="166"/>
      <c r="T3" s="166"/>
      <c r="U3" s="166"/>
      <c r="V3" s="184" t="s">
        <v>313</v>
      </c>
      <c r="W3" s="184"/>
      <c r="X3" s="3"/>
      <c r="Y3" s="3"/>
      <c r="Z3" s="3"/>
      <c r="AA3" s="3"/>
      <c r="AB3" s="3"/>
      <c r="AC3" s="3"/>
      <c r="AD3" s="3"/>
      <c r="AE3" s="3"/>
      <c r="AF3" s="3"/>
      <c r="AG3" s="3"/>
      <c r="AH3" s="3"/>
      <c r="AI3" s="3"/>
      <c r="AJ3" s="3"/>
      <c r="AK3" s="3"/>
      <c r="AL3" s="3"/>
      <c r="AM3" s="3"/>
    </row>
    <row r="4" spans="1:39" x14ac:dyDescent="0.3">
      <c r="A4" s="105"/>
      <c r="B4" s="107"/>
      <c r="C4" s="166"/>
      <c r="D4" s="166"/>
      <c r="E4" s="166"/>
      <c r="F4" s="166"/>
      <c r="G4" s="166"/>
      <c r="H4" s="166"/>
      <c r="I4" s="166"/>
      <c r="J4" s="166"/>
      <c r="K4" s="166"/>
      <c r="L4" s="166"/>
      <c r="M4" s="166"/>
      <c r="N4" s="166"/>
      <c r="O4" s="166"/>
      <c r="P4" s="166"/>
      <c r="Q4" s="166"/>
      <c r="R4" s="166"/>
      <c r="S4" s="166"/>
      <c r="T4" s="166"/>
      <c r="U4" s="166"/>
      <c r="V4" s="184" t="s">
        <v>355</v>
      </c>
      <c r="W4" s="184"/>
      <c r="X4" s="3"/>
      <c r="Y4" s="3"/>
      <c r="Z4" s="3"/>
      <c r="AA4" s="3"/>
      <c r="AB4" s="3"/>
      <c r="AC4" s="3"/>
      <c r="AD4" s="3"/>
      <c r="AE4" s="3"/>
      <c r="AF4" s="3"/>
      <c r="AG4" s="3"/>
      <c r="AH4" s="3"/>
      <c r="AI4" s="3"/>
      <c r="AJ4" s="3"/>
      <c r="AK4" s="3"/>
      <c r="AL4" s="3"/>
      <c r="AM4" s="3"/>
    </row>
    <row r="5" spans="1:39" x14ac:dyDescent="0.3">
      <c r="A5" s="12"/>
      <c r="B5" s="12"/>
      <c r="C5" s="12"/>
      <c r="D5" s="12"/>
      <c r="E5" s="12"/>
      <c r="F5" s="12"/>
      <c r="G5" s="12"/>
      <c r="H5" s="12"/>
      <c r="I5" s="12"/>
      <c r="J5" s="12"/>
      <c r="K5" s="12"/>
      <c r="L5" s="12"/>
      <c r="M5" s="15"/>
      <c r="N5" s="15"/>
      <c r="O5" s="15"/>
      <c r="P5" s="12"/>
      <c r="Q5" s="12"/>
      <c r="R5" s="12"/>
      <c r="S5" s="12"/>
      <c r="T5" s="12"/>
      <c r="U5" s="12"/>
      <c r="V5" s="12"/>
      <c r="W5" s="12"/>
      <c r="X5" s="3"/>
      <c r="Y5" s="3"/>
      <c r="Z5" s="3"/>
      <c r="AA5" s="3"/>
      <c r="AB5" s="3"/>
      <c r="AC5" s="3"/>
      <c r="AD5" s="3"/>
      <c r="AE5" s="3"/>
      <c r="AF5" s="3"/>
      <c r="AG5" s="3"/>
      <c r="AH5" s="3"/>
      <c r="AI5" s="3"/>
      <c r="AJ5" s="3"/>
      <c r="AK5" s="3"/>
      <c r="AL5" s="3"/>
      <c r="AM5" s="3"/>
    </row>
    <row r="6" spans="1:39" ht="15" customHeight="1" x14ac:dyDescent="0.3">
      <c r="A6" s="173" t="s">
        <v>109</v>
      </c>
      <c r="B6" s="174"/>
      <c r="C6" s="174"/>
      <c r="D6" s="175"/>
      <c r="E6" s="136" t="s">
        <v>267</v>
      </c>
      <c r="F6" s="136"/>
      <c r="G6" s="136"/>
      <c r="H6" s="136"/>
      <c r="I6" s="136"/>
      <c r="J6" s="136"/>
      <c r="K6" s="136"/>
      <c r="L6" s="136"/>
      <c r="M6" s="136"/>
      <c r="N6" s="136"/>
      <c r="O6" s="136"/>
      <c r="P6" s="136"/>
      <c r="Q6" s="136"/>
      <c r="R6" s="136"/>
      <c r="S6" s="136"/>
      <c r="T6" s="136"/>
      <c r="U6" s="136"/>
      <c r="V6" s="136"/>
      <c r="W6" s="136"/>
      <c r="X6" s="3"/>
      <c r="Y6" s="3"/>
      <c r="Z6" s="3"/>
      <c r="AA6" s="3"/>
      <c r="AB6" s="3"/>
      <c r="AC6" s="3"/>
      <c r="AD6" s="3"/>
      <c r="AE6" s="3"/>
      <c r="AF6" s="3"/>
      <c r="AG6" s="3"/>
      <c r="AH6" s="3"/>
      <c r="AI6" s="3"/>
      <c r="AJ6" s="3"/>
      <c r="AK6" s="3"/>
      <c r="AL6" s="3"/>
      <c r="AM6" s="3"/>
    </row>
    <row r="7" spans="1:39" ht="18" customHeight="1" x14ac:dyDescent="0.3">
      <c r="A7" s="172" t="s">
        <v>88</v>
      </c>
      <c r="B7" s="138" t="s">
        <v>39</v>
      </c>
      <c r="C7" s="137" t="s">
        <v>1</v>
      </c>
      <c r="D7" s="137" t="s">
        <v>86</v>
      </c>
      <c r="E7" s="139" t="s">
        <v>7</v>
      </c>
      <c r="F7" s="198" t="s">
        <v>171</v>
      </c>
      <c r="G7" s="198" t="s">
        <v>172</v>
      </c>
      <c r="H7" s="198" t="s">
        <v>173</v>
      </c>
      <c r="I7" s="198" t="s">
        <v>174</v>
      </c>
      <c r="J7" s="198" t="s">
        <v>175</v>
      </c>
      <c r="K7" s="198" t="s">
        <v>176</v>
      </c>
      <c r="L7" s="198" t="s">
        <v>220</v>
      </c>
      <c r="M7" s="137" t="s">
        <v>204</v>
      </c>
      <c r="N7" s="137" t="s">
        <v>203</v>
      </c>
      <c r="O7" s="137" t="s">
        <v>205</v>
      </c>
      <c r="P7" s="139" t="s">
        <v>206</v>
      </c>
      <c r="Q7" s="137" t="s">
        <v>212</v>
      </c>
      <c r="R7" s="137" t="s">
        <v>328</v>
      </c>
      <c r="S7" s="137" t="s">
        <v>327</v>
      </c>
      <c r="T7" s="137" t="s">
        <v>211</v>
      </c>
      <c r="U7" s="139" t="s">
        <v>218</v>
      </c>
      <c r="V7" s="137" t="s">
        <v>219</v>
      </c>
      <c r="W7" s="137" t="s">
        <v>9</v>
      </c>
      <c r="X7" s="3"/>
      <c r="Y7" s="3"/>
      <c r="Z7" s="3"/>
      <c r="AA7" s="3"/>
      <c r="AB7" s="3"/>
      <c r="AC7" s="3"/>
      <c r="AD7" s="3"/>
      <c r="AE7" s="3"/>
      <c r="AF7" s="3"/>
      <c r="AG7" s="3"/>
      <c r="AH7" s="3"/>
      <c r="AI7" s="3"/>
      <c r="AJ7" s="3"/>
      <c r="AK7" s="3"/>
      <c r="AL7" s="3"/>
      <c r="AM7" s="3"/>
    </row>
    <row r="8" spans="1:39" ht="59.25" customHeight="1" x14ac:dyDescent="0.25">
      <c r="A8" s="172"/>
      <c r="B8" s="138"/>
      <c r="C8" s="137"/>
      <c r="D8" s="137"/>
      <c r="E8" s="139"/>
      <c r="F8" s="198"/>
      <c r="G8" s="198"/>
      <c r="H8" s="198"/>
      <c r="I8" s="198"/>
      <c r="J8" s="198"/>
      <c r="K8" s="198"/>
      <c r="L8" s="198"/>
      <c r="M8" s="137"/>
      <c r="N8" s="137"/>
      <c r="O8" s="137"/>
      <c r="P8" s="139"/>
      <c r="Q8" s="137"/>
      <c r="R8" s="137"/>
      <c r="S8" s="137"/>
      <c r="T8" s="137"/>
      <c r="U8" s="139"/>
      <c r="V8" s="137"/>
      <c r="W8" s="137"/>
      <c r="X8" s="13"/>
      <c r="Y8" s="13"/>
      <c r="Z8" s="13"/>
      <c r="AA8" s="13"/>
      <c r="AB8" s="13"/>
      <c r="AC8" s="13"/>
      <c r="AD8" s="13"/>
      <c r="AE8" s="13"/>
      <c r="AF8" s="13"/>
      <c r="AG8" s="13"/>
      <c r="AH8" s="13"/>
      <c r="AI8" s="13"/>
      <c r="AJ8" s="13"/>
      <c r="AK8" s="13"/>
      <c r="AL8" s="13"/>
      <c r="AM8" s="13"/>
    </row>
    <row r="9" spans="1:39" ht="45.75" customHeight="1" x14ac:dyDescent="0.25">
      <c r="A9" s="118">
        <v>1</v>
      </c>
      <c r="B9" s="185" t="str">
        <f>IF(OR('2. Identificación del Riesgo'!H9:H11="Corrupción",'2. Identificación del Riesgo'!H9:H11="Lavado de Activos",'2. Identificación del Riesgo'!H9:H11="Financiación del Terrorismo",'2. Identificación del Riesgo'!H9:H11="Trámites, OPAs y Consultas de Acceso a la Información Pública"),'2. Identificación del Riesgo'!B9:B11,
IF('2. Identificación del Riesgo'!H9:H11="","",
IF(OR('2. Identificación del Riesgo'!H9:H11&lt;&gt;"Corrupción",'2. Identificación del Riesgo'!H9:H11&lt;&gt;"Lavado de Activos",'2. Identificación del Riesgo'!H9:H11&lt;&gt;"Financiación del Terrorismo",'2. Identificación del Riesgo'!H9:H11&lt;&gt;"Trámites, OPAs y Consultas de Acceso a la Información Pública"),"No aplica")))</f>
        <v>No aplica</v>
      </c>
      <c r="C9" s="164" t="str">
        <f>IF(OR('2. Identificación del Riesgo'!H9:H11="Corrupción",'2. Identificación del Riesgo'!H9:H11="Lavado de Activos",'2. Identificación del Riesgo'!H9:H11="Financiación del Terrorismo",'2. Identificación del Riesgo'!H9:H11="Trámites, OPAs y Consultas de Acceso a la Información Pública"),'2. Identificación del Riesgo'!G9:G11,
IF('2. Identificación del Riesgo'!H9:H11="","",
IF(OR('2. Identificación del Riesgo'!H9:H11&lt;&gt;"Corrupción",'2. Identificación del Riesgo'!H9:H11&lt;&gt;"Lavado de Activos",'2. Identificación del Riesgo'!H9:H11&lt;&gt;"Financiación del Terrorismo",'2. Identificación del Riesgo'!H9:H11&lt;&gt;"Trámites, OPAs y Consultas de Acceso a la Información Pública"),"No aplica")))</f>
        <v>No aplica</v>
      </c>
      <c r="D9" s="164" t="str">
        <f>IF(OR('2. Identificación del Riesgo'!H9:H11="Corrupción",'2. Identificación del Riesgo'!H9:H11="Lavado de Activos",'2. Identificación del Riesgo'!H9:H11="Financiación del Terrorismo",'2. Identificación del Riesgo'!H9:H11="Trámites, OPAs y Consultas de Acceso a la Información Pública"),'2. Identificación del Riesgo'!H9:H11,
IF('2. Identificación del Riesgo'!H9:H11="","",
IF(OR('2. Identificación del Riesgo'!H9:H11&lt;&gt;"Corrupción",'2. Identificación del Riesgo'!H9:H11&lt;&gt;"Lavado de Activos",'2. Identificación del Riesgo'!H9:H11&lt;&gt;"Financiación del Terrorismo",'2. Identificación del Riesgo'!H9:H11&lt;&gt;"Trámites, OPAs y Consultas de Acceso a la Información Pública"),"No aplica")))</f>
        <v>No aplica</v>
      </c>
      <c r="E9" s="58"/>
      <c r="F9" s="57"/>
      <c r="G9" s="57"/>
      <c r="H9" s="57"/>
      <c r="I9" s="57"/>
      <c r="J9" s="57"/>
      <c r="K9" s="57"/>
      <c r="L9" s="57"/>
      <c r="M9" s="50" t="str">
        <f>IF(AND(N9&gt;=0,N9&lt;=85),"Débil",
IF(AND(N9&gt;=86,N9&lt;=95),"Moderado",
IF(AND(N9&gt;=96,N9&lt;=100),"Fuerte","")))</f>
        <v/>
      </c>
      <c r="N9" s="50" t="str">
        <f>IF(AND(F9="",G9="",H9="",I9="",J9="",K9="",L9=""),"",IF(OR(F9="",G9="",H9="",I9="",J9="",K9="",L9=""),"Finalice la valoración del control para emitir su calificación",VLOOKUP(F9,Listas!$Z$1:$AA$17,2,FALSE)+VLOOKUP(G9,Listas!$Z$1:$AA$17,2,FALSE)+VLOOKUP(H9,Listas!$Z$1:$AA$17,2,FALSE)+VLOOKUP(I9,Listas!$Z$1:$AA$17,2,FALSE)+VLOOKUP(J9,Listas!$Z$1:$AA$17,2,FALSE)+VLOOKUP(K9,Listas!$Z$1:$AA$17,2,FALSE)+VLOOKUP(L9,Listas!$Z$1:$AA$17,2,FALSE)))</f>
        <v/>
      </c>
      <c r="O9" s="50" t="str">
        <f>IF(OR(N9="",N9="Finalice la valoración del control para emitir su calificación"),"",IF(N9&lt;96,"Debe establecer un plan de acción en la hoja No. 7, que permita tener un control bien diseñado.","No debe establecer un plan de acción para mejorar el diseño del control."))</f>
        <v/>
      </c>
      <c r="P9" s="49"/>
      <c r="Q9" s="50" t="str">
        <f>IFERROR(IF(OR(M9="",MID(P9,1,SEARCH(" =",P9:P9,1)-1)=""),"",
IF(AND(M9="Fuerte",MID(P9,1,SEARCH(" =",P9:P9,1)-1)="Fuerte"),"Fuerte",
IF(AND(M9="Moderado",MID(P9,1,SEARCH(" =",P9:P9,1)-1)="Moderado"),"Moderado",
IF(OR(M9="Débil",MID(P9,1,SEARCH(" =",P9:P9,1)-1)="Débil"),"Débil",
IF(OR(M9="Fuerte",MID(P9,1,SEARCH(" =",P9:P9,1)-1)="Moderado"),"Moderado",
IF(OR(M9="Moderado",MID(P9,1,SEARCH(" =",P9:P9,1)-1)="Fuerte"),"Moderado","")))))),"")</f>
        <v/>
      </c>
      <c r="R9" s="192" t="str">
        <f>IF(AND(N9="",N10="",N11=""),"",AVERAGE(N9:N11))</f>
        <v/>
      </c>
      <c r="S9" s="192" t="str">
        <f>IF(R9="","",
IF(R9=100,"Fuerte",
IF(R9&lt;50,"Débil",
IF(OR(R9&gt;=50,R9&lt;100),"Moderado",""))))</f>
        <v/>
      </c>
      <c r="T9" s="195" t="str">
        <f>IF(S9="","",IF(S9="Fuerte","NO","SI"))</f>
        <v/>
      </c>
      <c r="U9" s="111"/>
      <c r="V9" s="199" t="str">
        <f>IF(OR(S9="",U9=""),"",
IF(S9="Débil","No aplica desplazamiento por tener una solidez débil.",
IF(AND(S9="Fuerte",OR(U9="El control ayuda a disminuir directamente tanto la probabilidad como el impacto.",U9="El control ayuda a disminuir directamente la probabilidad e indirectamente el impacto.",U9="El control ayuda a disminuir directamente la probabilidad y el impacto no disminuye.")),2,
IF(AND(S9="Fuerte",U9="El control no disminuye la probabilidad y el impacto disminuye directamente."),0,
IF(AND(S9="Moderado",OR(U9="El control ayuda a disminuir directamente tanto la probabilidad como el impacto.",U9="El control ayuda a disminuir directamente la probabilidad e indirectamente el impacto.",U9="El control ayuda a disminuir directamente la probabilidad y el impacto no disminuye.")),1,
IF(AND(S9="Moderado",U9="El control no disminuye la probabilidad y el impacto disminuye directamente."),0,""))))))</f>
        <v/>
      </c>
      <c r="W9" s="202" t="str">
        <f>IF(AND($D$9&lt;&gt;"Corrupción",$D$9&lt;&gt;"Lavado de Activos",$D$9&lt;&gt;"Financiación del Terrorismo",$D$9&lt;&gt;"Trámites, OPAs y Consultas de Acceso a la Información Pública"),"",
IF(OR($D$9="Corrupción",$D$9="Lavado de Activos",$D$9="Financiación del Terrorismo",$D$9="Trámites, OPAs y Consultas de Acceso a la Información Pública"),
IF(V9="","",
IF(OR(V9="No aplica desplazamiento por tener una solidez débil.",V9=0),'2. Identificación del Riesgo'!$K$9,
IF(AND(S9="Fuerte",V9=2,OR('2. Identificación del Riesgo'!$K$9="Rara vez",'2. Identificación del Riesgo'!$K$9="Improbable",'2. Identificación del Riesgo'!$K$9="Posible")),"Rara vez",
IF(AND(S9="Fuerte",V9=2,'2. Identificación del Riesgo'!$K$9="Probable"),"Improbable",
IF(AND(S9="Fuerte",V9=2,'2. Identificación del Riesgo'!$K$9="Casi seguro"),"Posible",
IF(AND(S9="Moderado",V9=1,OR('2. Identificación del Riesgo'!$K$9="Rara vez",'2. Identificación del Riesgo'!$K$9="Improbable")),"Rara vez",
IF(AND(S9="Moderado",V9=1,'2. Identificación del Riesgo'!$K$9="Posible"),"Improbable",
IF(AND(S9="Moderado",V9=1,'2. Identificación del Riesgo'!$K$9="Probable"),"Posible",
IF(AND(S9="Moderado",V9=1,'2. Identificación del Riesgo'!$K$9="Casi seguro"),"Probable","")))))))))))</f>
        <v/>
      </c>
      <c r="X9" s="14"/>
      <c r="Y9" s="14"/>
      <c r="Z9" s="14"/>
      <c r="AA9" s="14"/>
      <c r="AB9" s="14"/>
      <c r="AC9" s="14"/>
      <c r="AD9" s="14"/>
      <c r="AE9" s="14"/>
      <c r="AF9" s="14"/>
      <c r="AG9" s="14"/>
      <c r="AH9" s="14"/>
      <c r="AI9" s="14"/>
      <c r="AJ9" s="14"/>
      <c r="AK9" s="14"/>
      <c r="AL9" s="14"/>
      <c r="AM9" s="14"/>
    </row>
    <row r="10" spans="1:39" ht="45.75" customHeight="1" x14ac:dyDescent="0.3">
      <c r="A10" s="118"/>
      <c r="B10" s="185"/>
      <c r="C10" s="164"/>
      <c r="D10" s="164"/>
      <c r="E10" s="58"/>
      <c r="F10" s="57"/>
      <c r="G10" s="57"/>
      <c r="H10" s="57"/>
      <c r="I10" s="57"/>
      <c r="J10" s="57"/>
      <c r="K10" s="57"/>
      <c r="L10" s="57"/>
      <c r="M10" s="50" t="str">
        <f t="shared" ref="M10:M11" si="0">IF(AND(N10&gt;=0,N10&lt;=85),"Débil",
IF(AND(N10&gt;=86,N10&lt;=95),"Moderado",
IF(AND(N10&gt;=96,N10&lt;=100),"Fuerte","")))</f>
        <v/>
      </c>
      <c r="N10" s="50" t="str">
        <f>IF(AND(F10="",G10="",H10="",I10="",J10="",K10="",L10=""),"",IF(OR(F10="",G10="",H10="",I10="",J10="",K10="",L10=""),"Finalice la valoración del control para emitir su calificación",VLOOKUP(F10,Listas!$Z$1:$AA$17,2,FALSE)+VLOOKUP(G10,Listas!$Z$1:$AA$17,2,FALSE)+VLOOKUP(H10,Listas!$Z$1:$AA$17,2,FALSE)+VLOOKUP(I10,Listas!$Z$1:$AA$17,2,FALSE)+VLOOKUP(J10,Listas!$Z$1:$AA$17,2,FALSE)+VLOOKUP(K10,Listas!$Z$1:$AA$17,2,FALSE)+VLOOKUP(L10,Listas!$Z$1:$AA$17,2,FALSE)))</f>
        <v/>
      </c>
      <c r="O10" s="50" t="str">
        <f t="shared" ref="O10:O11" si="1">IF(OR(N10="",N10="Finalice la valoración del control para emitir su calificación"),"",IF(N10&lt;96,"Debe establecer un plan de acción en la hoja No. 7, que permita tener un control bien diseñado.","No debe establecer un plan de acción para mejorar el diseño del control."))</f>
        <v/>
      </c>
      <c r="P10" s="49"/>
      <c r="Q10" s="50" t="str">
        <f t="shared" ref="Q10:Q11" si="2">IFERROR(IF(OR(M10="",MID(P10,1,SEARCH(" =",P10:P10,1)-1)=""),"",
IF(AND(M10="Fuerte",MID(P10,1,SEARCH(" =",P10:P10,1)-1)="Fuerte"),"Fuerte",
IF(AND(M10="Moderado",MID(P10,1,SEARCH(" =",P10:P10,1)-1)="Moderado"),"Moderado",
IF(OR(M10="Débil",MID(P10,1,SEARCH(" =",P10:P10,1)-1)="Débil"),"Débil",
IF(OR(M10="Fuerte",MID(P10,1,SEARCH(" =",P10:P10,1)-1)="Moderado"),"Moderado",
IF(OR(M10="Moderado",MID(P10,1,SEARCH(" =",P10:P10,1)-1)="Fuerte"),"Moderado","")))))),"")</f>
        <v/>
      </c>
      <c r="R10" s="193"/>
      <c r="S10" s="193"/>
      <c r="T10" s="196"/>
      <c r="U10" s="112"/>
      <c r="V10" s="200"/>
      <c r="W10" s="203"/>
      <c r="X10" s="3"/>
      <c r="Y10" s="3"/>
      <c r="Z10" s="3"/>
      <c r="AA10" s="3"/>
      <c r="AB10" s="3"/>
      <c r="AC10" s="3"/>
      <c r="AD10" s="3"/>
      <c r="AE10" s="3"/>
      <c r="AF10" s="3"/>
      <c r="AG10" s="3"/>
      <c r="AH10" s="3"/>
      <c r="AI10" s="3"/>
      <c r="AJ10" s="3"/>
      <c r="AK10" s="3"/>
      <c r="AL10" s="3"/>
      <c r="AM10" s="3"/>
    </row>
    <row r="11" spans="1:39" ht="45.75" customHeight="1" x14ac:dyDescent="0.3">
      <c r="A11" s="118"/>
      <c r="B11" s="185"/>
      <c r="C11" s="164"/>
      <c r="D11" s="164"/>
      <c r="E11" s="58"/>
      <c r="F11" s="57"/>
      <c r="G11" s="57"/>
      <c r="H11" s="57"/>
      <c r="I11" s="57"/>
      <c r="J11" s="57"/>
      <c r="K11" s="57"/>
      <c r="L11" s="57"/>
      <c r="M11" s="50" t="str">
        <f t="shared" si="0"/>
        <v/>
      </c>
      <c r="N11" s="50" t="str">
        <f>IF(AND(F11="",G11="",H11="",I11="",J11="",K11="",L11=""),"",IF(OR(F11="",G11="",H11="",I11="",J11="",K11="",L11=""),"Finalice la valoración del control para emitir su calificación",VLOOKUP(F11,Listas!$Z$1:$AA$17,2,FALSE)+VLOOKUP(G11,Listas!$Z$1:$AA$17,2,FALSE)+VLOOKUP(H11,Listas!$Z$1:$AA$17,2,FALSE)+VLOOKUP(I11,Listas!$Z$1:$AA$17,2,FALSE)+VLOOKUP(J11,Listas!$Z$1:$AA$17,2,FALSE)+VLOOKUP(K11,Listas!$Z$1:$AA$17,2,FALSE)+VLOOKUP(L11,Listas!$Z$1:$AA$17,2,FALSE)))</f>
        <v/>
      </c>
      <c r="O11" s="50" t="str">
        <f t="shared" si="1"/>
        <v/>
      </c>
      <c r="P11" s="49"/>
      <c r="Q11" s="50" t="str">
        <f t="shared" si="2"/>
        <v/>
      </c>
      <c r="R11" s="194"/>
      <c r="S11" s="194"/>
      <c r="T11" s="197"/>
      <c r="U11" s="113"/>
      <c r="V11" s="201"/>
      <c r="W11" s="204"/>
      <c r="X11" s="3"/>
      <c r="Y11" s="3"/>
      <c r="Z11" s="3"/>
      <c r="AA11" s="3"/>
      <c r="AB11" s="3"/>
      <c r="AC11" s="3"/>
      <c r="AD11" s="3"/>
      <c r="AE11" s="3"/>
      <c r="AF11" s="3"/>
      <c r="AG11" s="3"/>
      <c r="AH11" s="3"/>
      <c r="AI11" s="3"/>
      <c r="AJ11" s="3"/>
      <c r="AK11" s="3"/>
      <c r="AL11" s="3"/>
      <c r="AM11" s="3"/>
    </row>
    <row r="12" spans="1:39" ht="45.75" customHeight="1" x14ac:dyDescent="0.3">
      <c r="A12" s="118">
        <v>2</v>
      </c>
      <c r="B12" s="185" t="str">
        <f>IF(OR('2. Identificación del Riesgo'!H12:H14="Corrupción",'2. Identificación del Riesgo'!H12:H14="Lavado de Activos",'2. Identificación del Riesgo'!H12:H14="Financiación del Terrorismo",'2. Identificación del Riesgo'!H12:H14="Trámites, OPAs y Consultas de Acceso a la Información Pública"),'2. Identificación del Riesgo'!B12:B14,
IF('2. Identificación del Riesgo'!H12:H14="","",
IF(OR('2. Identificación del Riesgo'!H12:H14&lt;&gt;"Corrupción",'2. Identificación del Riesgo'!H12:H14&lt;&gt;"Lavado de Activos",'2. Identificación del Riesgo'!H12:H14&lt;&gt;"Financiación del Terrorismo",'2. Identificación del Riesgo'!H12:H14&lt;&gt;"Trámites, OPAs y Consultas de Acceso a la Información Pública"),"No aplica")))</f>
        <v>No aplica</v>
      </c>
      <c r="C12" s="164" t="str">
        <f>IF(OR('2. Identificación del Riesgo'!H12:H14="Corrupción",'2. Identificación del Riesgo'!H12:H14="Lavado de Activos",'2. Identificación del Riesgo'!H12:H14="Financiación del Terrorismo",'2. Identificación del Riesgo'!H12:H14="Trámites, OPAs y Consultas de Acceso a la Información Pública"),'2. Identificación del Riesgo'!G12:G14,
IF('2. Identificación del Riesgo'!H12:H14="","",
IF(OR('2. Identificación del Riesgo'!H12:H14&lt;&gt;"Corrupción",'2. Identificación del Riesgo'!H12:H14&lt;&gt;"Lavado de Activos",'2. Identificación del Riesgo'!H12:H14&lt;&gt;"Financiación del Terrorismo",'2. Identificación del Riesgo'!H12:H14&lt;&gt;"Trámites, OPAs y Consultas de Acceso a la Información Pública"),"No aplica")))</f>
        <v>No aplica</v>
      </c>
      <c r="D12" s="164" t="str">
        <f>IF(OR('2. Identificación del Riesgo'!H12:H14="Corrupción",'2. Identificación del Riesgo'!H12:H14="Lavado de Activos",'2. Identificación del Riesgo'!H12:H14="Financiación del Terrorismo",'2. Identificación del Riesgo'!H12:H14="Trámites, OPAs y Consultas de Acceso a la Información Pública"),'2. Identificación del Riesgo'!H12:H14,
IF('2. Identificación del Riesgo'!H12:H14="","",
IF(OR('2. Identificación del Riesgo'!H12:H14&lt;&gt;"Corrupción",'2. Identificación del Riesgo'!H12:H14&lt;&gt;"Lavado de Activos",'2. Identificación del Riesgo'!H12:H14&lt;&gt;"Financiación del Terrorismo",'2. Identificación del Riesgo'!H12:H14&lt;&gt;"Trámites, OPAs y Consultas de Acceso a la Información Pública"),"No aplica")))</f>
        <v>No aplica</v>
      </c>
      <c r="E12" s="56"/>
      <c r="F12" s="57"/>
      <c r="G12" s="57"/>
      <c r="H12" s="57"/>
      <c r="I12" s="57"/>
      <c r="J12" s="57"/>
      <c r="K12" s="57"/>
      <c r="L12" s="57"/>
      <c r="M12" s="50" t="str">
        <f t="shared" ref="M12" si="3">IF(AND(N12&gt;=0,N12&lt;=85),"Débil",
IF(AND(N12&gt;=86,N12&lt;=95),"Moderado",
IF(AND(N12&gt;=96,N12&lt;=100),"Fuerte","")))</f>
        <v/>
      </c>
      <c r="N12" s="50" t="str">
        <f>IF(AND(F12="",G12="",H12="",I12="",J12="",K12="",L12=""),"",IF(OR(F12="",G12="",H12="",I12="",J12="",K12="",L12=""),"Finalice la valoración del control para emitir su calificación",VLOOKUP(F12,Listas!$Z$1:$AA$17,2,FALSE)+VLOOKUP(G12,Listas!$Z$1:$AA$17,2,FALSE)+VLOOKUP(H12,Listas!$Z$1:$AA$17,2,FALSE)+VLOOKUP(I12,Listas!$Z$1:$AA$17,2,FALSE)+VLOOKUP(J12,Listas!$Z$1:$AA$17,2,FALSE)+VLOOKUP(K12,Listas!$Z$1:$AA$17,2,FALSE)+VLOOKUP(L12,Listas!$Z$1:$AA$17,2,FALSE)))</f>
        <v/>
      </c>
      <c r="O12" s="50" t="str">
        <f t="shared" ref="O12" si="4">IF(OR(N12="",N12="Finalice la valoración del control para emitir su calificación"),"",IF(N12&lt;96,"Debe establecer un plan de acción en la hoja No. 7, que permita tener un control bien diseñado.","No debe establecer un plan de acción para mejorar el diseño del control."))</f>
        <v/>
      </c>
      <c r="P12" s="49"/>
      <c r="Q12" s="50" t="str">
        <f t="shared" ref="Q12" si="5">IFERROR(IF(OR(M12="",MID(P12,1,SEARCH(" =",P12:P12,1)-1)=""),"",
IF(AND(M12="Fuerte",MID(P12,1,SEARCH(" =",P12:P12,1)-1)="Fuerte"),"Fuerte",
IF(AND(M12="Moderado",MID(P12,1,SEARCH(" =",P12:P12,1)-1)="Moderado"),"Moderado",
IF(OR(M12="Débil",MID(P12,1,SEARCH(" =",P12:P12,1)-1)="Débil"),"Débil",
IF(OR(M12="Fuerte",MID(P12,1,SEARCH(" =",P12:P12,1)-1)="Moderado"),"Moderado",
IF(OR(M12="Moderado",MID(P12,1,SEARCH(" =",P12:P12,1)-1)="Fuerte"),"Moderado","")))))),"")</f>
        <v/>
      </c>
      <c r="R12" s="192" t="str">
        <f>IF(AND(N12="",N13="",N14=""),"",AVERAGE(N12:N14))</f>
        <v/>
      </c>
      <c r="S12" s="192" t="str">
        <f>IF(R12="","",
IF(R12=100,"Fuerte",
IF(R12&lt;50,"Débil",
IF(OR(R12&gt;=50,R12&lt;100),"Moderado",""))))</f>
        <v/>
      </c>
      <c r="T12" s="195" t="str">
        <f>IF(S12="","",IF(S12="Fuerte","NO","SI"))</f>
        <v/>
      </c>
      <c r="U12" s="111"/>
      <c r="V12" s="199" t="str">
        <f>IF(OR(S12="",U12=""),"",
IF(S12="Débil","No aplica desplazamiento por tener una solidez débil.",
IF(AND(S12="Fuerte",OR(U12="El control ayuda a disminuir directamente tanto la probabilidad como el impacto.",U12="El control ayuda a disminuir directamente la probabilidad e indirectamente el impacto.",U12="El control ayuda a disminuir directamente la probabilidad y el impacto no disminuye.")),2,
IF(AND(S12="Fuerte",U12="El control no disminuye la probabilidad y el impacto disminuye directamente."),0,
IF(AND(S12="Moderado",OR(U12="El control ayuda a disminuir directamente tanto la probabilidad como el impacto.",U12="El control ayuda a disminuir directamente la probabilidad e indirectamente el impacto.",U12="El control ayuda a disminuir directamente la probabilidad y el impacto no disminuye.")),1,
IF(AND(S12="Moderado",U12="El control no disminuye la probabilidad y el impacto disminuye directamente."),0,""))))))</f>
        <v/>
      </c>
      <c r="W12" s="202" t="str">
        <f>IF(AND($D$12&lt;&gt;"Corrupción",$D$12&lt;&gt;"Lavado de Activos",$D$12&lt;&gt;"Financiación del Terrorismo",$D$12&lt;&gt;"Trámites, OPAs y Consultas de Acceso a la Información Pública"),"",
IF(OR($D$12="Corrupción",$D$12="Lavado de Activos",$D$12="Financiación del Terrorismo",$D$12="Trámites, OPAs y Consultas de Acceso a la Información Pública"),
IF(V12="","",
IF(OR(V12="No aplica desplazamiento por tener una solidez débil.",V12=0),'2. Identificación del Riesgo'!$K$12,
IF(AND(S12="Fuerte",V12=2,OR('2. Identificación del Riesgo'!$K$12="Rara vez",'2. Identificación del Riesgo'!$K$12="Improbable",'2. Identificación del Riesgo'!$K$12="Posible")),"Rara vez",
IF(AND(S12="Fuerte",V12=2,'2. Identificación del Riesgo'!$K$12="Probable"),"Improbable",
IF(AND(S12="Fuerte",V12=2,'2. Identificación del Riesgo'!$K$12="Casi seguro"),"Posible",
IF(AND(S12="Moderado",V12=1,OR('2. Identificación del Riesgo'!$K$12="Rara vez",'2. Identificación del Riesgo'!$K$12="Improbable")),"Rara vez",
IF(AND(S12="Moderado",V12=1,'2. Identificación del Riesgo'!$K$12="Posible"),"Improbable",
IF(AND(S12="Moderado",V12=1,'2. Identificación del Riesgo'!$K$12="Probable"),"Posible",
IF(AND(S12="Moderado",V12=1,'2. Identificación del Riesgo'!$K$12="Casi seguro"),"Probable","")))))))))))</f>
        <v/>
      </c>
      <c r="X12" s="3"/>
      <c r="Y12" s="3"/>
      <c r="Z12" s="3"/>
      <c r="AA12" s="3"/>
      <c r="AB12" s="3"/>
      <c r="AC12" s="3"/>
      <c r="AD12" s="3"/>
      <c r="AE12" s="3"/>
      <c r="AF12" s="3"/>
      <c r="AG12" s="3"/>
      <c r="AH12" s="3"/>
      <c r="AI12" s="3"/>
      <c r="AJ12" s="3"/>
      <c r="AK12" s="3"/>
      <c r="AL12" s="3"/>
      <c r="AM12" s="3"/>
    </row>
    <row r="13" spans="1:39" ht="45.75" customHeight="1" x14ac:dyDescent="0.3">
      <c r="A13" s="118"/>
      <c r="B13" s="185"/>
      <c r="C13" s="164"/>
      <c r="D13" s="164"/>
      <c r="E13" s="56"/>
      <c r="F13" s="57"/>
      <c r="G13" s="57"/>
      <c r="H13" s="57"/>
      <c r="I13" s="57"/>
      <c r="J13" s="57"/>
      <c r="K13" s="57"/>
      <c r="L13" s="57"/>
      <c r="M13" s="50" t="str">
        <f t="shared" ref="M13" si="6">IF(AND(N13&gt;=0,N13&lt;=85),"Débil",
IF(AND(N13&gt;=86,N13&lt;=95),"Moderado",
IF(AND(N13&gt;=96,N13&lt;=100),"Fuerte","")))</f>
        <v/>
      </c>
      <c r="N13" s="50" t="str">
        <f>IF(AND(F13="",G13="",H13="",I13="",J13="",K13="",L13=""),"",IF(OR(F13="",G13="",H13="",I13="",J13="",K13="",L13=""),"Finalice la valoración del control para emitir su calificación",VLOOKUP(F13,Listas!$Z$1:$AA$17,2,FALSE)+VLOOKUP(G13,Listas!$Z$1:$AA$17,2,FALSE)+VLOOKUP(H13,Listas!$Z$1:$AA$17,2,FALSE)+VLOOKUP(I13,Listas!$Z$1:$AA$17,2,FALSE)+VLOOKUP(J13,Listas!$Z$1:$AA$17,2,FALSE)+VLOOKUP(K13,Listas!$Z$1:$AA$17,2,FALSE)+VLOOKUP(L13,Listas!$Z$1:$AA$17,2,FALSE)))</f>
        <v/>
      </c>
      <c r="O13" s="50" t="str">
        <f t="shared" ref="O13" si="7">IF(OR(N13="",N13="Finalice la valoración del control para emitir su calificación"),"",IF(N13&lt;96,"Debe establecer un plan de acción en la hoja No. 7, que permita tener un control bien diseñado.","No debe establecer un plan de acción para mejorar el diseño del control."))</f>
        <v/>
      </c>
      <c r="P13" s="49"/>
      <c r="Q13" s="50" t="str">
        <f t="shared" ref="Q13" si="8">IFERROR(IF(OR(M13="",MID(P13,1,SEARCH(" =",P13:P13,1)-1)=""),"",
IF(AND(M13="Fuerte",MID(P13,1,SEARCH(" =",P13:P13,1)-1)="Fuerte"),"Fuerte",
IF(AND(M13="Moderado",MID(P13,1,SEARCH(" =",P13:P13,1)-1)="Moderado"),"Moderado",
IF(OR(M13="Débil",MID(P13,1,SEARCH(" =",P13:P13,1)-1)="Débil"),"Débil",
IF(OR(M13="Fuerte",MID(P13,1,SEARCH(" =",P13:P13,1)-1)="Moderado"),"Moderado",
IF(OR(M13="Moderado",MID(P13,1,SEARCH(" =",P13:P13,1)-1)="Fuerte"),"Moderado","")))))),"")</f>
        <v/>
      </c>
      <c r="R13" s="193"/>
      <c r="S13" s="193"/>
      <c r="T13" s="196"/>
      <c r="U13" s="112"/>
      <c r="V13" s="200"/>
      <c r="W13" s="203"/>
      <c r="X13" s="3"/>
      <c r="Y13" s="3"/>
      <c r="Z13" s="3"/>
      <c r="AA13" s="3"/>
      <c r="AB13" s="3"/>
      <c r="AC13" s="3"/>
      <c r="AD13" s="3"/>
      <c r="AE13" s="3"/>
      <c r="AF13" s="3"/>
      <c r="AG13" s="3"/>
      <c r="AH13" s="3"/>
      <c r="AI13" s="3"/>
      <c r="AJ13" s="3"/>
      <c r="AK13" s="3"/>
      <c r="AL13" s="3"/>
      <c r="AM13" s="3"/>
    </row>
    <row r="14" spans="1:39" ht="45.75" customHeight="1" x14ac:dyDescent="0.3">
      <c r="A14" s="118"/>
      <c r="B14" s="185"/>
      <c r="C14" s="164"/>
      <c r="D14" s="164"/>
      <c r="E14" s="56"/>
      <c r="F14" s="57"/>
      <c r="G14" s="57"/>
      <c r="H14" s="57"/>
      <c r="I14" s="57"/>
      <c r="J14" s="57"/>
      <c r="K14" s="57"/>
      <c r="L14" s="57"/>
      <c r="M14" s="50" t="str">
        <f t="shared" ref="M14" si="9">IF(AND(N14&gt;=0,N14&lt;=85),"Débil",
IF(AND(N14&gt;=86,N14&lt;=95),"Moderado",
IF(AND(N14&gt;=96,N14&lt;=100),"Fuerte","")))</f>
        <v/>
      </c>
      <c r="N14" s="50" t="str">
        <f>IF(AND(F14="",G14="",H14="",I14="",J14="",K14="",L14=""),"",IF(OR(F14="",G14="",H14="",I14="",J14="",K14="",L14=""),"Finalice la valoración del control para emitir su calificación",VLOOKUP(F14,Listas!$Z$1:$AA$17,2,FALSE)+VLOOKUP(G14,Listas!$Z$1:$AA$17,2,FALSE)+VLOOKUP(H14,Listas!$Z$1:$AA$17,2,FALSE)+VLOOKUP(I14,Listas!$Z$1:$AA$17,2,FALSE)+VLOOKUP(J14,Listas!$Z$1:$AA$17,2,FALSE)+VLOOKUP(K14,Listas!$Z$1:$AA$17,2,FALSE)+VLOOKUP(L14,Listas!$Z$1:$AA$17,2,FALSE)))</f>
        <v/>
      </c>
      <c r="O14" s="50" t="str">
        <f t="shared" ref="O14" si="10">IF(OR(N14="",N14="Finalice la valoración del control para emitir su calificación"),"",IF(N14&lt;96,"Debe establecer un plan de acción en la hoja No. 7, que permita tener un control bien diseñado.","No debe establecer un plan de acción para mejorar el diseño del control."))</f>
        <v/>
      </c>
      <c r="P14" s="49"/>
      <c r="Q14" s="50" t="str">
        <f t="shared" ref="Q14" si="11">IFERROR(IF(OR(M14="",MID(P14,1,SEARCH(" =",P14:P14,1)-1)=""),"",
IF(AND(M14="Fuerte",MID(P14,1,SEARCH(" =",P14:P14,1)-1)="Fuerte"),"Fuerte",
IF(AND(M14="Moderado",MID(P14,1,SEARCH(" =",P14:P14,1)-1)="Moderado"),"Moderado",
IF(OR(M14="Débil",MID(P14,1,SEARCH(" =",P14:P14,1)-1)="Débil"),"Débil",
IF(OR(M14="Fuerte",MID(P14,1,SEARCH(" =",P14:P14,1)-1)="Moderado"),"Moderado",
IF(OR(M14="Moderado",MID(P14,1,SEARCH(" =",P14:P14,1)-1)="Fuerte"),"Moderado","")))))),"")</f>
        <v/>
      </c>
      <c r="R14" s="194"/>
      <c r="S14" s="194"/>
      <c r="T14" s="197"/>
      <c r="U14" s="113"/>
      <c r="V14" s="201"/>
      <c r="W14" s="204"/>
      <c r="X14" s="3"/>
      <c r="Y14" s="3"/>
      <c r="Z14" s="3"/>
      <c r="AA14" s="3"/>
      <c r="AB14" s="3"/>
      <c r="AC14" s="3"/>
      <c r="AD14" s="3"/>
      <c r="AE14" s="3"/>
      <c r="AF14" s="3"/>
      <c r="AG14" s="3"/>
      <c r="AH14" s="3"/>
      <c r="AI14" s="3"/>
      <c r="AJ14" s="3"/>
      <c r="AK14" s="3"/>
      <c r="AL14" s="3"/>
      <c r="AM14" s="3"/>
    </row>
    <row r="15" spans="1:39" ht="45.75" customHeight="1" x14ac:dyDescent="0.3">
      <c r="A15" s="118">
        <v>3</v>
      </c>
      <c r="B15" s="185" t="str">
        <f>IF(OR('2. Identificación del Riesgo'!H15:H17="Corrupción",'2. Identificación del Riesgo'!H15:H17="Lavado de Activos",'2. Identificación del Riesgo'!H15:H17="Financiación del Terrorismo",'2. Identificación del Riesgo'!H15:H17="Trámites, OPAs y Consultas de Acceso a la Información Pública"),'2. Identificación del Riesgo'!B15:B17,
IF('2. Identificación del Riesgo'!H15:H17="","",
IF(OR('2. Identificación del Riesgo'!H15:H17&lt;&gt;"Corrupción",'2. Identificación del Riesgo'!H15:H17&lt;&gt;"Lavado de Activos",'2. Identificación del Riesgo'!H15:H17&lt;&gt;"Financiación del Terrorismo",'2. Identificación del Riesgo'!H15:H17&lt;&gt;"Trámites, OPAs y Consultas de Acceso a la Información Pública"),"No aplica")))</f>
        <v>No aplica</v>
      </c>
      <c r="C15" s="164" t="str">
        <f>IF(OR('2. Identificación del Riesgo'!H15:H17="Corrupción",'2. Identificación del Riesgo'!H15:H17="Lavado de Activos",'2. Identificación del Riesgo'!H15:H17="Financiación del Terrorismo",'2. Identificación del Riesgo'!H15:H17="Trámites, OPAs y Consultas de Acceso a la Información Pública"),'2. Identificación del Riesgo'!G15:G17,
IF('2. Identificación del Riesgo'!H15:H17="","",
IF(OR('2. Identificación del Riesgo'!H15:H17&lt;&gt;"Corrupción",'2. Identificación del Riesgo'!H15:H17&lt;&gt;"Lavado de Activos",'2. Identificación del Riesgo'!H15:H17&lt;&gt;"Financiación del Terrorismo",'2. Identificación del Riesgo'!H15:H17&lt;&gt;"Trámites, OPAs y Consultas de Acceso a la Información Pública"),"No aplica")))</f>
        <v>No aplica</v>
      </c>
      <c r="D15" s="164" t="str">
        <f>IF(OR('2. Identificación del Riesgo'!H15:H17="Corrupción",'2. Identificación del Riesgo'!H15:H17="Lavado de Activos",'2. Identificación del Riesgo'!H15:H17="Financiación del Terrorismo",'2. Identificación del Riesgo'!H15:H17="Trámites, OPAs y Consultas de Acceso a la Información Pública"),'2. Identificación del Riesgo'!H15:H17,
IF('2. Identificación del Riesgo'!H15:H17="","",
IF(OR('2. Identificación del Riesgo'!H15:H17&lt;&gt;"Corrupción",'2. Identificación del Riesgo'!H15:H17&lt;&gt;"Lavado de Activos",'2. Identificación del Riesgo'!H15:H17&lt;&gt;"Financiación del Terrorismo",'2. Identificación del Riesgo'!H15:H17&lt;&gt;"Trámites, OPAs y Consultas de Acceso a la Información Pública"),"No aplica")))</f>
        <v>No aplica</v>
      </c>
      <c r="E15" s="56"/>
      <c r="F15" s="57"/>
      <c r="G15" s="57"/>
      <c r="H15" s="57"/>
      <c r="I15" s="57"/>
      <c r="J15" s="57"/>
      <c r="K15" s="57"/>
      <c r="L15" s="57"/>
      <c r="M15" s="50" t="str">
        <f t="shared" ref="M15" si="12">IF(AND(N15&gt;=0,N15&lt;=85),"Débil",
IF(AND(N15&gt;=86,N15&lt;=95),"Moderado",
IF(AND(N15&gt;=96,N15&lt;=100),"Fuerte","")))</f>
        <v/>
      </c>
      <c r="N15" s="50" t="str">
        <f>IF(AND(F15="",G15="",H15="",I15="",J15="",K15="",L15=""),"",IF(OR(F15="",G15="",H15="",I15="",J15="",K15="",L15=""),"Finalice la valoración del control para emitir su calificación",VLOOKUP(F15,Listas!$Z$1:$AA$17,2,FALSE)+VLOOKUP(G15,Listas!$Z$1:$AA$17,2,FALSE)+VLOOKUP(H15,Listas!$Z$1:$AA$17,2,FALSE)+VLOOKUP(I15,Listas!$Z$1:$AA$17,2,FALSE)+VLOOKUP(J15,Listas!$Z$1:$AA$17,2,FALSE)+VLOOKUP(K15,Listas!$Z$1:$AA$17,2,FALSE)+VLOOKUP(L15,Listas!$Z$1:$AA$17,2,FALSE)))</f>
        <v/>
      </c>
      <c r="O15" s="50" t="str">
        <f t="shared" ref="O15" si="13">IF(OR(N15="",N15="Finalice la valoración del control para emitir su calificación"),"",IF(N15&lt;96,"Debe establecer un plan de acción en la hoja No. 7, que permita tener un control bien diseñado.","No debe establecer un plan de acción para mejorar el diseño del control."))</f>
        <v/>
      </c>
      <c r="P15" s="49"/>
      <c r="Q15" s="50" t="str">
        <f t="shared" ref="Q15" si="14">IFERROR(IF(OR(M15="",MID(P15,1,SEARCH(" =",P15:P15,1)-1)=""),"",
IF(AND(M15="Fuerte",MID(P15,1,SEARCH(" =",P15:P15,1)-1)="Fuerte"),"Fuerte",
IF(AND(M15="Moderado",MID(P15,1,SEARCH(" =",P15:P15,1)-1)="Moderado"),"Moderado",
IF(OR(M15="Débil",MID(P15,1,SEARCH(" =",P15:P15,1)-1)="Débil"),"Débil",
IF(OR(M15="Fuerte",MID(P15,1,SEARCH(" =",P15:P15,1)-1)="Moderado"),"Moderado",
IF(OR(M15="Moderado",MID(P15,1,SEARCH(" =",P15:P15,1)-1)="Fuerte"),"Moderado","")))))),"")</f>
        <v/>
      </c>
      <c r="R15" s="192" t="str">
        <f>IF(AND(N15="",N16="",N17=""),"",AVERAGE(N15:N17))</f>
        <v/>
      </c>
      <c r="S15" s="192" t="str">
        <f>IF(R15="","",
IF(R15=100,"Fuerte",
IF(R15&lt;50,"Débil",
IF(OR(R15&gt;=50,R15&lt;100),"Moderado",""))))</f>
        <v/>
      </c>
      <c r="T15" s="195" t="str">
        <f>IF(S15="","",IF(S15="Fuerte","NO","SI"))</f>
        <v/>
      </c>
      <c r="U15" s="111"/>
      <c r="V15" s="199" t="str">
        <f>IF(OR(S15="",U15=""),"",
IF(S15="Débil","No aplica desplazamiento por tener una solidez débil.",
IF(AND(S15="Fuerte",OR(U15="El control ayuda a disminuir directamente tanto la probabilidad como el impacto.",U15="El control ayuda a disminuir directamente la probabilidad e indirectamente el impacto.",U15="El control ayuda a disminuir directamente la probabilidad y el impacto no disminuye.")),2,
IF(AND(S15="Fuerte",U15="El control no disminuye la probabilidad y el impacto disminuye directamente."),0,
IF(AND(S15="Moderado",OR(U15="El control ayuda a disminuir directamente tanto la probabilidad como el impacto.",U15="El control ayuda a disminuir directamente la probabilidad e indirectamente el impacto.",U15="El control ayuda a disminuir directamente la probabilidad y el impacto no disminuye.")),1,
IF(AND(S15="Moderado",U15="El control no disminuye la probabilidad y el impacto disminuye directamente."),0,""))))))</f>
        <v/>
      </c>
      <c r="W15" s="202" t="str">
        <f>IF(AND($D$15&lt;&gt;"Corrupción",$D$15&lt;&gt;"Lavado de Activos",$D$15&lt;&gt;"Financiación del Terrorismo",$D$15&lt;&gt;"Trámites, OPAs y Consultas de Acceso a la Información Pública"),"",
IF(OR($D$15="Corrupción",$D$15="Lavado de Activos",$D$15="Financiación del Terrorismo",$D$15="Trámites, OPAs y Consultas de Acceso a la Información Pública"),
IF(V15="","",
IF(OR(V15="No aplica desplazamiento por tener una solidez débil.",V15=0),'2. Identificación del Riesgo'!$K$15,
IF(AND(S15="Fuerte",V15=2,OR('2. Identificación del Riesgo'!$K$15="Rara vez",'2. Identificación del Riesgo'!$K$15="Improbable",'2. Identificación del Riesgo'!$K$15="Posible")),"Rara vez",
IF(AND(S15="Fuerte",V15=2,'2. Identificación del Riesgo'!$K$15="Probable"),"Improbable",
IF(AND(S15="Fuerte",V15=2,'2. Identificación del Riesgo'!$K$15="Casi seguro"),"Posible",
IF(AND(S15="Moderado",V15=1,OR('2. Identificación del Riesgo'!$K$15="Rara vez",'2. Identificación del Riesgo'!$K$15:$K$17="Improbable")),"Rara vez",
IF(AND(S15="Moderado",V15=1,'2. Identificación del Riesgo'!$K$15="Posible"),"Improbable",
IF(AND(S15="Moderado",V15=1,'2. Identificación del Riesgo'!$K$15="Probable"),"Posible",
IF(AND(S15="Moderado",V15=1,'2. Identificación del Riesgo'!$K$15="Casi seguro"),"Probable","")))))))))))</f>
        <v/>
      </c>
      <c r="X15" s="3"/>
      <c r="Y15" s="3"/>
      <c r="Z15" s="3"/>
      <c r="AA15" s="3"/>
      <c r="AB15" s="3"/>
      <c r="AC15" s="3"/>
      <c r="AD15" s="3"/>
      <c r="AE15" s="3"/>
      <c r="AF15" s="3"/>
      <c r="AG15" s="3"/>
      <c r="AH15" s="3"/>
      <c r="AI15" s="3"/>
      <c r="AJ15" s="3"/>
      <c r="AK15" s="3"/>
      <c r="AL15" s="3"/>
      <c r="AM15" s="3"/>
    </row>
    <row r="16" spans="1:39" ht="45.75" customHeight="1" x14ac:dyDescent="0.3">
      <c r="A16" s="118"/>
      <c r="B16" s="185"/>
      <c r="C16" s="164"/>
      <c r="D16" s="164"/>
      <c r="E16" s="56"/>
      <c r="F16" s="57"/>
      <c r="G16" s="57"/>
      <c r="H16" s="57"/>
      <c r="I16" s="57"/>
      <c r="J16" s="57"/>
      <c r="K16" s="57"/>
      <c r="L16" s="57"/>
      <c r="M16" s="50" t="str">
        <f t="shared" ref="M16:M17" si="15">IF(AND(N16&gt;=0,N16&lt;=85),"Débil",
IF(AND(N16&gt;=86,N16&lt;=95),"Moderado",
IF(AND(N16&gt;=96,N16&lt;=100),"Fuerte","")))</f>
        <v/>
      </c>
      <c r="N16" s="50" t="str">
        <f>IF(AND(F16="",G16="",H16="",I16="",J16="",K16="",L16=""),"",IF(OR(F16="",G16="",H16="",I16="",J16="",K16="",L16=""),"Finalice la valoración del control para emitir su calificación",VLOOKUP(F16,Listas!$Z$1:$AA$17,2,FALSE)+VLOOKUP(G16,Listas!$Z$1:$AA$17,2,FALSE)+VLOOKUP(H16,Listas!$Z$1:$AA$17,2,FALSE)+VLOOKUP(I16,Listas!$Z$1:$AA$17,2,FALSE)+VLOOKUP(J16,Listas!$Z$1:$AA$17,2,FALSE)+VLOOKUP(K16,Listas!$Z$1:$AA$17,2,FALSE)+VLOOKUP(L16,Listas!$Z$1:$AA$17,2,FALSE)))</f>
        <v/>
      </c>
      <c r="O16" s="50" t="str">
        <f t="shared" ref="O16:O17" si="16">IF(OR(N16="",N16="Finalice la valoración del control para emitir su calificación"),"",IF(N16&lt;96,"Debe establecer un plan de acción en la hoja No. 7, que permita tener un control bien diseñado.","No debe establecer un plan de acción para mejorar el diseño del control."))</f>
        <v/>
      </c>
      <c r="P16" s="49"/>
      <c r="Q16" s="50" t="str">
        <f t="shared" ref="Q16:Q17" si="17">IFERROR(IF(OR(M16="",MID(P16,1,SEARCH(" =",P16:P16,1)-1)=""),"",
IF(AND(M16="Fuerte",MID(P16,1,SEARCH(" =",P16:P16,1)-1)="Fuerte"),"Fuerte",
IF(AND(M16="Moderado",MID(P16,1,SEARCH(" =",P16:P16,1)-1)="Moderado"),"Moderado",
IF(OR(M16="Débil",MID(P16,1,SEARCH(" =",P16:P16,1)-1)="Débil"),"Débil",
IF(OR(M16="Fuerte",MID(P16,1,SEARCH(" =",P16:P16,1)-1)="Moderado"),"Moderado",
IF(OR(M16="Moderado",MID(P16,1,SEARCH(" =",P16:P16,1)-1)="Fuerte"),"Moderado","")))))),"")</f>
        <v/>
      </c>
      <c r="R16" s="193"/>
      <c r="S16" s="193"/>
      <c r="T16" s="196"/>
      <c r="U16" s="112"/>
      <c r="V16" s="200"/>
      <c r="W16" s="203"/>
      <c r="X16" s="3"/>
      <c r="Y16" s="3"/>
      <c r="Z16" s="3"/>
      <c r="AA16" s="3"/>
      <c r="AB16" s="3"/>
      <c r="AC16" s="3"/>
      <c r="AD16" s="3"/>
      <c r="AE16" s="3"/>
      <c r="AF16" s="3"/>
      <c r="AG16" s="3"/>
      <c r="AH16" s="3"/>
      <c r="AI16" s="3"/>
      <c r="AJ16" s="3"/>
      <c r="AK16" s="3"/>
      <c r="AL16" s="3"/>
      <c r="AM16" s="3"/>
    </row>
    <row r="17" spans="1:39" ht="45.75" customHeight="1" x14ac:dyDescent="0.3">
      <c r="A17" s="118"/>
      <c r="B17" s="185"/>
      <c r="C17" s="164"/>
      <c r="D17" s="164"/>
      <c r="E17" s="56"/>
      <c r="F17" s="57"/>
      <c r="G17" s="57"/>
      <c r="H17" s="57"/>
      <c r="I17" s="57"/>
      <c r="J17" s="57"/>
      <c r="K17" s="57"/>
      <c r="L17" s="57"/>
      <c r="M17" s="50" t="str">
        <f t="shared" si="15"/>
        <v/>
      </c>
      <c r="N17" s="50" t="str">
        <f>IF(AND(F17="",G17="",H17="",I17="",J17="",K17="",L17=""),"",IF(OR(F17="",G17="",H17="",I17="",J17="",K17="",L17=""),"Finalice la valoración del control para emitir su calificación",VLOOKUP(F17,Listas!$Z$1:$AA$17,2,FALSE)+VLOOKUP(G17,Listas!$Z$1:$AA$17,2,FALSE)+VLOOKUP(H17,Listas!$Z$1:$AA$17,2,FALSE)+VLOOKUP(I17,Listas!$Z$1:$AA$17,2,FALSE)+VLOOKUP(J17,Listas!$Z$1:$AA$17,2,FALSE)+VLOOKUP(K17,Listas!$Z$1:$AA$17,2,FALSE)+VLOOKUP(L17,Listas!$Z$1:$AA$17,2,FALSE)))</f>
        <v/>
      </c>
      <c r="O17" s="50" t="str">
        <f t="shared" si="16"/>
        <v/>
      </c>
      <c r="P17" s="49"/>
      <c r="Q17" s="50" t="str">
        <f t="shared" si="17"/>
        <v/>
      </c>
      <c r="R17" s="194"/>
      <c r="S17" s="194"/>
      <c r="T17" s="197"/>
      <c r="U17" s="113"/>
      <c r="V17" s="201"/>
      <c r="W17" s="204"/>
      <c r="X17" s="3"/>
      <c r="Y17" s="3"/>
      <c r="Z17" s="3"/>
      <c r="AA17" s="3"/>
      <c r="AB17" s="3"/>
      <c r="AC17" s="3"/>
      <c r="AD17" s="3"/>
      <c r="AE17" s="3"/>
      <c r="AF17" s="3"/>
      <c r="AG17" s="3"/>
      <c r="AH17" s="3"/>
      <c r="AI17" s="3"/>
      <c r="AJ17" s="3"/>
      <c r="AK17" s="3"/>
      <c r="AL17" s="3"/>
      <c r="AM17" s="3"/>
    </row>
    <row r="18" spans="1:39" ht="45.75" customHeight="1" x14ac:dyDescent="0.3">
      <c r="A18" s="118">
        <v>4</v>
      </c>
      <c r="B18" s="185" t="str">
        <f>IF(OR('2. Identificación del Riesgo'!H18:H20="Corrupción",'2. Identificación del Riesgo'!H18:H20="Lavado de Activos",'2. Identificación del Riesgo'!H18:H20="Financiación del Terrorismo",'2. Identificación del Riesgo'!H18:H20="Trámites, OPAs y Consultas de Acceso a la Información Pública"),'2. Identificación del Riesgo'!B18:B20,
IF('2. Identificación del Riesgo'!H18:H20="","",
IF(OR('2. Identificación del Riesgo'!H18:H20&lt;&gt;"Corrupción",'2. Identificación del Riesgo'!H18:H20&lt;&gt;"Lavado de Activos",'2. Identificación del Riesgo'!H18:H20&lt;&gt;"Financiación del Terrorismo",'2. Identificación del Riesgo'!H18:H20&lt;&gt;"Trámites, OPAs y Consultas de Acceso a la Información Pública"),"No aplica")))</f>
        <v>No aplica</v>
      </c>
      <c r="C18" s="164" t="str">
        <f>IF(OR('2. Identificación del Riesgo'!H18:H20="Corrupción",'2. Identificación del Riesgo'!H18:H20="Lavado de Activos",'2. Identificación del Riesgo'!H18:H20="Financiación del Terrorismo",'2. Identificación del Riesgo'!H18:H20="Trámites, OPAs y Consultas de Acceso a la Información Pública"),'2. Identificación del Riesgo'!G18:G20,
IF('2. Identificación del Riesgo'!H18:H20="","",
IF(OR('2. Identificación del Riesgo'!H18:H20&lt;&gt;"Corrupción",'2. Identificación del Riesgo'!H18:H20&lt;&gt;"Lavado de Activos",'2. Identificación del Riesgo'!H18:H20&lt;&gt;"Financiación del Terrorismo",'2. Identificación del Riesgo'!H18:H20&lt;&gt;"Trámites, OPAs y Consultas de Acceso a la Información Pública"),"No aplica")))</f>
        <v>No aplica</v>
      </c>
      <c r="D18" s="164" t="str">
        <f>IF(OR('2. Identificación del Riesgo'!H18:H20="Corrupción",'2. Identificación del Riesgo'!H18:H20="Lavado de Activos",'2. Identificación del Riesgo'!H18:H20="Financiación del Terrorismo",'2. Identificación del Riesgo'!H18:H20="Trámites, OPAs y Consultas de Acceso a la Información Pública"),'2. Identificación del Riesgo'!H18:H20,
IF('2. Identificación del Riesgo'!H18:H20="","",
IF(OR('2. Identificación del Riesgo'!H18:H20&lt;&gt;"Corrupción",'2. Identificación del Riesgo'!H18:H20&lt;&gt;"Lavado de Activos",'2. Identificación del Riesgo'!H18:H20&lt;&gt;"Financiación del Terrorismo",'2. Identificación del Riesgo'!H18:H20&lt;&gt;"Trámites, OPAs y Consultas de Acceso a la Información Pública"),"No aplica")))</f>
        <v>No aplica</v>
      </c>
      <c r="E18" s="56"/>
      <c r="F18" s="57"/>
      <c r="G18" s="57"/>
      <c r="H18" s="57"/>
      <c r="I18" s="57"/>
      <c r="J18" s="57"/>
      <c r="K18" s="57"/>
      <c r="L18" s="57"/>
      <c r="M18" s="50" t="str">
        <f t="shared" ref="M18" si="18">IF(AND(N18&gt;=0,N18&lt;=85),"Débil",
IF(AND(N18&gt;=86,N18&lt;=95),"Moderado",
IF(AND(N18&gt;=96,N18&lt;=100),"Fuerte","")))</f>
        <v/>
      </c>
      <c r="N18" s="50" t="str">
        <f>IF(AND(F18="",G18="",H18="",I18="",J18="",K18="",L18=""),"",IF(OR(F18="",G18="",H18="",I18="",J18="",K18="",L18=""),"Finalice la valoración del control para emitir su calificación",VLOOKUP(F18,Listas!$Z$1:$AA$17,2,FALSE)+VLOOKUP(G18,Listas!$Z$1:$AA$17,2,FALSE)+VLOOKUP(H18,Listas!$Z$1:$AA$17,2,FALSE)+VLOOKUP(I18,Listas!$Z$1:$AA$17,2,FALSE)+VLOOKUP(J18,Listas!$Z$1:$AA$17,2,FALSE)+VLOOKUP(K18,Listas!$Z$1:$AA$17,2,FALSE)+VLOOKUP(L18,Listas!$Z$1:$AA$17,2,FALSE)))</f>
        <v/>
      </c>
      <c r="O18" s="50" t="str">
        <f t="shared" ref="O18" si="19">IF(OR(N18="",N18="Finalice la valoración del control para emitir su calificación"),"",IF(N18&lt;96,"Debe establecer un plan de acción en la hoja No. 7, que permita tener un control bien diseñado.","No debe establecer un plan de acción para mejorar el diseño del control."))</f>
        <v/>
      </c>
      <c r="P18" s="49"/>
      <c r="Q18" s="50" t="str">
        <f t="shared" ref="Q18" si="20">IFERROR(IF(OR(M18="",MID(P18,1,SEARCH(" =",P18:P18,1)-1)=""),"",
IF(AND(M18="Fuerte",MID(P18,1,SEARCH(" =",P18:P18,1)-1)="Fuerte"),"Fuerte",
IF(AND(M18="Moderado",MID(P18,1,SEARCH(" =",P18:P18,1)-1)="Moderado"),"Moderado",
IF(OR(M18="Débil",MID(P18,1,SEARCH(" =",P18:P18,1)-1)="Débil"),"Débil",
IF(OR(M18="Fuerte",MID(P18,1,SEARCH(" =",P18:P18,1)-1)="Moderado"),"Moderado",
IF(OR(M18="Moderado",MID(P18,1,SEARCH(" =",P18:P18,1)-1)="Fuerte"),"Moderado","")))))),"")</f>
        <v/>
      </c>
      <c r="R18" s="192" t="str">
        <f t="shared" ref="R18" si="21">IF(AND(N18="",N19="",N20=""),"",AVERAGE(N18:N20))</f>
        <v/>
      </c>
      <c r="S18" s="192" t="str">
        <f t="shared" ref="S18" si="22">IF(R18="","",
IF(R18=100,"Fuerte",
IF(R18&lt;50,"Débil",
IF(OR(R18&gt;=50,R18&lt;100),"Moderado",""))))</f>
        <v/>
      </c>
      <c r="T18" s="195" t="str">
        <f t="shared" ref="T18" si="23">IF(S18="","",IF(S18="Fuerte","NO","SI"))</f>
        <v/>
      </c>
      <c r="U18" s="111"/>
      <c r="V18" s="199" t="str">
        <f t="shared" ref="V18" si="24">IF(OR(S18="",U18=""),"",
IF(S18="Débil","No aplica desplazamiento por tener una solidez débil.",
IF(AND(S18="Fuerte",OR(U18="El control ayuda a disminuir directamente tanto la probabilidad como el impacto.",U18="El control ayuda a disminuir directamente la probabilidad e indirectamente el impacto.",U18="El control ayuda a disminuir directamente la probabilidad y el impacto no disminuye.")),2,
IF(AND(S18="Fuerte",U18="El control no disminuye la probabilidad y el impacto disminuye directamente."),0,
IF(AND(S18="Moderado",OR(U18="El control ayuda a disminuir directamente tanto la probabilidad como el impacto.",U18="El control ayuda a disminuir directamente la probabilidad e indirectamente el impacto.",U18="El control ayuda a disminuir directamente la probabilidad y el impacto no disminuye.")),1,
IF(AND(S18="Moderado",U18="El control no disminuye la probabilidad y el impacto disminuye directamente."),0,""))))))</f>
        <v/>
      </c>
      <c r="W18" s="202" t="str">
        <f>IF(AND($D$18&lt;&gt;"Corrupción",$D$18&lt;&gt;"Lavado de Activos",$D$18&lt;&gt;"Financiación del Terrorismo",$D$18&lt;&gt;"Trámites, OPAs y Consultas de Acceso a la Información Pública"),"",
IF(OR($D$18="Corrupción",$D$18="Lavado de Activos",$D$18="Financiación del Terrorismo",$D$18="Trámites, OPAs y Consultas de Acceso a la Información Pública"),
IF(V18="","",
IF(OR(V18="No aplica desplazamiento por tener una solidez débil.",V18=0),'2. Identificación del Riesgo'!$K$180,
IF(AND(S18="Fuerte",V18=2,OR('2. Identificación del Riesgo'!$K$18="Rara vez",'2. Identificación del Riesgo'!$K$18="Improbable",'2. Identificación del Riesgo'!$K$18="Posible")),"Rara vez",
IF(AND(S18="Fuerte",V18=2,'2. Identificación del Riesgo'!$K$18="Probable"),"Improbable",
IF(AND(S18="Fuerte",V18=2,'2. Identificación del Riesgo'!$K$18="Casi seguro"),"Posible",
IF(AND(S18="Moderado",V18=1,OR('2. Identificación del Riesgo'!$K$18="Rara vez",'2. Identificación del Riesgo'!$K$18="Improbable")),"Rara vez",
IF(AND(S18="Moderado",V18=1,'2. Identificación del Riesgo'!$K$18="Posible"),"Improbable",
IF(AND(S18="Moderado",V18=1,'2. Identificación del Riesgo'!$K$18="Probable"),"Posible",
IF(AND(S18="Moderado",V18=1,'2. Identificación del Riesgo'!$K$18="Casi seguro"),"Probable","")))))))))))</f>
        <v/>
      </c>
      <c r="X18" s="3"/>
      <c r="Y18" s="3"/>
      <c r="Z18" s="3"/>
      <c r="AA18" s="3"/>
      <c r="AB18" s="3"/>
      <c r="AC18" s="3"/>
      <c r="AD18" s="3"/>
      <c r="AE18" s="3"/>
      <c r="AF18" s="3"/>
      <c r="AG18" s="3"/>
      <c r="AH18" s="3"/>
      <c r="AI18" s="3"/>
      <c r="AJ18" s="3"/>
      <c r="AK18" s="3"/>
      <c r="AL18" s="3"/>
      <c r="AM18" s="3"/>
    </row>
    <row r="19" spans="1:39" ht="45.75" customHeight="1" x14ac:dyDescent="0.3">
      <c r="A19" s="118"/>
      <c r="B19" s="185"/>
      <c r="C19" s="164"/>
      <c r="D19" s="164"/>
      <c r="E19" s="56"/>
      <c r="F19" s="57"/>
      <c r="G19" s="57"/>
      <c r="H19" s="57"/>
      <c r="I19" s="57"/>
      <c r="J19" s="57"/>
      <c r="K19" s="57"/>
      <c r="L19" s="57"/>
      <c r="M19" s="50" t="str">
        <f t="shared" ref="M19:M20" si="25">IF(AND(N19&gt;=0,N19&lt;=85),"Débil",
IF(AND(N19&gt;=86,N19&lt;=95),"Moderado",
IF(AND(N19&gt;=96,N19&lt;=100),"Fuerte","")))</f>
        <v/>
      </c>
      <c r="N19" s="50" t="str">
        <f>IF(AND(F19="",G19="",H19="",I19="",J19="",K19="",L19=""),"",IF(OR(F19="",G19="",H19="",I19="",J19="",K19="",L19=""),"Finalice la valoración del control para emitir su calificación",VLOOKUP(F19,Listas!$Z$1:$AA$17,2,FALSE)+VLOOKUP(G19,Listas!$Z$1:$AA$17,2,FALSE)+VLOOKUP(H19,Listas!$Z$1:$AA$17,2,FALSE)+VLOOKUP(I19,Listas!$Z$1:$AA$17,2,FALSE)+VLOOKUP(J19,Listas!$Z$1:$AA$17,2,FALSE)+VLOOKUP(K19,Listas!$Z$1:$AA$17,2,FALSE)+VLOOKUP(L19,Listas!$Z$1:$AA$17,2,FALSE)))</f>
        <v/>
      </c>
      <c r="O19" s="50" t="str">
        <f t="shared" ref="O19:O20" si="26">IF(OR(N19="",N19="Finalice la valoración del control para emitir su calificación"),"",IF(N19&lt;96,"Debe establecer un plan de acción en la hoja No. 7, que permita tener un control bien diseñado.","No debe establecer un plan de acción para mejorar el diseño del control."))</f>
        <v/>
      </c>
      <c r="P19" s="49"/>
      <c r="Q19" s="50" t="str">
        <f t="shared" ref="Q19:Q20" si="27">IFERROR(IF(OR(M19="",MID(P19,1,SEARCH(" =",P19:P19,1)-1)=""),"",
IF(AND(M19="Fuerte",MID(P19,1,SEARCH(" =",P19:P19,1)-1)="Fuerte"),"Fuerte",
IF(AND(M19="Moderado",MID(P19,1,SEARCH(" =",P19:P19,1)-1)="Moderado"),"Moderado",
IF(OR(M19="Débil",MID(P19,1,SEARCH(" =",P19:P19,1)-1)="Débil"),"Débil",
IF(OR(M19="Fuerte",MID(P19,1,SEARCH(" =",P19:P19,1)-1)="Moderado"),"Moderado",
IF(OR(M19="Moderado",MID(P19,1,SEARCH(" =",P19:P19,1)-1)="Fuerte"),"Moderado","")))))),"")</f>
        <v/>
      </c>
      <c r="R19" s="193"/>
      <c r="S19" s="193"/>
      <c r="T19" s="196"/>
      <c r="U19" s="112"/>
      <c r="V19" s="200"/>
      <c r="W19" s="203"/>
      <c r="X19" s="3"/>
      <c r="Y19" s="3"/>
      <c r="Z19" s="3"/>
      <c r="AA19" s="3"/>
      <c r="AB19" s="3"/>
      <c r="AC19" s="3"/>
      <c r="AD19" s="3"/>
      <c r="AE19" s="3"/>
      <c r="AF19" s="3"/>
      <c r="AG19" s="3"/>
      <c r="AH19" s="3"/>
      <c r="AI19" s="3"/>
      <c r="AJ19" s="3"/>
      <c r="AK19" s="3"/>
      <c r="AL19" s="3"/>
      <c r="AM19" s="3"/>
    </row>
    <row r="20" spans="1:39" ht="45.75" customHeight="1" x14ac:dyDescent="0.3">
      <c r="A20" s="118"/>
      <c r="B20" s="185"/>
      <c r="C20" s="164"/>
      <c r="D20" s="164"/>
      <c r="E20" s="56"/>
      <c r="F20" s="57"/>
      <c r="G20" s="57"/>
      <c r="H20" s="57"/>
      <c r="I20" s="57"/>
      <c r="J20" s="57"/>
      <c r="K20" s="57"/>
      <c r="L20" s="57"/>
      <c r="M20" s="50" t="str">
        <f t="shared" si="25"/>
        <v/>
      </c>
      <c r="N20" s="50" t="str">
        <f>IF(AND(F20="",G20="",H20="",I20="",J20="",K20="",L20=""),"",IF(OR(F20="",G20="",H20="",I20="",J20="",K20="",L20=""),"Finalice la valoración del control para emitir su calificación",VLOOKUP(F20,Listas!$Z$1:$AA$17,2,FALSE)+VLOOKUP(G20,Listas!$Z$1:$AA$17,2,FALSE)+VLOOKUP(H20,Listas!$Z$1:$AA$17,2,FALSE)+VLOOKUP(I20,Listas!$Z$1:$AA$17,2,FALSE)+VLOOKUP(J20,Listas!$Z$1:$AA$17,2,FALSE)+VLOOKUP(K20,Listas!$Z$1:$AA$17,2,FALSE)+VLOOKUP(L20,Listas!$Z$1:$AA$17,2,FALSE)))</f>
        <v/>
      </c>
      <c r="O20" s="50" t="str">
        <f t="shared" si="26"/>
        <v/>
      </c>
      <c r="P20" s="49"/>
      <c r="Q20" s="50" t="str">
        <f t="shared" si="27"/>
        <v/>
      </c>
      <c r="R20" s="194"/>
      <c r="S20" s="194"/>
      <c r="T20" s="197"/>
      <c r="U20" s="113"/>
      <c r="V20" s="201"/>
      <c r="W20" s="204"/>
      <c r="X20" s="3"/>
      <c r="Y20" s="3"/>
      <c r="Z20" s="3"/>
      <c r="AA20" s="3"/>
      <c r="AB20" s="3"/>
      <c r="AC20" s="3"/>
      <c r="AD20" s="3"/>
      <c r="AE20" s="3"/>
      <c r="AF20" s="3"/>
      <c r="AG20" s="3"/>
      <c r="AH20" s="3"/>
      <c r="AI20" s="3"/>
      <c r="AJ20" s="3"/>
      <c r="AK20" s="3"/>
      <c r="AL20" s="3"/>
      <c r="AM20" s="3"/>
    </row>
    <row r="21" spans="1:39" ht="45.75" customHeight="1" x14ac:dyDescent="0.3">
      <c r="A21" s="118">
        <v>5</v>
      </c>
      <c r="B21" s="185" t="str">
        <f>IF(OR('2. Identificación del Riesgo'!H21:H23="Corrupción",'2. Identificación del Riesgo'!H21:H23="Lavado de Activos",'2. Identificación del Riesgo'!H21:H23="Financiación del Terrorismo",'2. Identificación del Riesgo'!H21:H23="Trámites, OPAs y Consultas de Acceso a la Información Pública"),'2. Identificación del Riesgo'!B21:B23,
IF('2. Identificación del Riesgo'!H21:H23="","",
IF(OR('2. Identificación del Riesgo'!H21:H23&lt;&gt;"Corrupción",'2. Identificación del Riesgo'!H21:H23&lt;&gt;"Lavado de Activos",'2. Identificación del Riesgo'!H21:H23&lt;&gt;"Financiación del Terrorismo",'2. Identificación del Riesgo'!H21:H23&lt;&gt;"Trámites, OPAs y Consultas de Acceso a la Información Pública"),"No aplica")))</f>
        <v>Tecnologías de la Información y las Comunicaciones</v>
      </c>
      <c r="C21" s="164" t="str">
        <f>IF(OR('2. Identificación del Riesgo'!H21:H23="Corrupción",'2. Identificación del Riesgo'!H21:H23="Lavado de Activos",'2. Identificación del Riesgo'!H21:H23="Financiación del Terrorismo",'2. Identificación del Riesgo'!H21:H23="Trámites, OPAs y Consultas de Acceso a la Información Pública"),'2. Identificación del Riesgo'!G21:G23,
IF('2. Identificación del Riesgo'!H21:H23="","",
IF(OR('2. Identificación del Riesgo'!H21:H23&lt;&gt;"Corrupción",'2. Identificación del Riesgo'!H21:H23&lt;&gt;"Lavado de Activos",'2. Identificación del Riesgo'!H21:H23&lt;&gt;"Financiación del Terrorismo",'2. Identificación del Riesgo'!H21:H23&lt;&gt;"Trámites, OPAs y Consultas de Acceso a la Información Pública"),"No aplica")))</f>
        <v>Posibilidad de Afectación Reputacional por habilitar técnicamente un proponente que no cumpla con los requisitos establecidos en las condiciones definidas por la Entidad a cambio de un beneficio personal de funcionarios o contratistas, debido a Intereses generados en la contratacion de porveedores dentro de la Oficina TICS, Requisitos técnicos que no son claros y específicos y/o Solicitar un requisito adicional de manera intencional</v>
      </c>
      <c r="D21" s="164" t="str">
        <f>IF(OR('2. Identificación del Riesgo'!H21:H23="Corrupción",'2. Identificación del Riesgo'!H21:H23="Lavado de Activos",'2. Identificación del Riesgo'!H21:H23="Financiación del Terrorismo",'2. Identificación del Riesgo'!H21:H23="Trámites, OPAs y Consultas de Acceso a la Información Pública"),'2. Identificación del Riesgo'!H21:H23,
IF('2. Identificación del Riesgo'!H21:H23="","",
IF(OR('2. Identificación del Riesgo'!H21:H23&lt;&gt;"Corrupción",'2. Identificación del Riesgo'!H21:H23&lt;&gt;"Lavado de Activos",'2. Identificación del Riesgo'!H21:H23&lt;&gt;"Financiación del Terrorismo",'2. Identificación del Riesgo'!H21:H23&lt;&gt;"Trámites, OPAs y Consultas de Acceso a la Información Pública"),"No aplica")))</f>
        <v>Corrupción</v>
      </c>
      <c r="E21" s="56" t="s">
        <v>541</v>
      </c>
      <c r="F21" s="57" t="s">
        <v>184</v>
      </c>
      <c r="G21" s="57" t="s">
        <v>186</v>
      </c>
      <c r="H21" s="57" t="s">
        <v>188</v>
      </c>
      <c r="I21" s="57" t="s">
        <v>190</v>
      </c>
      <c r="J21" s="57" t="s">
        <v>193</v>
      </c>
      <c r="K21" s="57" t="s">
        <v>195</v>
      </c>
      <c r="L21" s="57" t="s">
        <v>197</v>
      </c>
      <c r="M21" s="50" t="str">
        <f t="shared" ref="M21" si="28">IF(AND(N21&gt;=0,N21&lt;=85),"Débil",
IF(AND(N21&gt;=86,N21&lt;=95),"Moderado",
IF(AND(N21&gt;=96,N21&lt;=100),"Fuerte","")))</f>
        <v>Fuerte</v>
      </c>
      <c r="N21" s="50">
        <f>IF(AND(F21="",G21="",H21="",I21="",J21="",K21="",L21=""),"",IF(OR(F21="",G21="",H21="",I21="",J21="",K21="",L21=""),"Finalice la valoración del control para emitir su calificación",VLOOKUP(F21,Listas!$Z$1:$AA$17,2,FALSE)+VLOOKUP(G21,Listas!$Z$1:$AA$17,2,FALSE)+VLOOKUP(H21,Listas!$Z$1:$AA$17,2,FALSE)+VLOOKUP(I21,Listas!$Z$1:$AA$17,2,FALSE)+VLOOKUP(J21,Listas!$Z$1:$AA$17,2,FALSE)+VLOOKUP(K21,Listas!$Z$1:$AA$17,2,FALSE)+VLOOKUP(L21,Listas!$Z$1:$AA$17,2,FALSE)))</f>
        <v>100</v>
      </c>
      <c r="O21" s="50" t="str">
        <f t="shared" ref="O21" si="29">IF(OR(N21="",N21="Finalice la valoración del control para emitir su calificación"),"",IF(N21&lt;96,"Debe establecer un plan de acción en la hoja No. 7, que permita tener un control bien diseñado.","No debe establecer un plan de acción para mejorar el diseño del control."))</f>
        <v>No debe establecer un plan de acción para mejorar el diseño del control.</v>
      </c>
      <c r="P21" s="49" t="s">
        <v>542</v>
      </c>
      <c r="Q21" s="50" t="str">
        <f t="shared" ref="Q21" si="30">IFERROR(IF(OR(M21="",MID(P21,1,SEARCH(" =",P21:P21,1)-1)=""),"",
IF(AND(M21="Fuerte",MID(P21,1,SEARCH(" =",P21:P21,1)-1)="Fuerte"),"Fuerte",
IF(AND(M21="Moderado",MID(P21,1,SEARCH(" =",P21:P21,1)-1)="Moderado"),"Moderado",
IF(OR(M21="Débil",MID(P21,1,SEARCH(" =",P21:P21,1)-1)="Débil"),"Débil",
IF(OR(M21="Fuerte",MID(P21,1,SEARCH(" =",P21:P21,1)-1)="Moderado"),"Moderado",
IF(OR(M21="Moderado",MID(P21,1,SEARCH(" =",P21:P21,1)-1)="Fuerte"),"Moderado","")))))),"")</f>
        <v>Fuerte</v>
      </c>
      <c r="R21" s="192">
        <f t="shared" ref="R21" si="31">IF(AND(N21="",N22="",N23=""),"",AVERAGE(N21:N23))</f>
        <v>100</v>
      </c>
      <c r="S21" s="192" t="str">
        <f t="shared" ref="S21" si="32">IF(R21="","",
IF(R21=100,"Fuerte",
IF(R21&lt;50,"Débil",
IF(OR(R21&gt;=50,R21&lt;100),"Moderado",""))))</f>
        <v>Fuerte</v>
      </c>
      <c r="T21" s="195" t="str">
        <f t="shared" ref="T21" si="33">IF(S21="","",IF(S21="Fuerte","NO","SI"))</f>
        <v>NO</v>
      </c>
      <c r="U21" s="111" t="s">
        <v>215</v>
      </c>
      <c r="V21" s="199">
        <f t="shared" ref="V21" si="34">IF(OR(S21="",U21=""),"",
IF(S21="Débil","No aplica desplazamiento por tener una solidez débil.",
IF(AND(S21="Fuerte",OR(U21="El control ayuda a disminuir directamente tanto la probabilidad como el impacto.",U21="El control ayuda a disminuir directamente la probabilidad e indirectamente el impacto.",U21="El control ayuda a disminuir directamente la probabilidad y el impacto no disminuye.")),2,
IF(AND(S21="Fuerte",U21="El control no disminuye la probabilidad y el impacto disminuye directamente."),0,
IF(AND(S21="Moderado",OR(U21="El control ayuda a disminuir directamente tanto la probabilidad como el impacto.",U21="El control ayuda a disminuir directamente la probabilidad e indirectamente el impacto.",U21="El control ayuda a disminuir directamente la probabilidad y el impacto no disminuye.")),1,
IF(AND(S21="Moderado",U21="El control no disminuye la probabilidad y el impacto disminuye directamente."),0,""))))))</f>
        <v>2</v>
      </c>
      <c r="W21" s="202" t="str">
        <f>IF(AND($D$21&lt;&gt;"Corrupción",$D$21&lt;&gt;"Lavado de Activos",$D$21&lt;&gt;"Financiación del Terrorismo",$D$21&lt;&gt;"Trámites, OPAs y Consultas de Acceso a la Información Pública"),"",
IF(OR($D$21="Corrupción",$D$21="Lavado de Activos",$D$21="Financiación del Terrorismo",$D$21="Trámites, OPAs y Consultas de Acceso a la Información Pública"),
IF(V21="","",
IF(OR(V21="No aplica desplazamiento por tener una solidez débil.",V21=0),'2. Identificación del Riesgo'!$K$21,
IF(AND(S21="Fuerte",V21=2,OR('2. Identificación del Riesgo'!$K$21="Rara vez",'2. Identificación del Riesgo'!$K$21="Improbable",'2. Identificación del Riesgo'!$K$21="Posible")),"Rara vez",
IF(AND(S21="Fuerte",V21=2,'2. Identificación del Riesgo'!$K$21="Probable"),"Improbable",
IF(AND(S21="Fuerte",V21=2,'2. Identificación del Riesgo'!$K$21="Casi seguro"),"Posible",
IF(AND(S21="Moderado",V21=1,OR('2. Identificación del Riesgo'!$K$21="Rara vez",'2. Identificación del Riesgo'!$K$21="Improbable")),"Rara vez",
IF(AND(S21="Moderado",V21=1,'2. Identificación del Riesgo'!$K$21="Posible"),"Improbable",
IF(AND(S21="Moderado",V21=1,'2. Identificación del Riesgo'!$K$21="Probable"),"Posible",
IF(AND(S21="Moderado",V21=1,'2. Identificación del Riesgo'!$K$21="Casi seguro"),"Probable","")))))))))))</f>
        <v>Rara vez</v>
      </c>
      <c r="X21" s="3"/>
      <c r="Y21" s="3"/>
      <c r="Z21" s="3"/>
      <c r="AA21" s="3"/>
      <c r="AB21" s="3"/>
      <c r="AC21" s="3"/>
      <c r="AD21" s="3"/>
      <c r="AE21" s="3"/>
      <c r="AF21" s="3"/>
      <c r="AG21" s="3"/>
      <c r="AH21" s="3"/>
      <c r="AI21" s="3"/>
      <c r="AJ21" s="3"/>
      <c r="AK21" s="3"/>
      <c r="AL21" s="3"/>
      <c r="AM21" s="3"/>
    </row>
    <row r="22" spans="1:39" ht="45.75" customHeight="1" x14ac:dyDescent="0.3">
      <c r="A22" s="118"/>
      <c r="B22" s="185"/>
      <c r="C22" s="164"/>
      <c r="D22" s="164"/>
      <c r="E22" s="56"/>
      <c r="F22" s="57"/>
      <c r="G22" s="57"/>
      <c r="H22" s="57"/>
      <c r="I22" s="57"/>
      <c r="J22" s="57"/>
      <c r="K22" s="57"/>
      <c r="L22" s="57"/>
      <c r="M22" s="50" t="str">
        <f t="shared" ref="M22:M23" si="35">IF(AND(N22&gt;=0,N22&lt;=85),"Débil",
IF(AND(N22&gt;=86,N22&lt;=95),"Moderado",
IF(AND(N22&gt;=96,N22&lt;=100),"Fuerte","")))</f>
        <v/>
      </c>
      <c r="N22" s="50" t="str">
        <f>IF(AND(F22="",G22="",H22="",I22="",J22="",K22="",L22=""),"",IF(OR(F22="",G22="",H22="",I22="",J22="",K22="",L22=""),"Finalice la valoración del control para emitir su calificación",VLOOKUP(F22,Listas!$Z$1:$AA$17,2,FALSE)+VLOOKUP(G22,Listas!$Z$1:$AA$17,2,FALSE)+VLOOKUP(H22,Listas!$Z$1:$AA$17,2,FALSE)+VLOOKUP(I22,Listas!$Z$1:$AA$17,2,FALSE)+VLOOKUP(J22,Listas!$Z$1:$AA$17,2,FALSE)+VLOOKUP(K22,Listas!$Z$1:$AA$17,2,FALSE)+VLOOKUP(L22,Listas!$Z$1:$AA$17,2,FALSE)))</f>
        <v/>
      </c>
      <c r="O22" s="50" t="str">
        <f t="shared" ref="O22:O23" si="36">IF(OR(N22="",N22="Finalice la valoración del control para emitir su calificación"),"",IF(N22&lt;96,"Debe establecer un plan de acción en la hoja No. 7, que permita tener un control bien diseñado.","No debe establecer un plan de acción para mejorar el diseño del control."))</f>
        <v/>
      </c>
      <c r="P22" s="49"/>
      <c r="Q22" s="50" t="str">
        <f t="shared" ref="Q22:Q23" si="37">IFERROR(IF(OR(M22="",MID(P22,1,SEARCH(" =",P22:P22,1)-1)=""),"",
IF(AND(M22="Fuerte",MID(P22,1,SEARCH(" =",P22:P22,1)-1)="Fuerte"),"Fuerte",
IF(AND(M22="Moderado",MID(P22,1,SEARCH(" =",P22:P22,1)-1)="Moderado"),"Moderado",
IF(OR(M22="Débil",MID(P22,1,SEARCH(" =",P22:P22,1)-1)="Débil"),"Débil",
IF(OR(M22="Fuerte",MID(P22,1,SEARCH(" =",P22:P22,1)-1)="Moderado"),"Moderado",
IF(OR(M22="Moderado",MID(P22,1,SEARCH(" =",P22:P22,1)-1)="Fuerte"),"Moderado","")))))),"")</f>
        <v/>
      </c>
      <c r="R22" s="193"/>
      <c r="S22" s="193"/>
      <c r="T22" s="196"/>
      <c r="U22" s="112"/>
      <c r="V22" s="200"/>
      <c r="W22" s="203"/>
      <c r="X22" s="3"/>
      <c r="Y22" s="3"/>
      <c r="Z22" s="3"/>
      <c r="AA22" s="3"/>
      <c r="AB22" s="3"/>
      <c r="AC22" s="3"/>
      <c r="AD22" s="3"/>
      <c r="AE22" s="3"/>
      <c r="AF22" s="3"/>
      <c r="AG22" s="3"/>
      <c r="AH22" s="3"/>
      <c r="AI22" s="3"/>
      <c r="AJ22" s="3"/>
      <c r="AK22" s="3"/>
      <c r="AL22" s="3"/>
      <c r="AM22" s="3"/>
    </row>
    <row r="23" spans="1:39" ht="45.75" customHeight="1" x14ac:dyDescent="0.3">
      <c r="A23" s="118"/>
      <c r="B23" s="185"/>
      <c r="C23" s="164"/>
      <c r="D23" s="164"/>
      <c r="E23" s="56"/>
      <c r="F23" s="57"/>
      <c r="G23" s="57"/>
      <c r="H23" s="57"/>
      <c r="I23" s="57"/>
      <c r="J23" s="57"/>
      <c r="K23" s="57"/>
      <c r="L23" s="57"/>
      <c r="M23" s="50" t="str">
        <f t="shared" si="35"/>
        <v/>
      </c>
      <c r="N23" s="50" t="str">
        <f>IF(AND(F23="",G23="",H23="",I23="",J23="",K23="",L23=""),"",IF(OR(F23="",G23="",H23="",I23="",J23="",K23="",L23=""),"Finalice la valoración del control para emitir su calificación",VLOOKUP(F23,Listas!$Z$1:$AA$17,2,FALSE)+VLOOKUP(G23,Listas!$Z$1:$AA$17,2,FALSE)+VLOOKUP(H23,Listas!$Z$1:$AA$17,2,FALSE)+VLOOKUP(I23,Listas!$Z$1:$AA$17,2,FALSE)+VLOOKUP(J23,Listas!$Z$1:$AA$17,2,FALSE)+VLOOKUP(K23,Listas!$Z$1:$AA$17,2,FALSE)+VLOOKUP(L23,Listas!$Z$1:$AA$17,2,FALSE)))</f>
        <v/>
      </c>
      <c r="O23" s="50" t="str">
        <f t="shared" si="36"/>
        <v/>
      </c>
      <c r="P23" s="49"/>
      <c r="Q23" s="50" t="str">
        <f t="shared" si="37"/>
        <v/>
      </c>
      <c r="R23" s="194"/>
      <c r="S23" s="194"/>
      <c r="T23" s="197"/>
      <c r="U23" s="113"/>
      <c r="V23" s="201"/>
      <c r="W23" s="204"/>
      <c r="X23" s="3"/>
      <c r="Y23" s="3"/>
      <c r="Z23" s="3"/>
      <c r="AA23" s="3"/>
      <c r="AB23" s="3"/>
      <c r="AC23" s="3"/>
      <c r="AD23" s="3"/>
      <c r="AE23" s="3"/>
      <c r="AF23" s="3"/>
      <c r="AG23" s="3"/>
      <c r="AH23" s="3"/>
      <c r="AI23" s="3"/>
      <c r="AJ23" s="3"/>
      <c r="AK23" s="3"/>
      <c r="AL23" s="3"/>
      <c r="AM23" s="3"/>
    </row>
    <row r="24" spans="1:39" ht="45.75" customHeight="1" x14ac:dyDescent="0.3">
      <c r="A24" s="118">
        <v>6</v>
      </c>
      <c r="B24" s="185" t="str">
        <f>IF(OR('2. Identificación del Riesgo'!H24:H26="Corrupción",'2. Identificación del Riesgo'!H24:H26="Lavado de Activos",'2. Identificación del Riesgo'!H24:H26="Financiación del Terrorismo",'2. Identificación del Riesgo'!H24:H26="Trámites, OPAs y Consultas de Acceso a la Información Pública"),'2. Identificación del Riesgo'!B24:B26,
IF('2. Identificación del Riesgo'!H24:H26="","",
IF(OR('2. Identificación del Riesgo'!H24:H26&lt;&gt;"Corrupción",'2. Identificación del Riesgo'!H24:H26&lt;&gt;"Lavado de Activos",'2. Identificación del Riesgo'!H24:H26&lt;&gt;"Financiación del Terrorismo",'2. Identificación del Riesgo'!H24:H26&lt;&gt;"Trámites, OPAs y Consultas de Acceso a la Información Pública"),"No aplica")))</f>
        <v>No aplica</v>
      </c>
      <c r="C24" s="164" t="str">
        <f>IF(OR('2. Identificación del Riesgo'!H24:H26="Corrupción",'2. Identificación del Riesgo'!H24:H26="Lavado de Activos",'2. Identificación del Riesgo'!H24:H26="Financiación del Terrorismo",'2. Identificación del Riesgo'!H24:H26="Trámites, OPAs y Consultas de Acceso a la Información Pública"),'2. Identificación del Riesgo'!G24:G26,
IF('2. Identificación del Riesgo'!H24:H26="","",
IF(OR('2. Identificación del Riesgo'!H24:H26&lt;&gt;"Corrupción",'2. Identificación del Riesgo'!H24:H26&lt;&gt;"Lavado de Activos",'2. Identificación del Riesgo'!H24:H26&lt;&gt;"Financiación del Terrorismo",'2. Identificación del Riesgo'!H24:H26&lt;&gt;"Trámites, OPAs y Consultas de Acceso a la Información Pública"),"No aplica")))</f>
        <v>No aplica</v>
      </c>
      <c r="D24" s="164" t="str">
        <f>IF(OR('2. Identificación del Riesgo'!H24:H26="Corrupción",'2. Identificación del Riesgo'!H24:H26="Lavado de Activos",'2. Identificación del Riesgo'!H24:H26="Financiación del Terrorismo",'2. Identificación del Riesgo'!H24:H26="Trámites, OPAs y Consultas de Acceso a la Información Pública"),'2. Identificación del Riesgo'!H24:H26,
IF('2. Identificación del Riesgo'!H24:H26="","",
IF(OR('2. Identificación del Riesgo'!H24:H26&lt;&gt;"Corrupción",'2. Identificación del Riesgo'!H24:H26&lt;&gt;"Lavado de Activos",'2. Identificación del Riesgo'!H24:H26&lt;&gt;"Financiación del Terrorismo",'2. Identificación del Riesgo'!H24:H26&lt;&gt;"Trámites, OPAs y Consultas de Acceso a la Información Pública"),"No aplica")))</f>
        <v>No aplica</v>
      </c>
      <c r="E24" s="56"/>
      <c r="F24" s="57"/>
      <c r="G24" s="57"/>
      <c r="H24" s="57"/>
      <c r="I24" s="57"/>
      <c r="J24" s="57"/>
      <c r="K24" s="57"/>
      <c r="L24" s="57"/>
      <c r="M24" s="50" t="str">
        <f t="shared" ref="M24" si="38">IF(AND(N24&gt;=0,N24&lt;=85),"Débil",
IF(AND(N24&gt;=86,N24&lt;=95),"Moderado",
IF(AND(N24&gt;=96,N24&lt;=100),"Fuerte","")))</f>
        <v/>
      </c>
      <c r="N24" s="50" t="str">
        <f>IF(AND(F24="",G24="",H24="",I24="",J24="",K24="",L24=""),"",IF(OR(F24="",G24="",H24="",I24="",J24="",K24="",L24=""),"Finalice la valoración del control para emitir su calificación",VLOOKUP(F24,Listas!$Z$1:$AA$17,2,FALSE)+VLOOKUP(G24,Listas!$Z$1:$AA$17,2,FALSE)+VLOOKUP(H24,Listas!$Z$1:$AA$17,2,FALSE)+VLOOKUP(I24,Listas!$Z$1:$AA$17,2,FALSE)+VLOOKUP(J24,Listas!$Z$1:$AA$17,2,FALSE)+VLOOKUP(K24,Listas!$Z$1:$AA$17,2,FALSE)+VLOOKUP(L24,Listas!$Z$1:$AA$17,2,FALSE)))</f>
        <v/>
      </c>
      <c r="O24" s="50" t="str">
        <f t="shared" ref="O24" si="39">IF(OR(N24="",N24="Finalice la valoración del control para emitir su calificación"),"",IF(N24&lt;96,"Debe establecer un plan de acción en la hoja No. 7, que permita tener un control bien diseñado.","No debe establecer un plan de acción para mejorar el diseño del control."))</f>
        <v/>
      </c>
      <c r="P24" s="49"/>
      <c r="Q24" s="50" t="str">
        <f t="shared" ref="Q24" si="40">IFERROR(IF(OR(M24="",MID(P24,1,SEARCH(" =",P24:P24,1)-1)=""),"",
IF(AND(M24="Fuerte",MID(P24,1,SEARCH(" =",P24:P24,1)-1)="Fuerte"),"Fuerte",
IF(AND(M24="Moderado",MID(P24,1,SEARCH(" =",P24:P24,1)-1)="Moderado"),"Moderado",
IF(OR(M24="Débil",MID(P24,1,SEARCH(" =",P24:P24,1)-1)="Débil"),"Débil",
IF(OR(M24="Fuerte",MID(P24,1,SEARCH(" =",P24:P24,1)-1)="Moderado"),"Moderado",
IF(OR(M24="Moderado",MID(P24,1,SEARCH(" =",P24:P24,1)-1)="Fuerte"),"Moderado","")))))),"")</f>
        <v/>
      </c>
      <c r="R24" s="192" t="str">
        <f t="shared" ref="R24" si="41">IF(AND(N24="",N25="",N26=""),"",AVERAGE(N24:N26))</f>
        <v/>
      </c>
      <c r="S24" s="192" t="str">
        <f t="shared" ref="S24" si="42">IF(R24="","",
IF(R24=100,"Fuerte",
IF(R24&lt;50,"Débil",
IF(OR(R24&gt;=50,R24&lt;100),"Moderado",""))))</f>
        <v/>
      </c>
      <c r="T24" s="195" t="str">
        <f t="shared" ref="T24" si="43">IF(S24="","",IF(S24="Fuerte","NO","SI"))</f>
        <v/>
      </c>
      <c r="U24" s="111"/>
      <c r="V24" s="199" t="str">
        <f t="shared" ref="V24" si="44">IF(OR(S24="",U24=""),"",
IF(S24="Débil","No aplica desplazamiento por tener una solidez débil.",
IF(AND(S24="Fuerte",OR(U24="El control ayuda a disminuir directamente tanto la probabilidad como el impacto.",U24="El control ayuda a disminuir directamente la probabilidad e indirectamente el impacto.",U24="El control ayuda a disminuir directamente la probabilidad y el impacto no disminuye.")),2,
IF(AND(S24="Fuerte",U24="El control no disminuye la probabilidad y el impacto disminuye directamente."),0,
IF(AND(S24="Moderado",OR(U24="El control ayuda a disminuir directamente tanto la probabilidad como el impacto.",U24="El control ayuda a disminuir directamente la probabilidad e indirectamente el impacto.",U24="El control ayuda a disminuir directamente la probabilidad y el impacto no disminuye.")),1,
IF(AND(S24="Moderado",U24="El control no disminuye la probabilidad y el impacto disminuye directamente."),0,""))))))</f>
        <v/>
      </c>
      <c r="W24" s="202" t="str">
        <f>IF(AND($D$24&lt;&gt;"Corrupción",$D$24&lt;&gt;"Lavado de Activos",$D$24&lt;&gt;"Financiación del Terrorismo",$D$24&lt;&gt;"Trámites, OPAs y Consultas de Acceso a la Información Pública"),"",
IF(OR($D$24="Corrupción",$D$24="Lavado de Activos",$D$24="Financiación del Terrorismo",$D$24="Trámites, OPAs y Consultas de Acceso a la Información Pública"),
IF(V24="","",
IF(OR(V24="No aplica desplazamiento por tener una solidez débil.",V24=0),'2. Identificación del Riesgo'!$K$24,
IF(AND(S24="Fuerte",V24=2,OR('2. Identificación del Riesgo'!$K$24="Rara vez",'2. Identificación del Riesgo'!$K$24="Improbable",'2. Identificación del Riesgo'!$K$24="Posible")),"Rara vez",
IF(AND(S24="Fuerte",V24=2,'2. Identificación del Riesgo'!$K$24="Probable"),"Improbable",
IF(AND(S24="Fuerte",V24=2,'2. Identificación del Riesgo'!$K$24="Casi seguro"),"Posible",
IF(AND(S24="Moderado",V24=1,OR('2. Identificación del Riesgo'!$K$24="Rara vez",'2. Identificación del Riesgo'!$K$24="Improbable")),"Rara vez",
IF(AND(S24="Moderado",V24=1,'2. Identificación del Riesgo'!$K$24="Posible"),"Improbable",
IF(AND(S24="Moderado",V24=1,'2. Identificación del Riesgo'!$K$24="Probable"),"Posible",
IF(AND(S24="Moderado",V24=1,'2. Identificación del Riesgo'!$K$24="Casi seguro"),"Probable","")))))))))))</f>
        <v/>
      </c>
      <c r="X24" s="3"/>
      <c r="Y24" s="3"/>
      <c r="Z24" s="3"/>
      <c r="AA24" s="3"/>
      <c r="AB24" s="3"/>
      <c r="AC24" s="3"/>
      <c r="AD24" s="3"/>
      <c r="AE24" s="3"/>
      <c r="AF24" s="3"/>
      <c r="AG24" s="3"/>
      <c r="AH24" s="3"/>
      <c r="AI24" s="3"/>
      <c r="AJ24" s="3"/>
      <c r="AK24" s="3"/>
      <c r="AL24" s="3"/>
      <c r="AM24" s="3"/>
    </row>
    <row r="25" spans="1:39" ht="45.75" customHeight="1" x14ac:dyDescent="0.3">
      <c r="A25" s="118"/>
      <c r="B25" s="185"/>
      <c r="C25" s="164"/>
      <c r="D25" s="164"/>
      <c r="E25" s="56"/>
      <c r="F25" s="57"/>
      <c r="G25" s="57"/>
      <c r="H25" s="57"/>
      <c r="I25" s="57"/>
      <c r="J25" s="57"/>
      <c r="K25" s="57"/>
      <c r="L25" s="57"/>
      <c r="M25" s="50" t="str">
        <f t="shared" ref="M25:M26" si="45">IF(AND(N25&gt;=0,N25&lt;=85),"Débil",
IF(AND(N25&gt;=86,N25&lt;=95),"Moderado",
IF(AND(N25&gt;=96,N25&lt;=100),"Fuerte","")))</f>
        <v/>
      </c>
      <c r="N25" s="50" t="str">
        <f>IF(AND(F25="",G25="",H25="",I25="",J25="",K25="",L25=""),"",IF(OR(F25="",G25="",H25="",I25="",J25="",K25="",L25=""),"Finalice la valoración del control para emitir su calificación",VLOOKUP(F25,Listas!$Z$1:$AA$17,2,FALSE)+VLOOKUP(G25,Listas!$Z$1:$AA$17,2,FALSE)+VLOOKUP(H25,Listas!$Z$1:$AA$17,2,FALSE)+VLOOKUP(I25,Listas!$Z$1:$AA$17,2,FALSE)+VLOOKUP(J25,Listas!$Z$1:$AA$17,2,FALSE)+VLOOKUP(K25,Listas!$Z$1:$AA$17,2,FALSE)+VLOOKUP(L25,Listas!$Z$1:$AA$17,2,FALSE)))</f>
        <v/>
      </c>
      <c r="O25" s="50" t="str">
        <f t="shared" ref="O25:O26" si="46">IF(OR(N25="",N25="Finalice la valoración del control para emitir su calificación"),"",IF(N25&lt;96,"Debe establecer un plan de acción en la hoja No. 7, que permita tener un control bien diseñado.","No debe establecer un plan de acción para mejorar el diseño del control."))</f>
        <v/>
      </c>
      <c r="P25" s="49"/>
      <c r="Q25" s="50" t="str">
        <f t="shared" ref="Q25:Q26" si="47">IFERROR(IF(OR(M25="",MID(P25,1,SEARCH(" =",P25:P25,1)-1)=""),"",
IF(AND(M25="Fuerte",MID(P25,1,SEARCH(" =",P25:P25,1)-1)="Fuerte"),"Fuerte",
IF(AND(M25="Moderado",MID(P25,1,SEARCH(" =",P25:P25,1)-1)="Moderado"),"Moderado",
IF(OR(M25="Débil",MID(P25,1,SEARCH(" =",P25:P25,1)-1)="Débil"),"Débil",
IF(OR(M25="Fuerte",MID(P25,1,SEARCH(" =",P25:P25,1)-1)="Moderado"),"Moderado",
IF(OR(M25="Moderado",MID(P25,1,SEARCH(" =",P25:P25,1)-1)="Fuerte"),"Moderado","")))))),"")</f>
        <v/>
      </c>
      <c r="R25" s="193"/>
      <c r="S25" s="193"/>
      <c r="T25" s="196"/>
      <c r="U25" s="112"/>
      <c r="V25" s="200"/>
      <c r="W25" s="203"/>
      <c r="X25" s="3"/>
      <c r="Y25" s="3"/>
      <c r="Z25" s="3"/>
      <c r="AA25" s="3"/>
      <c r="AB25" s="3"/>
      <c r="AC25" s="3"/>
      <c r="AD25" s="3"/>
      <c r="AE25" s="3"/>
      <c r="AF25" s="3"/>
      <c r="AG25" s="3"/>
      <c r="AH25" s="3"/>
      <c r="AI25" s="3"/>
      <c r="AJ25" s="3"/>
      <c r="AK25" s="3"/>
      <c r="AL25" s="3"/>
      <c r="AM25" s="3"/>
    </row>
    <row r="26" spans="1:39" ht="45.75" customHeight="1" x14ac:dyDescent="0.3">
      <c r="A26" s="118"/>
      <c r="B26" s="185"/>
      <c r="C26" s="164"/>
      <c r="D26" s="164"/>
      <c r="E26" s="56"/>
      <c r="F26" s="57"/>
      <c r="G26" s="57"/>
      <c r="H26" s="57"/>
      <c r="I26" s="57"/>
      <c r="J26" s="57"/>
      <c r="K26" s="57"/>
      <c r="L26" s="57"/>
      <c r="M26" s="50" t="str">
        <f t="shared" si="45"/>
        <v/>
      </c>
      <c r="N26" s="50" t="str">
        <f>IF(AND(F26="",G26="",H26="",I26="",J26="",K26="",L26=""),"",IF(OR(F26="",G26="",H26="",I26="",J26="",K26="",L26=""),"Finalice la valoración del control para emitir su calificación",VLOOKUP(F26,Listas!$Z$1:$AA$17,2,FALSE)+VLOOKUP(G26,Listas!$Z$1:$AA$17,2,FALSE)+VLOOKUP(H26,Listas!$Z$1:$AA$17,2,FALSE)+VLOOKUP(I26,Listas!$Z$1:$AA$17,2,FALSE)+VLOOKUP(J26,Listas!$Z$1:$AA$17,2,FALSE)+VLOOKUP(K26,Listas!$Z$1:$AA$17,2,FALSE)+VLOOKUP(L26,Listas!$Z$1:$AA$17,2,FALSE)))</f>
        <v/>
      </c>
      <c r="O26" s="50" t="str">
        <f t="shared" si="46"/>
        <v/>
      </c>
      <c r="P26" s="49"/>
      <c r="Q26" s="50" t="str">
        <f t="shared" si="47"/>
        <v/>
      </c>
      <c r="R26" s="194"/>
      <c r="S26" s="194"/>
      <c r="T26" s="197"/>
      <c r="U26" s="113"/>
      <c r="V26" s="201"/>
      <c r="W26" s="204"/>
      <c r="X26" s="3"/>
      <c r="Y26" s="3"/>
      <c r="Z26" s="3"/>
      <c r="AA26" s="3"/>
      <c r="AB26" s="3"/>
      <c r="AC26" s="3"/>
      <c r="AD26" s="3"/>
      <c r="AE26" s="3"/>
      <c r="AF26" s="3"/>
      <c r="AG26" s="3"/>
      <c r="AH26" s="3"/>
      <c r="AI26" s="3"/>
      <c r="AJ26" s="3"/>
      <c r="AK26" s="3"/>
      <c r="AL26" s="3"/>
      <c r="AM26" s="3"/>
    </row>
    <row r="27" spans="1:39" ht="45.75" customHeight="1" x14ac:dyDescent="0.3">
      <c r="A27" s="118">
        <v>7</v>
      </c>
      <c r="B27" s="185" t="str">
        <f>IF(OR('2. Identificación del Riesgo'!H27:H29="Corrupción",'2. Identificación del Riesgo'!H27:H29="Lavado de Activos",'2. Identificación del Riesgo'!H27:H29="Financiación del Terrorismo",'2. Identificación del Riesgo'!H27:H29="Trámites, OPAs y Consultas de Acceso a la Información Pública"),'2. Identificación del Riesgo'!B27:B29,
IF('2. Identificación del Riesgo'!H27:H29="","",
IF(OR('2. Identificación del Riesgo'!H27:H29&lt;&gt;"Corrupción",'2. Identificación del Riesgo'!H27:H29&lt;&gt;"Lavado de Activos",'2. Identificación del Riesgo'!H27:H29&lt;&gt;"Financiación del Terrorismo",'2. Identificación del Riesgo'!H27:H29&lt;&gt;"Trámites, OPAs y Consultas de Acceso a la Información Pública"),"No aplica")))</f>
        <v>No aplica</v>
      </c>
      <c r="C27" s="164" t="str">
        <f>IF(OR('2. Identificación del Riesgo'!H27:H29="Corrupción",'2. Identificación del Riesgo'!H27:H29="Lavado de Activos",'2. Identificación del Riesgo'!H27:H29="Financiación del Terrorismo",'2. Identificación del Riesgo'!H27:H29="Trámites, OPAs y Consultas de Acceso a la Información Pública"),'2. Identificación del Riesgo'!G27:G29,
IF('2. Identificación del Riesgo'!H27:H29="","",
IF(OR('2. Identificación del Riesgo'!H27:H29&lt;&gt;"Corrupción",'2. Identificación del Riesgo'!H27:H29&lt;&gt;"Lavado de Activos",'2. Identificación del Riesgo'!H27:H29&lt;&gt;"Financiación del Terrorismo",'2. Identificación del Riesgo'!H27:H29&lt;&gt;"Trámites, OPAs y Consultas de Acceso a la Información Pública"),"No aplica")))</f>
        <v>No aplica</v>
      </c>
      <c r="D27" s="164" t="str">
        <f>IF(OR('2. Identificación del Riesgo'!H27:H29="Corrupción",'2. Identificación del Riesgo'!H27:H29="Lavado de Activos",'2. Identificación del Riesgo'!H27:H29="Financiación del Terrorismo",'2. Identificación del Riesgo'!H27:H29="Trámites, OPAs y Consultas de Acceso a la Información Pública"),'2. Identificación del Riesgo'!H27:H29,
IF('2. Identificación del Riesgo'!H27:H29="","",
IF(OR('2. Identificación del Riesgo'!H27:H29&lt;&gt;"Corrupción",'2. Identificación del Riesgo'!H27:H29&lt;&gt;"Lavado de Activos",'2. Identificación del Riesgo'!H27:H29&lt;&gt;"Financiación del Terrorismo",'2. Identificación del Riesgo'!H27:H29&lt;&gt;"Trámites, OPAs y Consultas de Acceso a la Información Pública"),"No aplica")))</f>
        <v>No aplica</v>
      </c>
      <c r="E27" s="56"/>
      <c r="F27" s="57"/>
      <c r="G27" s="57"/>
      <c r="H27" s="57"/>
      <c r="I27" s="57"/>
      <c r="J27" s="57"/>
      <c r="K27" s="57"/>
      <c r="L27" s="57"/>
      <c r="M27" s="50" t="str">
        <f t="shared" ref="M27" si="48">IF(AND(N27&gt;=0,N27&lt;=85),"Débil",
IF(AND(N27&gt;=86,N27&lt;=95),"Moderado",
IF(AND(N27&gt;=96,N27&lt;=100),"Fuerte","")))</f>
        <v/>
      </c>
      <c r="N27" s="50" t="str">
        <f>IF(AND(F27="",G27="",H27="",I27="",J27="",K27="",L27=""),"",IF(OR(F27="",G27="",H27="",I27="",J27="",K27="",L27=""),"Finalice la valoración del control para emitir su calificación",VLOOKUP(F27,Listas!$Z$1:$AA$17,2,FALSE)+VLOOKUP(G27,Listas!$Z$1:$AA$17,2,FALSE)+VLOOKUP(H27,Listas!$Z$1:$AA$17,2,FALSE)+VLOOKUP(I27,Listas!$Z$1:$AA$17,2,FALSE)+VLOOKUP(J27,Listas!$Z$1:$AA$17,2,FALSE)+VLOOKUP(K27,Listas!$Z$1:$AA$17,2,FALSE)+VLOOKUP(L27,Listas!$Z$1:$AA$17,2,FALSE)))</f>
        <v/>
      </c>
      <c r="O27" s="50" t="str">
        <f t="shared" ref="O27" si="49">IF(OR(N27="",N27="Finalice la valoración del control para emitir su calificación"),"",IF(N27&lt;96,"Debe establecer un plan de acción en la hoja No. 7, que permita tener un control bien diseñado.","No debe establecer un plan de acción para mejorar el diseño del control."))</f>
        <v/>
      </c>
      <c r="P27" s="49"/>
      <c r="Q27" s="50" t="str">
        <f t="shared" ref="Q27" si="50">IFERROR(IF(OR(M27="",MID(P27,1,SEARCH(" =",P27:P27,1)-1)=""),"",
IF(AND(M27="Fuerte",MID(P27,1,SEARCH(" =",P27:P27,1)-1)="Fuerte"),"Fuerte",
IF(AND(M27="Moderado",MID(P27,1,SEARCH(" =",P27:P27,1)-1)="Moderado"),"Moderado",
IF(OR(M27="Débil",MID(P27,1,SEARCH(" =",P27:P27,1)-1)="Débil"),"Débil",
IF(OR(M27="Fuerte",MID(P27,1,SEARCH(" =",P27:P27,1)-1)="Moderado"),"Moderado",
IF(OR(M27="Moderado",MID(P27,1,SEARCH(" =",P27:P27,1)-1)="Fuerte"),"Moderado","")))))),"")</f>
        <v/>
      </c>
      <c r="R27" s="192" t="str">
        <f t="shared" ref="R27" si="51">IF(AND(N27="",N28="",N29=""),"",AVERAGE(N27:N29))</f>
        <v/>
      </c>
      <c r="S27" s="192" t="str">
        <f t="shared" ref="S27" si="52">IF(R27="","",
IF(R27=100,"Fuerte",
IF(R27&lt;50,"Débil",
IF(OR(R27&gt;=50,R27&lt;100),"Moderado",""))))</f>
        <v/>
      </c>
      <c r="T27" s="195" t="str">
        <f t="shared" ref="T27" si="53">IF(S27="","",IF(S27="Fuerte","NO","SI"))</f>
        <v/>
      </c>
      <c r="U27" s="111"/>
      <c r="V27" s="199" t="str">
        <f t="shared" ref="V27" si="54">IF(OR(S27="",U27=""),"",
IF(S27="Débil","No aplica desplazamiento por tener una solidez débil.",
IF(AND(S27="Fuerte",OR(U27="El control ayuda a disminuir directamente tanto la probabilidad como el impacto.",U27="El control ayuda a disminuir directamente la probabilidad e indirectamente el impacto.",U27="El control ayuda a disminuir directamente la probabilidad y el impacto no disminuye.")),2,
IF(AND(S27="Fuerte",U27="El control no disminuye la probabilidad y el impacto disminuye directamente."),0,
IF(AND(S27="Moderado",OR(U27="El control ayuda a disminuir directamente tanto la probabilidad como el impacto.",U27="El control ayuda a disminuir directamente la probabilidad e indirectamente el impacto.",U27="El control ayuda a disminuir directamente la probabilidad y el impacto no disminuye.")),1,
IF(AND(S27="Moderado",U27="El control no disminuye la probabilidad y el impacto disminuye directamente."),0,""))))))</f>
        <v/>
      </c>
      <c r="W27" s="202" t="str">
        <f>IF(AND($D$27&lt;&gt;"Corrupción",$D$27&lt;&gt;"Lavado de Activos",$D$27&lt;&gt;"Financiación del Terrorismo",$D$27&lt;&gt;"Trámites, OPAs y Consultas de Acceso a la Información Pública"),"",
IF(OR($D$27="Corrupción",$D$27="Lavado de Activos",$D$27="Financiación del Terrorismo",$D$27="Trámites, OPAs y Consultas de Acceso a la Información Pública"),
IF(V27="","",
IF(OR(V27="No aplica desplazamiento por tener una solidez débil.",V27=0),'2. Identificación del Riesgo'!$K$27,
IF(AND(S27="Fuerte",V27=2,OR('2. Identificación del Riesgo'!$K$27="Rara vez",'2. Identificación del Riesgo'!$K$27="Improbable",'2. Identificación del Riesgo'!$K$27="Posible")),"Rara vez",
IF(AND(S27="Fuerte",V27=2,'2. Identificación del Riesgo'!$K$27="Probable"),"Improbable",
IF(AND(S27="Fuerte",V27=2,'2. Identificación del Riesgo'!$K$27="Casi seguro"),"Posible",
IF(AND(S27="Moderado",V27=1,OR('2. Identificación del Riesgo'!$K$27="Rara vez",'2. Identificación del Riesgo'!$K$27="Improbable")),"Rara vez",
IF(AND(S27="Moderado",V27=1,'2. Identificación del Riesgo'!$K$27="Posible"),"Improbable",
IF(AND(S27="Moderado",V27=1,'2. Identificación del Riesgo'!$K$27="Probable"),"Posible",
IF(AND(S27="Moderado",V27=1,'2. Identificación del Riesgo'!$K$27="Casi seguro"),"Probable","")))))))))))</f>
        <v/>
      </c>
      <c r="X27" s="3"/>
      <c r="Y27" s="3"/>
      <c r="Z27" s="3"/>
      <c r="AA27" s="3"/>
      <c r="AB27" s="3"/>
      <c r="AC27" s="3"/>
      <c r="AD27" s="3"/>
      <c r="AE27" s="3"/>
      <c r="AF27" s="3"/>
      <c r="AG27" s="3"/>
      <c r="AH27" s="3"/>
      <c r="AI27" s="3"/>
      <c r="AJ27" s="3"/>
      <c r="AK27" s="3"/>
      <c r="AL27" s="3"/>
      <c r="AM27" s="3"/>
    </row>
    <row r="28" spans="1:39" ht="45.75" customHeight="1" x14ac:dyDescent="0.3">
      <c r="A28" s="118"/>
      <c r="B28" s="185"/>
      <c r="C28" s="164"/>
      <c r="D28" s="164"/>
      <c r="E28" s="56"/>
      <c r="F28" s="57"/>
      <c r="G28" s="57"/>
      <c r="H28" s="57"/>
      <c r="I28" s="57"/>
      <c r="J28" s="57"/>
      <c r="K28" s="57"/>
      <c r="L28" s="57"/>
      <c r="M28" s="50" t="str">
        <f t="shared" ref="M28:M29" si="55">IF(AND(N28&gt;=0,N28&lt;=85),"Débil",
IF(AND(N28&gt;=86,N28&lt;=95),"Moderado",
IF(AND(N28&gt;=96,N28&lt;=100),"Fuerte","")))</f>
        <v/>
      </c>
      <c r="N28" s="50" t="str">
        <f>IF(AND(F28="",G28="",H28="",I28="",J28="",K28="",L28=""),"",IF(OR(F28="",G28="",H28="",I28="",J28="",K28="",L28=""),"Finalice la valoración del control para emitir su calificación",VLOOKUP(F28,Listas!$Z$1:$AA$17,2,FALSE)+VLOOKUP(G28,Listas!$Z$1:$AA$17,2,FALSE)+VLOOKUP(H28,Listas!$Z$1:$AA$17,2,FALSE)+VLOOKUP(I28,Listas!$Z$1:$AA$17,2,FALSE)+VLOOKUP(J28,Listas!$Z$1:$AA$17,2,FALSE)+VLOOKUP(K28,Listas!$Z$1:$AA$17,2,FALSE)+VLOOKUP(L28,Listas!$Z$1:$AA$17,2,FALSE)))</f>
        <v/>
      </c>
      <c r="O28" s="50" t="str">
        <f t="shared" ref="O28:O29" si="56">IF(OR(N28="",N28="Finalice la valoración del control para emitir su calificación"),"",IF(N28&lt;96,"Debe establecer un plan de acción en la hoja No. 7, que permita tener un control bien diseñado.","No debe establecer un plan de acción para mejorar el diseño del control."))</f>
        <v/>
      </c>
      <c r="P28" s="49"/>
      <c r="Q28" s="50" t="str">
        <f t="shared" ref="Q28:Q29" si="57">IFERROR(IF(OR(M28="",MID(P28,1,SEARCH(" =",P28:P28,1)-1)=""),"",
IF(AND(M28="Fuerte",MID(P28,1,SEARCH(" =",P28:P28,1)-1)="Fuerte"),"Fuerte",
IF(AND(M28="Moderado",MID(P28,1,SEARCH(" =",P28:P28,1)-1)="Moderado"),"Moderado",
IF(OR(M28="Débil",MID(P28,1,SEARCH(" =",P28:P28,1)-1)="Débil"),"Débil",
IF(OR(M28="Fuerte",MID(P28,1,SEARCH(" =",P28:P28,1)-1)="Moderado"),"Moderado",
IF(OR(M28="Moderado",MID(P28,1,SEARCH(" =",P28:P28,1)-1)="Fuerte"),"Moderado","")))))),"")</f>
        <v/>
      </c>
      <c r="R28" s="193"/>
      <c r="S28" s="193"/>
      <c r="T28" s="196"/>
      <c r="U28" s="112"/>
      <c r="V28" s="200"/>
      <c r="W28" s="203"/>
      <c r="X28" s="3"/>
      <c r="Y28" s="3"/>
      <c r="Z28" s="3"/>
      <c r="AA28" s="3"/>
      <c r="AB28" s="3"/>
      <c r="AC28" s="3"/>
      <c r="AD28" s="3"/>
      <c r="AE28" s="3"/>
      <c r="AF28" s="3"/>
      <c r="AG28" s="3"/>
      <c r="AH28" s="3"/>
      <c r="AI28" s="3"/>
      <c r="AJ28" s="3"/>
      <c r="AK28" s="3"/>
      <c r="AL28" s="3"/>
      <c r="AM28" s="3"/>
    </row>
    <row r="29" spans="1:39" ht="45.75" customHeight="1" x14ac:dyDescent="0.3">
      <c r="A29" s="118"/>
      <c r="B29" s="185"/>
      <c r="C29" s="164"/>
      <c r="D29" s="164"/>
      <c r="E29" s="56"/>
      <c r="F29" s="57"/>
      <c r="G29" s="57"/>
      <c r="H29" s="57"/>
      <c r="I29" s="57"/>
      <c r="J29" s="57"/>
      <c r="K29" s="57"/>
      <c r="L29" s="57"/>
      <c r="M29" s="50" t="str">
        <f t="shared" si="55"/>
        <v/>
      </c>
      <c r="N29" s="50" t="str">
        <f>IF(AND(F29="",G29="",H29="",I29="",J29="",K29="",L29=""),"",IF(OR(F29="",G29="",H29="",I29="",J29="",K29="",L29=""),"Finalice la valoración del control para emitir su calificación",VLOOKUP(F29,Listas!$Z$1:$AA$17,2,FALSE)+VLOOKUP(G29,Listas!$Z$1:$AA$17,2,FALSE)+VLOOKUP(H29,Listas!$Z$1:$AA$17,2,FALSE)+VLOOKUP(I29,Listas!$Z$1:$AA$17,2,FALSE)+VLOOKUP(J29,Listas!$Z$1:$AA$17,2,FALSE)+VLOOKUP(K29,Listas!$Z$1:$AA$17,2,FALSE)+VLOOKUP(L29,Listas!$Z$1:$AA$17,2,FALSE)))</f>
        <v/>
      </c>
      <c r="O29" s="50" t="str">
        <f t="shared" si="56"/>
        <v/>
      </c>
      <c r="P29" s="49"/>
      <c r="Q29" s="50" t="str">
        <f t="shared" si="57"/>
        <v/>
      </c>
      <c r="R29" s="194"/>
      <c r="S29" s="194"/>
      <c r="T29" s="197"/>
      <c r="U29" s="113"/>
      <c r="V29" s="201"/>
      <c r="W29" s="204"/>
      <c r="X29" s="3"/>
      <c r="Y29" s="3"/>
      <c r="Z29" s="3"/>
      <c r="AA29" s="3"/>
      <c r="AB29" s="3"/>
      <c r="AC29" s="3"/>
      <c r="AD29" s="3"/>
      <c r="AE29" s="3"/>
      <c r="AF29" s="3"/>
      <c r="AG29" s="3"/>
      <c r="AH29" s="3"/>
      <c r="AI29" s="3"/>
      <c r="AJ29" s="3"/>
      <c r="AK29" s="3"/>
      <c r="AL29" s="3"/>
      <c r="AM29" s="3"/>
    </row>
    <row r="30" spans="1:39" ht="45.75" customHeight="1" x14ac:dyDescent="0.3">
      <c r="A30" s="118">
        <v>8</v>
      </c>
      <c r="B30" s="185" t="str">
        <f>IF(OR('2. Identificación del Riesgo'!H30:H32="Corrupción",'2. Identificación del Riesgo'!H30:H32="Lavado de Activos",'2. Identificación del Riesgo'!H30:H32="Financiación del Terrorismo",'2. Identificación del Riesgo'!H30:H32="Trámites, OPAs y Consultas de Acceso a la Información Pública"),'2. Identificación del Riesgo'!B30:B32,
IF('2. Identificación del Riesgo'!H30:H32="","",
IF(OR('2. Identificación del Riesgo'!H30:H32&lt;&gt;"Corrupción",'2. Identificación del Riesgo'!H30:H32&lt;&gt;"Lavado de Activos",'2. Identificación del Riesgo'!H30:H32&lt;&gt;"Financiación del Terrorismo",'2. Identificación del Riesgo'!H30:H32&lt;&gt;"Trámites, OPAs y Consultas de Acceso a la Información Pública"),"No aplica")))</f>
        <v>No aplica</v>
      </c>
      <c r="C30" s="164" t="str">
        <f>IF(OR('2. Identificación del Riesgo'!H30:H32="Corrupción",'2. Identificación del Riesgo'!H30:H32="Lavado de Activos",'2. Identificación del Riesgo'!H30:H32="Financiación del Terrorismo",'2. Identificación del Riesgo'!H30:H32="Trámites, OPAs y Consultas de Acceso a la Información Pública"),'2. Identificación del Riesgo'!G30:G32,
IF('2. Identificación del Riesgo'!H30:H32="","",
IF(OR('2. Identificación del Riesgo'!H30:H32&lt;&gt;"Corrupción",'2. Identificación del Riesgo'!H30:H32&lt;&gt;"Lavado de Activos",'2. Identificación del Riesgo'!H30:H32&lt;&gt;"Financiación del Terrorismo",'2. Identificación del Riesgo'!H30:H32&lt;&gt;"Trámites, OPAs y Consultas de Acceso a la Información Pública"),"No aplica")))</f>
        <v>No aplica</v>
      </c>
      <c r="D30" s="164" t="str">
        <f>IF(OR('2. Identificación del Riesgo'!H30:H32="Corrupción",'2. Identificación del Riesgo'!H30:H32="Lavado de Activos",'2. Identificación del Riesgo'!H30:H32="Financiación del Terrorismo",'2. Identificación del Riesgo'!H30:H32="Trámites, OPAs y Consultas de Acceso a la Información Pública"),'2. Identificación del Riesgo'!H30:H32,
IF('2. Identificación del Riesgo'!H30:H32="","",
IF(OR('2. Identificación del Riesgo'!H30:H32&lt;&gt;"Corrupción",'2. Identificación del Riesgo'!H30:H32&lt;&gt;"Lavado de Activos",'2. Identificación del Riesgo'!H30:H32&lt;&gt;"Financiación del Terrorismo",'2. Identificación del Riesgo'!H30:H32&lt;&gt;"Trámites, OPAs y Consultas de Acceso a la Información Pública"),"No aplica")))</f>
        <v>No aplica</v>
      </c>
      <c r="E30" s="56"/>
      <c r="F30" s="57"/>
      <c r="G30" s="57"/>
      <c r="H30" s="57"/>
      <c r="I30" s="57"/>
      <c r="J30" s="57"/>
      <c r="K30" s="57"/>
      <c r="L30" s="57"/>
      <c r="M30" s="50" t="str">
        <f t="shared" ref="M30" si="58">IF(AND(N30&gt;=0,N30&lt;=85),"Débil",
IF(AND(N30&gt;=86,N30&lt;=95),"Moderado",
IF(AND(N30&gt;=96,N30&lt;=100),"Fuerte","")))</f>
        <v/>
      </c>
      <c r="N30" s="50" t="str">
        <f>IF(AND(F30="",G30="",H30="",I30="",J30="",K30="",L30=""),"",IF(OR(F30="",G30="",H30="",I30="",J30="",K30="",L30=""),"Finalice la valoración del control para emitir su calificación",VLOOKUP(F30,Listas!$Z$1:$AA$17,2,FALSE)+VLOOKUP(G30,Listas!$Z$1:$AA$17,2,FALSE)+VLOOKUP(H30,Listas!$Z$1:$AA$17,2,FALSE)+VLOOKUP(I30,Listas!$Z$1:$AA$17,2,FALSE)+VLOOKUP(J30,Listas!$Z$1:$AA$17,2,FALSE)+VLOOKUP(K30,Listas!$Z$1:$AA$17,2,FALSE)+VLOOKUP(L30,Listas!$Z$1:$AA$17,2,FALSE)))</f>
        <v/>
      </c>
      <c r="O30" s="50" t="str">
        <f t="shared" ref="O30" si="59">IF(OR(N30="",N30="Finalice la valoración del control para emitir su calificación"),"",IF(N30&lt;96,"Debe establecer un plan de acción en la hoja No. 7, que permita tener un control bien diseñado.","No debe establecer un plan de acción para mejorar el diseño del control."))</f>
        <v/>
      </c>
      <c r="P30" s="49"/>
      <c r="Q30" s="50" t="str">
        <f t="shared" ref="Q30" si="60">IFERROR(IF(OR(M30="",MID(P30,1,SEARCH(" =",P30:P30,1)-1)=""),"",
IF(AND(M30="Fuerte",MID(P30,1,SEARCH(" =",P30:P30,1)-1)="Fuerte"),"Fuerte",
IF(AND(M30="Moderado",MID(P30,1,SEARCH(" =",P30:P30,1)-1)="Moderado"),"Moderado",
IF(OR(M30="Débil",MID(P30,1,SEARCH(" =",P30:P30,1)-1)="Débil"),"Débil",
IF(OR(M30="Fuerte",MID(P30,1,SEARCH(" =",P30:P30,1)-1)="Moderado"),"Moderado",
IF(OR(M30="Moderado",MID(P30,1,SEARCH(" =",P30:P30,1)-1)="Fuerte"),"Moderado","")))))),"")</f>
        <v/>
      </c>
      <c r="R30" s="192" t="str">
        <f t="shared" ref="R30" si="61">IF(AND(N30="",N31="",N32=""),"",AVERAGE(N30:N32))</f>
        <v/>
      </c>
      <c r="S30" s="192" t="str">
        <f t="shared" ref="S30" si="62">IF(R30="","",
IF(R30=100,"Fuerte",
IF(R30&lt;50,"Débil",
IF(OR(R30&gt;=50,R30&lt;100),"Moderado",""))))</f>
        <v/>
      </c>
      <c r="T30" s="195" t="str">
        <f t="shared" ref="T30" si="63">IF(S30="","",IF(S30="Fuerte","NO","SI"))</f>
        <v/>
      </c>
      <c r="U30" s="111"/>
      <c r="V30" s="199" t="str">
        <f t="shared" ref="V30" si="64">IF(OR(S30="",U30=""),"",
IF(S30="Débil","No aplica desplazamiento por tener una solidez débil.",
IF(AND(S30="Fuerte",OR(U30="El control ayuda a disminuir directamente tanto la probabilidad como el impacto.",U30="El control ayuda a disminuir directamente la probabilidad e indirectamente el impacto.",U30="El control ayuda a disminuir directamente la probabilidad y el impacto no disminuye.")),2,
IF(AND(S30="Fuerte",U30="El control no disminuye la probabilidad y el impacto disminuye directamente."),0,
IF(AND(S30="Moderado",OR(U30="El control ayuda a disminuir directamente tanto la probabilidad como el impacto.",U30="El control ayuda a disminuir directamente la probabilidad e indirectamente el impacto.",U30="El control ayuda a disminuir directamente la probabilidad y el impacto no disminuye.")),1,
IF(AND(S30="Moderado",U30="El control no disminuye la probabilidad y el impacto disminuye directamente."),0,""))))))</f>
        <v/>
      </c>
      <c r="W30" s="202" t="str">
        <f>IF(AND($D$30&lt;&gt;"Corrupción",$D$30&lt;&gt;"Lavado de Activos",$D$30&lt;&gt;"Financiación del Terrorismo",$D$30&lt;&gt;"Trámites, OPAs y Consultas de Acceso a la Información Pública"),"",
IF(OR($D$30="Corrupción",$D$30="Lavado de Activos",$D$30="Financiación del Terrorismo",$D$30="Trámites, OPAs y Consultas de Acceso a la Información Pública"),
IF(V30="","",
IF(OR(V30="No aplica desplazamiento por tener una solidez débil.",V30=0),'2. Identificación del Riesgo'!$K$30,
IF(AND(S30="Fuerte",V30=2,OR('2. Identificación del Riesgo'!$K$30="Rara vez",'2. Identificación del Riesgo'!$K$30="Improbable",'2. Identificación del Riesgo'!$K$30="Posible")),"Rara vez",
IF(AND(S30="Fuerte",V30=2,'2. Identificación del Riesgo'!$K$30="Probable"),"Improbable",
IF(AND(S30="Fuerte",V30=2,'2. Identificación del Riesgo'!$K$30="Casi seguro"),"Posible",
IF(AND(S30="Moderado",V30=1,OR('2. Identificación del Riesgo'!$K$30="Rara vez",'2. Identificación del Riesgo'!$K$30="Improbable")),"Rara vez",
IF(AND(S30="Moderado",V30=1,'2. Identificación del Riesgo'!$K$30="Posible"),"Improbable",
IF(AND(S30="Moderado",V30=1,'2. Identificación del Riesgo'!$K$30="Probable"),"Posible",
IF(AND(S30="Moderado",V30=1,'2. Identificación del Riesgo'!$K$30="Casi seguro"),"Probable","")))))))))))</f>
        <v/>
      </c>
      <c r="X30" s="3"/>
      <c r="Y30" s="3"/>
      <c r="Z30" s="3"/>
      <c r="AA30" s="3"/>
      <c r="AB30" s="3"/>
      <c r="AC30" s="3"/>
      <c r="AD30" s="3"/>
      <c r="AE30" s="3"/>
      <c r="AF30" s="3"/>
      <c r="AG30" s="3"/>
      <c r="AH30" s="3"/>
      <c r="AI30" s="3"/>
      <c r="AJ30" s="3"/>
      <c r="AK30" s="3"/>
      <c r="AL30" s="3"/>
      <c r="AM30" s="3"/>
    </row>
    <row r="31" spans="1:39" ht="45.75" customHeight="1" x14ac:dyDescent="0.3">
      <c r="A31" s="118"/>
      <c r="B31" s="185"/>
      <c r="C31" s="164"/>
      <c r="D31" s="164"/>
      <c r="E31" s="56"/>
      <c r="F31" s="57"/>
      <c r="G31" s="57"/>
      <c r="H31" s="57"/>
      <c r="I31" s="57"/>
      <c r="J31" s="57"/>
      <c r="K31" s="57"/>
      <c r="L31" s="57"/>
      <c r="M31" s="50" t="str">
        <f t="shared" ref="M31:M32" si="65">IF(AND(N31&gt;=0,N31&lt;=85),"Débil",
IF(AND(N31&gt;=86,N31&lt;=95),"Moderado",
IF(AND(N31&gt;=96,N31&lt;=100),"Fuerte","")))</f>
        <v/>
      </c>
      <c r="N31" s="50" t="str">
        <f>IF(AND(F31="",G31="",H31="",I31="",J31="",K31="",L31=""),"",IF(OR(F31="",G31="",H31="",I31="",J31="",K31="",L31=""),"Finalice la valoración del control para emitir su calificación",VLOOKUP(F31,Listas!$Z$1:$AA$17,2,FALSE)+VLOOKUP(G31,Listas!$Z$1:$AA$17,2,FALSE)+VLOOKUP(H31,Listas!$Z$1:$AA$17,2,FALSE)+VLOOKUP(I31,Listas!$Z$1:$AA$17,2,FALSE)+VLOOKUP(J31,Listas!$Z$1:$AA$17,2,FALSE)+VLOOKUP(K31,Listas!$Z$1:$AA$17,2,FALSE)+VLOOKUP(L31,Listas!$Z$1:$AA$17,2,FALSE)))</f>
        <v/>
      </c>
      <c r="O31" s="50" t="str">
        <f t="shared" ref="O31:O32" si="66">IF(OR(N31="",N31="Finalice la valoración del control para emitir su calificación"),"",IF(N31&lt;96,"Debe establecer un plan de acción en la hoja No. 7, que permita tener un control bien diseñado.","No debe establecer un plan de acción para mejorar el diseño del control."))</f>
        <v/>
      </c>
      <c r="P31" s="49"/>
      <c r="Q31" s="50" t="str">
        <f t="shared" ref="Q31:Q32" si="67">IFERROR(IF(OR(M31="",MID(P31,1,SEARCH(" =",P31:P31,1)-1)=""),"",
IF(AND(M31="Fuerte",MID(P31,1,SEARCH(" =",P31:P31,1)-1)="Fuerte"),"Fuerte",
IF(AND(M31="Moderado",MID(P31,1,SEARCH(" =",P31:P31,1)-1)="Moderado"),"Moderado",
IF(OR(M31="Débil",MID(P31,1,SEARCH(" =",P31:P31,1)-1)="Débil"),"Débil",
IF(OR(M31="Fuerte",MID(P31,1,SEARCH(" =",P31:P31,1)-1)="Moderado"),"Moderado",
IF(OR(M31="Moderado",MID(P31,1,SEARCH(" =",P31:P31,1)-1)="Fuerte"),"Moderado","")))))),"")</f>
        <v/>
      </c>
      <c r="R31" s="193"/>
      <c r="S31" s="193"/>
      <c r="T31" s="196"/>
      <c r="U31" s="112"/>
      <c r="V31" s="200"/>
      <c r="W31" s="203"/>
      <c r="X31" s="3"/>
      <c r="Y31" s="3"/>
      <c r="Z31" s="3"/>
      <c r="AA31" s="3"/>
      <c r="AB31" s="3"/>
      <c r="AC31" s="3"/>
      <c r="AD31" s="3"/>
      <c r="AE31" s="3"/>
      <c r="AF31" s="3"/>
      <c r="AG31" s="3"/>
      <c r="AH31" s="3"/>
      <c r="AI31" s="3"/>
      <c r="AJ31" s="3"/>
      <c r="AK31" s="3"/>
      <c r="AL31" s="3"/>
      <c r="AM31" s="3"/>
    </row>
    <row r="32" spans="1:39" ht="45.75" customHeight="1" x14ac:dyDescent="0.3">
      <c r="A32" s="118"/>
      <c r="B32" s="185"/>
      <c r="C32" s="164"/>
      <c r="D32" s="164"/>
      <c r="E32" s="56"/>
      <c r="F32" s="57"/>
      <c r="G32" s="57"/>
      <c r="H32" s="57"/>
      <c r="I32" s="57"/>
      <c r="J32" s="57"/>
      <c r="K32" s="57"/>
      <c r="L32" s="57"/>
      <c r="M32" s="50" t="str">
        <f t="shared" si="65"/>
        <v/>
      </c>
      <c r="N32" s="50" t="str">
        <f>IF(AND(F32="",G32="",H32="",I32="",J32="",K32="",L32=""),"",IF(OR(F32="",G32="",H32="",I32="",J32="",K32="",L32=""),"Finalice la valoración del control para emitir su calificación",VLOOKUP(F32,Listas!$Z$1:$AA$17,2,FALSE)+VLOOKUP(G32,Listas!$Z$1:$AA$17,2,FALSE)+VLOOKUP(H32,Listas!$Z$1:$AA$17,2,FALSE)+VLOOKUP(I32,Listas!$Z$1:$AA$17,2,FALSE)+VLOOKUP(J32,Listas!$Z$1:$AA$17,2,FALSE)+VLOOKUP(K32,Listas!$Z$1:$AA$17,2,FALSE)+VLOOKUP(L32,Listas!$Z$1:$AA$17,2,FALSE)))</f>
        <v/>
      </c>
      <c r="O32" s="50" t="str">
        <f t="shared" si="66"/>
        <v/>
      </c>
      <c r="P32" s="49"/>
      <c r="Q32" s="50" t="str">
        <f t="shared" si="67"/>
        <v/>
      </c>
      <c r="R32" s="194"/>
      <c r="S32" s="194"/>
      <c r="T32" s="197"/>
      <c r="U32" s="113"/>
      <c r="V32" s="201"/>
      <c r="W32" s="204"/>
      <c r="X32" s="3"/>
      <c r="Y32" s="3"/>
      <c r="Z32" s="3"/>
      <c r="AA32" s="3"/>
      <c r="AB32" s="3"/>
      <c r="AC32" s="3"/>
      <c r="AD32" s="3"/>
      <c r="AE32" s="3"/>
      <c r="AF32" s="3"/>
      <c r="AG32" s="3"/>
      <c r="AH32" s="3"/>
      <c r="AI32" s="3"/>
      <c r="AJ32" s="3"/>
      <c r="AK32" s="3"/>
      <c r="AL32" s="3"/>
      <c r="AM32" s="3"/>
    </row>
    <row r="33" spans="1:39" ht="45.75" customHeight="1" x14ac:dyDescent="0.3">
      <c r="A33" s="118">
        <v>9</v>
      </c>
      <c r="B33" s="185" t="str">
        <f>IF(OR('2. Identificación del Riesgo'!H33:H35="Corrupción",'2. Identificación del Riesgo'!H33:H35="Lavado de Activos",'2. Identificación del Riesgo'!H33:H35="Financiación del Terrorismo",'2. Identificación del Riesgo'!H33:H35="Trámites, OPAs y Consultas de Acceso a la Información Pública"),'2. Identificación del Riesgo'!B33:B35,
IF('2. Identificación del Riesgo'!H33:H35="","",
IF(OR('2. Identificación del Riesgo'!H33:H35&lt;&gt;"Corrupción",'2. Identificación del Riesgo'!H33:H35&lt;&gt;"Lavado de Activos",'2. Identificación del Riesgo'!H33:H35&lt;&gt;"Financiación del Terrorismo",'2. Identificación del Riesgo'!H33:H35&lt;&gt;"Trámites, OPAs y Consultas de Acceso a la Información Pública"),"No aplica")))</f>
        <v>No aplica</v>
      </c>
      <c r="C33" s="164" t="str">
        <f>IF(OR('2. Identificación del Riesgo'!H33:H35="Corrupción",'2. Identificación del Riesgo'!H33:H35="Lavado de Activos",'2. Identificación del Riesgo'!H33:H35="Financiación del Terrorismo",'2. Identificación del Riesgo'!H33:H35="Trámites, OPAs y Consultas de Acceso a la Información Pública"),'2. Identificación del Riesgo'!G33:G35,
IF('2. Identificación del Riesgo'!H33:H35="","",
IF(OR('2. Identificación del Riesgo'!H33:H35&lt;&gt;"Corrupción",'2. Identificación del Riesgo'!H33:H35&lt;&gt;"Lavado de Activos",'2. Identificación del Riesgo'!H33:H35&lt;&gt;"Financiación del Terrorismo",'2. Identificación del Riesgo'!H33:H35&lt;&gt;"Trámites, OPAs y Consultas de Acceso a la Información Pública"),"No aplica")))</f>
        <v>No aplica</v>
      </c>
      <c r="D33" s="164" t="str">
        <f>IF(OR('2. Identificación del Riesgo'!H33:H35="Corrupción",'2. Identificación del Riesgo'!H33:H35="Lavado de Activos",'2. Identificación del Riesgo'!H33:H35="Financiación del Terrorismo",'2. Identificación del Riesgo'!H33:H35="Trámites, OPAs y Consultas de Acceso a la Información Pública"),'2. Identificación del Riesgo'!H33:H35,
IF('2. Identificación del Riesgo'!H33:H35="","",
IF(OR('2. Identificación del Riesgo'!H33:H35&lt;&gt;"Corrupción",'2. Identificación del Riesgo'!H33:H35&lt;&gt;"Lavado de Activos",'2. Identificación del Riesgo'!H33:H35&lt;&gt;"Financiación del Terrorismo",'2. Identificación del Riesgo'!H33:H35&lt;&gt;"Trámites, OPAs y Consultas de Acceso a la Información Pública"),"No aplica")))</f>
        <v>No aplica</v>
      </c>
      <c r="E33" s="56"/>
      <c r="F33" s="57"/>
      <c r="G33" s="57"/>
      <c r="H33" s="57"/>
      <c r="I33" s="57"/>
      <c r="J33" s="57"/>
      <c r="K33" s="57"/>
      <c r="L33" s="57"/>
      <c r="M33" s="50" t="str">
        <f t="shared" ref="M33" si="68">IF(AND(N33&gt;=0,N33&lt;=85),"Débil",
IF(AND(N33&gt;=86,N33&lt;=95),"Moderado",
IF(AND(N33&gt;=96,N33&lt;=100),"Fuerte","")))</f>
        <v/>
      </c>
      <c r="N33" s="50" t="str">
        <f>IF(AND(F33="",G33="",H33="",I33="",J33="",K33="",L33=""),"",IF(OR(F33="",G33="",H33="",I33="",J33="",K33="",L33=""),"Finalice la valoración del control para emitir su calificación",VLOOKUP(F33,Listas!$Z$1:$AA$17,2,FALSE)+VLOOKUP(G33,Listas!$Z$1:$AA$17,2,FALSE)+VLOOKUP(H33,Listas!$Z$1:$AA$17,2,FALSE)+VLOOKUP(I33,Listas!$Z$1:$AA$17,2,FALSE)+VLOOKUP(J33,Listas!$Z$1:$AA$17,2,FALSE)+VLOOKUP(K33,Listas!$Z$1:$AA$17,2,FALSE)+VLOOKUP(L33,Listas!$Z$1:$AA$17,2,FALSE)))</f>
        <v/>
      </c>
      <c r="O33" s="50" t="str">
        <f t="shared" ref="O33" si="69">IF(OR(N33="",N33="Finalice la valoración del control para emitir su calificación"),"",IF(N33&lt;96,"Debe establecer un plan de acción en la hoja No. 7, que permita tener un control bien diseñado.","No debe establecer un plan de acción para mejorar el diseño del control."))</f>
        <v/>
      </c>
      <c r="P33" s="49"/>
      <c r="Q33" s="50" t="str">
        <f t="shared" ref="Q33" si="70">IFERROR(IF(OR(M33="",MID(P33,1,SEARCH(" =",P33:P33,1)-1)=""),"",
IF(AND(M33="Fuerte",MID(P33,1,SEARCH(" =",P33:P33,1)-1)="Fuerte"),"Fuerte",
IF(AND(M33="Moderado",MID(P33,1,SEARCH(" =",P33:P33,1)-1)="Moderado"),"Moderado",
IF(OR(M33="Débil",MID(P33,1,SEARCH(" =",P33:P33,1)-1)="Débil"),"Débil",
IF(OR(M33="Fuerte",MID(P33,1,SEARCH(" =",P33:P33,1)-1)="Moderado"),"Moderado",
IF(OR(M33="Moderado",MID(P33,1,SEARCH(" =",P33:P33,1)-1)="Fuerte"),"Moderado","")))))),"")</f>
        <v/>
      </c>
      <c r="R33" s="192" t="str">
        <f t="shared" ref="R33" si="71">IF(AND(N33="",N34="",N35=""),"",AVERAGE(N33:N35))</f>
        <v/>
      </c>
      <c r="S33" s="192" t="str">
        <f t="shared" ref="S33" si="72">IF(R33="","",
IF(R33=100,"Fuerte",
IF(R33&lt;50,"Débil",
IF(OR(R33&gt;=50,R33&lt;100),"Moderado",""))))</f>
        <v/>
      </c>
      <c r="T33" s="195" t="str">
        <f t="shared" ref="T33" si="73">IF(S33="","",IF(S33="Fuerte","NO","SI"))</f>
        <v/>
      </c>
      <c r="U33" s="111"/>
      <c r="V33" s="199" t="str">
        <f t="shared" ref="V33" si="74">IF(OR(S33="",U33=""),"",
IF(S33="Débil","No aplica desplazamiento por tener una solidez débil.",
IF(AND(S33="Fuerte",OR(U33="El control ayuda a disminuir directamente tanto la probabilidad como el impacto.",U33="El control ayuda a disminuir directamente la probabilidad e indirectamente el impacto.",U33="El control ayuda a disminuir directamente la probabilidad y el impacto no disminuye.")),2,
IF(AND(S33="Fuerte",U33="El control no disminuye la probabilidad y el impacto disminuye directamente."),0,
IF(AND(S33="Moderado",OR(U33="El control ayuda a disminuir directamente tanto la probabilidad como el impacto.",U33="El control ayuda a disminuir directamente la probabilidad e indirectamente el impacto.",U33="El control ayuda a disminuir directamente la probabilidad y el impacto no disminuye.")),1,
IF(AND(S33="Moderado",U33="El control no disminuye la probabilidad y el impacto disminuye directamente."),0,""))))))</f>
        <v/>
      </c>
      <c r="W33" s="202" t="str">
        <f>IF(AND($D$33&lt;&gt;"Corrupción",$D$33&lt;&gt;"Lavado de Activos",$D$33&lt;&gt;"Financiación del Terrorismo",$D$33&lt;&gt;"Trámites, OPAs y Consultas de Acceso a la Información Pública"),"",
IF(OR($D$33="Corrupción",$D$33="Lavado de Activos",$D$33="Financiación del Terrorismo",$D$33="Trámites, OPAs y Consultas de Acceso a la Información Pública"),
IF(V33="","",
IF(OR(V33="No aplica desplazamiento por tener una solidez débil.",V33=0),'2. Identificación del Riesgo'!$K$33,
IF(AND(S33="Fuerte",V33=2,OR('2. Identificación del Riesgo'!$K$33="Rara vez",'2. Identificación del Riesgo'!$K$33="Improbable",'2. Identificación del Riesgo'!$K$33="Posible")),"Rara vez",
IF(AND(S33="Fuerte",V33=2,'2. Identificación del Riesgo'!$K$33="Probable"),"Improbable",
IF(AND(S33="Fuerte",V33=2,'2. Identificación del Riesgo'!$K$33="Casi seguro"),"Posible",
IF(AND(S33="Moderado",V33=1,OR('2. Identificación del Riesgo'!$K$33="Rara vez",'2. Identificación del Riesgo'!$K$33="Improbable")),"Rara vez",
IF(AND(S33="Moderado",V33=1,'2. Identificación del Riesgo'!$K$33="Posible"),"Improbable",
IF(AND(S33="Moderado",V33=1,'2. Identificación del Riesgo'!$K$33="Probable"),"Posible",
IF(AND(S33="Moderado",V33=1,'2. Identificación del Riesgo'!$K$33="Casi seguro"),"Probable","")))))))))))</f>
        <v/>
      </c>
      <c r="X33" s="3"/>
      <c r="Y33" s="3"/>
      <c r="Z33" s="3"/>
      <c r="AA33" s="3"/>
      <c r="AB33" s="3"/>
      <c r="AC33" s="3"/>
      <c r="AD33" s="3"/>
      <c r="AE33" s="3"/>
      <c r="AF33" s="3"/>
      <c r="AG33" s="3"/>
      <c r="AH33" s="3"/>
      <c r="AI33" s="3"/>
      <c r="AJ33" s="3"/>
      <c r="AK33" s="3"/>
      <c r="AL33" s="3"/>
      <c r="AM33" s="3"/>
    </row>
    <row r="34" spans="1:39" ht="45.75" customHeight="1" x14ac:dyDescent="0.3">
      <c r="A34" s="118"/>
      <c r="B34" s="185"/>
      <c r="C34" s="164"/>
      <c r="D34" s="164"/>
      <c r="E34" s="56"/>
      <c r="F34" s="57"/>
      <c r="G34" s="57"/>
      <c r="H34" s="57"/>
      <c r="I34" s="57"/>
      <c r="J34" s="57"/>
      <c r="K34" s="57"/>
      <c r="L34" s="57"/>
      <c r="M34" s="50" t="str">
        <f t="shared" ref="M34:M35" si="75">IF(AND(N34&gt;=0,N34&lt;=85),"Débil",
IF(AND(N34&gt;=86,N34&lt;=95),"Moderado",
IF(AND(N34&gt;=96,N34&lt;=100),"Fuerte","")))</f>
        <v/>
      </c>
      <c r="N34" s="50" t="str">
        <f>IF(AND(F34="",G34="",H34="",I34="",J34="",K34="",L34=""),"",IF(OR(F34="",G34="",H34="",I34="",J34="",K34="",L34=""),"Finalice la valoración del control para emitir su calificación",VLOOKUP(F34,Listas!$Z$1:$AA$17,2,FALSE)+VLOOKUP(G34,Listas!$Z$1:$AA$17,2,FALSE)+VLOOKUP(H34,Listas!$Z$1:$AA$17,2,FALSE)+VLOOKUP(I34,Listas!$Z$1:$AA$17,2,FALSE)+VLOOKUP(J34,Listas!$Z$1:$AA$17,2,FALSE)+VLOOKUP(K34,Listas!$Z$1:$AA$17,2,FALSE)+VLOOKUP(L34,Listas!$Z$1:$AA$17,2,FALSE)))</f>
        <v/>
      </c>
      <c r="O34" s="50" t="str">
        <f t="shared" ref="O34:O35" si="76">IF(OR(N34="",N34="Finalice la valoración del control para emitir su calificación"),"",IF(N34&lt;96,"Debe establecer un plan de acción en la hoja No. 7, que permita tener un control bien diseñado.","No debe establecer un plan de acción para mejorar el diseño del control."))</f>
        <v/>
      </c>
      <c r="P34" s="49"/>
      <c r="Q34" s="50" t="str">
        <f t="shared" ref="Q34:Q35" si="77">IFERROR(IF(OR(M34="",MID(P34,1,SEARCH(" =",P34:P34,1)-1)=""),"",
IF(AND(M34="Fuerte",MID(P34,1,SEARCH(" =",P34:P34,1)-1)="Fuerte"),"Fuerte",
IF(AND(M34="Moderado",MID(P34,1,SEARCH(" =",P34:P34,1)-1)="Moderado"),"Moderado",
IF(OR(M34="Débil",MID(P34,1,SEARCH(" =",P34:P34,1)-1)="Débil"),"Débil",
IF(OR(M34="Fuerte",MID(P34,1,SEARCH(" =",P34:P34,1)-1)="Moderado"),"Moderado",
IF(OR(M34="Moderado",MID(P34,1,SEARCH(" =",P34:P34,1)-1)="Fuerte"),"Moderado","")))))),"")</f>
        <v/>
      </c>
      <c r="R34" s="193"/>
      <c r="S34" s="193"/>
      <c r="T34" s="196"/>
      <c r="U34" s="112"/>
      <c r="V34" s="200"/>
      <c r="W34" s="203"/>
      <c r="X34" s="3"/>
      <c r="Y34" s="3"/>
      <c r="Z34" s="3"/>
      <c r="AA34" s="3"/>
      <c r="AB34" s="3"/>
      <c r="AC34" s="3"/>
      <c r="AD34" s="3"/>
      <c r="AE34" s="3"/>
      <c r="AF34" s="3"/>
      <c r="AG34" s="3"/>
      <c r="AH34" s="3"/>
      <c r="AI34" s="3"/>
      <c r="AJ34" s="3"/>
      <c r="AK34" s="3"/>
      <c r="AL34" s="3"/>
      <c r="AM34" s="3"/>
    </row>
    <row r="35" spans="1:39" ht="45.75" customHeight="1" x14ac:dyDescent="0.3">
      <c r="A35" s="118"/>
      <c r="B35" s="185"/>
      <c r="C35" s="164"/>
      <c r="D35" s="164"/>
      <c r="E35" s="56"/>
      <c r="F35" s="57"/>
      <c r="G35" s="57"/>
      <c r="H35" s="57"/>
      <c r="I35" s="57"/>
      <c r="J35" s="57"/>
      <c r="K35" s="57"/>
      <c r="L35" s="57"/>
      <c r="M35" s="50" t="str">
        <f t="shared" si="75"/>
        <v/>
      </c>
      <c r="N35" s="50" t="str">
        <f>IF(AND(F35="",G35="",H35="",I35="",J35="",K35="",L35=""),"",IF(OR(F35="",G35="",H35="",I35="",J35="",K35="",L35=""),"Finalice la valoración del control para emitir su calificación",VLOOKUP(F35,Listas!$Z$1:$AA$17,2,FALSE)+VLOOKUP(G35,Listas!$Z$1:$AA$17,2,FALSE)+VLOOKUP(H35,Listas!$Z$1:$AA$17,2,FALSE)+VLOOKUP(I35,Listas!$Z$1:$AA$17,2,FALSE)+VLOOKUP(J35,Listas!$Z$1:$AA$17,2,FALSE)+VLOOKUP(K35,Listas!$Z$1:$AA$17,2,FALSE)+VLOOKUP(L35,Listas!$Z$1:$AA$17,2,FALSE)))</f>
        <v/>
      </c>
      <c r="O35" s="50" t="str">
        <f t="shared" si="76"/>
        <v/>
      </c>
      <c r="P35" s="49"/>
      <c r="Q35" s="50" t="str">
        <f t="shared" si="77"/>
        <v/>
      </c>
      <c r="R35" s="194"/>
      <c r="S35" s="194"/>
      <c r="T35" s="197"/>
      <c r="U35" s="113"/>
      <c r="V35" s="201"/>
      <c r="W35" s="204"/>
      <c r="X35" s="3"/>
      <c r="Y35" s="3"/>
      <c r="Z35" s="3"/>
      <c r="AA35" s="3"/>
      <c r="AB35" s="3"/>
      <c r="AC35" s="3"/>
      <c r="AD35" s="3"/>
      <c r="AE35" s="3"/>
      <c r="AF35" s="3"/>
      <c r="AG35" s="3"/>
      <c r="AH35" s="3"/>
      <c r="AI35" s="3"/>
      <c r="AJ35" s="3"/>
      <c r="AK35" s="3"/>
      <c r="AL35" s="3"/>
      <c r="AM35" s="3"/>
    </row>
    <row r="36" spans="1:39" ht="45.75" customHeight="1" x14ac:dyDescent="0.3">
      <c r="A36" s="118">
        <v>10</v>
      </c>
      <c r="B36" s="185" t="str">
        <f>IF(OR('2. Identificación del Riesgo'!H36:H38="Corrupción",'2. Identificación del Riesgo'!H36:H38="Lavado de Activos",'2. Identificación del Riesgo'!H36:H38="Financiación del Terrorismo",'2. Identificación del Riesgo'!H36:H38="Trámites, OPAs y Consultas de Acceso a la Información Pública"),'2. Identificación del Riesgo'!B36:B38,
IF('2. Identificación del Riesgo'!H36:H38="","",
IF(OR('2. Identificación del Riesgo'!H36:H38&lt;&gt;"Corrupción",'2. Identificación del Riesgo'!H36:H38&lt;&gt;"Lavado de Activos",'2. Identificación del Riesgo'!H36:H38&lt;&gt;"Financiación del Terrorismo",'2. Identificación del Riesgo'!H36:H38&lt;&gt;"Trámites, OPAs y Consultas de Acceso a la Información Pública"),"No aplica")))</f>
        <v>No aplica</v>
      </c>
      <c r="C36" s="164" t="str">
        <f>IF(OR('2. Identificación del Riesgo'!H36:H38="Corrupción",'2. Identificación del Riesgo'!H36:H38="Lavado de Activos",'2. Identificación del Riesgo'!H36:H38="Financiación del Terrorismo",'2. Identificación del Riesgo'!H36:H38="Trámites, OPAs y Consultas de Acceso a la Información Pública"),'2. Identificación del Riesgo'!G36:G38,
IF('2. Identificación del Riesgo'!H36:H38="","",
IF(OR('2. Identificación del Riesgo'!H36:H38&lt;&gt;"Corrupción",'2. Identificación del Riesgo'!H36:H38&lt;&gt;"Lavado de Activos",'2. Identificación del Riesgo'!H36:H38&lt;&gt;"Financiación del Terrorismo",'2. Identificación del Riesgo'!H36:H38&lt;&gt;"Trámites, OPAs y Consultas de Acceso a la Información Pública"),"No aplica")))</f>
        <v>No aplica</v>
      </c>
      <c r="D36" s="164" t="str">
        <f>IF(OR('2. Identificación del Riesgo'!H36:H38="Corrupción",'2. Identificación del Riesgo'!H36:H38="Lavado de Activos",'2. Identificación del Riesgo'!H36:H38="Financiación del Terrorismo",'2. Identificación del Riesgo'!H36:H38="Trámites, OPAs y Consultas de Acceso a la Información Pública"),'2. Identificación del Riesgo'!H36:H38,
IF('2. Identificación del Riesgo'!H36:H38="","",
IF(OR('2. Identificación del Riesgo'!H36:H38&lt;&gt;"Corrupción",'2. Identificación del Riesgo'!H36:H38&lt;&gt;"Lavado de Activos",'2. Identificación del Riesgo'!H36:H38&lt;&gt;"Financiación del Terrorismo",'2. Identificación del Riesgo'!H36:H38&lt;&gt;"Trámites, OPAs y Consultas de Acceso a la Información Pública"),"No aplica")))</f>
        <v>No aplica</v>
      </c>
      <c r="E36" s="56"/>
      <c r="F36" s="57"/>
      <c r="G36" s="57"/>
      <c r="H36" s="57"/>
      <c r="I36" s="57"/>
      <c r="J36" s="57"/>
      <c r="K36" s="57"/>
      <c r="L36" s="57"/>
      <c r="M36" s="50" t="str">
        <f t="shared" ref="M36" si="78">IF(AND(N36&gt;=0,N36&lt;=85),"Débil",
IF(AND(N36&gt;=86,N36&lt;=95),"Moderado",
IF(AND(N36&gt;=96,N36&lt;=100),"Fuerte","")))</f>
        <v/>
      </c>
      <c r="N36" s="50" t="str">
        <f>IF(AND(F36="",G36="",H36="",I36="",J36="",K36="",L36=""),"",IF(OR(F36="",G36="",H36="",I36="",J36="",K36="",L36=""),"Finalice la valoración del control para emitir su calificación",VLOOKUP(F36,Listas!$Z$1:$AA$17,2,FALSE)+VLOOKUP(G36,Listas!$Z$1:$AA$17,2,FALSE)+VLOOKUP(H36,Listas!$Z$1:$AA$17,2,FALSE)+VLOOKUP(I36,Listas!$Z$1:$AA$17,2,FALSE)+VLOOKUP(J36,Listas!$Z$1:$AA$17,2,FALSE)+VLOOKUP(K36,Listas!$Z$1:$AA$17,2,FALSE)+VLOOKUP(L36,Listas!$Z$1:$AA$17,2,FALSE)))</f>
        <v/>
      </c>
      <c r="O36" s="50" t="str">
        <f t="shared" ref="O36" si="79">IF(OR(N36="",N36="Finalice la valoración del control para emitir su calificación"),"",IF(N36&lt;96,"Debe establecer un plan de acción en la hoja No. 7, que permita tener un control bien diseñado.","No debe establecer un plan de acción para mejorar el diseño del control."))</f>
        <v/>
      </c>
      <c r="P36" s="49"/>
      <c r="Q36" s="50" t="str">
        <f t="shared" ref="Q36" si="80">IFERROR(IF(OR(M36="",MID(P36,1,SEARCH(" =",P36:P36,1)-1)=""),"",
IF(AND(M36="Fuerte",MID(P36,1,SEARCH(" =",P36:P36,1)-1)="Fuerte"),"Fuerte",
IF(AND(M36="Moderado",MID(P36,1,SEARCH(" =",P36:P36,1)-1)="Moderado"),"Moderado",
IF(OR(M36="Débil",MID(P36,1,SEARCH(" =",P36:P36,1)-1)="Débil"),"Débil",
IF(OR(M36="Fuerte",MID(P36,1,SEARCH(" =",P36:P36,1)-1)="Moderado"),"Moderado",
IF(OR(M36="Moderado",MID(P36,1,SEARCH(" =",P36:P36,1)-1)="Fuerte"),"Moderado","")))))),"")</f>
        <v/>
      </c>
      <c r="R36" s="192" t="str">
        <f t="shared" ref="R36" si="81">IF(AND(N36="",N37="",N38=""),"",AVERAGE(N36:N38))</f>
        <v/>
      </c>
      <c r="S36" s="192" t="str">
        <f t="shared" ref="S36" si="82">IF(R36="","",
IF(R36=100,"Fuerte",
IF(R36&lt;50,"Débil",
IF(OR(R36&gt;=50,R36&lt;100),"Moderado",""))))</f>
        <v/>
      </c>
      <c r="T36" s="195" t="str">
        <f t="shared" ref="T36" si="83">IF(S36="","",IF(S36="Fuerte","NO","SI"))</f>
        <v/>
      </c>
      <c r="U36" s="111"/>
      <c r="V36" s="199" t="str">
        <f t="shared" ref="V36" si="84">IF(OR(S36="",U36=""),"",
IF(S36="Débil","No aplica desplazamiento por tener una solidez débil.",
IF(AND(S36="Fuerte",OR(U36="El control ayuda a disminuir directamente tanto la probabilidad como el impacto.",U36="El control ayuda a disminuir directamente la probabilidad e indirectamente el impacto.",U36="El control ayuda a disminuir directamente la probabilidad y el impacto no disminuye.")),2,
IF(AND(S36="Fuerte",U36="El control no disminuye la probabilidad y el impacto disminuye directamente."),0,
IF(AND(S36="Moderado",OR(U36="El control ayuda a disminuir directamente tanto la probabilidad como el impacto.",U36="El control ayuda a disminuir directamente la probabilidad e indirectamente el impacto.",U36="El control ayuda a disminuir directamente la probabilidad y el impacto no disminuye.")),1,
IF(AND(S36="Moderado",U36="El control no disminuye la probabilidad y el impacto disminuye directamente."),0,""))))))</f>
        <v/>
      </c>
      <c r="W36" s="202" t="str">
        <f>IF(AND($D$36&lt;&gt;"Corrupción",$D$36&lt;&gt;"Lavado de Activos",$D$36&lt;&gt;"Financiación del Terrorismo",$D$36&lt;&gt;"Trámites, OPAs y Consultas de Acceso a la Información Pública"),"",
IF(OR($D$36="Corrupción",$D$36="Lavado de Activos",$D$36="Financiación del Terrorismo",$D$36="Trámites, OPAs y Consultas de Acceso a la Información Pública"),
IF(V36="","",
IF(OR(V36="No aplica desplazamiento por tener una solidez débil.",V36=0),'2. Identificación del Riesgo'!$K$36,
IF(AND(S36="Fuerte",V36=2,OR('2. Identificación del Riesgo'!$K$36="Rara vez",'2. Identificación del Riesgo'!$K$36="Improbable",'2. Identificación del Riesgo'!$K$36="Posible")),"Rara vez",
IF(AND(S36="Fuerte",V36=2,'2. Identificación del Riesgo'!$K$36="Probable"),"Improbable",
IF(AND(S36="Fuerte",V36=2,'2. Identificación del Riesgo'!$K$36="Casi seguro"),"Posible",
IF(AND(S36="Moderado",V36=1,OR('2. Identificación del Riesgo'!$K$36="Rara vez",'2. Identificación del Riesgo'!$K$36="Improbable")),"Rara vez",
IF(AND(S36="Moderado",V36=1,'2. Identificación del Riesgo'!$K$36="Posible"),"Improbable",
IF(AND(S36="Moderado",V36=1,'2. Identificación del Riesgo'!$K$36="Probable"),"Posible",
IF(AND(S36="Moderado",V36=1,'2. Identificación del Riesgo'!$K$36="Casi seguro"),"Probable","")))))))))))</f>
        <v/>
      </c>
      <c r="X36" s="3"/>
      <c r="Y36" s="3"/>
      <c r="Z36" s="3"/>
      <c r="AA36" s="3"/>
      <c r="AB36" s="3"/>
      <c r="AC36" s="3"/>
      <c r="AD36" s="3"/>
      <c r="AE36" s="3"/>
      <c r="AF36" s="3"/>
      <c r="AG36" s="3"/>
      <c r="AH36" s="3"/>
      <c r="AI36" s="3"/>
      <c r="AJ36" s="3"/>
      <c r="AK36" s="3"/>
      <c r="AL36" s="3"/>
      <c r="AM36" s="3"/>
    </row>
    <row r="37" spans="1:39" ht="45.75" customHeight="1" x14ac:dyDescent="0.3">
      <c r="A37" s="118"/>
      <c r="B37" s="185"/>
      <c r="C37" s="164"/>
      <c r="D37" s="164"/>
      <c r="E37" s="56"/>
      <c r="F37" s="57"/>
      <c r="G37" s="57"/>
      <c r="H37" s="57"/>
      <c r="I37" s="57"/>
      <c r="J37" s="57"/>
      <c r="K37" s="57"/>
      <c r="L37" s="57"/>
      <c r="M37" s="50" t="str">
        <f t="shared" ref="M37:M38" si="85">IF(AND(N37&gt;=0,N37&lt;=85),"Débil",
IF(AND(N37&gt;=86,N37&lt;=95),"Moderado",
IF(AND(N37&gt;=96,N37&lt;=100),"Fuerte","")))</f>
        <v/>
      </c>
      <c r="N37" s="50" t="str">
        <f>IF(AND(F37="",G37="",H37="",I37="",J37="",K37="",L37=""),"",IF(OR(F37="",G37="",H37="",I37="",J37="",K37="",L37=""),"Finalice la valoración del control para emitir su calificación",VLOOKUP(F37,Listas!$Z$1:$AA$17,2,FALSE)+VLOOKUP(G37,Listas!$Z$1:$AA$17,2,FALSE)+VLOOKUP(H37,Listas!$Z$1:$AA$17,2,FALSE)+VLOOKUP(I37,Listas!$Z$1:$AA$17,2,FALSE)+VLOOKUP(J37,Listas!$Z$1:$AA$17,2,FALSE)+VLOOKUP(K37,Listas!$Z$1:$AA$17,2,FALSE)+VLOOKUP(L37,Listas!$Z$1:$AA$17,2,FALSE)))</f>
        <v/>
      </c>
      <c r="O37" s="50" t="str">
        <f t="shared" ref="O37:O38" si="86">IF(OR(N37="",N37="Finalice la valoración del control para emitir su calificación"),"",IF(N37&lt;96,"Debe establecer un plan de acción en la hoja No. 7, que permita tener un control bien diseñado.","No debe establecer un plan de acción para mejorar el diseño del control."))</f>
        <v/>
      </c>
      <c r="P37" s="49"/>
      <c r="Q37" s="50" t="str">
        <f t="shared" ref="Q37:Q38" si="87">IFERROR(IF(OR(M37="",MID(P37,1,SEARCH(" =",P37:P37,1)-1)=""),"",
IF(AND(M37="Fuerte",MID(P37,1,SEARCH(" =",P37:P37,1)-1)="Fuerte"),"Fuerte",
IF(AND(M37="Moderado",MID(P37,1,SEARCH(" =",P37:P37,1)-1)="Moderado"),"Moderado",
IF(OR(M37="Débil",MID(P37,1,SEARCH(" =",P37:P37,1)-1)="Débil"),"Débil",
IF(OR(M37="Fuerte",MID(P37,1,SEARCH(" =",P37:P37,1)-1)="Moderado"),"Moderado",
IF(OR(M37="Moderado",MID(P37,1,SEARCH(" =",P37:P37,1)-1)="Fuerte"),"Moderado","")))))),"")</f>
        <v/>
      </c>
      <c r="R37" s="193"/>
      <c r="S37" s="193"/>
      <c r="T37" s="196"/>
      <c r="U37" s="112"/>
      <c r="V37" s="200"/>
      <c r="W37" s="203"/>
    </row>
    <row r="38" spans="1:39" ht="45.75" customHeight="1" x14ac:dyDescent="0.3">
      <c r="A38" s="118"/>
      <c r="B38" s="185"/>
      <c r="C38" s="164"/>
      <c r="D38" s="164"/>
      <c r="E38" s="56"/>
      <c r="F38" s="57"/>
      <c r="G38" s="57"/>
      <c r="H38" s="57"/>
      <c r="I38" s="57"/>
      <c r="J38" s="57"/>
      <c r="K38" s="57"/>
      <c r="L38" s="57"/>
      <c r="M38" s="50" t="str">
        <f t="shared" si="85"/>
        <v/>
      </c>
      <c r="N38" s="50" t="str">
        <f>IF(AND(F38="",G38="",H38="",I38="",J38="",K38="",L38=""),"",IF(OR(F38="",G38="",H38="",I38="",J38="",K38="",L38=""),"Finalice la valoración del control para emitir su calificación",VLOOKUP(F38,Listas!$Z$1:$AA$17,2,FALSE)+VLOOKUP(G38,Listas!$Z$1:$AA$17,2,FALSE)+VLOOKUP(H38,Listas!$Z$1:$AA$17,2,FALSE)+VLOOKUP(I38,Listas!$Z$1:$AA$17,2,FALSE)+VLOOKUP(J38,Listas!$Z$1:$AA$17,2,FALSE)+VLOOKUP(K38,Listas!$Z$1:$AA$17,2,FALSE)+VLOOKUP(L38,Listas!$Z$1:$AA$17,2,FALSE)))</f>
        <v/>
      </c>
      <c r="O38" s="50" t="str">
        <f t="shared" si="86"/>
        <v/>
      </c>
      <c r="P38" s="49"/>
      <c r="Q38" s="50" t="str">
        <f t="shared" si="87"/>
        <v/>
      </c>
      <c r="R38" s="194"/>
      <c r="S38" s="194"/>
      <c r="T38" s="197"/>
      <c r="U38" s="113"/>
      <c r="V38" s="201"/>
      <c r="W38" s="204"/>
    </row>
    <row r="39" spans="1:39" ht="45.75" customHeight="1" x14ac:dyDescent="0.3">
      <c r="A39" s="118">
        <v>11</v>
      </c>
      <c r="B39" s="185" t="str">
        <f>IF(OR('2. Identificación del Riesgo'!H39:H41="Corrupción",'2. Identificación del Riesgo'!H39:H41="Lavado de Activos",'2. Identificación del Riesgo'!H39:H41="Financiación del Terrorismo",'2. Identificación del Riesgo'!H39:H41="Trámites, OPAs y Consultas de Acceso a la Información Pública"),'2. Identificación del Riesgo'!B39:B41,
IF('2. Identificación del Riesgo'!H39:H41="","",
IF(OR('2. Identificación del Riesgo'!H39:H41&lt;&gt;"Corrupción",'2. Identificación del Riesgo'!H39:H41&lt;&gt;"Lavado de Activos",'2. Identificación del Riesgo'!H39:H41&lt;&gt;"Financiación del Terrorismo",'2. Identificación del Riesgo'!H39:H41&lt;&gt;"Trámites, OPAs y Consultas de Acceso a la Información Pública"),"No aplica")))</f>
        <v>No aplica</v>
      </c>
      <c r="C39" s="164" t="str">
        <f>IF(OR('2. Identificación del Riesgo'!H39:H41="Corrupción",'2. Identificación del Riesgo'!H39:H41="Lavado de Activos",'2. Identificación del Riesgo'!H39:H41="Financiación del Terrorismo",'2. Identificación del Riesgo'!H39:H41="Trámites, OPAs y Consultas de Acceso a la Información Pública"),'2. Identificación del Riesgo'!G39:G41,
IF('2. Identificación del Riesgo'!H39:H41="","",
IF(OR('2. Identificación del Riesgo'!H39:H41&lt;&gt;"Corrupción",'2. Identificación del Riesgo'!H39:H41&lt;&gt;"Lavado de Activos",'2. Identificación del Riesgo'!H39:H41&lt;&gt;"Financiación del Terrorismo",'2. Identificación del Riesgo'!H39:H41&lt;&gt;"Trámites, OPAs y Consultas de Acceso a la Información Pública"),"No aplica")))</f>
        <v>No aplica</v>
      </c>
      <c r="D39" s="164" t="str">
        <f>IF(OR('2. Identificación del Riesgo'!H39:H41="Corrupción",'2. Identificación del Riesgo'!H39:H41="Lavado de Activos",'2. Identificación del Riesgo'!H39:H41="Financiación del Terrorismo",'2. Identificación del Riesgo'!H39:H41="Trámites, OPAs y Consultas de Acceso a la Información Pública"),'2. Identificación del Riesgo'!H39:H41,
IF('2. Identificación del Riesgo'!H39:H41="","",
IF(OR('2. Identificación del Riesgo'!H39:H41&lt;&gt;"Corrupción",'2. Identificación del Riesgo'!H39:H41&lt;&gt;"Lavado de Activos",'2. Identificación del Riesgo'!H39:H41&lt;&gt;"Financiación del Terrorismo",'2. Identificación del Riesgo'!H39:H41&lt;&gt;"Trámites, OPAs y Consultas de Acceso a la Información Pública"),"No aplica")))</f>
        <v>No aplica</v>
      </c>
      <c r="E39" s="56"/>
      <c r="F39" s="57"/>
      <c r="G39" s="57"/>
      <c r="H39" s="57"/>
      <c r="I39" s="57"/>
      <c r="J39" s="57"/>
      <c r="K39" s="57"/>
      <c r="L39" s="57"/>
      <c r="M39" s="50" t="str">
        <f t="shared" ref="M39" si="88">IF(AND(N39&gt;=0,N39&lt;=85),"Débil",
IF(AND(N39&gt;=86,N39&lt;=95),"Moderado",
IF(AND(N39&gt;=96,N39&lt;=100),"Fuerte","")))</f>
        <v/>
      </c>
      <c r="N39" s="50" t="str">
        <f>IF(AND(F39="",G39="",H39="",I39="",J39="",K39="",L39=""),"",IF(OR(F39="",G39="",H39="",I39="",J39="",K39="",L39=""),"Finalice la valoración del control para emitir su calificación",VLOOKUP(F39,Listas!$Z$1:$AA$17,2,FALSE)+VLOOKUP(G39,Listas!$Z$1:$AA$17,2,FALSE)+VLOOKUP(H39,Listas!$Z$1:$AA$17,2,FALSE)+VLOOKUP(I39,Listas!$Z$1:$AA$17,2,FALSE)+VLOOKUP(J39,Listas!$Z$1:$AA$17,2,FALSE)+VLOOKUP(K39,Listas!$Z$1:$AA$17,2,FALSE)+VLOOKUP(L39,Listas!$Z$1:$AA$17,2,FALSE)))</f>
        <v/>
      </c>
      <c r="O39" s="50" t="str">
        <f t="shared" ref="O39" si="89">IF(OR(N39="",N39="Finalice la valoración del control para emitir su calificación"),"",IF(N39&lt;96,"Debe establecer un plan de acción en la hoja No. 7, que permita tener un control bien diseñado.","No debe establecer un plan de acción para mejorar el diseño del control."))</f>
        <v/>
      </c>
      <c r="P39" s="49"/>
      <c r="Q39" s="50" t="str">
        <f t="shared" ref="Q39" si="90">IFERROR(IF(OR(M39="",MID(P39,1,SEARCH(" =",P39:P39,1)-1)=""),"",
IF(AND(M39="Fuerte",MID(P39,1,SEARCH(" =",P39:P39,1)-1)="Fuerte"),"Fuerte",
IF(AND(M39="Moderado",MID(P39,1,SEARCH(" =",P39:P39,1)-1)="Moderado"),"Moderado",
IF(OR(M39="Débil",MID(P39,1,SEARCH(" =",P39:P39,1)-1)="Débil"),"Débil",
IF(OR(M39="Fuerte",MID(P39,1,SEARCH(" =",P39:P39,1)-1)="Moderado"),"Moderado",
IF(OR(M39="Moderado",MID(P39,1,SEARCH(" =",P39:P39,1)-1)="Fuerte"),"Moderado","")))))),"")</f>
        <v/>
      </c>
      <c r="R39" s="192" t="str">
        <f t="shared" ref="R39" si="91">IF(AND(N39="",N40="",N41=""),"",AVERAGE(N39:N41))</f>
        <v/>
      </c>
      <c r="S39" s="192" t="str">
        <f t="shared" ref="S39" si="92">IF(R39="","",
IF(R39=100,"Fuerte",
IF(R39&lt;50,"Débil",
IF(OR(R39&gt;=50,R39&lt;100),"Moderado",""))))</f>
        <v/>
      </c>
      <c r="T39" s="195" t="str">
        <f t="shared" ref="T39" si="93">IF(S39="","",IF(S39="Fuerte","NO","SI"))</f>
        <v/>
      </c>
      <c r="U39" s="111"/>
      <c r="V39" s="199" t="str">
        <f t="shared" ref="V39" si="94">IF(OR(S39="",U39=""),"",
IF(S39="Débil","No aplica desplazamiento por tener una solidez débil.",
IF(AND(S39="Fuerte",OR(U39="El control ayuda a disminuir directamente tanto la probabilidad como el impacto.",U39="El control ayuda a disminuir directamente la probabilidad e indirectamente el impacto.",U39="El control ayuda a disminuir directamente la probabilidad y el impacto no disminuye.")),2,
IF(AND(S39="Fuerte",U39="El control no disminuye la probabilidad y el impacto disminuye directamente."),0,
IF(AND(S39="Moderado",OR(U39="El control ayuda a disminuir directamente tanto la probabilidad como el impacto.",U39="El control ayuda a disminuir directamente la probabilidad e indirectamente el impacto.",U39="El control ayuda a disminuir directamente la probabilidad y el impacto no disminuye.")),1,
IF(AND(S39="Moderado",U39="El control no disminuye la probabilidad y el impacto disminuye directamente."),0,""))))))</f>
        <v/>
      </c>
      <c r="W39" s="202" t="str">
        <f>IF(AND($D$39&lt;&gt;"Corrupción",$D$39&lt;&gt;"Lavado de Activos",$D$39&lt;&gt;"Financiación del Terrorismo",$D$39&lt;&gt;"Trámites, OPAs y Consultas de Acceso a la Información Pública"),"",
IF(OR($D$39="Corrupción",$D$39="Lavado de Activos",$D$39="Financiación del Terrorismo",$D$39="Trámites, OPAs y Consultas de Acceso a la Información Pública"),
IF(V39="","",
IF(OR(V39="No aplica desplazamiento por tener una solidez débil.",V39=0),'2. Identificación del Riesgo'!$K$39,
IF(AND(S39="Fuerte",V39=2,OR('2. Identificación del Riesgo'!$K$39="Rara vez",'2. Identificación del Riesgo'!$K$39="Improbable",'2. Identificación del Riesgo'!$K$39="Posible")),"Rara vez",
IF(AND(S39="Fuerte",V39=2,'2. Identificación del Riesgo'!$K$39="Probable"),"Improbable",
IF(AND(S39="Fuerte",V39=2,'2. Identificación del Riesgo'!$K$39="Casi seguro"),"Posible",
IF(AND(S39="Moderado",V39=1,OR('2. Identificación del Riesgo'!$K$39="Rara vez",'2. Identificación del Riesgo'!$K$39="Improbable")),"Rara vez",
IF(AND(S39="Moderado",V39=1,'2. Identificación del Riesgo'!$K$39="Posible"),"Improbable",
IF(AND(S39="Moderado",V39=1,'2. Identificación del Riesgo'!$K$39="Probable"),"Posible",
IF(AND(S39="Moderado",V39=1,'2. Identificación del Riesgo'!$K$39="Casi seguro"),"Probable","")))))))))))</f>
        <v/>
      </c>
      <c r="X39" s="3"/>
      <c r="Y39" s="3"/>
      <c r="Z39" s="3"/>
      <c r="AA39" s="3"/>
      <c r="AB39" s="3"/>
      <c r="AC39" s="3"/>
      <c r="AD39" s="3"/>
      <c r="AE39" s="3"/>
      <c r="AF39" s="3"/>
      <c r="AG39" s="3"/>
      <c r="AH39" s="3"/>
      <c r="AI39" s="3"/>
      <c r="AJ39" s="3"/>
      <c r="AK39" s="3"/>
      <c r="AL39" s="3"/>
      <c r="AM39" s="3"/>
    </row>
    <row r="40" spans="1:39" ht="45.75" customHeight="1" x14ac:dyDescent="0.3">
      <c r="A40" s="118"/>
      <c r="B40" s="185"/>
      <c r="C40" s="164"/>
      <c r="D40" s="164"/>
      <c r="E40" s="56"/>
      <c r="F40" s="57"/>
      <c r="G40" s="57"/>
      <c r="H40" s="57"/>
      <c r="I40" s="57"/>
      <c r="J40" s="57"/>
      <c r="K40" s="57"/>
      <c r="L40" s="57"/>
      <c r="M40" s="50" t="str">
        <f t="shared" ref="M40:M41" si="95">IF(AND(N40&gt;=0,N40&lt;=85),"Débil",
IF(AND(N40&gt;=86,N40&lt;=95),"Moderado",
IF(AND(N40&gt;=96,N40&lt;=100),"Fuerte","")))</f>
        <v/>
      </c>
      <c r="N40" s="50" t="str">
        <f>IF(AND(F40="",G40="",H40="",I40="",J40="",K40="",L40=""),"",IF(OR(F40="",G40="",H40="",I40="",J40="",K40="",L40=""),"Finalice la valoración del control para emitir su calificación",VLOOKUP(F40,Listas!$Z$1:$AA$17,2,FALSE)+VLOOKUP(G40,Listas!$Z$1:$AA$17,2,FALSE)+VLOOKUP(H40,Listas!$Z$1:$AA$17,2,FALSE)+VLOOKUP(I40,Listas!$Z$1:$AA$17,2,FALSE)+VLOOKUP(J40,Listas!$Z$1:$AA$17,2,FALSE)+VLOOKUP(K40,Listas!$Z$1:$AA$17,2,FALSE)+VLOOKUP(L40,Listas!$Z$1:$AA$17,2,FALSE)))</f>
        <v/>
      </c>
      <c r="O40" s="50" t="str">
        <f t="shared" ref="O40:O41" si="96">IF(OR(N40="",N40="Finalice la valoración del control para emitir su calificación"),"",IF(N40&lt;96,"Debe establecer un plan de acción en la hoja No. 7, que permita tener un control bien diseñado.","No debe establecer un plan de acción para mejorar el diseño del control."))</f>
        <v/>
      </c>
      <c r="P40" s="49"/>
      <c r="Q40" s="50" t="str">
        <f t="shared" ref="Q40:Q41" si="97">IFERROR(IF(OR(M40="",MID(P40,1,SEARCH(" =",P40:P40,1)-1)=""),"",
IF(AND(M40="Fuerte",MID(P40,1,SEARCH(" =",P40:P40,1)-1)="Fuerte"),"Fuerte",
IF(AND(M40="Moderado",MID(P40,1,SEARCH(" =",P40:P40,1)-1)="Moderado"),"Moderado",
IF(OR(M40="Débil",MID(P40,1,SEARCH(" =",P40:P40,1)-1)="Débil"),"Débil",
IF(OR(M40="Fuerte",MID(P40,1,SEARCH(" =",P40:P40,1)-1)="Moderado"),"Moderado",
IF(OR(M40="Moderado",MID(P40,1,SEARCH(" =",P40:P40,1)-1)="Fuerte"),"Moderado","")))))),"")</f>
        <v/>
      </c>
      <c r="R40" s="193"/>
      <c r="S40" s="193"/>
      <c r="T40" s="196"/>
      <c r="U40" s="112"/>
      <c r="V40" s="200"/>
      <c r="W40" s="203"/>
    </row>
    <row r="41" spans="1:39" ht="45.75" customHeight="1" x14ac:dyDescent="0.3">
      <c r="A41" s="118"/>
      <c r="B41" s="185"/>
      <c r="C41" s="164"/>
      <c r="D41" s="164"/>
      <c r="E41" s="56"/>
      <c r="F41" s="57"/>
      <c r="G41" s="57"/>
      <c r="H41" s="57"/>
      <c r="I41" s="57"/>
      <c r="J41" s="57"/>
      <c r="K41" s="57"/>
      <c r="L41" s="57"/>
      <c r="M41" s="50" t="str">
        <f t="shared" si="95"/>
        <v/>
      </c>
      <c r="N41" s="50" t="str">
        <f>IF(AND(F41="",G41="",H41="",I41="",J41="",K41="",L41=""),"",IF(OR(F41="",G41="",H41="",I41="",J41="",K41="",L41=""),"Finalice la valoración del control para emitir su calificación",VLOOKUP(F41,Listas!$Z$1:$AA$17,2,FALSE)+VLOOKUP(G41,Listas!$Z$1:$AA$17,2,FALSE)+VLOOKUP(H41,Listas!$Z$1:$AA$17,2,FALSE)+VLOOKUP(I41,Listas!$Z$1:$AA$17,2,FALSE)+VLOOKUP(J41,Listas!$Z$1:$AA$17,2,FALSE)+VLOOKUP(K41,Listas!$Z$1:$AA$17,2,FALSE)+VLOOKUP(L41,Listas!$Z$1:$AA$17,2,FALSE)))</f>
        <v/>
      </c>
      <c r="O41" s="50" t="str">
        <f t="shared" si="96"/>
        <v/>
      </c>
      <c r="P41" s="49"/>
      <c r="Q41" s="50" t="str">
        <f t="shared" si="97"/>
        <v/>
      </c>
      <c r="R41" s="194"/>
      <c r="S41" s="194"/>
      <c r="T41" s="197"/>
      <c r="U41" s="113"/>
      <c r="V41" s="201"/>
      <c r="W41" s="204"/>
    </row>
    <row r="42" spans="1:39" ht="45.75" customHeight="1" x14ac:dyDescent="0.3">
      <c r="A42" s="118">
        <v>12</v>
      </c>
      <c r="B42" s="185" t="str">
        <f>IF(OR('2. Identificación del Riesgo'!H42:H44="Corrupción",'2. Identificación del Riesgo'!H42:H44="Lavado de Activos",'2. Identificación del Riesgo'!H42:H44="Financiación del Terrorismo",'2. Identificación del Riesgo'!H42:H44="Trámites, OPAs y Consultas de Acceso a la Información Pública"),'2. Identificación del Riesgo'!B42:B44,
IF('2. Identificación del Riesgo'!H42:H44="","",
IF(OR('2. Identificación del Riesgo'!H42:H44&lt;&gt;"Corrupción",'2. Identificación del Riesgo'!H42:H44&lt;&gt;"Lavado de Activos",'2. Identificación del Riesgo'!H42:H44&lt;&gt;"Financiación del Terrorismo",'2. Identificación del Riesgo'!H42:H44&lt;&gt;"Trámites, OPAs y Consultas de Acceso a la Información Pública"),"No aplica")))</f>
        <v>No aplica</v>
      </c>
      <c r="C42" s="164" t="str">
        <f>IF(OR('2. Identificación del Riesgo'!H42:H44="Corrupción",'2. Identificación del Riesgo'!H42:H44="Lavado de Activos",'2. Identificación del Riesgo'!H42:H44="Financiación del Terrorismo",'2. Identificación del Riesgo'!H42:H44="Trámites, OPAs y Consultas de Acceso a la Información Pública"),'2. Identificación del Riesgo'!G42:G44,
IF('2. Identificación del Riesgo'!H42:H44="","",
IF(OR('2. Identificación del Riesgo'!H42:H44&lt;&gt;"Corrupción",'2. Identificación del Riesgo'!H42:H44&lt;&gt;"Lavado de Activos",'2. Identificación del Riesgo'!H42:H44&lt;&gt;"Financiación del Terrorismo",'2. Identificación del Riesgo'!H42:H44&lt;&gt;"Trámites, OPAs y Consultas de Acceso a la Información Pública"),"No aplica")))</f>
        <v>No aplica</v>
      </c>
      <c r="D42" s="164" t="str">
        <f>IF(OR('2. Identificación del Riesgo'!H42:H44="Corrupción",'2. Identificación del Riesgo'!H42:H44="Lavado de Activos",'2. Identificación del Riesgo'!H42:H44="Financiación del Terrorismo",'2. Identificación del Riesgo'!H42:H44="Trámites, OPAs y Consultas de Acceso a la Información Pública"),'2. Identificación del Riesgo'!H42:H44,
IF('2. Identificación del Riesgo'!H42:H44="","",
IF(OR('2. Identificación del Riesgo'!H42:H44&lt;&gt;"Corrupción",'2. Identificación del Riesgo'!H42:H44&lt;&gt;"Lavado de Activos",'2. Identificación del Riesgo'!H42:H44&lt;&gt;"Financiación del Terrorismo",'2. Identificación del Riesgo'!H42:H44&lt;&gt;"Trámites, OPAs y Consultas de Acceso a la Información Pública"),"No aplica")))</f>
        <v>No aplica</v>
      </c>
      <c r="E42" s="56"/>
      <c r="F42" s="57"/>
      <c r="G42" s="57"/>
      <c r="H42" s="57"/>
      <c r="I42" s="57"/>
      <c r="J42" s="57"/>
      <c r="K42" s="57"/>
      <c r="L42" s="57"/>
      <c r="M42" s="50" t="str">
        <f t="shared" ref="M42" si="98">IF(AND(N42&gt;=0,N42&lt;=85),"Débil",
IF(AND(N42&gt;=86,N42&lt;=95),"Moderado",
IF(AND(N42&gt;=96,N42&lt;=100),"Fuerte","")))</f>
        <v/>
      </c>
      <c r="N42" s="50" t="str">
        <f>IF(AND(F42="",G42="",H42="",I42="",J42="",K42="",L42=""),"",IF(OR(F42="",G42="",H42="",I42="",J42="",K42="",L42=""),"Finalice la valoración del control para emitir su calificación",VLOOKUP(F42,Listas!$Z$1:$AA$17,2,FALSE)+VLOOKUP(G42,Listas!$Z$1:$AA$17,2,FALSE)+VLOOKUP(H42,Listas!$Z$1:$AA$17,2,FALSE)+VLOOKUP(I42,Listas!$Z$1:$AA$17,2,FALSE)+VLOOKUP(J42,Listas!$Z$1:$AA$17,2,FALSE)+VLOOKUP(K42,Listas!$Z$1:$AA$17,2,FALSE)+VLOOKUP(L42,Listas!$Z$1:$AA$17,2,FALSE)))</f>
        <v/>
      </c>
      <c r="O42" s="50" t="str">
        <f t="shared" ref="O42" si="99">IF(OR(N42="",N42="Finalice la valoración del control para emitir su calificación"),"",IF(N42&lt;96,"Debe establecer un plan de acción en la hoja No. 7, que permita tener un control bien diseñado.","No debe establecer un plan de acción para mejorar el diseño del control."))</f>
        <v/>
      </c>
      <c r="P42" s="49"/>
      <c r="Q42" s="50" t="str">
        <f t="shared" ref="Q42" si="100">IFERROR(IF(OR(M42="",MID(P42,1,SEARCH(" =",P42:P42,1)-1)=""),"",
IF(AND(M42="Fuerte",MID(P42,1,SEARCH(" =",P42:P42,1)-1)="Fuerte"),"Fuerte",
IF(AND(M42="Moderado",MID(P42,1,SEARCH(" =",P42:P42,1)-1)="Moderado"),"Moderado",
IF(OR(M42="Débil",MID(P42,1,SEARCH(" =",P42:P42,1)-1)="Débil"),"Débil",
IF(OR(M42="Fuerte",MID(P42,1,SEARCH(" =",P42:P42,1)-1)="Moderado"),"Moderado",
IF(OR(M42="Moderado",MID(P42,1,SEARCH(" =",P42:P42,1)-1)="Fuerte"),"Moderado","")))))),"")</f>
        <v/>
      </c>
      <c r="R42" s="192" t="str">
        <f t="shared" ref="R42" si="101">IF(AND(N42="",N43="",N44=""),"",AVERAGE(N42:N44))</f>
        <v/>
      </c>
      <c r="S42" s="192" t="str">
        <f t="shared" ref="S42" si="102">IF(R42="","",
IF(R42=100,"Fuerte",
IF(R42&lt;50,"Débil",
IF(OR(R42&gt;=50,R42&lt;100),"Moderado",""))))</f>
        <v/>
      </c>
      <c r="T42" s="195" t="str">
        <f t="shared" ref="T42" si="103">IF(S42="","",IF(S42="Fuerte","NO","SI"))</f>
        <v/>
      </c>
      <c r="U42" s="111"/>
      <c r="V42" s="199" t="str">
        <f t="shared" ref="V42" si="104">IF(OR(S42="",U42=""),"",
IF(S42="Débil","No aplica desplazamiento por tener una solidez débil.",
IF(AND(S42="Fuerte",OR(U42="El control ayuda a disminuir directamente tanto la probabilidad como el impacto.",U42="El control ayuda a disminuir directamente la probabilidad e indirectamente el impacto.",U42="El control ayuda a disminuir directamente la probabilidad y el impacto no disminuye.")),2,
IF(AND(S42="Fuerte",U42="El control no disminuye la probabilidad y el impacto disminuye directamente."),0,
IF(AND(S42="Moderado",OR(U42="El control ayuda a disminuir directamente tanto la probabilidad como el impacto.",U42="El control ayuda a disminuir directamente la probabilidad e indirectamente el impacto.",U42="El control ayuda a disminuir directamente la probabilidad y el impacto no disminuye.")),1,
IF(AND(S42="Moderado",U42="El control no disminuye la probabilidad y el impacto disminuye directamente."),0,""))))))</f>
        <v/>
      </c>
      <c r="W42" s="202" t="str">
        <f>IF(AND($D$42&lt;&gt;"Corrupción",$D$42&lt;&gt;"Lavado de Activos",$D$42&lt;&gt;"Financiación del Terrorismo",$D$42&lt;&gt;"Trámites, OPAs y Consultas de Acceso a la Información Pública"),"",
IF(OR($D$42="Corrupción",$D$42="Lavado de Activos",$D$42="Financiación del Terrorismo",$D$42="Trámites, OPAs y Consultas de Acceso a la Información Pública"),
IF(V42="","",
IF(OR(V42="No aplica desplazamiento por tener una solidez débil.",V42=0),'2. Identificación del Riesgo'!$K$42,
IF(AND(S42="Fuerte",V42=2,OR('2. Identificación del Riesgo'!$K$42="Rara vez",'2. Identificación del Riesgo'!$K$42="Improbable",'2. Identificación del Riesgo'!$K$42="Posible")),"Rara vez",
IF(AND(S42="Fuerte",V42=2,'2. Identificación del Riesgo'!$K$42="Probable"),"Improbable",
IF(AND(S42="Fuerte",V42=2,'2. Identificación del Riesgo'!$K$42="Casi seguro"),"Posible",
IF(AND(S42="Moderado",V42=1,OR('2. Identificación del Riesgo'!$K$42="Rara vez",'2. Identificación del Riesgo'!$K$42="Improbable")),"Rara vez",
IF(AND(S42="Moderado",V42=1,'2. Identificación del Riesgo'!$K$42="Posible"),"Improbable",
IF(AND(S42="Moderado",V42=1,'2. Identificación del Riesgo'!$K$42="Probable"),"Posible",
IF(AND(S42="Moderado",V42=1,'2. Identificación del Riesgo'!$K$42="Casi seguro"),"Probable","")))))))))))</f>
        <v/>
      </c>
      <c r="X42" s="3"/>
      <c r="Y42" s="3"/>
      <c r="Z42" s="3"/>
      <c r="AA42" s="3"/>
      <c r="AB42" s="3"/>
      <c r="AC42" s="3"/>
      <c r="AD42" s="3"/>
      <c r="AE42" s="3"/>
      <c r="AF42" s="3"/>
      <c r="AG42" s="3"/>
      <c r="AH42" s="3"/>
      <c r="AI42" s="3"/>
      <c r="AJ42" s="3"/>
      <c r="AK42" s="3"/>
      <c r="AL42" s="3"/>
      <c r="AM42" s="3"/>
    </row>
    <row r="43" spans="1:39" ht="45.75" customHeight="1" x14ac:dyDescent="0.3">
      <c r="A43" s="118"/>
      <c r="B43" s="185"/>
      <c r="C43" s="164"/>
      <c r="D43" s="164"/>
      <c r="E43" s="56"/>
      <c r="F43" s="57"/>
      <c r="G43" s="57"/>
      <c r="H43" s="57"/>
      <c r="I43" s="57"/>
      <c r="J43" s="57"/>
      <c r="K43" s="57"/>
      <c r="L43" s="57"/>
      <c r="M43" s="50" t="str">
        <f t="shared" ref="M43:M44" si="105">IF(AND(N43&gt;=0,N43&lt;=85),"Débil",
IF(AND(N43&gt;=86,N43&lt;=95),"Moderado",
IF(AND(N43&gt;=96,N43&lt;=100),"Fuerte","")))</f>
        <v/>
      </c>
      <c r="N43" s="50" t="str">
        <f>IF(AND(F43="",G43="",H43="",I43="",J43="",K43="",L43=""),"",IF(OR(F43="",G43="",H43="",I43="",J43="",K43="",L43=""),"Finalice la valoración del control para emitir su calificación",VLOOKUP(F43,Listas!$Z$1:$AA$17,2,FALSE)+VLOOKUP(G43,Listas!$Z$1:$AA$17,2,FALSE)+VLOOKUP(H43,Listas!$Z$1:$AA$17,2,FALSE)+VLOOKUP(I43,Listas!$Z$1:$AA$17,2,FALSE)+VLOOKUP(J43,Listas!$Z$1:$AA$17,2,FALSE)+VLOOKUP(K43,Listas!$Z$1:$AA$17,2,FALSE)+VLOOKUP(L43,Listas!$Z$1:$AA$17,2,FALSE)))</f>
        <v/>
      </c>
      <c r="O43" s="50" t="str">
        <f t="shared" ref="O43:O44" si="106">IF(OR(N43="",N43="Finalice la valoración del control para emitir su calificación"),"",IF(N43&lt;96,"Debe establecer un plan de acción en la hoja No. 7, que permita tener un control bien diseñado.","No debe establecer un plan de acción para mejorar el diseño del control."))</f>
        <v/>
      </c>
      <c r="P43" s="49"/>
      <c r="Q43" s="50" t="str">
        <f t="shared" ref="Q43:Q44" si="107">IFERROR(IF(OR(M43="",MID(P43,1,SEARCH(" =",P43:P43,1)-1)=""),"",
IF(AND(M43="Fuerte",MID(P43,1,SEARCH(" =",P43:P43,1)-1)="Fuerte"),"Fuerte",
IF(AND(M43="Moderado",MID(P43,1,SEARCH(" =",P43:P43,1)-1)="Moderado"),"Moderado",
IF(OR(M43="Débil",MID(P43,1,SEARCH(" =",P43:P43,1)-1)="Débil"),"Débil",
IF(OR(M43="Fuerte",MID(P43,1,SEARCH(" =",P43:P43,1)-1)="Moderado"),"Moderado",
IF(OR(M43="Moderado",MID(P43,1,SEARCH(" =",P43:P43,1)-1)="Fuerte"),"Moderado","")))))),"")</f>
        <v/>
      </c>
      <c r="R43" s="193"/>
      <c r="S43" s="193"/>
      <c r="T43" s="196"/>
      <c r="U43" s="112"/>
      <c r="V43" s="200"/>
      <c r="W43" s="203"/>
    </row>
    <row r="44" spans="1:39" ht="45.75" customHeight="1" x14ac:dyDescent="0.3">
      <c r="A44" s="118"/>
      <c r="B44" s="185"/>
      <c r="C44" s="164"/>
      <c r="D44" s="164"/>
      <c r="E44" s="56"/>
      <c r="F44" s="57"/>
      <c r="G44" s="57"/>
      <c r="H44" s="57"/>
      <c r="I44" s="57"/>
      <c r="J44" s="57"/>
      <c r="K44" s="57"/>
      <c r="L44" s="57"/>
      <c r="M44" s="50" t="str">
        <f t="shared" si="105"/>
        <v/>
      </c>
      <c r="N44" s="50" t="str">
        <f>IF(AND(F44="",G44="",H44="",I44="",J44="",K44="",L44=""),"",IF(OR(F44="",G44="",H44="",I44="",J44="",K44="",L44=""),"Finalice la valoración del control para emitir su calificación",VLOOKUP(F44,Listas!$Z$1:$AA$17,2,FALSE)+VLOOKUP(G44,Listas!$Z$1:$AA$17,2,FALSE)+VLOOKUP(H44,Listas!$Z$1:$AA$17,2,FALSE)+VLOOKUP(I44,Listas!$Z$1:$AA$17,2,FALSE)+VLOOKUP(J44,Listas!$Z$1:$AA$17,2,FALSE)+VLOOKUP(K44,Listas!$Z$1:$AA$17,2,FALSE)+VLOOKUP(L44,Listas!$Z$1:$AA$17,2,FALSE)))</f>
        <v/>
      </c>
      <c r="O44" s="50" t="str">
        <f t="shared" si="106"/>
        <v/>
      </c>
      <c r="P44" s="49"/>
      <c r="Q44" s="50" t="str">
        <f t="shared" si="107"/>
        <v/>
      </c>
      <c r="R44" s="194"/>
      <c r="S44" s="194"/>
      <c r="T44" s="197"/>
      <c r="U44" s="113"/>
      <c r="V44" s="201"/>
      <c r="W44" s="204"/>
    </row>
    <row r="45" spans="1:39" ht="45.75" customHeight="1" x14ac:dyDescent="0.3">
      <c r="A45" s="118">
        <v>13</v>
      </c>
      <c r="B45" s="185" t="str">
        <f>IF(OR('2. Identificación del Riesgo'!H45:H47="Corrupción",'2. Identificación del Riesgo'!H45:H47="Lavado de Activos",'2. Identificación del Riesgo'!H45:H47="Financiación del Terrorismo",'2. Identificación del Riesgo'!H45:H47="Trámites, OPAs y Consultas de Acceso a la Información Pública"),'2. Identificación del Riesgo'!B45:B47,
IF('2. Identificación del Riesgo'!H45:H47="","",
IF(OR('2. Identificación del Riesgo'!H45:H47&lt;&gt;"Corrupción",'2. Identificación del Riesgo'!H45:H47&lt;&gt;"Lavado de Activos",'2. Identificación del Riesgo'!H45:H47&lt;&gt;"Financiación del Terrorismo",'2. Identificación del Riesgo'!H45:H47&lt;&gt;"Trámites, OPAs y Consultas de Acceso a la Información Pública"),"No aplica")))</f>
        <v/>
      </c>
      <c r="C45" s="164" t="str">
        <f>IF(OR('2. Identificación del Riesgo'!H45:H47="Corrupción",'2. Identificación del Riesgo'!H45:H47="Lavado de Activos",'2. Identificación del Riesgo'!H45:H47="Financiación del Terrorismo",'2. Identificación del Riesgo'!H45:H47="Trámites, OPAs y Consultas de Acceso a la Información Pública"),'2. Identificación del Riesgo'!G45:G47,
IF('2. Identificación del Riesgo'!H45:H47="","",
IF(OR('2. Identificación del Riesgo'!H45:H47&lt;&gt;"Corrupción",'2. Identificación del Riesgo'!H45:H47&lt;&gt;"Lavado de Activos",'2. Identificación del Riesgo'!H45:H47&lt;&gt;"Financiación del Terrorismo",'2. Identificación del Riesgo'!H45:H47&lt;&gt;"Trámites, OPAs y Consultas de Acceso a la Información Pública"),"No aplica")))</f>
        <v/>
      </c>
      <c r="D45" s="164" t="str">
        <f>IF(OR('2. Identificación del Riesgo'!H45:H47="Corrupción",'2. Identificación del Riesgo'!H45:H47="Lavado de Activos",'2. Identificación del Riesgo'!H45:H47="Financiación del Terrorismo",'2. Identificación del Riesgo'!H45:H47="Trámites, OPAs y Consultas de Acceso a la Información Pública"),'2. Identificación del Riesgo'!H45:H47,
IF('2. Identificación del Riesgo'!H45:H47="","",
IF(OR('2. Identificación del Riesgo'!H45:H47&lt;&gt;"Corrupción",'2. Identificación del Riesgo'!H45:H47&lt;&gt;"Lavado de Activos",'2. Identificación del Riesgo'!H45:H47&lt;&gt;"Financiación del Terrorismo",'2. Identificación del Riesgo'!H45:H47&lt;&gt;"Trámites, OPAs y Consultas de Acceso a la Información Pública"),"No aplica")))</f>
        <v/>
      </c>
      <c r="E45" s="56"/>
      <c r="F45" s="57"/>
      <c r="G45" s="57"/>
      <c r="H45" s="57"/>
      <c r="I45" s="57"/>
      <c r="J45" s="57"/>
      <c r="K45" s="57"/>
      <c r="L45" s="57"/>
      <c r="M45" s="50" t="str">
        <f t="shared" ref="M45" si="108">IF(AND(N45&gt;=0,N45&lt;=85),"Débil",
IF(AND(N45&gt;=86,N45&lt;=95),"Moderado",
IF(AND(N45&gt;=96,N45&lt;=100),"Fuerte","")))</f>
        <v/>
      </c>
      <c r="N45" s="50" t="str">
        <f>IF(AND(F45="",G45="",H45="",I45="",J45="",K45="",L45=""),"",IF(OR(F45="",G45="",H45="",I45="",J45="",K45="",L45=""),"Finalice la valoración del control para emitir su calificación",VLOOKUP(F45,Listas!$Z$1:$AA$17,2,FALSE)+VLOOKUP(G45,Listas!$Z$1:$AA$17,2,FALSE)+VLOOKUP(H45,Listas!$Z$1:$AA$17,2,FALSE)+VLOOKUP(I45,Listas!$Z$1:$AA$17,2,FALSE)+VLOOKUP(J45,Listas!$Z$1:$AA$17,2,FALSE)+VLOOKUP(K45,Listas!$Z$1:$AA$17,2,FALSE)+VLOOKUP(L45,Listas!$Z$1:$AA$17,2,FALSE)))</f>
        <v/>
      </c>
      <c r="O45" s="50" t="str">
        <f t="shared" ref="O45" si="109">IF(OR(N45="",N45="Finalice la valoración del control para emitir su calificación"),"",IF(N45&lt;96,"Debe establecer un plan de acción en la hoja No. 7, que permita tener un control bien diseñado.","No debe establecer un plan de acción para mejorar el diseño del control."))</f>
        <v/>
      </c>
      <c r="P45" s="49"/>
      <c r="Q45" s="50" t="str">
        <f t="shared" ref="Q45" si="110">IFERROR(IF(OR(M45="",MID(P45,1,SEARCH(" =",P45:P45,1)-1)=""),"",
IF(AND(M45="Fuerte",MID(P45,1,SEARCH(" =",P45:P45,1)-1)="Fuerte"),"Fuerte",
IF(AND(M45="Moderado",MID(P45,1,SEARCH(" =",P45:P45,1)-1)="Moderado"),"Moderado",
IF(OR(M45="Débil",MID(P45,1,SEARCH(" =",P45:P45,1)-1)="Débil"),"Débil",
IF(OR(M45="Fuerte",MID(P45,1,SEARCH(" =",P45:P45,1)-1)="Moderado"),"Moderado",
IF(OR(M45="Moderado",MID(P45,1,SEARCH(" =",P45:P45,1)-1)="Fuerte"),"Moderado","")))))),"")</f>
        <v/>
      </c>
      <c r="R45" s="192" t="str">
        <f t="shared" ref="R45" si="111">IF(AND(N45="",N46="",N47=""),"",AVERAGE(N45:N47))</f>
        <v/>
      </c>
      <c r="S45" s="192" t="str">
        <f t="shared" ref="S45" si="112">IF(R45="","",
IF(R45=100,"Fuerte",
IF(R45&lt;50,"Débil",
IF(OR(R45&gt;=50,R45&lt;100),"Moderado",""))))</f>
        <v/>
      </c>
      <c r="T45" s="195" t="str">
        <f t="shared" ref="T45" si="113">IF(S45="","",IF(S45="Fuerte","NO","SI"))</f>
        <v/>
      </c>
      <c r="U45" s="111"/>
      <c r="V45" s="199" t="str">
        <f t="shared" ref="V45" si="114">IF(OR(S45="",U45=""),"",
IF(S45="Débil","No aplica desplazamiento por tener una solidez débil.",
IF(AND(S45="Fuerte",OR(U45="El control ayuda a disminuir directamente tanto la probabilidad como el impacto.",U45="El control ayuda a disminuir directamente la probabilidad e indirectamente el impacto.",U45="El control ayuda a disminuir directamente la probabilidad y el impacto no disminuye.")),2,
IF(AND(S45="Fuerte",U45="El control no disminuye la probabilidad y el impacto disminuye directamente."),0,
IF(AND(S45="Moderado",OR(U45="El control ayuda a disminuir directamente tanto la probabilidad como el impacto.",U45="El control ayuda a disminuir directamente la probabilidad e indirectamente el impacto.",U45="El control ayuda a disminuir directamente la probabilidad y el impacto no disminuye.")),1,
IF(AND(S45="Moderado",U45="El control no disminuye la probabilidad y el impacto disminuye directamente."),0,""))))))</f>
        <v/>
      </c>
      <c r="W45" s="202" t="str">
        <f>IF(AND($D$45&lt;&gt;"Corrupción",$D$45&lt;&gt;"Lavado de Activos",$D$45&lt;&gt;"Financiación del Terrorismo",$D$45&lt;&gt;"Trámites, OPAs y Consultas de Acceso a la Información Pública"),"",
IF(OR($D$45="Corrupción",$D$45="Lavado de Activos",$D$45="Financiación del Terrorismo",$D$45="Trámites, OPAs y Consultas de Acceso a la Información Pública"),
IF(V45="","",
IF(OR(V45="No aplica desplazamiento por tener una solidez débil.",V45=0),'2. Identificación del Riesgo'!$K$45,
IF(AND(S45="Fuerte",V45=2,OR('2. Identificación del Riesgo'!$K$45="Rara vez",'2. Identificación del Riesgo'!$K$45="Improbable",'2. Identificación del Riesgo'!$K$45="Posible")),"Rara vez",
IF(AND(S45="Fuerte",V45=2,'2. Identificación del Riesgo'!$K$45="Probable"),"Improbable",
IF(AND(S45="Fuerte",V45=2,'2. Identificación del Riesgo'!$K$45="Casi seguro"),"Posible",
IF(AND(S45="Moderado",V45=1,OR('2. Identificación del Riesgo'!$K$45="Rara vez",'2. Identificación del Riesgo'!$K$45="Improbable")),"Rara vez",
IF(AND(S45="Moderado",V45=1,'2. Identificación del Riesgo'!$K$45="Posible"),"Improbable",
IF(AND(S45="Moderado",V45=1,'2. Identificación del Riesgo'!$K$45="Probable"),"Posible",
IF(AND(S45="Moderado",V45=1,'2. Identificación del Riesgo'!$K$45="Casi seguro"),"Probable","")))))))))))</f>
        <v/>
      </c>
      <c r="X45" s="3"/>
      <c r="Y45" s="3"/>
      <c r="Z45" s="3"/>
      <c r="AA45" s="3"/>
      <c r="AB45" s="3"/>
      <c r="AC45" s="3"/>
      <c r="AD45" s="3"/>
      <c r="AE45" s="3"/>
      <c r="AF45" s="3"/>
      <c r="AG45" s="3"/>
      <c r="AH45" s="3"/>
      <c r="AI45" s="3"/>
      <c r="AJ45" s="3"/>
      <c r="AK45" s="3"/>
      <c r="AL45" s="3"/>
      <c r="AM45" s="3"/>
    </row>
    <row r="46" spans="1:39" ht="45.75" customHeight="1" x14ac:dyDescent="0.3">
      <c r="A46" s="118"/>
      <c r="B46" s="185"/>
      <c r="C46" s="164"/>
      <c r="D46" s="164"/>
      <c r="E46" s="56"/>
      <c r="F46" s="57"/>
      <c r="G46" s="57"/>
      <c r="H46" s="57"/>
      <c r="I46" s="57"/>
      <c r="J46" s="57"/>
      <c r="K46" s="57"/>
      <c r="L46" s="57"/>
      <c r="M46" s="50" t="str">
        <f t="shared" ref="M46:M47" si="115">IF(AND(N46&gt;=0,N46&lt;=85),"Débil",
IF(AND(N46&gt;=86,N46&lt;=95),"Moderado",
IF(AND(N46&gt;=96,N46&lt;=100),"Fuerte","")))</f>
        <v/>
      </c>
      <c r="N46" s="50" t="str">
        <f>IF(AND(F46="",G46="",H46="",I46="",J46="",K46="",L46=""),"",IF(OR(F46="",G46="",H46="",I46="",J46="",K46="",L46=""),"Finalice la valoración del control para emitir su calificación",VLOOKUP(F46,Listas!$Z$1:$AA$17,2,FALSE)+VLOOKUP(G46,Listas!$Z$1:$AA$17,2,FALSE)+VLOOKUP(H46,Listas!$Z$1:$AA$17,2,FALSE)+VLOOKUP(I46,Listas!$Z$1:$AA$17,2,FALSE)+VLOOKUP(J46,Listas!$Z$1:$AA$17,2,FALSE)+VLOOKUP(K46,Listas!$Z$1:$AA$17,2,FALSE)+VLOOKUP(L46,Listas!$Z$1:$AA$17,2,FALSE)))</f>
        <v/>
      </c>
      <c r="O46" s="50" t="str">
        <f t="shared" ref="O46:O47" si="116">IF(OR(N46="",N46="Finalice la valoración del control para emitir su calificación"),"",IF(N46&lt;96,"Debe establecer un plan de acción en la hoja No. 7, que permita tener un control bien diseñado.","No debe establecer un plan de acción para mejorar el diseño del control."))</f>
        <v/>
      </c>
      <c r="P46" s="49"/>
      <c r="Q46" s="50" t="str">
        <f t="shared" ref="Q46:Q47" si="117">IFERROR(IF(OR(M46="",MID(P46,1,SEARCH(" =",P46:P46,1)-1)=""),"",
IF(AND(M46="Fuerte",MID(P46,1,SEARCH(" =",P46:P46,1)-1)="Fuerte"),"Fuerte",
IF(AND(M46="Moderado",MID(P46,1,SEARCH(" =",P46:P46,1)-1)="Moderado"),"Moderado",
IF(OR(M46="Débil",MID(P46,1,SEARCH(" =",P46:P46,1)-1)="Débil"),"Débil",
IF(OR(M46="Fuerte",MID(P46,1,SEARCH(" =",P46:P46,1)-1)="Moderado"),"Moderado",
IF(OR(M46="Moderado",MID(P46,1,SEARCH(" =",P46:P46,1)-1)="Fuerte"),"Moderado","")))))),"")</f>
        <v/>
      </c>
      <c r="R46" s="193"/>
      <c r="S46" s="193"/>
      <c r="T46" s="196"/>
      <c r="U46" s="112"/>
      <c r="V46" s="200"/>
      <c r="W46" s="203"/>
    </row>
    <row r="47" spans="1:39" ht="45.75" customHeight="1" x14ac:dyDescent="0.3">
      <c r="A47" s="118"/>
      <c r="B47" s="185"/>
      <c r="C47" s="164"/>
      <c r="D47" s="164"/>
      <c r="E47" s="56"/>
      <c r="F47" s="57"/>
      <c r="G47" s="57"/>
      <c r="H47" s="57"/>
      <c r="I47" s="57"/>
      <c r="J47" s="57"/>
      <c r="K47" s="57"/>
      <c r="L47" s="57"/>
      <c r="M47" s="50" t="str">
        <f t="shared" si="115"/>
        <v/>
      </c>
      <c r="N47" s="50" t="str">
        <f>IF(AND(F47="",G47="",H47="",I47="",J47="",K47="",L47=""),"",IF(OR(F47="",G47="",H47="",I47="",J47="",K47="",L47=""),"Finalice la valoración del control para emitir su calificación",VLOOKUP(F47,Listas!$Z$1:$AA$17,2,FALSE)+VLOOKUP(G47,Listas!$Z$1:$AA$17,2,FALSE)+VLOOKUP(H47,Listas!$Z$1:$AA$17,2,FALSE)+VLOOKUP(I47,Listas!$Z$1:$AA$17,2,FALSE)+VLOOKUP(J47,Listas!$Z$1:$AA$17,2,FALSE)+VLOOKUP(K47,Listas!$Z$1:$AA$17,2,FALSE)+VLOOKUP(L47,Listas!$Z$1:$AA$17,2,FALSE)))</f>
        <v/>
      </c>
      <c r="O47" s="50" t="str">
        <f t="shared" si="116"/>
        <v/>
      </c>
      <c r="P47" s="49"/>
      <c r="Q47" s="50" t="str">
        <f t="shared" si="117"/>
        <v/>
      </c>
      <c r="R47" s="194"/>
      <c r="S47" s="194"/>
      <c r="T47" s="197"/>
      <c r="U47" s="113"/>
      <c r="V47" s="201"/>
      <c r="W47" s="204"/>
    </row>
    <row r="48" spans="1:39" ht="45.75" customHeight="1" x14ac:dyDescent="0.3">
      <c r="A48" s="118">
        <v>14</v>
      </c>
      <c r="B48" s="185" t="str">
        <f>IF(OR('2. Identificación del Riesgo'!H48:H50="Corrupción",'2. Identificación del Riesgo'!H48:H50="Lavado de Activos",'2. Identificación del Riesgo'!H48:H50="Financiación del Terrorismo",'2. Identificación del Riesgo'!H48:H50="Trámites, OPAs y Consultas de Acceso a la Información Pública"),'2. Identificación del Riesgo'!B48:B50,
IF('2. Identificación del Riesgo'!H48:H50="","",
IF(OR('2. Identificación del Riesgo'!H48:H50&lt;&gt;"Corrupción",'2. Identificación del Riesgo'!H48:H50&lt;&gt;"Lavado de Activos",'2. Identificación del Riesgo'!H48:H50&lt;&gt;"Financiación del Terrorismo",'2. Identificación del Riesgo'!H48:H50&lt;&gt;"Trámites, OPAs y Consultas de Acceso a la Información Pública"),"No aplica")))</f>
        <v/>
      </c>
      <c r="C48" s="164" t="str">
        <f>IF(OR('2. Identificación del Riesgo'!H48:H50="Corrupción",'2. Identificación del Riesgo'!H48:H50="Lavado de Activos",'2. Identificación del Riesgo'!H48:H50="Financiación del Terrorismo",'2. Identificación del Riesgo'!H48:H50="Trámites, OPAs y Consultas de Acceso a la Información Pública"),'2. Identificación del Riesgo'!G48:G50,
IF('2. Identificación del Riesgo'!H48:H50="","",
IF(OR('2. Identificación del Riesgo'!H48:H50&lt;&gt;"Corrupción",'2. Identificación del Riesgo'!H48:H50&lt;&gt;"Lavado de Activos",'2. Identificación del Riesgo'!H48:H50&lt;&gt;"Financiación del Terrorismo",'2. Identificación del Riesgo'!H48:H50&lt;&gt;"Trámites, OPAs y Consultas de Acceso a la Información Pública"),"No aplica")))</f>
        <v/>
      </c>
      <c r="D48" s="164" t="str">
        <f>IF(OR('2. Identificación del Riesgo'!H48:H50="Corrupción",'2. Identificación del Riesgo'!H48:H50="Lavado de Activos",'2. Identificación del Riesgo'!H48:H50="Financiación del Terrorismo",'2. Identificación del Riesgo'!H48:H50="Trámites, OPAs y Consultas de Acceso a la Información Pública"),'2. Identificación del Riesgo'!H48:H50,
IF('2. Identificación del Riesgo'!H48:H50="","",
IF(OR('2. Identificación del Riesgo'!H48:H50&lt;&gt;"Corrupción",'2. Identificación del Riesgo'!H48:H50&lt;&gt;"Lavado de Activos",'2. Identificación del Riesgo'!H48:H50&lt;&gt;"Financiación del Terrorismo",'2. Identificación del Riesgo'!H48:H50&lt;&gt;"Trámites, OPAs y Consultas de Acceso a la Información Pública"),"No aplica")))</f>
        <v/>
      </c>
      <c r="E48" s="56"/>
      <c r="F48" s="57"/>
      <c r="G48" s="57"/>
      <c r="H48" s="57"/>
      <c r="I48" s="57"/>
      <c r="J48" s="57"/>
      <c r="K48" s="57"/>
      <c r="L48" s="57"/>
      <c r="M48" s="50" t="str">
        <f t="shared" ref="M48" si="118">IF(AND(N48&gt;=0,N48&lt;=85),"Débil",
IF(AND(N48&gt;=86,N48&lt;=95),"Moderado",
IF(AND(N48&gt;=96,N48&lt;=100),"Fuerte","")))</f>
        <v/>
      </c>
      <c r="N48" s="50" t="str">
        <f>IF(AND(F48="",G48="",H48="",I48="",J48="",K48="",L48=""),"",IF(OR(F48="",G48="",H48="",I48="",J48="",K48="",L48=""),"Finalice la valoración del control para emitir su calificación",VLOOKUP(F48,Listas!$Z$1:$AA$17,2,FALSE)+VLOOKUP(G48,Listas!$Z$1:$AA$17,2,FALSE)+VLOOKUP(H48,Listas!$Z$1:$AA$17,2,FALSE)+VLOOKUP(I48,Listas!$Z$1:$AA$17,2,FALSE)+VLOOKUP(J48,Listas!$Z$1:$AA$17,2,FALSE)+VLOOKUP(K48,Listas!$Z$1:$AA$17,2,FALSE)+VLOOKUP(L48,Listas!$Z$1:$AA$17,2,FALSE)))</f>
        <v/>
      </c>
      <c r="O48" s="50" t="str">
        <f t="shared" ref="O48" si="119">IF(OR(N48="",N48="Finalice la valoración del control para emitir su calificación"),"",IF(N48&lt;96,"Debe establecer un plan de acción en la hoja No. 7, que permita tener un control bien diseñado.","No debe establecer un plan de acción para mejorar el diseño del control."))</f>
        <v/>
      </c>
      <c r="P48" s="49"/>
      <c r="Q48" s="50" t="str">
        <f t="shared" ref="Q48" si="120">IFERROR(IF(OR(M48="",MID(P48,1,SEARCH(" =",P48:P48,1)-1)=""),"",
IF(AND(M48="Fuerte",MID(P48,1,SEARCH(" =",P48:P48,1)-1)="Fuerte"),"Fuerte",
IF(AND(M48="Moderado",MID(P48,1,SEARCH(" =",P48:P48,1)-1)="Moderado"),"Moderado",
IF(OR(M48="Débil",MID(P48,1,SEARCH(" =",P48:P48,1)-1)="Débil"),"Débil",
IF(OR(M48="Fuerte",MID(P48,1,SEARCH(" =",P48:P48,1)-1)="Moderado"),"Moderado",
IF(OR(M48="Moderado",MID(P48,1,SEARCH(" =",P48:P48,1)-1)="Fuerte"),"Moderado","")))))),"")</f>
        <v/>
      </c>
      <c r="R48" s="192" t="str">
        <f t="shared" ref="R48" si="121">IF(AND(N48="",N49="",N50=""),"",AVERAGE(N48:N50))</f>
        <v/>
      </c>
      <c r="S48" s="192" t="str">
        <f t="shared" ref="S48" si="122">IF(R48="","",
IF(R48=100,"Fuerte",
IF(R48&lt;50,"Débil",
IF(OR(R48&gt;=50,R48&lt;100),"Moderado",""))))</f>
        <v/>
      </c>
      <c r="T48" s="195" t="str">
        <f t="shared" ref="T48" si="123">IF(S48="","",IF(S48="Fuerte","NO","SI"))</f>
        <v/>
      </c>
      <c r="U48" s="111"/>
      <c r="V48" s="199" t="str">
        <f t="shared" ref="V48" si="124">IF(OR(S48="",U48=""),"",
IF(S48="Débil","No aplica desplazamiento por tener una solidez débil.",
IF(AND(S48="Fuerte",OR(U48="El control ayuda a disminuir directamente tanto la probabilidad como el impacto.",U48="El control ayuda a disminuir directamente la probabilidad e indirectamente el impacto.",U48="El control ayuda a disminuir directamente la probabilidad y el impacto no disminuye.")),2,
IF(AND(S48="Fuerte",U48="El control no disminuye la probabilidad y el impacto disminuye directamente."),0,
IF(AND(S48="Moderado",OR(U48="El control ayuda a disminuir directamente tanto la probabilidad como el impacto.",U48="El control ayuda a disminuir directamente la probabilidad e indirectamente el impacto.",U48="El control ayuda a disminuir directamente la probabilidad y el impacto no disminuye.")),1,
IF(AND(S48="Moderado",U48="El control no disminuye la probabilidad y el impacto disminuye directamente."),0,""))))))</f>
        <v/>
      </c>
      <c r="W48" s="202" t="str">
        <f>IF(AND($D$48&lt;&gt;"Corrupción",$D$48&lt;&gt;"Lavado de Activos",$D$48&lt;&gt;"Financiación del Terrorismo",$D$48&lt;&gt;"Trámites, OPAs y Consultas de Acceso a la Información Pública"),"",
IF(OR($D$48="Corrupción",D48="Lavado de Activos",$D$48="Financiación del Terrorismo",$D$48="Trámites, OPAs y Consultas de Acceso a la Información Pública"),
IF(V48="","",
IF(OR(V48="No aplica desplazamiento por tener una solidez débil.",V48=0),'2. Identificación del Riesgo'!$K$48,
IF(AND(S48="Fuerte",V48=2,OR('2. Identificación del Riesgo'!$K$48="Rara vez",'2. Identificación del Riesgo'!$K$48="Improbable",'2. Identificación del Riesgo'!$K$48="Posible")),"Rara vez",
IF(AND(S48="Fuerte",V48=2,'2. Identificación del Riesgo'!$K$48="Probable"),"Improbable",
IF(AND(S48="Fuerte",V48=2,'2. Identificación del Riesgo'!$K$480="Casi seguro"),"Posible",
IF(AND(S48="Moderado",V48=1,OR('2. Identificación del Riesgo'!$K$48="Rara vez",'2. Identificación del Riesgo'!$K$48="Improbable")),"Rara vez",
IF(AND(S48="Moderado",V48=1,'2. Identificación del Riesgo'!$K$48="Posible"),"Improbable",
IF(AND(S48="Moderado",V48=1,'2. Identificación del Riesgo'!$K$48="Probable"),"Posible",
IF(AND(S48="Moderado",V48=1,'2. Identificación del Riesgo'!$K$48="Casi seguro"),"Probable","")))))))))))</f>
        <v/>
      </c>
      <c r="X48" s="3"/>
      <c r="Y48" s="3"/>
      <c r="Z48" s="3"/>
      <c r="AA48" s="3"/>
      <c r="AB48" s="3"/>
      <c r="AC48" s="3"/>
      <c r="AD48" s="3"/>
      <c r="AE48" s="3"/>
      <c r="AF48" s="3"/>
      <c r="AG48" s="3"/>
      <c r="AH48" s="3"/>
      <c r="AI48" s="3"/>
      <c r="AJ48" s="3"/>
      <c r="AK48" s="3"/>
      <c r="AL48" s="3"/>
      <c r="AM48" s="3"/>
    </row>
    <row r="49" spans="1:39" ht="45.75" customHeight="1" x14ac:dyDescent="0.3">
      <c r="A49" s="118"/>
      <c r="B49" s="185"/>
      <c r="C49" s="164"/>
      <c r="D49" s="164"/>
      <c r="E49" s="56"/>
      <c r="F49" s="57"/>
      <c r="G49" s="57"/>
      <c r="H49" s="57"/>
      <c r="I49" s="57"/>
      <c r="J49" s="57"/>
      <c r="K49" s="57"/>
      <c r="L49" s="57"/>
      <c r="M49" s="50" t="str">
        <f t="shared" ref="M49:M50" si="125">IF(AND(N49&gt;=0,N49&lt;=85),"Débil",
IF(AND(N49&gt;=86,N49&lt;=95),"Moderado",
IF(AND(N49&gt;=96,N49&lt;=100),"Fuerte","")))</f>
        <v/>
      </c>
      <c r="N49" s="50" t="str">
        <f>IF(AND(F49="",G49="",H49="",I49="",J49="",K49="",L49=""),"",IF(OR(F49="",G49="",H49="",I49="",J49="",K49="",L49=""),"Finalice la valoración del control para emitir su calificación",VLOOKUP(F49,Listas!$Z$1:$AA$17,2,FALSE)+VLOOKUP(G49,Listas!$Z$1:$AA$17,2,FALSE)+VLOOKUP(H49,Listas!$Z$1:$AA$17,2,FALSE)+VLOOKUP(I49,Listas!$Z$1:$AA$17,2,FALSE)+VLOOKUP(J49,Listas!$Z$1:$AA$17,2,FALSE)+VLOOKUP(K49,Listas!$Z$1:$AA$17,2,FALSE)+VLOOKUP(L49,Listas!$Z$1:$AA$17,2,FALSE)))</f>
        <v/>
      </c>
      <c r="O49" s="50" t="str">
        <f t="shared" ref="O49:O50" si="126">IF(OR(N49="",N49="Finalice la valoración del control para emitir su calificación"),"",IF(N49&lt;96,"Debe establecer un plan de acción en la hoja No. 7, que permita tener un control bien diseñado.","No debe establecer un plan de acción para mejorar el diseño del control."))</f>
        <v/>
      </c>
      <c r="P49" s="49"/>
      <c r="Q49" s="50" t="str">
        <f t="shared" ref="Q49:Q50" si="127">IFERROR(IF(OR(M49="",MID(P49,1,SEARCH(" =",P49:P49,1)-1)=""),"",
IF(AND(M49="Fuerte",MID(P49,1,SEARCH(" =",P49:P49,1)-1)="Fuerte"),"Fuerte",
IF(AND(M49="Moderado",MID(P49,1,SEARCH(" =",P49:P49,1)-1)="Moderado"),"Moderado",
IF(OR(M49="Débil",MID(P49,1,SEARCH(" =",P49:P49,1)-1)="Débil"),"Débil",
IF(OR(M49="Fuerte",MID(P49,1,SEARCH(" =",P49:P49,1)-1)="Moderado"),"Moderado",
IF(OR(M49="Moderado",MID(P49,1,SEARCH(" =",P49:P49,1)-1)="Fuerte"),"Moderado","")))))),"")</f>
        <v/>
      </c>
      <c r="R49" s="193"/>
      <c r="S49" s="193"/>
      <c r="T49" s="196"/>
      <c r="U49" s="112"/>
      <c r="V49" s="200"/>
      <c r="W49" s="203"/>
    </row>
    <row r="50" spans="1:39" ht="45.75" customHeight="1" x14ac:dyDescent="0.3">
      <c r="A50" s="118"/>
      <c r="B50" s="185"/>
      <c r="C50" s="164"/>
      <c r="D50" s="164"/>
      <c r="E50" s="56"/>
      <c r="F50" s="57"/>
      <c r="G50" s="57"/>
      <c r="H50" s="57"/>
      <c r="I50" s="57"/>
      <c r="J50" s="57"/>
      <c r="K50" s="57"/>
      <c r="L50" s="57"/>
      <c r="M50" s="50" t="str">
        <f t="shared" si="125"/>
        <v/>
      </c>
      <c r="N50" s="50" t="str">
        <f>IF(AND(F50="",G50="",H50="",I50="",J50="",K50="",L50=""),"",IF(OR(F50="",G50="",H50="",I50="",J50="",K50="",L50=""),"Finalice la valoración del control para emitir su calificación",VLOOKUP(F50,Listas!$Z$1:$AA$17,2,FALSE)+VLOOKUP(G50,Listas!$Z$1:$AA$17,2,FALSE)+VLOOKUP(H50,Listas!$Z$1:$AA$17,2,FALSE)+VLOOKUP(I50,Listas!$Z$1:$AA$17,2,FALSE)+VLOOKUP(J50,Listas!$Z$1:$AA$17,2,FALSE)+VLOOKUP(K50,Listas!$Z$1:$AA$17,2,FALSE)+VLOOKUP(L50,Listas!$Z$1:$AA$17,2,FALSE)))</f>
        <v/>
      </c>
      <c r="O50" s="50" t="str">
        <f t="shared" si="126"/>
        <v/>
      </c>
      <c r="P50" s="49"/>
      <c r="Q50" s="50" t="str">
        <f t="shared" si="127"/>
        <v/>
      </c>
      <c r="R50" s="194"/>
      <c r="S50" s="194"/>
      <c r="T50" s="197"/>
      <c r="U50" s="113"/>
      <c r="V50" s="201"/>
      <c r="W50" s="204"/>
    </row>
    <row r="51" spans="1:39" ht="45.75" customHeight="1" x14ac:dyDescent="0.3">
      <c r="A51" s="118">
        <v>15</v>
      </c>
      <c r="B51" s="185" t="str">
        <f>IF(OR('2. Identificación del Riesgo'!H51:H53="Corrupción",'2. Identificación del Riesgo'!H51:H53="Lavado de Activos",'2. Identificación del Riesgo'!H51:H53="Financiación del Terrorismo",'2. Identificación del Riesgo'!H51:H53="Trámites, OPAs y Consultas de Acceso a la Información Pública"),'2. Identificación del Riesgo'!B51:B53,
IF('2. Identificación del Riesgo'!H51:H53="","",
IF(OR('2. Identificación del Riesgo'!H51:H53&lt;&gt;"Corrupción",'2. Identificación del Riesgo'!H51:H53&lt;&gt;"Lavado de Activos",'2. Identificación del Riesgo'!H51:H53&lt;&gt;"Financiación del Terrorismo",'2. Identificación del Riesgo'!H51:H53&lt;&gt;"Trámites, OPAs y Consultas de Acceso a la Información Pública"),"No aplica")))</f>
        <v/>
      </c>
      <c r="C51" s="164" t="str">
        <f>IF(OR('2. Identificación del Riesgo'!H51:H53="Corrupción",'2. Identificación del Riesgo'!H51:H53="Lavado de Activos",'2. Identificación del Riesgo'!H51:H53="Financiación del Terrorismo",'2. Identificación del Riesgo'!H51:H53="Trámites, OPAs y Consultas de Acceso a la Información Pública"),'2. Identificación del Riesgo'!G51:G53,
IF('2. Identificación del Riesgo'!H51:H53="","",
IF(OR('2. Identificación del Riesgo'!H51:H53&lt;&gt;"Corrupción",'2. Identificación del Riesgo'!H51:H53&lt;&gt;"Lavado de Activos",'2. Identificación del Riesgo'!H51:H53&lt;&gt;"Financiación del Terrorismo",'2. Identificación del Riesgo'!H51:H53&lt;&gt;"Trámites, OPAs y Consultas de Acceso a la Información Pública"),"No aplica")))</f>
        <v/>
      </c>
      <c r="D51" s="164" t="str">
        <f>IF(OR('2. Identificación del Riesgo'!H51:H53="Corrupción",'2. Identificación del Riesgo'!H51:H53="Lavado de Activos",'2. Identificación del Riesgo'!H51:H53="Financiación del Terrorismo",'2. Identificación del Riesgo'!H51:H53="Trámites, OPAs y Consultas de Acceso a la Información Pública"),'2. Identificación del Riesgo'!H51:H53,
IF('2. Identificación del Riesgo'!H51:H53="","",
IF(OR('2. Identificación del Riesgo'!H51:H53&lt;&gt;"Corrupción",'2. Identificación del Riesgo'!H51:H53&lt;&gt;"Lavado de Activos",'2. Identificación del Riesgo'!H51:H53&lt;&gt;"Financiación del Terrorismo",'2. Identificación del Riesgo'!H51:H53&lt;&gt;"Trámites, OPAs y Consultas de Acceso a la Información Pública"),"No aplica")))</f>
        <v/>
      </c>
      <c r="E51" s="56"/>
      <c r="F51" s="57"/>
      <c r="G51" s="57"/>
      <c r="H51" s="57"/>
      <c r="I51" s="57"/>
      <c r="J51" s="57"/>
      <c r="K51" s="57"/>
      <c r="L51" s="57"/>
      <c r="M51" s="50" t="str">
        <f t="shared" ref="M51" si="128">IF(AND(N51&gt;=0,N51&lt;=85),"Débil",
IF(AND(N51&gt;=86,N51&lt;=95),"Moderado",
IF(AND(N51&gt;=96,N51&lt;=100),"Fuerte","")))</f>
        <v/>
      </c>
      <c r="N51" s="50" t="str">
        <f>IF(AND(F51="",G51="",H51="",I51="",J51="",K51="",L51=""),"",IF(OR(F51="",G51="",H51="",I51="",J51="",K51="",L51=""),"Finalice la valoración del control para emitir su calificación",VLOOKUP(F51,Listas!$Z$1:$AA$17,2,FALSE)+VLOOKUP(G51,Listas!$Z$1:$AA$17,2,FALSE)+VLOOKUP(H51,Listas!$Z$1:$AA$17,2,FALSE)+VLOOKUP(I51,Listas!$Z$1:$AA$17,2,FALSE)+VLOOKUP(J51,Listas!$Z$1:$AA$17,2,FALSE)+VLOOKUP(K51,Listas!$Z$1:$AA$17,2,FALSE)+VLOOKUP(L51,Listas!$Z$1:$AA$17,2,FALSE)))</f>
        <v/>
      </c>
      <c r="O51" s="50" t="str">
        <f t="shared" ref="O51" si="129">IF(OR(N51="",N51="Finalice la valoración del control para emitir su calificación"),"",IF(N51&lt;96,"Debe establecer un plan de acción en la hoja No. 7, que permita tener un control bien diseñado.","No debe establecer un plan de acción para mejorar el diseño del control."))</f>
        <v/>
      </c>
      <c r="P51" s="49"/>
      <c r="Q51" s="50" t="str">
        <f t="shared" ref="Q51" si="130">IFERROR(IF(OR(M51="",MID(P51,1,SEARCH(" =",P51:P51,1)-1)=""),"",
IF(AND(M51="Fuerte",MID(P51,1,SEARCH(" =",P51:P51,1)-1)="Fuerte"),"Fuerte",
IF(AND(M51="Moderado",MID(P51,1,SEARCH(" =",P51:P51,1)-1)="Moderado"),"Moderado",
IF(OR(M51="Débil",MID(P51,1,SEARCH(" =",P51:P51,1)-1)="Débil"),"Débil",
IF(OR(M51="Fuerte",MID(P51,1,SEARCH(" =",P51:P51,1)-1)="Moderado"),"Moderado",
IF(OR(M51="Moderado",MID(P51,1,SEARCH(" =",P51:P51,1)-1)="Fuerte"),"Moderado","")))))),"")</f>
        <v/>
      </c>
      <c r="R51" s="192" t="str">
        <f t="shared" ref="R51" si="131">IF(AND(N51="",N52="",N53=""),"",AVERAGE(N51:N53))</f>
        <v/>
      </c>
      <c r="S51" s="192" t="str">
        <f t="shared" ref="S51" si="132">IF(R51="","",
IF(R51=100,"Fuerte",
IF(R51&lt;50,"Débil",
IF(OR(R51&gt;=50,R51&lt;100),"Moderado",""))))</f>
        <v/>
      </c>
      <c r="T51" s="195" t="str">
        <f t="shared" ref="T51" si="133">IF(S51="","",IF(S51="Fuerte","NO","SI"))</f>
        <v/>
      </c>
      <c r="U51" s="111"/>
      <c r="V51" s="199" t="str">
        <f t="shared" ref="V51" si="134">IF(OR(S51="",U51=""),"",
IF(S51="Débil","No aplica desplazamiento por tener una solidez débil.",
IF(AND(S51="Fuerte",OR(U51="El control ayuda a disminuir directamente tanto la probabilidad como el impacto.",U51="El control ayuda a disminuir directamente la probabilidad e indirectamente el impacto.",U51="El control ayuda a disminuir directamente la probabilidad y el impacto no disminuye.")),2,
IF(AND(S51="Fuerte",U51="El control no disminuye la probabilidad y el impacto disminuye directamente."),0,
IF(AND(S51="Moderado",OR(U51="El control ayuda a disminuir directamente tanto la probabilidad como el impacto.",U51="El control ayuda a disminuir directamente la probabilidad e indirectamente el impacto.",U51="El control ayuda a disminuir directamente la probabilidad y el impacto no disminuye.")),1,
IF(AND(S51="Moderado",U51="El control no disminuye la probabilidad y el impacto disminuye directamente."),0,""))))))</f>
        <v/>
      </c>
      <c r="W51" s="202" t="str">
        <f>IF(AND($D$51&lt;&gt;"Corrupción",$D$51&lt;&gt;"Lavado de Activos",$D$51&lt;&gt;"Financiación del Terrorismo",$D$51&lt;&gt;"Trámites, OPAs y Consultas de Acceso a la Información Pública"),"",
IF(OR($D$51="Corrupción",$D$51="Lavado de Activos",$D$51="Financiación del Terrorismo",$D$51="Trámites, OPAs y Consultas de Acceso a la Información Pública"),
IF(V51="","",
IF(OR(V51="No aplica desplazamiento por tener una solidez débil.",V51=0),'2. Identificación del Riesgo'!$K$51,
IF(AND(S51="Fuerte",V51=2,OR('2. Identificación del Riesgo'!$K$51="Rara vez",'2. Identificación del Riesgo'!$K$51="Improbable",'2. Identificación del Riesgo'!$K$51="Posible")),"Rara vez",
IF(AND(S51="Fuerte",V51=2,'2. Identificación del Riesgo'!$K$51="Probable"),"Improbable",
IF(AND(S51="Fuerte",V51=2,'2. Identificación del Riesgo'!$K$51="Casi seguro"),"Posible",
IF(AND(S51="Moderado",V51=1,OR('2. Identificación del Riesgo'!$K$51="Rara vez",'2. Identificación del Riesgo'!$K$51="Improbable")),"Rara vez",
IF(AND(S51="Moderado",V51=1,'2. Identificación del Riesgo'!$K$51="Posible"),"Improbable",
IF(AND(S51="Moderado",V51=1,'2. Identificación del Riesgo'!$K$51="Probable"),"Posible",
IF(AND(S51="Moderado",V51=1,'2. Identificación del Riesgo'!$K$51="Casi seguro"),"Probable","")))))))))))</f>
        <v/>
      </c>
      <c r="X51" s="3"/>
      <c r="Y51" s="3"/>
      <c r="Z51" s="3"/>
      <c r="AA51" s="3"/>
      <c r="AB51" s="3"/>
      <c r="AC51" s="3"/>
      <c r="AD51" s="3"/>
      <c r="AE51" s="3"/>
      <c r="AF51" s="3"/>
      <c r="AG51" s="3"/>
      <c r="AH51" s="3"/>
      <c r="AI51" s="3"/>
      <c r="AJ51" s="3"/>
      <c r="AK51" s="3"/>
      <c r="AL51" s="3"/>
      <c r="AM51" s="3"/>
    </row>
    <row r="52" spans="1:39" ht="45.75" customHeight="1" x14ac:dyDescent="0.3">
      <c r="A52" s="118"/>
      <c r="B52" s="185"/>
      <c r="C52" s="164"/>
      <c r="D52" s="164"/>
      <c r="E52" s="56"/>
      <c r="F52" s="57"/>
      <c r="G52" s="57"/>
      <c r="H52" s="57"/>
      <c r="I52" s="57"/>
      <c r="J52" s="57"/>
      <c r="K52" s="57"/>
      <c r="L52" s="57"/>
      <c r="M52" s="50" t="str">
        <f t="shared" ref="M52:M53" si="135">IF(AND(N52&gt;=0,N52&lt;=85),"Débil",
IF(AND(N52&gt;=86,N52&lt;=95),"Moderado",
IF(AND(N52&gt;=96,N52&lt;=100),"Fuerte","")))</f>
        <v/>
      </c>
      <c r="N52" s="50" t="str">
        <f>IF(AND(F52="",G52="",H52="",I52="",J52="",K52="",L52=""),"",IF(OR(F52="",G52="",H52="",I52="",J52="",K52="",L52=""),"Finalice la valoración del control para emitir su calificación",VLOOKUP(F52,Listas!$Z$1:$AA$17,2,FALSE)+VLOOKUP(G52,Listas!$Z$1:$AA$17,2,FALSE)+VLOOKUP(H52,Listas!$Z$1:$AA$17,2,FALSE)+VLOOKUP(I52,Listas!$Z$1:$AA$17,2,FALSE)+VLOOKUP(J52,Listas!$Z$1:$AA$17,2,FALSE)+VLOOKUP(K52,Listas!$Z$1:$AA$17,2,FALSE)+VLOOKUP(L52,Listas!$Z$1:$AA$17,2,FALSE)))</f>
        <v/>
      </c>
      <c r="O52" s="50" t="str">
        <f t="shared" ref="O52:O53" si="136">IF(OR(N52="",N52="Finalice la valoración del control para emitir su calificación"),"",IF(N52&lt;96,"Debe establecer un plan de acción en la hoja No. 7, que permita tener un control bien diseñado.","No debe establecer un plan de acción para mejorar el diseño del control."))</f>
        <v/>
      </c>
      <c r="P52" s="49"/>
      <c r="Q52" s="50" t="str">
        <f t="shared" ref="Q52:Q53" si="137">IFERROR(IF(OR(M52="",MID(P52,1,SEARCH(" =",P52:P52,1)-1)=""),"",
IF(AND(M52="Fuerte",MID(P52,1,SEARCH(" =",P52:P52,1)-1)="Fuerte"),"Fuerte",
IF(AND(M52="Moderado",MID(P52,1,SEARCH(" =",P52:P52,1)-1)="Moderado"),"Moderado",
IF(OR(M52="Débil",MID(P52,1,SEARCH(" =",P52:P52,1)-1)="Débil"),"Débil",
IF(OR(M52="Fuerte",MID(P52,1,SEARCH(" =",P52:P52,1)-1)="Moderado"),"Moderado",
IF(OR(M52="Moderado",MID(P52,1,SEARCH(" =",P52:P52,1)-1)="Fuerte"),"Moderado","")))))),"")</f>
        <v/>
      </c>
      <c r="R52" s="193"/>
      <c r="S52" s="193"/>
      <c r="T52" s="196"/>
      <c r="U52" s="112"/>
      <c r="V52" s="200"/>
      <c r="W52" s="203"/>
    </row>
    <row r="53" spans="1:39" ht="45.75" customHeight="1" x14ac:dyDescent="0.3">
      <c r="A53" s="118"/>
      <c r="B53" s="185"/>
      <c r="C53" s="164"/>
      <c r="D53" s="164"/>
      <c r="E53" s="56"/>
      <c r="F53" s="57"/>
      <c r="G53" s="57"/>
      <c r="H53" s="57"/>
      <c r="I53" s="57"/>
      <c r="J53" s="57"/>
      <c r="K53" s="57"/>
      <c r="L53" s="57"/>
      <c r="M53" s="50" t="str">
        <f t="shared" si="135"/>
        <v/>
      </c>
      <c r="N53" s="50" t="str">
        <f>IF(AND(F53="",G53="",H53="",I53="",J53="",K53="",L53=""),"",IF(OR(F53="",G53="",H53="",I53="",J53="",K53="",L53=""),"Finalice la valoración del control para emitir su calificación",VLOOKUP(F53,Listas!$Z$1:$AA$17,2,FALSE)+VLOOKUP(G53,Listas!$Z$1:$AA$17,2,FALSE)+VLOOKUP(H53,Listas!$Z$1:$AA$17,2,FALSE)+VLOOKUP(I53,Listas!$Z$1:$AA$17,2,FALSE)+VLOOKUP(J53,Listas!$Z$1:$AA$17,2,FALSE)+VLOOKUP(K53,Listas!$Z$1:$AA$17,2,FALSE)+VLOOKUP(L53,Listas!$Z$1:$AA$17,2,FALSE)))</f>
        <v/>
      </c>
      <c r="O53" s="50" t="str">
        <f t="shared" si="136"/>
        <v/>
      </c>
      <c r="P53" s="49"/>
      <c r="Q53" s="50" t="str">
        <f t="shared" si="137"/>
        <v/>
      </c>
      <c r="R53" s="194"/>
      <c r="S53" s="194"/>
      <c r="T53" s="197"/>
      <c r="U53" s="113"/>
      <c r="V53" s="201"/>
      <c r="W53" s="204"/>
    </row>
    <row r="54" spans="1:39" ht="45.75" customHeight="1" x14ac:dyDescent="0.3">
      <c r="A54" s="118">
        <v>16</v>
      </c>
      <c r="B54" s="185" t="str">
        <f>IF(OR('2. Identificación del Riesgo'!H54:H56="Corrupción",'2. Identificación del Riesgo'!H54:H56="Lavado de Activos",'2. Identificación del Riesgo'!H54:H56="Financiación del Terrorismo",'2. Identificación del Riesgo'!H54:H56="Trámites, OPAs y Consultas de Acceso a la Información Pública"),'2. Identificación del Riesgo'!B54:B56,
IF('2. Identificación del Riesgo'!H54:H56="","",
IF(OR('2. Identificación del Riesgo'!H54:H56&lt;&gt;"Corrupción",'2. Identificación del Riesgo'!H54:H56&lt;&gt;"Lavado de Activos",'2. Identificación del Riesgo'!H54:H56&lt;&gt;"Financiación del Terrorismo",'2. Identificación del Riesgo'!H54:H56&lt;&gt;"Trámites, OPAs y Consultas de Acceso a la Información Pública"),"No aplica")))</f>
        <v/>
      </c>
      <c r="C54" s="164" t="str">
        <f>IF(OR('2. Identificación del Riesgo'!H54:H56="Corrupción",'2. Identificación del Riesgo'!H54:H56="Lavado de Activos",'2. Identificación del Riesgo'!H54:H56="Financiación del Terrorismo",'2. Identificación del Riesgo'!H54:H56="Trámites, OPAs y Consultas de Acceso a la Información Pública"),'2. Identificación del Riesgo'!G54:G56,
IF('2. Identificación del Riesgo'!H54:H56="","",
IF(OR('2. Identificación del Riesgo'!H54:H56&lt;&gt;"Corrupción",'2. Identificación del Riesgo'!H54:H56&lt;&gt;"Lavado de Activos",'2. Identificación del Riesgo'!H54:H56&lt;&gt;"Financiación del Terrorismo",'2. Identificación del Riesgo'!H54:H56&lt;&gt;"Trámites, OPAs y Consultas de Acceso a la Información Pública"),"No aplica")))</f>
        <v/>
      </c>
      <c r="D54" s="164" t="str">
        <f>IF(OR('2. Identificación del Riesgo'!H54:H56="Corrupción",'2. Identificación del Riesgo'!H54:H56="Lavado de Activos",'2. Identificación del Riesgo'!H54:H56="Financiación del Terrorismo",'2. Identificación del Riesgo'!H54:H56="Trámites, OPAs y Consultas de Acceso a la Información Pública"),'2. Identificación del Riesgo'!H54:H56,
IF('2. Identificación del Riesgo'!H54:H56="","",
IF(OR('2. Identificación del Riesgo'!H54:H56&lt;&gt;"Corrupción",'2. Identificación del Riesgo'!H54:H56&lt;&gt;"Lavado de Activos",'2. Identificación del Riesgo'!H54:H56&lt;&gt;"Financiación del Terrorismo",'2. Identificación del Riesgo'!H54:H56&lt;&gt;"Trámites, OPAs y Consultas de Acceso a la Información Pública"),"No aplica")))</f>
        <v/>
      </c>
      <c r="E54" s="56"/>
      <c r="F54" s="57"/>
      <c r="G54" s="57"/>
      <c r="H54" s="57"/>
      <c r="I54" s="57"/>
      <c r="J54" s="57"/>
      <c r="K54" s="57"/>
      <c r="L54" s="57"/>
      <c r="M54" s="50" t="str">
        <f t="shared" ref="M54" si="138">IF(AND(N54&gt;=0,N54&lt;=85),"Débil",
IF(AND(N54&gt;=86,N54&lt;=95),"Moderado",
IF(AND(N54&gt;=96,N54&lt;=100),"Fuerte","")))</f>
        <v/>
      </c>
      <c r="N54" s="50" t="str">
        <f>IF(AND(F54="",G54="",H54="",I54="",J54="",K54="",L54=""),"",IF(OR(F54="",G54="",H54="",I54="",J54="",K54="",L54=""),"Finalice la valoración del control para emitir su calificación",VLOOKUP(F54,Listas!$Z$1:$AA$17,2,FALSE)+VLOOKUP(G54,Listas!$Z$1:$AA$17,2,FALSE)+VLOOKUP(H54,Listas!$Z$1:$AA$17,2,FALSE)+VLOOKUP(I54,Listas!$Z$1:$AA$17,2,FALSE)+VLOOKUP(J54,Listas!$Z$1:$AA$17,2,FALSE)+VLOOKUP(K54,Listas!$Z$1:$AA$17,2,FALSE)+VLOOKUP(L54,Listas!$Z$1:$AA$17,2,FALSE)))</f>
        <v/>
      </c>
      <c r="O54" s="50" t="str">
        <f t="shared" ref="O54" si="139">IF(OR(N54="",N54="Finalice la valoración del control para emitir su calificación"),"",IF(N54&lt;96,"Debe establecer un plan de acción en la hoja No. 7, que permita tener un control bien diseñado.","No debe establecer un plan de acción para mejorar el diseño del control."))</f>
        <v/>
      </c>
      <c r="P54" s="49"/>
      <c r="Q54" s="50" t="str">
        <f t="shared" ref="Q54" si="140">IFERROR(IF(OR(M54="",MID(P54,1,SEARCH(" =",P54:P54,1)-1)=""),"",
IF(AND(M54="Fuerte",MID(P54,1,SEARCH(" =",P54:P54,1)-1)="Fuerte"),"Fuerte",
IF(AND(M54="Moderado",MID(P54,1,SEARCH(" =",P54:P54,1)-1)="Moderado"),"Moderado",
IF(OR(M54="Débil",MID(P54,1,SEARCH(" =",P54:P54,1)-1)="Débil"),"Débil",
IF(OR(M54="Fuerte",MID(P54,1,SEARCH(" =",P54:P54,1)-1)="Moderado"),"Moderado",
IF(OR(M54="Moderado",MID(P54,1,SEARCH(" =",P54:P54,1)-1)="Fuerte"),"Moderado","")))))),"")</f>
        <v/>
      </c>
      <c r="R54" s="192" t="str">
        <f t="shared" ref="R54" si="141">IF(AND(N54="",N55="",N56=""),"",AVERAGE(N54:N56))</f>
        <v/>
      </c>
      <c r="S54" s="192" t="str">
        <f t="shared" ref="S54" si="142">IF(R54="","",
IF(R54=100,"Fuerte",
IF(R54&lt;50,"Débil",
IF(OR(R54&gt;=50,R54&lt;100),"Moderado",""))))</f>
        <v/>
      </c>
      <c r="T54" s="195" t="str">
        <f t="shared" ref="T54" si="143">IF(S54="","",IF(S54="Fuerte","NO","SI"))</f>
        <v/>
      </c>
      <c r="U54" s="111"/>
      <c r="V54" s="199" t="str">
        <f t="shared" ref="V54" si="144">IF(OR(S54="",U54=""),"",
IF(S54="Débil","No aplica desplazamiento por tener una solidez débil.",
IF(AND(S54="Fuerte",OR(U54="El control ayuda a disminuir directamente tanto la probabilidad como el impacto.",U54="El control ayuda a disminuir directamente la probabilidad e indirectamente el impacto.",U54="El control ayuda a disminuir directamente la probabilidad y el impacto no disminuye.")),2,
IF(AND(S54="Fuerte",U54="El control no disminuye la probabilidad y el impacto disminuye directamente."),0,
IF(AND(S54="Moderado",OR(U54="El control ayuda a disminuir directamente tanto la probabilidad como el impacto.",U54="El control ayuda a disminuir directamente la probabilidad e indirectamente el impacto.",U54="El control ayuda a disminuir directamente la probabilidad y el impacto no disminuye.")),1,
IF(AND(S54="Moderado",U54="El control no disminuye la probabilidad y el impacto disminuye directamente."),0,""))))))</f>
        <v/>
      </c>
      <c r="W54" s="202" t="str">
        <f>IF(AND($D$54&lt;&gt;"Corrupción",$D$54&lt;&gt;"Lavado de Activos",$D$54&lt;&gt;"Financiación del Terrorismo",$D$54&lt;&gt;"Trámites, OPAs y Consultas de Acceso a la Información Pública"),"",
IF(OR($D$54="Corrupción",$D$54="Lavado de Activos",$D$54="Financiación del Terrorismo",$D$54="Trámites, OPAs y Consultas de Acceso a la Información Pública"),
IF(V54="","",
IF(OR(V54="No aplica desplazamiento por tener una solidez débil.",V54=0),'2. Identificación del Riesgo'!$K$54,
IF(AND(S54="Fuerte",V54=2,OR('2. Identificación del Riesgo'!$K$54="Rara vez",'2. Identificación del Riesgo'!$K$54="Improbable",'2. Identificación del Riesgo'!$K$54="Posible")),"Rara vez",
IF(AND(S54="Fuerte",V54=2,'2. Identificación del Riesgo'!$K$54="Probable"),"Improbable",
IF(AND(S54="Fuerte",V54=2,'2. Identificación del Riesgo'!$K$54="Casi seguro"),"Posible",
IF(AND(S54="Moderado",V54=1,OR('2. Identificación del Riesgo'!$K$54="Rara vez",'2. Identificación del Riesgo'!$K$54="Improbable")),"Rara vez",
IF(AND(S54="Moderado",V54=1,'2. Identificación del Riesgo'!$K$54="Posible"),"Improbable",
IF(AND(S54="Moderado",V54=1,'2. Identificación del Riesgo'!$K$54="Probable"),"Posible",
IF(AND(S54="Moderado",V54=1,'2. Identificación del Riesgo'!$K$54="Casi seguro"),"Probable","")))))))))))</f>
        <v/>
      </c>
      <c r="X54" s="3"/>
      <c r="Y54" s="3"/>
      <c r="Z54" s="3"/>
      <c r="AA54" s="3"/>
      <c r="AB54" s="3"/>
      <c r="AC54" s="3"/>
      <c r="AD54" s="3"/>
      <c r="AE54" s="3"/>
      <c r="AF54" s="3"/>
      <c r="AG54" s="3"/>
      <c r="AH54" s="3"/>
      <c r="AI54" s="3"/>
      <c r="AJ54" s="3"/>
      <c r="AK54" s="3"/>
      <c r="AL54" s="3"/>
      <c r="AM54" s="3"/>
    </row>
    <row r="55" spans="1:39" ht="45.75" customHeight="1" x14ac:dyDescent="0.3">
      <c r="A55" s="118"/>
      <c r="B55" s="185"/>
      <c r="C55" s="164"/>
      <c r="D55" s="164"/>
      <c r="E55" s="56"/>
      <c r="F55" s="57"/>
      <c r="G55" s="57"/>
      <c r="H55" s="57"/>
      <c r="I55" s="57"/>
      <c r="J55" s="57"/>
      <c r="K55" s="57"/>
      <c r="L55" s="57"/>
      <c r="M55" s="50" t="str">
        <f t="shared" ref="M55:M56" si="145">IF(AND(N55&gt;=0,N55&lt;=85),"Débil",
IF(AND(N55&gt;=86,N55&lt;=95),"Moderado",
IF(AND(N55&gt;=96,N55&lt;=100),"Fuerte","")))</f>
        <v/>
      </c>
      <c r="N55" s="50" t="str">
        <f>IF(AND(F55="",G55="",H55="",I55="",J55="",K55="",L55=""),"",IF(OR(F55="",G55="",H55="",I55="",J55="",K55="",L55=""),"Finalice la valoración del control para emitir su calificación",VLOOKUP(F55,Listas!$Z$1:$AA$17,2,FALSE)+VLOOKUP(G55,Listas!$Z$1:$AA$17,2,FALSE)+VLOOKUP(H55,Listas!$Z$1:$AA$17,2,FALSE)+VLOOKUP(I55,Listas!$Z$1:$AA$17,2,FALSE)+VLOOKUP(J55,Listas!$Z$1:$AA$17,2,FALSE)+VLOOKUP(K55,Listas!$Z$1:$AA$17,2,FALSE)+VLOOKUP(L55,Listas!$Z$1:$AA$17,2,FALSE)))</f>
        <v/>
      </c>
      <c r="O55" s="50" t="str">
        <f t="shared" ref="O55:O56" si="146">IF(OR(N55="",N55="Finalice la valoración del control para emitir su calificación"),"",IF(N55&lt;96,"Debe establecer un plan de acción en la hoja No. 7, que permita tener un control bien diseñado.","No debe establecer un plan de acción para mejorar el diseño del control."))</f>
        <v/>
      </c>
      <c r="P55" s="49"/>
      <c r="Q55" s="50" t="str">
        <f t="shared" ref="Q55:Q56" si="147">IFERROR(IF(OR(M55="",MID(P55,1,SEARCH(" =",P55:P55,1)-1)=""),"",
IF(AND(M55="Fuerte",MID(P55,1,SEARCH(" =",P55:P55,1)-1)="Fuerte"),"Fuerte",
IF(AND(M55="Moderado",MID(P55,1,SEARCH(" =",P55:P55,1)-1)="Moderado"),"Moderado",
IF(OR(M55="Débil",MID(P55,1,SEARCH(" =",P55:P55,1)-1)="Débil"),"Débil",
IF(OR(M55="Fuerte",MID(P55,1,SEARCH(" =",P55:P55,1)-1)="Moderado"),"Moderado",
IF(OR(M55="Moderado",MID(P55,1,SEARCH(" =",P55:P55,1)-1)="Fuerte"),"Moderado","")))))),"")</f>
        <v/>
      </c>
      <c r="R55" s="193"/>
      <c r="S55" s="193"/>
      <c r="T55" s="196"/>
      <c r="U55" s="112"/>
      <c r="V55" s="200"/>
      <c r="W55" s="203"/>
    </row>
    <row r="56" spans="1:39" ht="45.75" customHeight="1" x14ac:dyDescent="0.3">
      <c r="A56" s="118"/>
      <c r="B56" s="185"/>
      <c r="C56" s="164"/>
      <c r="D56" s="164"/>
      <c r="E56" s="56"/>
      <c r="F56" s="57"/>
      <c r="G56" s="57"/>
      <c r="H56" s="57"/>
      <c r="I56" s="57"/>
      <c r="J56" s="57"/>
      <c r="K56" s="57"/>
      <c r="L56" s="57"/>
      <c r="M56" s="50" t="str">
        <f t="shared" si="145"/>
        <v/>
      </c>
      <c r="N56" s="50" t="str">
        <f>IF(AND(F56="",G56="",H56="",I56="",J56="",K56="",L56=""),"",IF(OR(F56="",G56="",H56="",I56="",J56="",K56="",L56=""),"Finalice la valoración del control para emitir su calificación",VLOOKUP(F56,Listas!$Z$1:$AA$17,2,FALSE)+VLOOKUP(G56,Listas!$Z$1:$AA$17,2,FALSE)+VLOOKUP(H56,Listas!$Z$1:$AA$17,2,FALSE)+VLOOKUP(I56,Listas!$Z$1:$AA$17,2,FALSE)+VLOOKUP(J56,Listas!$Z$1:$AA$17,2,FALSE)+VLOOKUP(K56,Listas!$Z$1:$AA$17,2,FALSE)+VLOOKUP(L56,Listas!$Z$1:$AA$17,2,FALSE)))</f>
        <v/>
      </c>
      <c r="O56" s="50" t="str">
        <f t="shared" si="146"/>
        <v/>
      </c>
      <c r="P56" s="49"/>
      <c r="Q56" s="50" t="str">
        <f t="shared" si="147"/>
        <v/>
      </c>
      <c r="R56" s="194"/>
      <c r="S56" s="194"/>
      <c r="T56" s="197"/>
      <c r="U56" s="113"/>
      <c r="V56" s="201"/>
      <c r="W56" s="204"/>
    </row>
    <row r="57" spans="1:39" ht="45.75" customHeight="1" x14ac:dyDescent="0.3">
      <c r="A57" s="118">
        <v>17</v>
      </c>
      <c r="B57" s="185" t="str">
        <f>IF(OR('2. Identificación del Riesgo'!H57:H59="Corrupción",'2. Identificación del Riesgo'!H57:H59="Lavado de Activos",'2. Identificación del Riesgo'!H57:H59="Financiación del Terrorismo",'2. Identificación del Riesgo'!H57:H59="Trámites, OPAs y Consultas de Acceso a la Información Pública"),'2. Identificación del Riesgo'!B57:B59,
IF('2. Identificación del Riesgo'!H57:H59="","",
IF(OR('2. Identificación del Riesgo'!H57:H59&lt;&gt;"Corrupción",'2. Identificación del Riesgo'!H57:H59&lt;&gt;"Lavado de Activos",'2. Identificación del Riesgo'!H57:H59&lt;&gt;"Financiación del Terrorismo",'2. Identificación del Riesgo'!H57:H59&lt;&gt;"Trámites, OPAs y Consultas de Acceso a la Información Pública"),"No aplica")))</f>
        <v/>
      </c>
      <c r="C57" s="164" t="str">
        <f>IF(OR('2. Identificación del Riesgo'!H57:H59="Corrupción",'2. Identificación del Riesgo'!H57:H59="Lavado de Activos",'2. Identificación del Riesgo'!H57:H59="Financiación del Terrorismo",'2. Identificación del Riesgo'!H57:H59="Trámites, OPAs y Consultas de Acceso a la Información Pública"),'2. Identificación del Riesgo'!G57:G59,
IF('2. Identificación del Riesgo'!H57:H59="","",
IF(OR('2. Identificación del Riesgo'!H57:H59&lt;&gt;"Corrupción",'2. Identificación del Riesgo'!H57:H59&lt;&gt;"Lavado de Activos",'2. Identificación del Riesgo'!H57:H59&lt;&gt;"Financiación del Terrorismo",'2. Identificación del Riesgo'!H57:H59&lt;&gt;"Trámites, OPAs y Consultas de Acceso a la Información Pública"),"No aplica")))</f>
        <v/>
      </c>
      <c r="D57" s="164" t="str">
        <f>IF(OR('2. Identificación del Riesgo'!H57:H59="Corrupción",'2. Identificación del Riesgo'!H57:H59="Lavado de Activos",'2. Identificación del Riesgo'!H57:H59="Financiación del Terrorismo",'2. Identificación del Riesgo'!H57:H59="Trámites, OPAs y Consultas de Acceso a la Información Pública"),'2. Identificación del Riesgo'!H57:H59,
IF('2. Identificación del Riesgo'!H57:H59="","",
IF(OR('2. Identificación del Riesgo'!H57:H59&lt;&gt;"Corrupción",'2. Identificación del Riesgo'!H57:H59&lt;&gt;"Lavado de Activos",'2. Identificación del Riesgo'!H57:H59&lt;&gt;"Financiación del Terrorismo",'2. Identificación del Riesgo'!H57:H59&lt;&gt;"Trámites, OPAs y Consultas de Acceso a la Información Pública"),"No aplica")))</f>
        <v/>
      </c>
      <c r="E57" s="56"/>
      <c r="F57" s="57"/>
      <c r="G57" s="57"/>
      <c r="H57" s="57"/>
      <c r="I57" s="57"/>
      <c r="J57" s="57"/>
      <c r="K57" s="57"/>
      <c r="L57" s="57"/>
      <c r="M57" s="50" t="str">
        <f t="shared" ref="M57" si="148">IF(AND(N57&gt;=0,N57&lt;=85),"Débil",
IF(AND(N57&gt;=86,N57&lt;=95),"Moderado",
IF(AND(N57&gt;=96,N57&lt;=100),"Fuerte","")))</f>
        <v/>
      </c>
      <c r="N57" s="50" t="str">
        <f>IF(AND(F57="",G57="",H57="",I57="",J57="",K57="",L57=""),"",IF(OR(F57="",G57="",H57="",I57="",J57="",K57="",L57=""),"Finalice la valoración del control para emitir su calificación",VLOOKUP(F57,Listas!$Z$1:$AA$17,2,FALSE)+VLOOKUP(G57,Listas!$Z$1:$AA$17,2,FALSE)+VLOOKUP(H57,Listas!$Z$1:$AA$17,2,FALSE)+VLOOKUP(I57,Listas!$Z$1:$AA$17,2,FALSE)+VLOOKUP(J57,Listas!$Z$1:$AA$17,2,FALSE)+VLOOKUP(K57,Listas!$Z$1:$AA$17,2,FALSE)+VLOOKUP(L57,Listas!$Z$1:$AA$17,2,FALSE)))</f>
        <v/>
      </c>
      <c r="O57" s="50" t="str">
        <f t="shared" ref="O57" si="149">IF(OR(N57="",N57="Finalice la valoración del control para emitir su calificación"),"",IF(N57&lt;96,"Debe establecer un plan de acción en la hoja No. 7, que permita tener un control bien diseñado.","No debe establecer un plan de acción para mejorar el diseño del control."))</f>
        <v/>
      </c>
      <c r="P57" s="49"/>
      <c r="Q57" s="50" t="str">
        <f t="shared" ref="Q57" si="150">IFERROR(IF(OR(M57="",MID(P57,1,SEARCH(" =",P57:P57,1)-1)=""),"",
IF(AND(M57="Fuerte",MID(P57,1,SEARCH(" =",P57:P57,1)-1)="Fuerte"),"Fuerte",
IF(AND(M57="Moderado",MID(P57,1,SEARCH(" =",P57:P57,1)-1)="Moderado"),"Moderado",
IF(OR(M57="Débil",MID(P57,1,SEARCH(" =",P57:P57,1)-1)="Débil"),"Débil",
IF(OR(M57="Fuerte",MID(P57,1,SEARCH(" =",P57:P57,1)-1)="Moderado"),"Moderado",
IF(OR(M57="Moderado",MID(P57,1,SEARCH(" =",P57:P57,1)-1)="Fuerte"),"Moderado","")))))),"")</f>
        <v/>
      </c>
      <c r="R57" s="192" t="str">
        <f t="shared" ref="R57" si="151">IF(AND(N57="",N58="",N59=""),"",AVERAGE(N57:N59))</f>
        <v/>
      </c>
      <c r="S57" s="192" t="str">
        <f t="shared" ref="S57" si="152">IF(R57="","",
IF(R57=100,"Fuerte",
IF(R57&lt;50,"Débil",
IF(OR(R57&gt;=50,R57&lt;100),"Moderado",""))))</f>
        <v/>
      </c>
      <c r="T57" s="195" t="str">
        <f t="shared" ref="T57" si="153">IF(S57="","",IF(S57="Fuerte","NO","SI"))</f>
        <v/>
      </c>
      <c r="U57" s="111"/>
      <c r="V57" s="199" t="str">
        <f t="shared" ref="V57" si="154">IF(OR(S57="",U57=""),"",
IF(S57="Débil","No aplica desplazamiento por tener una solidez débil.",
IF(AND(S57="Fuerte",OR(U57="El control ayuda a disminuir directamente tanto la probabilidad como el impacto.",U57="El control ayuda a disminuir directamente la probabilidad e indirectamente el impacto.",U57="El control ayuda a disminuir directamente la probabilidad y el impacto no disminuye.")),2,
IF(AND(S57="Fuerte",U57="El control no disminuye la probabilidad y el impacto disminuye directamente."),0,
IF(AND(S57="Moderado",OR(U57="El control ayuda a disminuir directamente tanto la probabilidad como el impacto.",U57="El control ayuda a disminuir directamente la probabilidad e indirectamente el impacto.",U57="El control ayuda a disminuir directamente la probabilidad y el impacto no disminuye.")),1,
IF(AND(S57="Moderado",U57="El control no disminuye la probabilidad y el impacto disminuye directamente."),0,""))))))</f>
        <v/>
      </c>
      <c r="W57" s="202" t="str">
        <f>IF(AND($D$57&lt;&gt;"Corrupción",$D$57&lt;&gt;"Lavado de Activos",$D$57&lt;&gt;"Financiación del Terrorismo",$D$57&lt;&gt;"Trámites, OPAs y Consultas de Acceso a la Información Pública"),"",
IF(OR($D$57="Corrupción",$D$57="Lavado de Activos",$D$57="Financiación del Terrorismo",$D$57="Trámites, OPAs y Consultas de Acceso a la Información Pública"),
IF(V57="","",
IF(OR(V57="No aplica desplazamiento por tener una solidez débil.",V57=0),'2. Identificación del Riesgo'!$K$57,
IF(AND(S57="Fuerte",V57=2,OR('2. Identificación del Riesgo'!$K$57="Rara vez",'2. Identificación del Riesgo'!$K$57="Improbable",'2. Identificación del Riesgo'!$K$57="Posible")),"Rara vez",
IF(AND(S57="Fuerte",V57=2,'2. Identificación del Riesgo'!$K$57="Probable"),"Improbable",
IF(AND(S57="Fuerte",V57=2,'2. Identificación del Riesgo'!$K$57="Casi seguro"),"Posible",
IF(AND(S57="Moderado",V57=1,OR('2. Identificación del Riesgo'!$K$57="Rara vez",'2. Identificación del Riesgo'!$K$57="Improbable")),"Rara vez",
IF(AND(S57="Moderado",V57=1,'2. Identificación del Riesgo'!$K$57="Posible"),"Improbable",
IF(AND(S57="Moderado",V57=1,'2. Identificación del Riesgo'!$K$57="Probable"),"Posible",
IF(AND(S57="Moderado",V57=1,'2. Identificación del Riesgo'!$K$57="Casi seguro"),"Probable","")))))))))))</f>
        <v/>
      </c>
      <c r="X57" s="3"/>
      <c r="Y57" s="3"/>
      <c r="Z57" s="3"/>
      <c r="AA57" s="3"/>
      <c r="AB57" s="3"/>
      <c r="AC57" s="3"/>
      <c r="AD57" s="3"/>
      <c r="AE57" s="3"/>
      <c r="AF57" s="3"/>
      <c r="AG57" s="3"/>
      <c r="AH57" s="3"/>
      <c r="AI57" s="3"/>
      <c r="AJ57" s="3"/>
      <c r="AK57" s="3"/>
      <c r="AL57" s="3"/>
      <c r="AM57" s="3"/>
    </row>
    <row r="58" spans="1:39" ht="45.75" customHeight="1" x14ac:dyDescent="0.3">
      <c r="A58" s="118"/>
      <c r="B58" s="185"/>
      <c r="C58" s="164"/>
      <c r="D58" s="164"/>
      <c r="E58" s="56"/>
      <c r="F58" s="57"/>
      <c r="G58" s="57"/>
      <c r="H58" s="57"/>
      <c r="I58" s="57"/>
      <c r="J58" s="57"/>
      <c r="K58" s="57"/>
      <c r="L58" s="57"/>
      <c r="M58" s="50" t="str">
        <f t="shared" ref="M58:M59" si="155">IF(AND(N58&gt;=0,N58&lt;=85),"Débil",
IF(AND(N58&gt;=86,N58&lt;=95),"Moderado",
IF(AND(N58&gt;=96,N58&lt;=100),"Fuerte","")))</f>
        <v/>
      </c>
      <c r="N58" s="50" t="str">
        <f>IF(AND(F58="",G58="",H58="",I58="",J58="",K58="",L58=""),"",IF(OR(F58="",G58="",H58="",I58="",J58="",K58="",L58=""),"Finalice la valoración del control para emitir su calificación",VLOOKUP(F58,Listas!$Z$1:$AA$17,2,FALSE)+VLOOKUP(G58,Listas!$Z$1:$AA$17,2,FALSE)+VLOOKUP(H58,Listas!$Z$1:$AA$17,2,FALSE)+VLOOKUP(I58,Listas!$Z$1:$AA$17,2,FALSE)+VLOOKUP(J58,Listas!$Z$1:$AA$17,2,FALSE)+VLOOKUP(K58,Listas!$Z$1:$AA$17,2,FALSE)+VLOOKUP(L58,Listas!$Z$1:$AA$17,2,FALSE)))</f>
        <v/>
      </c>
      <c r="O58" s="50" t="str">
        <f t="shared" ref="O58:O59" si="156">IF(OR(N58="",N58="Finalice la valoración del control para emitir su calificación"),"",IF(N58&lt;96,"Debe establecer un plan de acción en la hoja No. 7, que permita tener un control bien diseñado.","No debe establecer un plan de acción para mejorar el diseño del control."))</f>
        <v/>
      </c>
      <c r="P58" s="49"/>
      <c r="Q58" s="50" t="str">
        <f t="shared" ref="Q58:Q59" si="157">IFERROR(IF(OR(M58="",MID(P58,1,SEARCH(" =",P58:P58,1)-1)=""),"",
IF(AND(M58="Fuerte",MID(P58,1,SEARCH(" =",P58:P58,1)-1)="Fuerte"),"Fuerte",
IF(AND(M58="Moderado",MID(P58,1,SEARCH(" =",P58:P58,1)-1)="Moderado"),"Moderado",
IF(OR(M58="Débil",MID(P58,1,SEARCH(" =",P58:P58,1)-1)="Débil"),"Débil",
IF(OR(M58="Fuerte",MID(P58,1,SEARCH(" =",P58:P58,1)-1)="Moderado"),"Moderado",
IF(OR(M58="Moderado",MID(P58,1,SEARCH(" =",P58:P58,1)-1)="Fuerte"),"Moderado","")))))),"")</f>
        <v/>
      </c>
      <c r="R58" s="193"/>
      <c r="S58" s="193"/>
      <c r="T58" s="196"/>
      <c r="U58" s="112"/>
      <c r="V58" s="200"/>
      <c r="W58" s="203"/>
    </row>
    <row r="59" spans="1:39" ht="45.75" customHeight="1" x14ac:dyDescent="0.3">
      <c r="A59" s="118"/>
      <c r="B59" s="185"/>
      <c r="C59" s="164"/>
      <c r="D59" s="164"/>
      <c r="E59" s="56"/>
      <c r="F59" s="57"/>
      <c r="G59" s="57"/>
      <c r="H59" s="57"/>
      <c r="I59" s="57"/>
      <c r="J59" s="57"/>
      <c r="K59" s="57"/>
      <c r="L59" s="57"/>
      <c r="M59" s="50" t="str">
        <f t="shared" si="155"/>
        <v/>
      </c>
      <c r="N59" s="50" t="str">
        <f>IF(AND(F59="",G59="",H59="",I59="",J59="",K59="",L59=""),"",IF(OR(F59="",G59="",H59="",I59="",J59="",K59="",L59=""),"Finalice la valoración del control para emitir su calificación",VLOOKUP(F59,Listas!$Z$1:$AA$17,2,FALSE)+VLOOKUP(G59,Listas!$Z$1:$AA$17,2,FALSE)+VLOOKUP(H59,Listas!$Z$1:$AA$17,2,FALSE)+VLOOKUP(I59,Listas!$Z$1:$AA$17,2,FALSE)+VLOOKUP(J59,Listas!$Z$1:$AA$17,2,FALSE)+VLOOKUP(K59,Listas!$Z$1:$AA$17,2,FALSE)+VLOOKUP(L59,Listas!$Z$1:$AA$17,2,FALSE)))</f>
        <v/>
      </c>
      <c r="O59" s="50" t="str">
        <f t="shared" si="156"/>
        <v/>
      </c>
      <c r="P59" s="49"/>
      <c r="Q59" s="50" t="str">
        <f t="shared" si="157"/>
        <v/>
      </c>
      <c r="R59" s="194"/>
      <c r="S59" s="194"/>
      <c r="T59" s="197"/>
      <c r="U59" s="113"/>
      <c r="V59" s="201"/>
      <c r="W59" s="204"/>
    </row>
    <row r="60" spans="1:39" ht="45.75" customHeight="1" x14ac:dyDescent="0.3">
      <c r="A60" s="118">
        <v>18</v>
      </c>
      <c r="B60" s="185" t="str">
        <f>IF(OR('2. Identificación del Riesgo'!H60:H62="Corrupción",'2. Identificación del Riesgo'!H60:H62="Lavado de Activos",'2. Identificación del Riesgo'!H60:H62="Financiación del Terrorismo",'2. Identificación del Riesgo'!H60:H62="Trámites, OPAs y Consultas de Acceso a la Información Pública"),'2. Identificación del Riesgo'!B60:B62,
IF('2. Identificación del Riesgo'!H60:H62="","",
IF(OR('2. Identificación del Riesgo'!H60:H62&lt;&gt;"Corrupción",'2. Identificación del Riesgo'!H60:H62&lt;&gt;"Lavado de Activos",'2. Identificación del Riesgo'!H60:H62&lt;&gt;"Financiación del Terrorismo",'2. Identificación del Riesgo'!H60:H62&lt;&gt;"Trámites, OPAs y Consultas de Acceso a la Información Pública"),"No aplica")))</f>
        <v/>
      </c>
      <c r="C60" s="164" t="str">
        <f>IF(OR('2. Identificación del Riesgo'!H60:H62="Corrupción",'2. Identificación del Riesgo'!H60:H62="Lavado de Activos",'2. Identificación del Riesgo'!H60:H62="Financiación del Terrorismo",'2. Identificación del Riesgo'!H60:H62="Trámites, OPAs y Consultas de Acceso a la Información Pública"),'2. Identificación del Riesgo'!G60:G62,
IF('2. Identificación del Riesgo'!H60:H62="","",
IF(OR('2. Identificación del Riesgo'!H60:H62&lt;&gt;"Corrupción",'2. Identificación del Riesgo'!H60:H62&lt;&gt;"Lavado de Activos",'2. Identificación del Riesgo'!H60:H62&lt;&gt;"Financiación del Terrorismo",'2. Identificación del Riesgo'!H60:H62&lt;&gt;"Trámites, OPAs y Consultas de Acceso a la Información Pública"),"No aplica")))</f>
        <v/>
      </c>
      <c r="D60" s="164" t="str">
        <f>IF(OR('2. Identificación del Riesgo'!H60:H62="Corrupción",'2. Identificación del Riesgo'!H60:H62="Lavado de Activos",'2. Identificación del Riesgo'!H60:H62="Financiación del Terrorismo",'2. Identificación del Riesgo'!H60:H62="Trámites, OPAs y Consultas de Acceso a la Información Pública"),'2. Identificación del Riesgo'!H60:H62,
IF('2. Identificación del Riesgo'!H60:H62="","",
IF(OR('2. Identificación del Riesgo'!H60:H62&lt;&gt;"Corrupción",'2. Identificación del Riesgo'!H60:H62&lt;&gt;"Lavado de Activos",'2. Identificación del Riesgo'!H60:H62&lt;&gt;"Financiación del Terrorismo",'2. Identificación del Riesgo'!H60:H62&lt;&gt;"Trámites, OPAs y Consultas de Acceso a la Información Pública"),"No aplica")))</f>
        <v/>
      </c>
      <c r="E60" s="56"/>
      <c r="F60" s="57"/>
      <c r="G60" s="57"/>
      <c r="H60" s="57"/>
      <c r="I60" s="57"/>
      <c r="J60" s="57"/>
      <c r="K60" s="57"/>
      <c r="L60" s="57"/>
      <c r="M60" s="50" t="str">
        <f t="shared" ref="M60" si="158">IF(AND(N60&gt;=0,N60&lt;=85),"Débil",
IF(AND(N60&gt;=86,N60&lt;=95),"Moderado",
IF(AND(N60&gt;=96,N60&lt;=100),"Fuerte","")))</f>
        <v/>
      </c>
      <c r="N60" s="50" t="str">
        <f>IF(AND(F60="",G60="",H60="",I60="",J60="",K60="",L60=""),"",IF(OR(F60="",G60="",H60="",I60="",J60="",K60="",L60=""),"Finalice la valoración del control para emitir su calificación",VLOOKUP(F60,Listas!$Z$1:$AA$17,2,FALSE)+VLOOKUP(G60,Listas!$Z$1:$AA$17,2,FALSE)+VLOOKUP(H60,Listas!$Z$1:$AA$17,2,FALSE)+VLOOKUP(I60,Listas!$Z$1:$AA$17,2,FALSE)+VLOOKUP(J60,Listas!$Z$1:$AA$17,2,FALSE)+VLOOKUP(K60,Listas!$Z$1:$AA$17,2,FALSE)+VLOOKUP(L60,Listas!$Z$1:$AA$17,2,FALSE)))</f>
        <v/>
      </c>
      <c r="O60" s="50" t="str">
        <f t="shared" ref="O60" si="159">IF(OR(N60="",N60="Finalice la valoración del control para emitir su calificación"),"",IF(N60&lt;96,"Debe establecer un plan de acción en la hoja No. 7, que permita tener un control bien diseñado.","No debe establecer un plan de acción para mejorar el diseño del control."))</f>
        <v/>
      </c>
      <c r="P60" s="49"/>
      <c r="Q60" s="50" t="str">
        <f t="shared" ref="Q60" si="160">IFERROR(IF(OR(M60="",MID(P60,1,SEARCH(" =",P60:P60,1)-1)=""),"",
IF(AND(M60="Fuerte",MID(P60,1,SEARCH(" =",P60:P60,1)-1)="Fuerte"),"Fuerte",
IF(AND(M60="Moderado",MID(P60,1,SEARCH(" =",P60:P60,1)-1)="Moderado"),"Moderado",
IF(OR(M60="Débil",MID(P60,1,SEARCH(" =",P60:P60,1)-1)="Débil"),"Débil",
IF(OR(M60="Fuerte",MID(P60,1,SEARCH(" =",P60:P60,1)-1)="Moderado"),"Moderado",
IF(OR(M60="Moderado",MID(P60,1,SEARCH(" =",P60:P60,1)-1)="Fuerte"),"Moderado","")))))),"")</f>
        <v/>
      </c>
      <c r="R60" s="192" t="str">
        <f t="shared" ref="R60" si="161">IF(AND(N60="",N61="",N62=""),"",AVERAGE(N60:N62))</f>
        <v/>
      </c>
      <c r="S60" s="192" t="str">
        <f t="shared" ref="S60" si="162">IF(R60="","",
IF(R60=100,"Fuerte",
IF(R60&lt;50,"Débil",
IF(OR(R60&gt;=50,R60&lt;100),"Moderado",""))))</f>
        <v/>
      </c>
      <c r="T60" s="195" t="str">
        <f t="shared" ref="T60" si="163">IF(S60="","",IF(S60="Fuerte","NO","SI"))</f>
        <v/>
      </c>
      <c r="U60" s="111"/>
      <c r="V60" s="199" t="str">
        <f t="shared" ref="V60" si="164">IF(OR(S60="",U60=""),"",
IF(S60="Débil","No aplica desplazamiento por tener una solidez débil.",
IF(AND(S60="Fuerte",OR(U60="El control ayuda a disminuir directamente tanto la probabilidad como el impacto.",U60="El control ayuda a disminuir directamente la probabilidad e indirectamente el impacto.",U60="El control ayuda a disminuir directamente la probabilidad y el impacto no disminuye.")),2,
IF(AND(S60="Fuerte",U60="El control no disminuye la probabilidad y el impacto disminuye directamente."),0,
IF(AND(S60="Moderado",OR(U60="El control ayuda a disminuir directamente tanto la probabilidad como el impacto.",U60="El control ayuda a disminuir directamente la probabilidad e indirectamente el impacto.",U60="El control ayuda a disminuir directamente la probabilidad y el impacto no disminuye.")),1,
IF(AND(S60="Moderado",U60="El control no disminuye la probabilidad y el impacto disminuye directamente."),0,""))))))</f>
        <v/>
      </c>
      <c r="W60" s="202" t="str">
        <f>IF(AND($D$60&lt;&gt;"Corrupción",$D$60&lt;&gt;"Lavado de Activos",$D$60&lt;&gt;"Financiación del Terrorismo",$D$60&lt;&gt;"Trámites, OPAs y Consultas de Acceso a la Información Pública"),"",
IF(OR($D$60="Corrupción",$D$60="Lavado de Activos",$D$60="Financiación del Terrorismo",$D$60="Trámites, OPAs y Consultas de Acceso a la Información Pública"),
IF(V60="","",
IF(OR(V60="No aplica desplazamiento por tener una solidez débil.",V60=0),'2. Identificación del Riesgo'!$K$60,
IF(AND(S60="Fuerte",V60=2,OR('2. Identificación del Riesgo'!$K$60="Rara vez",'2. Identificación del Riesgo'!$K$60="Improbable",'2. Identificación del Riesgo'!$K$60="Posible")),"Rara vez",
IF(AND(S60="Fuerte",V60=2,'2. Identificación del Riesgo'!$K$60="Probable"),"Improbable",
IF(AND(S60="Fuerte",V60=2,'2. Identificación del Riesgo'!$K$60="Casi seguro"),"Posible",
IF(AND(S60="Moderado",V60=1,OR('2. Identificación del Riesgo'!$K$60="Rara vez",'2. Identificación del Riesgo'!$K$60="Improbable")),"Rara vez",
IF(AND(S60="Moderado",V60=1,'2. Identificación del Riesgo'!$K$60="Posible"),"Improbable",
IF(AND(S60="Moderado",V60=1,'2. Identificación del Riesgo'!$K$60="Probable"),"Posible",
IF(AND(S60="Moderado",V60=1,'2. Identificación del Riesgo'!$K$60="Casi seguro"),"Probable","")))))))))))</f>
        <v/>
      </c>
      <c r="X60" s="3"/>
      <c r="Y60" s="3"/>
      <c r="Z60" s="3"/>
      <c r="AA60" s="3"/>
      <c r="AB60" s="3"/>
      <c r="AC60" s="3"/>
      <c r="AD60" s="3"/>
      <c r="AE60" s="3"/>
      <c r="AF60" s="3"/>
      <c r="AG60" s="3"/>
      <c r="AH60" s="3"/>
      <c r="AI60" s="3"/>
      <c r="AJ60" s="3"/>
      <c r="AK60" s="3"/>
      <c r="AL60" s="3"/>
      <c r="AM60" s="3"/>
    </row>
    <row r="61" spans="1:39" ht="45.75" customHeight="1" x14ac:dyDescent="0.3">
      <c r="A61" s="118"/>
      <c r="B61" s="185"/>
      <c r="C61" s="164"/>
      <c r="D61" s="164"/>
      <c r="E61" s="56"/>
      <c r="F61" s="57"/>
      <c r="G61" s="57"/>
      <c r="H61" s="57"/>
      <c r="I61" s="57"/>
      <c r="J61" s="57"/>
      <c r="K61" s="57"/>
      <c r="L61" s="57"/>
      <c r="M61" s="50" t="str">
        <f t="shared" ref="M61:M62" si="165">IF(AND(N61&gt;=0,N61&lt;=85),"Débil",
IF(AND(N61&gt;=86,N61&lt;=95),"Moderado",
IF(AND(N61&gt;=96,N61&lt;=100),"Fuerte","")))</f>
        <v/>
      </c>
      <c r="N61" s="50" t="str">
        <f>IF(AND(F61="",G61="",H61="",I61="",J61="",K61="",L61=""),"",IF(OR(F61="",G61="",H61="",I61="",J61="",K61="",L61=""),"Finalice la valoración del control para emitir su calificación",VLOOKUP(F61,Listas!$Z$1:$AA$17,2,FALSE)+VLOOKUP(G61,Listas!$Z$1:$AA$17,2,FALSE)+VLOOKUP(H61,Listas!$Z$1:$AA$17,2,FALSE)+VLOOKUP(I61,Listas!$Z$1:$AA$17,2,FALSE)+VLOOKUP(J61,Listas!$Z$1:$AA$17,2,FALSE)+VLOOKUP(K61,Listas!$Z$1:$AA$17,2,FALSE)+VLOOKUP(L61,Listas!$Z$1:$AA$17,2,FALSE)))</f>
        <v/>
      </c>
      <c r="O61" s="50" t="str">
        <f t="shared" ref="O61:O62" si="166">IF(OR(N61="",N61="Finalice la valoración del control para emitir su calificación"),"",IF(N61&lt;96,"Debe establecer un plan de acción en la hoja No. 7, que permita tener un control bien diseñado.","No debe establecer un plan de acción para mejorar el diseño del control."))</f>
        <v/>
      </c>
      <c r="P61" s="49"/>
      <c r="Q61" s="50" t="str">
        <f t="shared" ref="Q61:Q62" si="167">IFERROR(IF(OR(M61="",MID(P61,1,SEARCH(" =",P61:P61,1)-1)=""),"",
IF(AND(M61="Fuerte",MID(P61,1,SEARCH(" =",P61:P61,1)-1)="Fuerte"),"Fuerte",
IF(AND(M61="Moderado",MID(P61,1,SEARCH(" =",P61:P61,1)-1)="Moderado"),"Moderado",
IF(OR(M61="Débil",MID(P61,1,SEARCH(" =",P61:P61,1)-1)="Débil"),"Débil",
IF(OR(M61="Fuerte",MID(P61,1,SEARCH(" =",P61:P61,1)-1)="Moderado"),"Moderado",
IF(OR(M61="Moderado",MID(P61,1,SEARCH(" =",P61:P61,1)-1)="Fuerte"),"Moderado","")))))),"")</f>
        <v/>
      </c>
      <c r="R61" s="193"/>
      <c r="S61" s="193"/>
      <c r="T61" s="196"/>
      <c r="U61" s="112"/>
      <c r="V61" s="200"/>
      <c r="W61" s="203"/>
    </row>
    <row r="62" spans="1:39" ht="45.75" customHeight="1" x14ac:dyDescent="0.3">
      <c r="A62" s="118"/>
      <c r="B62" s="185"/>
      <c r="C62" s="164"/>
      <c r="D62" s="164"/>
      <c r="E62" s="56"/>
      <c r="F62" s="57"/>
      <c r="G62" s="57"/>
      <c r="H62" s="57"/>
      <c r="I62" s="57"/>
      <c r="J62" s="57"/>
      <c r="K62" s="57"/>
      <c r="L62" s="57"/>
      <c r="M62" s="50" t="str">
        <f t="shared" si="165"/>
        <v/>
      </c>
      <c r="N62" s="50" t="str">
        <f>IF(AND(F62="",G62="",H62="",I62="",J62="",K62="",L62=""),"",IF(OR(F62="",G62="",H62="",I62="",J62="",K62="",L62=""),"Finalice la valoración del control para emitir su calificación",VLOOKUP(F62,Listas!$Z$1:$AA$17,2,FALSE)+VLOOKUP(G62,Listas!$Z$1:$AA$17,2,FALSE)+VLOOKUP(H62,Listas!$Z$1:$AA$17,2,FALSE)+VLOOKUP(I62,Listas!$Z$1:$AA$17,2,FALSE)+VLOOKUP(J62,Listas!$Z$1:$AA$17,2,FALSE)+VLOOKUP(K62,Listas!$Z$1:$AA$17,2,FALSE)+VLOOKUP(L62,Listas!$Z$1:$AA$17,2,FALSE)))</f>
        <v/>
      </c>
      <c r="O62" s="50" t="str">
        <f t="shared" si="166"/>
        <v/>
      </c>
      <c r="P62" s="49"/>
      <c r="Q62" s="50" t="str">
        <f t="shared" si="167"/>
        <v/>
      </c>
      <c r="R62" s="194"/>
      <c r="S62" s="194"/>
      <c r="T62" s="197"/>
      <c r="U62" s="113"/>
      <c r="V62" s="201"/>
      <c r="W62" s="204"/>
    </row>
    <row r="63" spans="1:39" ht="45.75" customHeight="1" x14ac:dyDescent="0.3">
      <c r="A63" s="118">
        <v>19</v>
      </c>
      <c r="B63" s="185" t="str">
        <f>IF(OR('2. Identificación del Riesgo'!H63:H65="Corrupción",'2. Identificación del Riesgo'!H63:H65="Lavado de Activos",'2. Identificación del Riesgo'!H63:H65="Financiación del Terrorismo",'2. Identificación del Riesgo'!H63:H65="Trámites, OPAs y Consultas de Acceso a la Información Pública"),'2. Identificación del Riesgo'!B63:B65,
IF('2. Identificación del Riesgo'!H63:H65="","",
IF(OR('2. Identificación del Riesgo'!H63:H65&lt;&gt;"Corrupción",'2. Identificación del Riesgo'!H63:H65&lt;&gt;"Lavado de Activos",'2. Identificación del Riesgo'!H63:H65&lt;&gt;"Financiación del Terrorismo",'2. Identificación del Riesgo'!H63:H65&lt;&gt;"Trámites, OPAs y Consultas de Acceso a la Información Pública"),"No aplica")))</f>
        <v/>
      </c>
      <c r="C63" s="164" t="str">
        <f>IF(OR('2. Identificación del Riesgo'!H63:H65="Corrupción",'2. Identificación del Riesgo'!H63:H65="Lavado de Activos",'2. Identificación del Riesgo'!H63:H65="Financiación del Terrorismo",'2. Identificación del Riesgo'!H63:H65="Trámites, OPAs y Consultas de Acceso a la Información Pública"),'2. Identificación del Riesgo'!G63:G65,
IF('2. Identificación del Riesgo'!H63:H65="","",
IF(OR('2. Identificación del Riesgo'!H63:H65&lt;&gt;"Corrupción",'2. Identificación del Riesgo'!H63:H65&lt;&gt;"Lavado de Activos",'2. Identificación del Riesgo'!H63:H65&lt;&gt;"Financiación del Terrorismo",'2. Identificación del Riesgo'!H63:H65&lt;&gt;"Trámites, OPAs y Consultas de Acceso a la Información Pública"),"No aplica")))</f>
        <v/>
      </c>
      <c r="D63" s="164" t="str">
        <f>IF(OR('2. Identificación del Riesgo'!H63:H65="Corrupción",'2. Identificación del Riesgo'!H63:H65="Lavado de Activos",'2. Identificación del Riesgo'!H63:H65="Financiación del Terrorismo",'2. Identificación del Riesgo'!H63:H65="Trámites, OPAs y Consultas de Acceso a la Información Pública"),'2. Identificación del Riesgo'!H63:H65,
IF('2. Identificación del Riesgo'!H63:H65="","",
IF(OR('2. Identificación del Riesgo'!H63:H65&lt;&gt;"Corrupción",'2. Identificación del Riesgo'!H63:H65&lt;&gt;"Lavado de Activos",'2. Identificación del Riesgo'!H63:H65&lt;&gt;"Financiación del Terrorismo",'2. Identificación del Riesgo'!H63:H65&lt;&gt;"Trámites, OPAs y Consultas de Acceso a la Información Pública"),"No aplica")))</f>
        <v/>
      </c>
      <c r="E63" s="56"/>
      <c r="F63" s="57"/>
      <c r="G63" s="57"/>
      <c r="H63" s="57"/>
      <c r="I63" s="57"/>
      <c r="J63" s="57"/>
      <c r="K63" s="57"/>
      <c r="L63" s="57"/>
      <c r="M63" s="50" t="str">
        <f t="shared" ref="M63" si="168">IF(AND(N63&gt;=0,N63&lt;=85),"Débil",
IF(AND(N63&gt;=86,N63&lt;=95),"Moderado",
IF(AND(N63&gt;=96,N63&lt;=100),"Fuerte","")))</f>
        <v/>
      </c>
      <c r="N63" s="50" t="str">
        <f>IF(AND(F63="",G63="",H63="",I63="",J63="",K63="",L63=""),"",IF(OR(F63="",G63="",H63="",I63="",J63="",K63="",L63=""),"Finalice la valoración del control para emitir su calificación",VLOOKUP(F63,Listas!$Z$1:$AA$17,2,FALSE)+VLOOKUP(G63,Listas!$Z$1:$AA$17,2,FALSE)+VLOOKUP(H63,Listas!$Z$1:$AA$17,2,FALSE)+VLOOKUP(I63,Listas!$Z$1:$AA$17,2,FALSE)+VLOOKUP(J63,Listas!$Z$1:$AA$17,2,FALSE)+VLOOKUP(K63,Listas!$Z$1:$AA$17,2,FALSE)+VLOOKUP(L63,Listas!$Z$1:$AA$17,2,FALSE)))</f>
        <v/>
      </c>
      <c r="O63" s="50" t="str">
        <f t="shared" ref="O63" si="169">IF(OR(N63="",N63="Finalice la valoración del control para emitir su calificación"),"",IF(N63&lt;96,"Debe establecer un plan de acción en la hoja No. 7, que permita tener un control bien diseñado.","No debe establecer un plan de acción para mejorar el diseño del control."))</f>
        <v/>
      </c>
      <c r="P63" s="49"/>
      <c r="Q63" s="50" t="str">
        <f t="shared" ref="Q63" si="170">IFERROR(IF(OR(M63="",MID(P63,1,SEARCH(" =",P63:P63,1)-1)=""),"",
IF(AND(M63="Fuerte",MID(P63,1,SEARCH(" =",P63:P63,1)-1)="Fuerte"),"Fuerte",
IF(AND(M63="Moderado",MID(P63,1,SEARCH(" =",P63:P63,1)-1)="Moderado"),"Moderado",
IF(OR(M63="Débil",MID(P63,1,SEARCH(" =",P63:P63,1)-1)="Débil"),"Débil",
IF(OR(M63="Fuerte",MID(P63,1,SEARCH(" =",P63:P63,1)-1)="Moderado"),"Moderado",
IF(OR(M63="Moderado",MID(P63,1,SEARCH(" =",P63:P63,1)-1)="Fuerte"),"Moderado","")))))),"")</f>
        <v/>
      </c>
      <c r="R63" s="192" t="str">
        <f t="shared" ref="R63" si="171">IF(AND(N63="",N64="",N65=""),"",AVERAGE(N63:N65))</f>
        <v/>
      </c>
      <c r="S63" s="192" t="str">
        <f t="shared" ref="S63" si="172">IF(R63="","",
IF(R63=100,"Fuerte",
IF(R63&lt;50,"Débil",
IF(OR(R63&gt;=50,R63&lt;100),"Moderado",""))))</f>
        <v/>
      </c>
      <c r="T63" s="195" t="str">
        <f t="shared" ref="T63" si="173">IF(S63="","",IF(S63="Fuerte","NO","SI"))</f>
        <v/>
      </c>
      <c r="U63" s="111"/>
      <c r="V63" s="199" t="str">
        <f t="shared" ref="V63" si="174">IF(OR(S63="",U63=""),"",
IF(S63="Débil","No aplica desplazamiento por tener una solidez débil.",
IF(AND(S63="Fuerte",OR(U63="El control ayuda a disminuir directamente tanto la probabilidad como el impacto.",U63="El control ayuda a disminuir directamente la probabilidad e indirectamente el impacto.",U63="El control ayuda a disminuir directamente la probabilidad y el impacto no disminuye.")),2,
IF(AND(S63="Fuerte",U63="El control no disminuye la probabilidad y el impacto disminuye directamente."),0,
IF(AND(S63="Moderado",OR(U63="El control ayuda a disminuir directamente tanto la probabilidad como el impacto.",U63="El control ayuda a disminuir directamente la probabilidad e indirectamente el impacto.",U63="El control ayuda a disminuir directamente la probabilidad y el impacto no disminuye.")),1,
IF(AND(S63="Moderado",U63="El control no disminuye la probabilidad y el impacto disminuye directamente."),0,""))))))</f>
        <v/>
      </c>
      <c r="W63" s="202" t="str">
        <f>IF(AND($D$63&lt;&gt;"Corrupción",$D$63&lt;&gt;"Lavado de Activos",$D$63&lt;&gt;"Financiación del Terrorismo",$D$63&lt;&gt;"Trámites, OPAs y Consultas de Acceso a la Información Pública"),"",
IF(OR($D$63="Corrupción",$D$63="Lavado de Activos",$D$63="Financiación del Terrorismo",$D$63="Trámites, OPAs y Consultas de Acceso a la Información Pública"),
IF(V63="","",
IF(OR(V63="No aplica desplazamiento por tener una solidez débil.",V63=0),'2. Identificación del Riesgo'!$K$63,
IF(AND(S63="Fuerte",V63=2,OR('2. Identificación del Riesgo'!$K$63="Rara vez",'2. Identificación del Riesgo'!$K$63="Improbable",'2. Identificación del Riesgo'!$K$63="Posible")),"Rara vez",
IF(AND(S63="Fuerte",V63=2,'2. Identificación del Riesgo'!$K$63="Probable"),"Improbable",
IF(AND(S63="Fuerte",V63=2,'2. Identificación del Riesgo'!$K$63="Casi seguro"),"Posible",
IF(AND(S63="Moderado",V63=1,OR('2. Identificación del Riesgo'!$K$63="Rara vez",'2. Identificación del Riesgo'!$K$63="Improbable")),"Rara vez",
IF(AND(S63="Moderado",V63=1,'2. Identificación del Riesgo'!$K$63="Posible"),"Improbable",
IF(AND(S63="Moderado",V63=1,'2. Identificación del Riesgo'!$K$63="Probable"),"Posible",
IF(AND(S63="Moderado",V63=1,'2. Identificación del Riesgo'!$K$63="Casi seguro"),"Probable","")))))))))))</f>
        <v/>
      </c>
      <c r="X63" s="3"/>
      <c r="Y63" s="3"/>
      <c r="Z63" s="3"/>
      <c r="AA63" s="3"/>
      <c r="AB63" s="3"/>
      <c r="AC63" s="3"/>
      <c r="AD63" s="3"/>
      <c r="AE63" s="3"/>
      <c r="AF63" s="3"/>
      <c r="AG63" s="3"/>
      <c r="AH63" s="3"/>
      <c r="AI63" s="3"/>
      <c r="AJ63" s="3"/>
      <c r="AK63" s="3"/>
      <c r="AL63" s="3"/>
      <c r="AM63" s="3"/>
    </row>
    <row r="64" spans="1:39" ht="45.75" customHeight="1" x14ac:dyDescent="0.3">
      <c r="A64" s="118"/>
      <c r="B64" s="185"/>
      <c r="C64" s="164"/>
      <c r="D64" s="164"/>
      <c r="E64" s="56"/>
      <c r="F64" s="57"/>
      <c r="G64" s="57"/>
      <c r="H64" s="57"/>
      <c r="I64" s="57"/>
      <c r="J64" s="57"/>
      <c r="K64" s="57"/>
      <c r="L64" s="57"/>
      <c r="M64" s="50" t="str">
        <f t="shared" ref="M64:M65" si="175">IF(AND(N64&gt;=0,N64&lt;=85),"Débil",
IF(AND(N64&gt;=86,N64&lt;=95),"Moderado",
IF(AND(N64&gt;=96,N64&lt;=100),"Fuerte","")))</f>
        <v/>
      </c>
      <c r="N64" s="50" t="str">
        <f>IF(AND(F64="",G64="",H64="",I64="",J64="",K64="",L64=""),"",IF(OR(F64="",G64="",H64="",I64="",J64="",K64="",L64=""),"Finalice la valoración del control para emitir su calificación",VLOOKUP(F64,Listas!$Z$1:$AA$17,2,FALSE)+VLOOKUP(G64,Listas!$Z$1:$AA$17,2,FALSE)+VLOOKUP(H64,Listas!$Z$1:$AA$17,2,FALSE)+VLOOKUP(I64,Listas!$Z$1:$AA$17,2,FALSE)+VLOOKUP(J64,Listas!$Z$1:$AA$17,2,FALSE)+VLOOKUP(K64,Listas!$Z$1:$AA$17,2,FALSE)+VLOOKUP(L64,Listas!$Z$1:$AA$17,2,FALSE)))</f>
        <v/>
      </c>
      <c r="O64" s="50" t="str">
        <f t="shared" ref="O64:O65" si="176">IF(OR(N64="",N64="Finalice la valoración del control para emitir su calificación"),"",IF(N64&lt;96,"Debe establecer un plan de acción en la hoja No. 7, que permita tener un control bien diseñado.","No debe establecer un plan de acción para mejorar el diseño del control."))</f>
        <v/>
      </c>
      <c r="P64" s="49"/>
      <c r="Q64" s="50" t="str">
        <f t="shared" ref="Q64:Q65" si="177">IFERROR(IF(OR(M64="",MID(P64,1,SEARCH(" =",P64:P64,1)-1)=""),"",
IF(AND(M64="Fuerte",MID(P64,1,SEARCH(" =",P64:P64,1)-1)="Fuerte"),"Fuerte",
IF(AND(M64="Moderado",MID(P64,1,SEARCH(" =",P64:P64,1)-1)="Moderado"),"Moderado",
IF(OR(M64="Débil",MID(P64,1,SEARCH(" =",P64:P64,1)-1)="Débil"),"Débil",
IF(OR(M64="Fuerte",MID(P64,1,SEARCH(" =",P64:P64,1)-1)="Moderado"),"Moderado",
IF(OR(M64="Moderado",MID(P64,1,SEARCH(" =",P64:P64,1)-1)="Fuerte"),"Moderado","")))))),"")</f>
        <v/>
      </c>
      <c r="R64" s="193"/>
      <c r="S64" s="193"/>
      <c r="T64" s="196"/>
      <c r="U64" s="112"/>
      <c r="V64" s="200"/>
      <c r="W64" s="203"/>
    </row>
    <row r="65" spans="1:39" ht="45.75" customHeight="1" x14ac:dyDescent="0.3">
      <c r="A65" s="118"/>
      <c r="B65" s="185"/>
      <c r="C65" s="164"/>
      <c r="D65" s="164"/>
      <c r="E65" s="56"/>
      <c r="F65" s="57"/>
      <c r="G65" s="57"/>
      <c r="H65" s="57"/>
      <c r="I65" s="57"/>
      <c r="J65" s="57"/>
      <c r="K65" s="57"/>
      <c r="L65" s="57"/>
      <c r="M65" s="50" t="str">
        <f t="shared" si="175"/>
        <v/>
      </c>
      <c r="N65" s="50" t="str">
        <f>IF(AND(F65="",G65="",H65="",I65="",J65="",K65="",L65=""),"",IF(OR(F65="",G65="",H65="",I65="",J65="",K65="",L65=""),"Finalice la valoración del control para emitir su calificación",VLOOKUP(F65,Listas!$Z$1:$AA$17,2,FALSE)+VLOOKUP(G65,Listas!$Z$1:$AA$17,2,FALSE)+VLOOKUP(H65,Listas!$Z$1:$AA$17,2,FALSE)+VLOOKUP(I65,Listas!$Z$1:$AA$17,2,FALSE)+VLOOKUP(J65,Listas!$Z$1:$AA$17,2,FALSE)+VLOOKUP(K65,Listas!$Z$1:$AA$17,2,FALSE)+VLOOKUP(L65,Listas!$Z$1:$AA$17,2,FALSE)))</f>
        <v/>
      </c>
      <c r="O65" s="50" t="str">
        <f t="shared" si="176"/>
        <v/>
      </c>
      <c r="P65" s="49"/>
      <c r="Q65" s="50" t="str">
        <f t="shared" si="177"/>
        <v/>
      </c>
      <c r="R65" s="194"/>
      <c r="S65" s="194"/>
      <c r="T65" s="197"/>
      <c r="U65" s="113"/>
      <c r="V65" s="201"/>
      <c r="W65" s="204"/>
    </row>
    <row r="66" spans="1:39" ht="45.75" customHeight="1" x14ac:dyDescent="0.3">
      <c r="A66" s="118">
        <v>20</v>
      </c>
      <c r="B66" s="185" t="str">
        <f>IF(OR('2. Identificación del Riesgo'!H66:H68="Corrupción",'2. Identificación del Riesgo'!H66:H68="Lavado de Activos",'2. Identificación del Riesgo'!H66:H68="Financiación del Terrorismo",'2. Identificación del Riesgo'!H66:H68="Trámites, OPAs y Consultas de Acceso a la Información Pública"),'2. Identificación del Riesgo'!B66:B68,
IF('2. Identificación del Riesgo'!H66:H68="","",
IF(OR('2. Identificación del Riesgo'!H66:H68&lt;&gt;"Corrupción",'2. Identificación del Riesgo'!H66:H68&lt;&gt;"Lavado de Activos",'2. Identificación del Riesgo'!H66:H68&lt;&gt;"Financiación del Terrorismo",'2. Identificación del Riesgo'!H66:H68&lt;&gt;"Trámites, OPAs y Consultas de Acceso a la Información Pública"),"No aplica")))</f>
        <v/>
      </c>
      <c r="C66" s="164" t="str">
        <f>IF(OR('2. Identificación del Riesgo'!H66:H68="Corrupción",'2. Identificación del Riesgo'!H66:H68="Lavado de Activos",'2. Identificación del Riesgo'!H66:H68="Financiación del Terrorismo",'2. Identificación del Riesgo'!H66:H68="Trámites, OPAs y Consultas de Acceso a la Información Pública"),'2. Identificación del Riesgo'!G66:G68,
IF('2. Identificación del Riesgo'!H66:H68="","",
IF(OR('2. Identificación del Riesgo'!H66:H68&lt;&gt;"Corrupción",'2. Identificación del Riesgo'!H66:H68&lt;&gt;"Lavado de Activos",'2. Identificación del Riesgo'!H66:H68&lt;&gt;"Financiación del Terrorismo",'2. Identificación del Riesgo'!H66:H68&lt;&gt;"Trámites, OPAs y Consultas de Acceso a la Información Pública"),"No aplica")))</f>
        <v/>
      </c>
      <c r="D66" s="164" t="str">
        <f>IF(OR('2. Identificación del Riesgo'!H66:H68="Corrupción",'2. Identificación del Riesgo'!H66:H68="Lavado de Activos",'2. Identificación del Riesgo'!H66:H68="Financiación del Terrorismo",'2. Identificación del Riesgo'!H66:H68="Trámites, OPAs y Consultas de Acceso a la Información Pública"),'2. Identificación del Riesgo'!H66:H68,
IF('2. Identificación del Riesgo'!H66:H68="","",
IF(OR('2. Identificación del Riesgo'!H66:H68&lt;&gt;"Corrupción",'2. Identificación del Riesgo'!H66:H68&lt;&gt;"Lavado de Activos",'2. Identificación del Riesgo'!H66:H68&lt;&gt;"Financiación del Terrorismo",'2. Identificación del Riesgo'!H66:H68&lt;&gt;"Trámites, OPAs y Consultas de Acceso a la Información Pública"),"No aplica")))</f>
        <v/>
      </c>
      <c r="E66" s="56"/>
      <c r="F66" s="57"/>
      <c r="G66" s="57"/>
      <c r="H66" s="57"/>
      <c r="I66" s="57"/>
      <c r="J66" s="57"/>
      <c r="K66" s="57"/>
      <c r="L66" s="57"/>
      <c r="M66" s="50" t="str">
        <f t="shared" ref="M66" si="178">IF(AND(N66&gt;=0,N66&lt;=85),"Débil",
IF(AND(N66&gt;=86,N66&lt;=95),"Moderado",
IF(AND(N66&gt;=96,N66&lt;=100),"Fuerte","")))</f>
        <v/>
      </c>
      <c r="N66" s="50" t="str">
        <f>IF(AND(F66="",G66="",H66="",I66="",J66="",K66="",L66=""),"",IF(OR(F66="",G66="",H66="",I66="",J66="",K66="",L66=""),"Finalice la valoración del control para emitir su calificación",VLOOKUP(F66,Listas!$Z$1:$AA$17,2,FALSE)+VLOOKUP(G66,Listas!$Z$1:$AA$17,2,FALSE)+VLOOKUP(H66,Listas!$Z$1:$AA$17,2,FALSE)+VLOOKUP(I66,Listas!$Z$1:$AA$17,2,FALSE)+VLOOKUP(J66,Listas!$Z$1:$AA$17,2,FALSE)+VLOOKUP(K66,Listas!$Z$1:$AA$17,2,FALSE)+VLOOKUP(L66,Listas!$Z$1:$AA$17,2,FALSE)))</f>
        <v/>
      </c>
      <c r="O66" s="50" t="str">
        <f t="shared" ref="O66" si="179">IF(OR(N66="",N66="Finalice la valoración del control para emitir su calificación"),"",IF(N66&lt;96,"Debe establecer un plan de acción en la hoja No. 7, que permita tener un control bien diseñado.","No debe establecer un plan de acción para mejorar el diseño del control."))</f>
        <v/>
      </c>
      <c r="P66" s="49"/>
      <c r="Q66" s="50" t="str">
        <f t="shared" ref="Q66" si="180">IFERROR(IF(OR(M66="",MID(P66,1,SEARCH(" =",P66:P66,1)-1)=""),"",
IF(AND(M66="Fuerte",MID(P66,1,SEARCH(" =",P66:P66,1)-1)="Fuerte"),"Fuerte",
IF(AND(M66="Moderado",MID(P66,1,SEARCH(" =",P66:P66,1)-1)="Moderado"),"Moderado",
IF(OR(M66="Débil",MID(P66,1,SEARCH(" =",P66:P66,1)-1)="Débil"),"Débil",
IF(OR(M66="Fuerte",MID(P66,1,SEARCH(" =",P66:P66,1)-1)="Moderado"),"Moderado",
IF(OR(M66="Moderado",MID(P66,1,SEARCH(" =",P66:P66,1)-1)="Fuerte"),"Moderado","")))))),"")</f>
        <v/>
      </c>
      <c r="R66" s="192" t="str">
        <f t="shared" ref="R66" si="181">IF(AND(N66="",N67="",N68=""),"",AVERAGE(N66:N68))</f>
        <v/>
      </c>
      <c r="S66" s="192" t="str">
        <f t="shared" ref="S66" si="182">IF(R66="","",
IF(R66=100,"Fuerte",
IF(R66&lt;50,"Débil",
IF(OR(R66&gt;=50,R66&lt;100),"Moderado",""))))</f>
        <v/>
      </c>
      <c r="T66" s="195" t="str">
        <f t="shared" ref="T66" si="183">IF(S66="","",IF(S66="Fuerte","NO","SI"))</f>
        <v/>
      </c>
      <c r="U66" s="111"/>
      <c r="V66" s="199" t="str">
        <f t="shared" ref="V66" si="184">IF(OR(S66="",U66=""),"",
IF(S66="Débil","No aplica desplazamiento por tener una solidez débil.",
IF(AND(S66="Fuerte",OR(U66="El control ayuda a disminuir directamente tanto la probabilidad como el impacto.",U66="El control ayuda a disminuir directamente la probabilidad e indirectamente el impacto.",U66="El control ayuda a disminuir directamente la probabilidad y el impacto no disminuye.")),2,
IF(AND(S66="Fuerte",U66="El control no disminuye la probabilidad y el impacto disminuye directamente."),0,
IF(AND(S66="Moderado",OR(U66="El control ayuda a disminuir directamente tanto la probabilidad como el impacto.",U66="El control ayuda a disminuir directamente la probabilidad e indirectamente el impacto.",U66="El control ayuda a disminuir directamente la probabilidad y el impacto no disminuye.")),1,
IF(AND(S66="Moderado",U66="El control no disminuye la probabilidad y el impacto disminuye directamente."),0,""))))))</f>
        <v/>
      </c>
      <c r="W66" s="202" t="str">
        <f>IF(AND($D$66&lt;&gt;"Corrupción",$D$66&lt;&gt;"Lavado de Activos",$D$66&lt;&gt;"Financiación del Terrorismo",$D$66&lt;&gt;"Trámites, OPAs y Consultas de Acceso a la Información Pública"),"",
IF(OR($D$66="Corrupción",$D$66="Lavado de Activos",$D$66="Financiación del Terrorismo",$D$66="Trámites, OPAs y Consultas de Acceso a la Información Pública"),
IF(V66="","",
IF(OR(V66="No aplica desplazamiento por tener una solidez débil.",V66=0),'2. Identificación del Riesgo'!$K$66,
IF(AND(S66="Fuerte",V66=2,OR('2. Identificación del Riesgo'!$K$66="Rara vez",'2. Identificación del Riesgo'!$K$66="Improbable",'2. Identificación del Riesgo'!$K$66="Posible")),"Rara vez",
IF(AND(S66="Fuerte",V66=2,'2. Identificación del Riesgo'!$K$66="Probable"),"Improbable",
IF(AND(S66="Fuerte",V66=2,'2. Identificación del Riesgo'!$K$66="Casi seguro"),"Posible",
IF(AND(S66="Moderado",V66=1,OR('2. Identificación del Riesgo'!$K$66="Rara vez",'2. Identificación del Riesgo'!$K$66="Improbable")),"Rara vez",
IF(AND(S66="Moderado",V66=1,'2. Identificación del Riesgo'!$K$66="Posible"),"Improbable",
IF(AND(S66="Moderado",V66=1,'2. Identificación del Riesgo'!$K$66="Probable"),"Posible",
IF(AND(S66="Moderado",V66=1,'2. Identificación del Riesgo'!$K$66="Casi seguro"),"Probable","")))))))))))</f>
        <v/>
      </c>
      <c r="X66" s="3"/>
      <c r="Y66" s="3"/>
      <c r="Z66" s="3"/>
      <c r="AA66" s="3"/>
      <c r="AB66" s="3"/>
      <c r="AC66" s="3"/>
      <c r="AD66" s="3"/>
      <c r="AE66" s="3"/>
      <c r="AF66" s="3"/>
      <c r="AG66" s="3"/>
      <c r="AH66" s="3"/>
      <c r="AI66" s="3"/>
      <c r="AJ66" s="3"/>
      <c r="AK66" s="3"/>
      <c r="AL66" s="3"/>
      <c r="AM66" s="3"/>
    </row>
    <row r="67" spans="1:39" ht="45.75" customHeight="1" x14ac:dyDescent="0.3">
      <c r="A67" s="118"/>
      <c r="B67" s="185"/>
      <c r="C67" s="164"/>
      <c r="D67" s="164"/>
      <c r="E67" s="56"/>
      <c r="F67" s="57"/>
      <c r="G67" s="57"/>
      <c r="H67" s="57"/>
      <c r="I67" s="57"/>
      <c r="J67" s="57"/>
      <c r="K67" s="57"/>
      <c r="L67" s="57"/>
      <c r="M67" s="50" t="str">
        <f t="shared" ref="M67:M68" si="185">IF(AND(N67&gt;=0,N67&lt;=85),"Débil",
IF(AND(N67&gt;=86,N67&lt;=95),"Moderado",
IF(AND(N67&gt;=96,N67&lt;=100),"Fuerte","")))</f>
        <v/>
      </c>
      <c r="N67" s="50" t="str">
        <f>IF(AND(F67="",G67="",H67="",I67="",J67="",K67="",L67=""),"",IF(OR(F67="",G67="",H67="",I67="",J67="",K67="",L67=""),"Finalice la valoración del control para emitir su calificación",VLOOKUP(F67,Listas!$Z$1:$AA$17,2,FALSE)+VLOOKUP(G67,Listas!$Z$1:$AA$17,2,FALSE)+VLOOKUP(H67,Listas!$Z$1:$AA$17,2,FALSE)+VLOOKUP(I67,Listas!$Z$1:$AA$17,2,FALSE)+VLOOKUP(J67,Listas!$Z$1:$AA$17,2,FALSE)+VLOOKUP(K67,Listas!$Z$1:$AA$17,2,FALSE)+VLOOKUP(L67,Listas!$Z$1:$AA$17,2,FALSE)))</f>
        <v/>
      </c>
      <c r="O67" s="50" t="str">
        <f t="shared" ref="O67:O68" si="186">IF(OR(N67="",N67="Finalice la valoración del control para emitir su calificación"),"",IF(N67&lt;96,"Debe establecer un plan de acción en la hoja No. 7, que permita tener un control bien diseñado.","No debe establecer un plan de acción para mejorar el diseño del control."))</f>
        <v/>
      </c>
      <c r="P67" s="49"/>
      <c r="Q67" s="50" t="str">
        <f t="shared" ref="Q67:Q68" si="187">IFERROR(IF(OR(M67="",MID(P67,1,SEARCH(" =",P67:P67,1)-1)=""),"",
IF(AND(M67="Fuerte",MID(P67,1,SEARCH(" =",P67:P67,1)-1)="Fuerte"),"Fuerte",
IF(AND(M67="Moderado",MID(P67,1,SEARCH(" =",P67:P67,1)-1)="Moderado"),"Moderado",
IF(OR(M67="Débil",MID(P67,1,SEARCH(" =",P67:P67,1)-1)="Débil"),"Débil",
IF(OR(M67="Fuerte",MID(P67,1,SEARCH(" =",P67:P67,1)-1)="Moderado"),"Moderado",
IF(OR(M67="Moderado",MID(P67,1,SEARCH(" =",P67:P67,1)-1)="Fuerte"),"Moderado","")))))),"")</f>
        <v/>
      </c>
      <c r="R67" s="193"/>
      <c r="S67" s="193"/>
      <c r="T67" s="196"/>
      <c r="U67" s="112"/>
      <c r="V67" s="200"/>
      <c r="W67" s="203"/>
    </row>
    <row r="68" spans="1:39" ht="45.75" customHeight="1" x14ac:dyDescent="0.3">
      <c r="A68" s="118"/>
      <c r="B68" s="185"/>
      <c r="C68" s="164"/>
      <c r="D68" s="164"/>
      <c r="E68" s="56"/>
      <c r="F68" s="57"/>
      <c r="G68" s="57"/>
      <c r="H68" s="57"/>
      <c r="I68" s="57"/>
      <c r="J68" s="57"/>
      <c r="K68" s="57"/>
      <c r="L68" s="57"/>
      <c r="M68" s="50" t="str">
        <f t="shared" si="185"/>
        <v/>
      </c>
      <c r="N68" s="50" t="str">
        <f>IF(AND(F68="",G68="",H68="",I68="",J68="",K68="",L68=""),"",IF(OR(F68="",G68="",H68="",I68="",J68="",K68="",L68=""),"Finalice la valoración del control para emitir su calificación",VLOOKUP(F68,Listas!$Z$1:$AA$17,2,FALSE)+VLOOKUP(G68,Listas!$Z$1:$AA$17,2,FALSE)+VLOOKUP(H68,Listas!$Z$1:$AA$17,2,FALSE)+VLOOKUP(I68,Listas!$Z$1:$AA$17,2,FALSE)+VLOOKUP(J68,Listas!$Z$1:$AA$17,2,FALSE)+VLOOKUP(K68,Listas!$Z$1:$AA$17,2,FALSE)+VLOOKUP(L68,Listas!$Z$1:$AA$17,2,FALSE)))</f>
        <v/>
      </c>
      <c r="O68" s="50" t="str">
        <f t="shared" si="186"/>
        <v/>
      </c>
      <c r="P68" s="49"/>
      <c r="Q68" s="50" t="str">
        <f t="shared" si="187"/>
        <v/>
      </c>
      <c r="R68" s="194"/>
      <c r="S68" s="194"/>
      <c r="T68" s="197"/>
      <c r="U68" s="113"/>
      <c r="V68" s="201"/>
      <c r="W68" s="204"/>
    </row>
    <row r="69" spans="1:39" x14ac:dyDescent="0.3"/>
    <row r="70" spans="1:39" x14ac:dyDescent="0.3"/>
  </sheetData>
  <sheetProtection algorithmName="SHA-512" hashValue="xstYGrwVpLZWtkm1K1ZMTgWGsk3ZTYS+9cME0QWpV+QhIsBL+nE5/8WisHOCBo+QRm2jQQeMIhMFVGNd0XVBew==" saltValue="3zWjksxfoWi6WaioJVG9Qg==" spinCount="100000" sheet="1" objects="1" scenarios="1" formatColumns="0" formatRows="0"/>
  <mergeCells count="231">
    <mergeCell ref="V48:V50"/>
    <mergeCell ref="V51:V53"/>
    <mergeCell ref="V54:V56"/>
    <mergeCell ref="V57:V59"/>
    <mergeCell ref="V60:V62"/>
    <mergeCell ref="V63:V65"/>
    <mergeCell ref="V66:V68"/>
    <mergeCell ref="W18:W20"/>
    <mergeCell ref="W21:W23"/>
    <mergeCell ref="W24:W26"/>
    <mergeCell ref="W27:W29"/>
    <mergeCell ref="W30:W32"/>
    <mergeCell ref="W33:W35"/>
    <mergeCell ref="W36:W38"/>
    <mergeCell ref="W39:W41"/>
    <mergeCell ref="W42:W44"/>
    <mergeCell ref="W45:W47"/>
    <mergeCell ref="W48:W50"/>
    <mergeCell ref="W51:W53"/>
    <mergeCell ref="W54:W56"/>
    <mergeCell ref="W57:W59"/>
    <mergeCell ref="W60:W62"/>
    <mergeCell ref="W63:W65"/>
    <mergeCell ref="W66:W68"/>
    <mergeCell ref="V21:V23"/>
    <mergeCell ref="V24:V26"/>
    <mergeCell ref="V27:V29"/>
    <mergeCell ref="V30:V32"/>
    <mergeCell ref="V33:V35"/>
    <mergeCell ref="V36:V38"/>
    <mergeCell ref="V39:V41"/>
    <mergeCell ref="V42:V44"/>
    <mergeCell ref="V45:V47"/>
    <mergeCell ref="R7:R8"/>
    <mergeCell ref="S7:S8"/>
    <mergeCell ref="V12:V14"/>
    <mergeCell ref="W12:W14"/>
    <mergeCell ref="V9:V11"/>
    <mergeCell ref="W9:W11"/>
    <mergeCell ref="V15:V17"/>
    <mergeCell ref="W15:W17"/>
    <mergeCell ref="V18:V20"/>
    <mergeCell ref="S18:S20"/>
    <mergeCell ref="U36:U38"/>
    <mergeCell ref="U39:U41"/>
    <mergeCell ref="U42:U44"/>
    <mergeCell ref="U45:U47"/>
    <mergeCell ref="U48:U50"/>
    <mergeCell ref="U51:U53"/>
    <mergeCell ref="E6:W6"/>
    <mergeCell ref="C1:U4"/>
    <mergeCell ref="U9:U11"/>
    <mergeCell ref="U12:U14"/>
    <mergeCell ref="U15:U17"/>
    <mergeCell ref="U18:U20"/>
    <mergeCell ref="U21:U23"/>
    <mergeCell ref="U24:U26"/>
    <mergeCell ref="U27:U29"/>
    <mergeCell ref="U30:U32"/>
    <mergeCell ref="U33:U35"/>
    <mergeCell ref="T9:T11"/>
    <mergeCell ref="T12:T14"/>
    <mergeCell ref="T15:T17"/>
    <mergeCell ref="T18:T20"/>
    <mergeCell ref="T21:T23"/>
    <mergeCell ref="T24:T26"/>
    <mergeCell ref="T27:T29"/>
    <mergeCell ref="T30:T32"/>
    <mergeCell ref="T33:T35"/>
    <mergeCell ref="S33:S35"/>
    <mergeCell ref="R33:R35"/>
    <mergeCell ref="S30:S32"/>
    <mergeCell ref="R30:R32"/>
    <mergeCell ref="R51:R53"/>
    <mergeCell ref="B51:B53"/>
    <mergeCell ref="C51:C53"/>
    <mergeCell ref="D51:D53"/>
    <mergeCell ref="T51:T53"/>
    <mergeCell ref="S48:S50"/>
    <mergeCell ref="R36:R38"/>
    <mergeCell ref="T36:T38"/>
    <mergeCell ref="A48:A50"/>
    <mergeCell ref="B48:B50"/>
    <mergeCell ref="C48:C50"/>
    <mergeCell ref="D48:D50"/>
    <mergeCell ref="R48:R50"/>
    <mergeCell ref="T48:T50"/>
    <mergeCell ref="S51:S53"/>
    <mergeCell ref="A51:A53"/>
    <mergeCell ref="A45:A47"/>
    <mergeCell ref="B45:B47"/>
    <mergeCell ref="C45:C47"/>
    <mergeCell ref="D45:D47"/>
    <mergeCell ref="A42:A44"/>
    <mergeCell ref="B42:B44"/>
    <mergeCell ref="C42:C44"/>
    <mergeCell ref="D42:D44"/>
    <mergeCell ref="R39:R41"/>
    <mergeCell ref="T45:T47"/>
    <mergeCell ref="S42:S44"/>
    <mergeCell ref="R42:R44"/>
    <mergeCell ref="T42:T44"/>
    <mergeCell ref="S45:S47"/>
    <mergeCell ref="R45:R47"/>
    <mergeCell ref="T39:T41"/>
    <mergeCell ref="B39:B41"/>
    <mergeCell ref="C39:C41"/>
    <mergeCell ref="D39:D41"/>
    <mergeCell ref="S39:S41"/>
    <mergeCell ref="A39:A41"/>
    <mergeCell ref="A33:A35"/>
    <mergeCell ref="B33:B35"/>
    <mergeCell ref="C33:C35"/>
    <mergeCell ref="D33:D35"/>
    <mergeCell ref="S36:S38"/>
    <mergeCell ref="A36:A38"/>
    <mergeCell ref="B36:B38"/>
    <mergeCell ref="C36:C38"/>
    <mergeCell ref="D36:D38"/>
    <mergeCell ref="A30:A32"/>
    <mergeCell ref="B30:B32"/>
    <mergeCell ref="C30:C32"/>
    <mergeCell ref="D30:D32"/>
    <mergeCell ref="S27:S29"/>
    <mergeCell ref="A27:A29"/>
    <mergeCell ref="B27:B29"/>
    <mergeCell ref="C27:C29"/>
    <mergeCell ref="D27:D29"/>
    <mergeCell ref="R27:R29"/>
    <mergeCell ref="S24:S26"/>
    <mergeCell ref="A24:A26"/>
    <mergeCell ref="B24:B26"/>
    <mergeCell ref="C24:C26"/>
    <mergeCell ref="D24:D26"/>
    <mergeCell ref="R24:R26"/>
    <mergeCell ref="S21:S23"/>
    <mergeCell ref="A21:A23"/>
    <mergeCell ref="B21:B23"/>
    <mergeCell ref="C21:C23"/>
    <mergeCell ref="D21:D23"/>
    <mergeCell ref="R21:R23"/>
    <mergeCell ref="E7:E8"/>
    <mergeCell ref="F7:F8"/>
    <mergeCell ref="G7:G8"/>
    <mergeCell ref="A18:A20"/>
    <mergeCell ref="B18:B20"/>
    <mergeCell ref="C18:C20"/>
    <mergeCell ref="D18:D20"/>
    <mergeCell ref="R18:R20"/>
    <mergeCell ref="S9:S11"/>
    <mergeCell ref="S15:S17"/>
    <mergeCell ref="A15:A17"/>
    <mergeCell ref="B15:B17"/>
    <mergeCell ref="C15:C17"/>
    <mergeCell ref="D15:D17"/>
    <mergeCell ref="R15:R17"/>
    <mergeCell ref="A12:A14"/>
    <mergeCell ref="B12:B14"/>
    <mergeCell ref="R12:R14"/>
    <mergeCell ref="C12:C14"/>
    <mergeCell ref="D12:D14"/>
    <mergeCell ref="A9:A11"/>
    <mergeCell ref="B9:B11"/>
    <mergeCell ref="C9:C11"/>
    <mergeCell ref="D9:D11"/>
    <mergeCell ref="V1:W1"/>
    <mergeCell ref="V2:W2"/>
    <mergeCell ref="V3:W3"/>
    <mergeCell ref="V4:W4"/>
    <mergeCell ref="A54:A56"/>
    <mergeCell ref="B54:B56"/>
    <mergeCell ref="C54:C56"/>
    <mergeCell ref="D54:D56"/>
    <mergeCell ref="R54:R56"/>
    <mergeCell ref="S54:S56"/>
    <mergeCell ref="T54:T56"/>
    <mergeCell ref="V7:V8"/>
    <mergeCell ref="W7:W8"/>
    <mergeCell ref="H7:H8"/>
    <mergeCell ref="I7:I8"/>
    <mergeCell ref="J7:J8"/>
    <mergeCell ref="K7:K8"/>
    <mergeCell ref="L7:L8"/>
    <mergeCell ref="A1:B4"/>
    <mergeCell ref="A6:D6"/>
    <mergeCell ref="A7:A8"/>
    <mergeCell ref="B7:B8"/>
    <mergeCell ref="C7:C8"/>
    <mergeCell ref="D7:D8"/>
    <mergeCell ref="A57:A59"/>
    <mergeCell ref="B57:B59"/>
    <mergeCell ref="C57:C59"/>
    <mergeCell ref="D57:D59"/>
    <mergeCell ref="A60:A62"/>
    <mergeCell ref="B60:B62"/>
    <mergeCell ref="C60:C62"/>
    <mergeCell ref="D60:D62"/>
    <mergeCell ref="R60:R62"/>
    <mergeCell ref="A63:A65"/>
    <mergeCell ref="B63:B65"/>
    <mergeCell ref="C63:C65"/>
    <mergeCell ref="D63:D65"/>
    <mergeCell ref="A66:A68"/>
    <mergeCell ref="B66:B68"/>
    <mergeCell ref="C66:C68"/>
    <mergeCell ref="D66:D68"/>
    <mergeCell ref="R66:R68"/>
    <mergeCell ref="S66:S68"/>
    <mergeCell ref="T66:T68"/>
    <mergeCell ref="U66:U68"/>
    <mergeCell ref="M7:M8"/>
    <mergeCell ref="N7:N8"/>
    <mergeCell ref="O7:O8"/>
    <mergeCell ref="P7:P8"/>
    <mergeCell ref="Q7:Q8"/>
    <mergeCell ref="T7:T8"/>
    <mergeCell ref="U7:U8"/>
    <mergeCell ref="S60:S62"/>
    <mergeCell ref="T60:T62"/>
    <mergeCell ref="U60:U62"/>
    <mergeCell ref="S63:S65"/>
    <mergeCell ref="T63:T65"/>
    <mergeCell ref="U63:U65"/>
    <mergeCell ref="U54:U56"/>
    <mergeCell ref="S57:S59"/>
    <mergeCell ref="T57:T59"/>
    <mergeCell ref="U57:U59"/>
    <mergeCell ref="S12:S14"/>
    <mergeCell ref="R9:R11"/>
    <mergeCell ref="R63:R65"/>
    <mergeCell ref="R57:R59"/>
  </mergeCells>
  <conditionalFormatting sqref="W9">
    <cfRule type="expression" dxfId="232" priority="191">
      <formula>IF($W9="Casi seguro",1,0)</formula>
    </cfRule>
    <cfRule type="expression" dxfId="231" priority="192">
      <formula>IF($W9="Probable",1,0)</formula>
    </cfRule>
    <cfRule type="expression" dxfId="230" priority="193">
      <formula>IF($W9="Posible",1,0)</formula>
    </cfRule>
    <cfRule type="expression" dxfId="229" priority="194">
      <formula>IF($W9="Improbable",1,0)</formula>
    </cfRule>
    <cfRule type="expression" dxfId="228" priority="195">
      <formula>IF($W9="Rara vez",1,0)</formula>
    </cfRule>
  </conditionalFormatting>
  <conditionalFormatting sqref="B9:D68">
    <cfRule type="expression" dxfId="227" priority="155">
      <formula>IF($D9="No aplica",1,0)</formula>
    </cfRule>
  </conditionalFormatting>
  <conditionalFormatting sqref="W12">
    <cfRule type="expression" dxfId="226" priority="125">
      <formula>IF($W12="Casi seguro",1,0)</formula>
    </cfRule>
    <cfRule type="expression" dxfId="225" priority="126">
      <formula>IF($W12="Probable",1,0)</formula>
    </cfRule>
    <cfRule type="expression" dxfId="224" priority="127">
      <formula>IF($W12="Posible",1,0)</formula>
    </cfRule>
    <cfRule type="expression" dxfId="223" priority="128">
      <formula>IF($W12="Improbable",1,0)</formula>
    </cfRule>
    <cfRule type="expression" dxfId="222" priority="129">
      <formula>IF($W12="Rara vez",1,0)</formula>
    </cfRule>
  </conditionalFormatting>
  <conditionalFormatting sqref="E12:W14">
    <cfRule type="expression" dxfId="221" priority="124">
      <formula>IF($D$12="No aplica",1,0)</formula>
    </cfRule>
  </conditionalFormatting>
  <conditionalFormatting sqref="E9:W11">
    <cfRule type="expression" dxfId="220" priority="123">
      <formula>IF($D$9="No aplica",1,0)</formula>
    </cfRule>
  </conditionalFormatting>
  <conditionalFormatting sqref="W15">
    <cfRule type="expression" dxfId="219" priority="117">
      <formula>IF($W15="Casi seguro",1,0)</formula>
    </cfRule>
    <cfRule type="expression" dxfId="218" priority="118">
      <formula>IF($W15="Probable",1,0)</formula>
    </cfRule>
    <cfRule type="expression" dxfId="217" priority="119">
      <formula>IF($W15="Posible",1,0)</formula>
    </cfRule>
    <cfRule type="expression" dxfId="216" priority="120">
      <formula>IF($W15="Improbable",1,0)</formula>
    </cfRule>
    <cfRule type="expression" dxfId="215" priority="121">
      <formula>IF($W15="Rara vez",1,0)</formula>
    </cfRule>
  </conditionalFormatting>
  <conditionalFormatting sqref="E15:W17">
    <cfRule type="expression" dxfId="214" priority="116">
      <formula>IF($D$15="No aplica",1,0)</formula>
    </cfRule>
  </conditionalFormatting>
  <conditionalFormatting sqref="W18">
    <cfRule type="expression" dxfId="213" priority="111">
      <formula>IF($W18="Casi seguro",1,0)</formula>
    </cfRule>
    <cfRule type="expression" dxfId="212" priority="112">
      <formula>IF($W18="Probable",1,0)</formula>
    </cfRule>
    <cfRule type="expression" dxfId="211" priority="113">
      <formula>IF($W18="Posible",1,0)</formula>
    </cfRule>
    <cfRule type="expression" dxfId="210" priority="114">
      <formula>IF($W18="Improbable",1,0)</formula>
    </cfRule>
    <cfRule type="expression" dxfId="209" priority="115">
      <formula>IF($W18="Rara vez",1,0)</formula>
    </cfRule>
  </conditionalFormatting>
  <conditionalFormatting sqref="E18:W20">
    <cfRule type="expression" dxfId="208" priority="110">
      <formula>IF($D$18="No aplica",1,0)</formula>
    </cfRule>
  </conditionalFormatting>
  <conditionalFormatting sqref="W21">
    <cfRule type="expression" dxfId="207" priority="99">
      <formula>IF($W21="Casi seguro",1,0)</formula>
    </cfRule>
    <cfRule type="expression" dxfId="206" priority="100">
      <formula>IF($W21="Probable",1,0)</formula>
    </cfRule>
    <cfRule type="expression" dxfId="205" priority="101">
      <formula>IF($W21="Posible",1,0)</formula>
    </cfRule>
    <cfRule type="expression" dxfId="204" priority="102">
      <formula>IF($W21="Improbable",1,0)</formula>
    </cfRule>
    <cfRule type="expression" dxfId="203" priority="103">
      <formula>IF($W21="Rara vez",1,0)</formula>
    </cfRule>
  </conditionalFormatting>
  <conditionalFormatting sqref="E21:W23">
    <cfRule type="expression" dxfId="202" priority="98">
      <formula>IF($D$21="No aplica",1,0)</formula>
    </cfRule>
  </conditionalFormatting>
  <conditionalFormatting sqref="W24">
    <cfRule type="expression" dxfId="201" priority="93">
      <formula>IF($W24="Casi seguro",1,0)</formula>
    </cfRule>
    <cfRule type="expression" dxfId="200" priority="94">
      <formula>IF($W24="Probable",1,0)</formula>
    </cfRule>
    <cfRule type="expression" dxfId="199" priority="95">
      <formula>IF($W24="Posible",1,0)</formula>
    </cfRule>
    <cfRule type="expression" dxfId="198" priority="96">
      <formula>IF($W24="Improbable",1,0)</formula>
    </cfRule>
    <cfRule type="expression" dxfId="197" priority="97">
      <formula>IF($W24="Rara vez",1,0)</formula>
    </cfRule>
  </conditionalFormatting>
  <conditionalFormatting sqref="E24:W26">
    <cfRule type="expression" dxfId="196" priority="92">
      <formula>IF($D$24="No aplica",1,0)</formula>
    </cfRule>
  </conditionalFormatting>
  <conditionalFormatting sqref="W27">
    <cfRule type="expression" dxfId="195" priority="87">
      <formula>IF($W27="Casi seguro",1,0)</formula>
    </cfRule>
    <cfRule type="expression" dxfId="194" priority="88">
      <formula>IF($W27="Probable",1,0)</formula>
    </cfRule>
    <cfRule type="expression" dxfId="193" priority="89">
      <formula>IF($W27="Posible",1,0)</formula>
    </cfRule>
    <cfRule type="expression" dxfId="192" priority="90">
      <formula>IF($W27="Improbable",1,0)</formula>
    </cfRule>
    <cfRule type="expression" dxfId="191" priority="91">
      <formula>IF($W27="Rara vez",1,0)</formula>
    </cfRule>
  </conditionalFormatting>
  <conditionalFormatting sqref="E27:W29">
    <cfRule type="expression" dxfId="190" priority="86">
      <formula>IF($D$27="No aplica",1,0)</formula>
    </cfRule>
  </conditionalFormatting>
  <conditionalFormatting sqref="W30">
    <cfRule type="expression" dxfId="189" priority="81">
      <formula>IF($W30="Casi seguro",1,0)</formula>
    </cfRule>
    <cfRule type="expression" dxfId="188" priority="82">
      <formula>IF($W30="Probable",1,0)</formula>
    </cfRule>
    <cfRule type="expression" dxfId="187" priority="83">
      <formula>IF($W30="Posible",1,0)</formula>
    </cfRule>
    <cfRule type="expression" dxfId="186" priority="84">
      <formula>IF($W30="Improbable",1,0)</formula>
    </cfRule>
    <cfRule type="expression" dxfId="185" priority="85">
      <formula>IF($W30="Rara vez",1,0)</formula>
    </cfRule>
  </conditionalFormatting>
  <conditionalFormatting sqref="E30:W32">
    <cfRule type="expression" dxfId="184" priority="80">
      <formula>IF($D$30="No aplica",1,0)</formula>
    </cfRule>
  </conditionalFormatting>
  <conditionalFormatting sqref="W33">
    <cfRule type="expression" dxfId="183" priority="75">
      <formula>IF($W33="Casi seguro",1,0)</formula>
    </cfRule>
    <cfRule type="expression" dxfId="182" priority="76">
      <formula>IF($W33="Probable",1,0)</formula>
    </cfRule>
    <cfRule type="expression" dxfId="181" priority="77">
      <formula>IF($W33="Posible",1,0)</formula>
    </cfRule>
    <cfRule type="expression" dxfId="180" priority="78">
      <formula>IF($W33="Improbable",1,0)</formula>
    </cfRule>
    <cfRule type="expression" dxfId="179" priority="79">
      <formula>IF($W33="Rara vez",1,0)</formula>
    </cfRule>
  </conditionalFormatting>
  <conditionalFormatting sqref="E33:W35">
    <cfRule type="expression" dxfId="178" priority="74">
      <formula>IF($D$33="No aplica",1,0)</formula>
    </cfRule>
  </conditionalFormatting>
  <conditionalFormatting sqref="W36">
    <cfRule type="expression" dxfId="177" priority="69">
      <formula>IF($W36="Casi seguro",1,0)</formula>
    </cfRule>
    <cfRule type="expression" dxfId="176" priority="70">
      <formula>IF($W36="Probable",1,0)</formula>
    </cfRule>
    <cfRule type="expression" dxfId="175" priority="71">
      <formula>IF($W36="Posible",1,0)</formula>
    </cfRule>
    <cfRule type="expression" dxfId="174" priority="72">
      <formula>IF($W36="Improbable",1,0)</formula>
    </cfRule>
    <cfRule type="expression" dxfId="173" priority="73">
      <formula>IF($W36="Rara vez",1,0)</formula>
    </cfRule>
  </conditionalFormatting>
  <conditionalFormatting sqref="E36:W38">
    <cfRule type="expression" dxfId="172" priority="68">
      <formula>IF($D$36="No aplica",1,0)</formula>
    </cfRule>
  </conditionalFormatting>
  <conditionalFormatting sqref="W39">
    <cfRule type="expression" dxfId="171" priority="63">
      <formula>IF($W39="Casi seguro",1,0)</formula>
    </cfRule>
    <cfRule type="expression" dxfId="170" priority="64">
      <formula>IF($W39="Probable",1,0)</formula>
    </cfRule>
    <cfRule type="expression" dxfId="169" priority="65">
      <formula>IF($W39="Posible",1,0)</formula>
    </cfRule>
    <cfRule type="expression" dxfId="168" priority="66">
      <formula>IF($W39="Improbable",1,0)</formula>
    </cfRule>
    <cfRule type="expression" dxfId="167" priority="67">
      <formula>IF($W39="Rara vez",1,0)</formula>
    </cfRule>
  </conditionalFormatting>
  <conditionalFormatting sqref="E39:W41">
    <cfRule type="expression" dxfId="166" priority="62">
      <formula>IF($D$39="No aplica",1,0)</formula>
    </cfRule>
  </conditionalFormatting>
  <conditionalFormatting sqref="W42">
    <cfRule type="expression" dxfId="165" priority="57">
      <formula>IF($W42="Casi seguro",1,0)</formula>
    </cfRule>
    <cfRule type="expression" dxfId="164" priority="58">
      <formula>IF($W42="Probable",1,0)</formula>
    </cfRule>
    <cfRule type="expression" dxfId="163" priority="59">
      <formula>IF($W42="Posible",1,0)</formula>
    </cfRule>
    <cfRule type="expression" dxfId="162" priority="60">
      <formula>IF($W42="Improbable",1,0)</formula>
    </cfRule>
    <cfRule type="expression" dxfId="161" priority="61">
      <formula>IF($W42="Rara vez",1,0)</formula>
    </cfRule>
  </conditionalFormatting>
  <conditionalFormatting sqref="E42:W44">
    <cfRule type="expression" dxfId="160" priority="56">
      <formula>IF($D$42="No aplica",1,0)</formula>
    </cfRule>
  </conditionalFormatting>
  <conditionalFormatting sqref="W45">
    <cfRule type="expression" dxfId="159" priority="51">
      <formula>IF($W45="Casi seguro",1,0)</formula>
    </cfRule>
    <cfRule type="expression" dxfId="158" priority="52">
      <formula>IF($W45="Probable",1,0)</formula>
    </cfRule>
    <cfRule type="expression" dxfId="157" priority="53">
      <formula>IF($W45="Posible",1,0)</formula>
    </cfRule>
    <cfRule type="expression" dxfId="156" priority="54">
      <formula>IF($W45="Improbable",1,0)</formula>
    </cfRule>
    <cfRule type="expression" dxfId="155" priority="55">
      <formula>IF($W45="Rara vez",1,0)</formula>
    </cfRule>
  </conditionalFormatting>
  <conditionalFormatting sqref="E45:W47">
    <cfRule type="expression" dxfId="154" priority="50">
      <formula>IF($D$45="No aplica",1,0)</formula>
    </cfRule>
  </conditionalFormatting>
  <conditionalFormatting sqref="W48">
    <cfRule type="expression" dxfId="153" priority="45">
      <formula>IF($W48="Casi seguro",1,0)</formula>
    </cfRule>
    <cfRule type="expression" dxfId="152" priority="46">
      <formula>IF($W48="Probable",1,0)</formula>
    </cfRule>
    <cfRule type="expression" dxfId="151" priority="47">
      <formula>IF($W48="Posible",1,0)</formula>
    </cfRule>
    <cfRule type="expression" dxfId="150" priority="48">
      <formula>IF($W48="Improbable",1,0)</formula>
    </cfRule>
    <cfRule type="expression" dxfId="149" priority="49">
      <formula>IF($W48="Rara vez",1,0)</formula>
    </cfRule>
  </conditionalFormatting>
  <conditionalFormatting sqref="E48:W50">
    <cfRule type="expression" dxfId="148" priority="44">
      <formula>IF($D$48="No aplica",1,0)</formula>
    </cfRule>
  </conditionalFormatting>
  <conditionalFormatting sqref="W51">
    <cfRule type="expression" dxfId="147" priority="39">
      <formula>IF($W51="Casi seguro",1,0)</formula>
    </cfRule>
    <cfRule type="expression" dxfId="146" priority="40">
      <formula>IF($W51="Probable",1,0)</formula>
    </cfRule>
    <cfRule type="expression" dxfId="145" priority="41">
      <formula>IF($W51="Posible",1,0)</formula>
    </cfRule>
    <cfRule type="expression" dxfId="144" priority="42">
      <formula>IF($W51="Improbable",1,0)</formula>
    </cfRule>
    <cfRule type="expression" dxfId="143" priority="43">
      <formula>IF($W51="Rara vez",1,0)</formula>
    </cfRule>
  </conditionalFormatting>
  <conditionalFormatting sqref="E51:W53">
    <cfRule type="expression" dxfId="142" priority="38">
      <formula>IF($D$51="No aplica",1,0)</formula>
    </cfRule>
  </conditionalFormatting>
  <conditionalFormatting sqref="W54">
    <cfRule type="expression" dxfId="141" priority="33">
      <formula>IF($W54="Casi seguro",1,0)</formula>
    </cfRule>
    <cfRule type="expression" dxfId="140" priority="34">
      <formula>IF($W54="Probable",1,0)</formula>
    </cfRule>
    <cfRule type="expression" dxfId="139" priority="35">
      <formula>IF($W54="Posible",1,0)</formula>
    </cfRule>
    <cfRule type="expression" dxfId="138" priority="36">
      <formula>IF($W54="Improbable",1,0)</formula>
    </cfRule>
    <cfRule type="expression" dxfId="137" priority="37">
      <formula>IF($W54="Rara vez",1,0)</formula>
    </cfRule>
  </conditionalFormatting>
  <conditionalFormatting sqref="E54:W56">
    <cfRule type="expression" dxfId="136" priority="32">
      <formula>IF($D$54="No aplica",1,0)</formula>
    </cfRule>
  </conditionalFormatting>
  <conditionalFormatting sqref="W57">
    <cfRule type="expression" dxfId="135" priority="27">
      <formula>IF($W57="Casi seguro",1,0)</formula>
    </cfRule>
    <cfRule type="expression" dxfId="134" priority="28">
      <formula>IF($W57="Probable",1,0)</formula>
    </cfRule>
    <cfRule type="expression" dxfId="133" priority="29">
      <formula>IF($W57="Posible",1,0)</formula>
    </cfRule>
    <cfRule type="expression" dxfId="132" priority="30">
      <formula>IF($W57="Improbable",1,0)</formula>
    </cfRule>
    <cfRule type="expression" dxfId="131" priority="31">
      <formula>IF($W57="Rara vez",1,0)</formula>
    </cfRule>
  </conditionalFormatting>
  <conditionalFormatting sqref="E57:W59">
    <cfRule type="expression" dxfId="130" priority="26">
      <formula>IF($D$57="No aplica",1,0)</formula>
    </cfRule>
  </conditionalFormatting>
  <conditionalFormatting sqref="W60">
    <cfRule type="expression" dxfId="129" priority="21">
      <formula>IF($W60="Casi seguro",1,0)</formula>
    </cfRule>
    <cfRule type="expression" dxfId="128" priority="22">
      <formula>IF($W60="Probable",1,0)</formula>
    </cfRule>
    <cfRule type="expression" dxfId="127" priority="23">
      <formula>IF($W60="Posible",1,0)</formula>
    </cfRule>
    <cfRule type="expression" dxfId="126" priority="24">
      <formula>IF($W60="Improbable",1,0)</formula>
    </cfRule>
    <cfRule type="expression" dxfId="125" priority="25">
      <formula>IF($W60="Rara vez",1,0)</formula>
    </cfRule>
  </conditionalFormatting>
  <conditionalFormatting sqref="E60:W62">
    <cfRule type="expression" dxfId="124" priority="20">
      <formula>IF($D$60="No aplica",1,0)</formula>
    </cfRule>
  </conditionalFormatting>
  <conditionalFormatting sqref="W63">
    <cfRule type="expression" dxfId="123" priority="15">
      <formula>IF($W63="Casi seguro",1,0)</formula>
    </cfRule>
    <cfRule type="expression" dxfId="122" priority="16">
      <formula>IF($W63="Probable",1,0)</formula>
    </cfRule>
    <cfRule type="expression" dxfId="121" priority="17">
      <formula>IF($W63="Posible",1,0)</formula>
    </cfRule>
    <cfRule type="expression" dxfId="120" priority="18">
      <formula>IF($W63="Improbable",1,0)</formula>
    </cfRule>
    <cfRule type="expression" dxfId="119" priority="19">
      <formula>IF($W63="Rara vez",1,0)</formula>
    </cfRule>
  </conditionalFormatting>
  <conditionalFormatting sqref="E63:W65">
    <cfRule type="expression" dxfId="118" priority="14">
      <formula>IF($D$63="No aplica",1,0)</formula>
    </cfRule>
  </conditionalFormatting>
  <conditionalFormatting sqref="W66">
    <cfRule type="expression" dxfId="117" priority="9">
      <formula>IF($W66="Casi seguro",1,0)</formula>
    </cfRule>
    <cfRule type="expression" dxfId="116" priority="10">
      <formula>IF($W66="Probable",1,0)</formula>
    </cfRule>
    <cfRule type="expression" dxfId="115" priority="11">
      <formula>IF($W66="Posible",1,0)</formula>
    </cfRule>
    <cfRule type="expression" dxfId="114" priority="12">
      <formula>IF($W66="Improbable",1,0)</formula>
    </cfRule>
    <cfRule type="expression" dxfId="113" priority="13">
      <formula>IF($W66="Rara vez",1,0)</formula>
    </cfRule>
  </conditionalFormatting>
  <conditionalFormatting sqref="E66:W68">
    <cfRule type="expression" dxfId="112" priority="8">
      <formula>IF($D$66="No aplica",1,0)</formula>
    </cfRule>
  </conditionalFormatting>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9">
        <x14:dataValidation type="list" allowBlank="1" showInputMessage="1" showErrorMessage="1">
          <x14:formula1>
            <xm:f>IF($E9="",Listas!$R$3,Listas!$S$2:$S$3)</xm:f>
          </x14:formula1>
          <xm:sqref>F9:F68</xm:sqref>
        </x14:dataValidation>
        <x14:dataValidation type="list" allowBlank="1" showInputMessage="1" showErrorMessage="1">
          <x14:formula1>
            <xm:f>IF($E9="",Listas!$R$3,Listas!$T$2:$T$3)</xm:f>
          </x14:formula1>
          <xm:sqref>G9:G68</xm:sqref>
        </x14:dataValidation>
        <x14:dataValidation type="list" allowBlank="1" showInputMessage="1" showErrorMessage="1">
          <x14:formula1>
            <xm:f>IF($E9="",Listas!$R$3,Listas!$U$2:$U$3)</xm:f>
          </x14:formula1>
          <xm:sqref>H9:H68</xm:sqref>
        </x14:dataValidation>
        <x14:dataValidation type="list" allowBlank="1" showInputMessage="1" showErrorMessage="1">
          <x14:formula1>
            <xm:f>IF($E9="",Listas!$R$3,Listas!$V$2:$V$4)</xm:f>
          </x14:formula1>
          <xm:sqref>I9:I68</xm:sqref>
        </x14:dataValidation>
        <x14:dataValidation type="list" allowBlank="1" showInputMessage="1" showErrorMessage="1">
          <x14:formula1>
            <xm:f>IF($E9="",Listas!$R$3,Listas!$W$2:$W$3)</xm:f>
          </x14:formula1>
          <xm:sqref>J9:J68</xm:sqref>
        </x14:dataValidation>
        <x14:dataValidation type="list" allowBlank="1" showInputMessage="1" showErrorMessage="1">
          <x14:formula1>
            <xm:f>IF($E9="",Listas!$R$3,Listas!$X$2:$X$3)</xm:f>
          </x14:formula1>
          <xm:sqref>K9:K68</xm:sqref>
        </x14:dataValidation>
        <x14:dataValidation type="list" allowBlank="1" showInputMessage="1" showErrorMessage="1">
          <x14:formula1>
            <xm:f>IF($E9="",Listas!$R$3,Listas!$Y$2:$Y$4)</xm:f>
          </x14:formula1>
          <xm:sqref>L9:L68</xm:sqref>
        </x14:dataValidation>
        <x14:dataValidation type="list" allowBlank="1" showInputMessage="1" showErrorMessage="1">
          <x14:formula1>
            <xm:f>Listas!$AB$2:$AB$4</xm:f>
          </x14:formula1>
          <xm:sqref>P9:P68</xm:sqref>
        </x14:dataValidation>
        <x14:dataValidation type="list" allowBlank="1" showInputMessage="1" showErrorMessage="1">
          <x14:formula1>
            <xm:f>Listas!$AC$2:$AC$5</xm:f>
          </x14:formula1>
          <xm:sqref>U9 U12 U15 U18 U21 U24 U27 U30 U33 U36 U39 U42 U45 U48 U51 U54 U57 U60 U63 U66</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A1:BO70"/>
  <sheetViews>
    <sheetView zoomScale="60" zoomScaleNormal="60" workbookViewId="0">
      <pane ySplit="8" topLeftCell="A36" activePane="bottomLeft" state="frozen"/>
      <selection pane="bottomLeft" activeCell="A42" sqref="A42:A44"/>
    </sheetView>
  </sheetViews>
  <sheetFormatPr baseColWidth="10" defaultColWidth="0" defaultRowHeight="16.5" zeroHeight="1" x14ac:dyDescent="0.3"/>
  <cols>
    <col min="1" max="1" width="4" style="8" bestFit="1" customWidth="1"/>
    <col min="2" max="3" width="16.5703125" style="8" customWidth="1"/>
    <col min="4" max="4" width="17.85546875" style="8" customWidth="1"/>
    <col min="5" max="5" width="13.140625" style="8" customWidth="1"/>
    <col min="6" max="6" width="16.140625" style="8" customWidth="1"/>
    <col min="7" max="7" width="30.85546875" style="8" customWidth="1"/>
    <col min="8" max="8" width="20.28515625" style="8" customWidth="1"/>
    <col min="9" max="9" width="22.28515625" style="9" customWidth="1"/>
    <col min="10" max="10" width="30.140625" style="2" customWidth="1"/>
    <col min="11" max="11" width="13" style="2" customWidth="1"/>
    <col min="12" max="12" width="7.140625" style="2" bestFit="1" customWidth="1"/>
    <col min="13" max="13" width="40.85546875" style="2" customWidth="1"/>
    <col min="14" max="14" width="13.5703125" style="2" customWidth="1"/>
    <col min="15" max="15" width="6.28515625" style="2" bestFit="1" customWidth="1"/>
    <col min="16" max="16" width="16" style="2" customWidth="1"/>
    <col min="17" max="17" width="26.7109375" style="2" customWidth="1"/>
    <col min="18" max="18" width="12.85546875" style="2" customWidth="1"/>
    <col min="19" max="19" width="16" style="2" customWidth="1"/>
    <col min="20" max="20" width="21.140625" style="2" customWidth="1"/>
    <col min="21" max="21" width="16.28515625" style="2" customWidth="1"/>
    <col min="22" max="22" width="21" style="2" customWidth="1"/>
    <col min="23" max="23" width="17.28515625" style="2" customWidth="1"/>
    <col min="24" max="25" width="29.42578125" style="2" customWidth="1"/>
    <col min="26" max="26" width="35.5703125" style="2" customWidth="1"/>
    <col min="27" max="27" width="12.85546875" style="2" customWidth="1"/>
    <col min="28" max="28" width="13" style="2" customWidth="1"/>
    <col min="29" max="29" width="10.42578125" style="2" customWidth="1"/>
    <col min="30" max="30" width="12.85546875" style="2" customWidth="1"/>
    <col min="31" max="31" width="9.140625" style="2" customWidth="1"/>
    <col min="32" max="32" width="15.28515625" style="2" customWidth="1"/>
    <col min="33" max="33" width="13.42578125" style="2" customWidth="1"/>
    <col min="34" max="34" width="31.85546875" style="2" customWidth="1"/>
    <col min="35" max="35" width="50" style="2" customWidth="1"/>
    <col min="36" max="36" width="27.85546875" style="2" customWidth="1"/>
    <col min="37" max="37" width="19.28515625" style="2" customWidth="1"/>
    <col min="38" max="38" width="24.42578125" style="2" customWidth="1"/>
    <col min="39" max="39" width="8.140625" style="2" customWidth="1"/>
    <col min="40" max="67" width="11.42578125" style="2" hidden="1" customWidth="1"/>
    <col min="68" max="16384" width="11.42578125" style="4" hidden="1"/>
  </cols>
  <sheetData>
    <row r="1" spans="1:67" ht="16.5" customHeight="1" x14ac:dyDescent="0.3">
      <c r="A1" s="224" t="s">
        <v>116</v>
      </c>
      <c r="B1" s="225"/>
      <c r="C1" s="226"/>
      <c r="D1" s="166" t="s">
        <v>162</v>
      </c>
      <c r="E1" s="166"/>
      <c r="F1" s="166"/>
      <c r="G1" s="166"/>
      <c r="H1" s="166"/>
      <c r="I1" s="166"/>
      <c r="J1" s="166"/>
      <c r="K1" s="166"/>
      <c r="L1" s="166"/>
      <c r="M1" s="166"/>
      <c r="N1" s="166"/>
      <c r="O1" s="166"/>
      <c r="P1" s="166"/>
      <c r="Q1" s="166"/>
      <c r="R1" s="166"/>
      <c r="S1" s="166"/>
      <c r="T1" s="166"/>
      <c r="U1" s="166"/>
      <c r="V1" s="166"/>
      <c r="W1" s="166"/>
      <c r="X1" s="166"/>
      <c r="Y1" s="166"/>
      <c r="Z1" s="166"/>
      <c r="AA1" s="166"/>
      <c r="AB1" s="166"/>
      <c r="AC1" s="166"/>
      <c r="AD1" s="166"/>
      <c r="AE1" s="166"/>
      <c r="AF1" s="166"/>
      <c r="AG1" s="166"/>
      <c r="AH1" s="166"/>
      <c r="AI1" s="166"/>
      <c r="AJ1" s="166"/>
      <c r="AK1" s="184" t="s">
        <v>264</v>
      </c>
      <c r="AL1" s="184"/>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row>
    <row r="2" spans="1:67" ht="16.5" customHeight="1" x14ac:dyDescent="0.3">
      <c r="A2" s="227"/>
      <c r="B2" s="228"/>
      <c r="C2" s="229"/>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c r="AD2" s="166"/>
      <c r="AE2" s="166"/>
      <c r="AF2" s="166"/>
      <c r="AG2" s="166"/>
      <c r="AH2" s="166"/>
      <c r="AI2" s="166"/>
      <c r="AJ2" s="166"/>
      <c r="AK2" s="184" t="s">
        <v>263</v>
      </c>
      <c r="AL2" s="184"/>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row>
    <row r="3" spans="1:67" x14ac:dyDescent="0.3">
      <c r="A3" s="227"/>
      <c r="B3" s="228"/>
      <c r="C3" s="229"/>
      <c r="D3" s="166"/>
      <c r="E3" s="166"/>
      <c r="F3" s="166"/>
      <c r="G3" s="166"/>
      <c r="H3" s="166"/>
      <c r="I3" s="166"/>
      <c r="J3" s="166"/>
      <c r="K3" s="166"/>
      <c r="L3" s="166"/>
      <c r="M3" s="166"/>
      <c r="N3" s="166"/>
      <c r="O3" s="166"/>
      <c r="P3" s="166"/>
      <c r="Q3" s="166"/>
      <c r="R3" s="166"/>
      <c r="S3" s="166"/>
      <c r="T3" s="166"/>
      <c r="U3" s="166"/>
      <c r="V3" s="166"/>
      <c r="W3" s="166"/>
      <c r="X3" s="166"/>
      <c r="Y3" s="166"/>
      <c r="Z3" s="166"/>
      <c r="AA3" s="166"/>
      <c r="AB3" s="166"/>
      <c r="AC3" s="166"/>
      <c r="AD3" s="166"/>
      <c r="AE3" s="166"/>
      <c r="AF3" s="166"/>
      <c r="AG3" s="166"/>
      <c r="AH3" s="166"/>
      <c r="AI3" s="166"/>
      <c r="AJ3" s="166"/>
      <c r="AK3" s="184" t="s">
        <v>312</v>
      </c>
      <c r="AL3" s="184"/>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row>
    <row r="4" spans="1:67" x14ac:dyDescent="0.3">
      <c r="A4" s="230"/>
      <c r="B4" s="231"/>
      <c r="C4" s="232"/>
      <c r="D4" s="166"/>
      <c r="E4" s="166"/>
      <c r="F4" s="166"/>
      <c r="G4" s="166"/>
      <c r="H4" s="166"/>
      <c r="I4" s="166"/>
      <c r="J4" s="166"/>
      <c r="K4" s="166"/>
      <c r="L4" s="166"/>
      <c r="M4" s="166"/>
      <c r="N4" s="166"/>
      <c r="O4" s="166"/>
      <c r="P4" s="166"/>
      <c r="Q4" s="166"/>
      <c r="R4" s="166"/>
      <c r="S4" s="166"/>
      <c r="T4" s="166"/>
      <c r="U4" s="166"/>
      <c r="V4" s="166"/>
      <c r="W4" s="166"/>
      <c r="X4" s="166"/>
      <c r="Y4" s="166"/>
      <c r="Z4" s="166"/>
      <c r="AA4" s="166"/>
      <c r="AB4" s="166"/>
      <c r="AC4" s="166"/>
      <c r="AD4" s="166"/>
      <c r="AE4" s="166"/>
      <c r="AF4" s="166"/>
      <c r="AG4" s="166"/>
      <c r="AH4" s="166"/>
      <c r="AI4" s="166"/>
      <c r="AJ4" s="166"/>
      <c r="AK4" s="184" t="s">
        <v>355</v>
      </c>
      <c r="AL4" s="184"/>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row>
    <row r="5" spans="1:67" ht="12" customHeight="1" x14ac:dyDescent="0.3">
      <c r="A5" s="12"/>
      <c r="B5" s="12"/>
      <c r="C5" s="12"/>
      <c r="D5" s="15"/>
      <c r="E5" s="12"/>
      <c r="F5" s="12"/>
      <c r="G5" s="12"/>
      <c r="H5" s="12"/>
      <c r="I5" s="18"/>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row>
    <row r="6" spans="1:67" ht="17.25" customHeight="1" x14ac:dyDescent="0.3">
      <c r="A6" s="136" t="s">
        <v>109</v>
      </c>
      <c r="B6" s="136"/>
      <c r="C6" s="136"/>
      <c r="D6" s="136"/>
      <c r="E6" s="136"/>
      <c r="F6" s="136"/>
      <c r="G6" s="136"/>
      <c r="H6" s="136"/>
      <c r="I6" s="136"/>
      <c r="J6" s="136"/>
      <c r="K6" s="136" t="s">
        <v>108</v>
      </c>
      <c r="L6" s="136"/>
      <c r="M6" s="136"/>
      <c r="N6" s="136"/>
      <c r="O6" s="136"/>
      <c r="P6" s="136"/>
      <c r="Q6" s="173" t="s">
        <v>107</v>
      </c>
      <c r="R6" s="174"/>
      <c r="S6" s="174"/>
      <c r="T6" s="174"/>
      <c r="U6" s="174"/>
      <c r="V6" s="174"/>
      <c r="W6" s="174"/>
      <c r="X6" s="174"/>
      <c r="Y6" s="174"/>
      <c r="Z6" s="174"/>
      <c r="AA6" s="175"/>
      <c r="AB6" s="173" t="s">
        <v>113</v>
      </c>
      <c r="AC6" s="174"/>
      <c r="AD6" s="174"/>
      <c r="AE6" s="174"/>
      <c r="AF6" s="174"/>
      <c r="AG6" s="174"/>
      <c r="AH6" s="175"/>
      <c r="AI6" s="214" t="s">
        <v>0</v>
      </c>
      <c r="AJ6" s="215"/>
      <c r="AK6" s="215"/>
      <c r="AL6" s="215"/>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row>
    <row r="7" spans="1:67" ht="18" customHeight="1" x14ac:dyDescent="0.3">
      <c r="A7" s="172" t="s">
        <v>88</v>
      </c>
      <c r="B7" s="138" t="s">
        <v>39</v>
      </c>
      <c r="C7" s="137" t="s">
        <v>319</v>
      </c>
      <c r="D7" s="137" t="s">
        <v>77</v>
      </c>
      <c r="E7" s="137" t="s">
        <v>78</v>
      </c>
      <c r="F7" s="137" t="s">
        <v>79</v>
      </c>
      <c r="G7" s="138" t="s">
        <v>1</v>
      </c>
      <c r="H7" s="137" t="s">
        <v>86</v>
      </c>
      <c r="I7" s="137" t="s">
        <v>2</v>
      </c>
      <c r="J7" s="216" t="s">
        <v>163</v>
      </c>
      <c r="K7" s="137" t="s">
        <v>3</v>
      </c>
      <c r="L7" s="138" t="s">
        <v>4</v>
      </c>
      <c r="M7" s="137" t="s">
        <v>142</v>
      </c>
      <c r="N7" s="137" t="s">
        <v>5</v>
      </c>
      <c r="O7" s="138" t="s">
        <v>4</v>
      </c>
      <c r="P7" s="137" t="s">
        <v>6</v>
      </c>
      <c r="Q7" s="137" t="s">
        <v>7</v>
      </c>
      <c r="R7" s="189" t="s">
        <v>104</v>
      </c>
      <c r="S7" s="190"/>
      <c r="T7" s="217"/>
      <c r="U7" s="189" t="s">
        <v>353</v>
      </c>
      <c r="V7" s="190"/>
      <c r="W7" s="190"/>
      <c r="X7" s="190"/>
      <c r="Y7" s="190"/>
      <c r="Z7" s="217"/>
      <c r="AA7" s="137" t="s">
        <v>326</v>
      </c>
      <c r="AB7" s="137" t="s">
        <v>9</v>
      </c>
      <c r="AC7" s="137" t="s">
        <v>4</v>
      </c>
      <c r="AD7" s="137" t="s">
        <v>110</v>
      </c>
      <c r="AE7" s="137" t="s">
        <v>4</v>
      </c>
      <c r="AF7" s="137" t="s">
        <v>111</v>
      </c>
      <c r="AG7" s="139" t="s">
        <v>114</v>
      </c>
      <c r="AH7" s="137" t="s">
        <v>160</v>
      </c>
      <c r="AI7" s="139" t="s">
        <v>223</v>
      </c>
      <c r="AJ7" s="139" t="s">
        <v>115</v>
      </c>
      <c r="AK7" s="137" t="s">
        <v>10</v>
      </c>
      <c r="AL7" s="139" t="s">
        <v>266</v>
      </c>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row>
    <row r="8" spans="1:67" ht="47.25" customHeight="1" x14ac:dyDescent="0.25">
      <c r="A8" s="172"/>
      <c r="B8" s="138"/>
      <c r="C8" s="137"/>
      <c r="D8" s="137"/>
      <c r="E8" s="137"/>
      <c r="F8" s="137"/>
      <c r="G8" s="138"/>
      <c r="H8" s="137"/>
      <c r="I8" s="137"/>
      <c r="J8" s="191"/>
      <c r="K8" s="137"/>
      <c r="L8" s="138"/>
      <c r="M8" s="137"/>
      <c r="N8" s="138"/>
      <c r="O8" s="138"/>
      <c r="P8" s="137"/>
      <c r="Q8" s="137"/>
      <c r="R8" s="48" t="s">
        <v>56</v>
      </c>
      <c r="S8" s="48" t="s">
        <v>8</v>
      </c>
      <c r="T8" s="48" t="s">
        <v>102</v>
      </c>
      <c r="U8" s="48" t="s">
        <v>103</v>
      </c>
      <c r="V8" s="48" t="s">
        <v>105</v>
      </c>
      <c r="W8" s="48" t="s">
        <v>106</v>
      </c>
      <c r="X8" s="48" t="s">
        <v>350</v>
      </c>
      <c r="Y8" s="63" t="s">
        <v>351</v>
      </c>
      <c r="Z8" s="63" t="s">
        <v>352</v>
      </c>
      <c r="AA8" s="137"/>
      <c r="AB8" s="137"/>
      <c r="AC8" s="137"/>
      <c r="AD8" s="137"/>
      <c r="AE8" s="137"/>
      <c r="AF8" s="137"/>
      <c r="AG8" s="139"/>
      <c r="AH8" s="137"/>
      <c r="AI8" s="139"/>
      <c r="AJ8" s="139"/>
      <c r="AK8" s="137"/>
      <c r="AL8" s="218"/>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row>
    <row r="9" spans="1:67" ht="50.25" customHeight="1" x14ac:dyDescent="0.25">
      <c r="A9" s="118">
        <v>1</v>
      </c>
      <c r="B9" s="119" t="str">
        <f>'2. Identificación del Riesgo'!B9:B11</f>
        <v>Tecnologías de la Información y las Comunicaciones</v>
      </c>
      <c r="C9" s="119" t="str">
        <f>IF('2. Identificación del Riesgo'!C9:C11="","",'2. Identificación del Riesgo'!C9:C11)</f>
        <v>Instrumentación y telecomunicaciones</v>
      </c>
      <c r="D9" s="119" t="str">
        <f>IF('2. Identificación del Riesgo'!D9:D11="","",'2. Identificación del Riesgo'!D9:D11)</f>
        <v>Afectación Económica (o presupuestal) y Reputacional</v>
      </c>
      <c r="E9" s="119" t="str">
        <f>IF('2. Identificación del Riesgo'!E9:E11="","",'2. Identificación del Riesgo'!E9:E11)</f>
        <v xml:space="preserve"> Causas externas y condiciones de medio ambiente, Impericia en la manipulación del equipo, Mala calibración.</v>
      </c>
      <c r="F9" s="119" t="str">
        <f>IF('2. Identificación del Riesgo'!F9:F11="","",'2. Identificación del Riesgo'!F9:F11)</f>
        <v>Fallas de funcionamiento por el uso rutinario.</v>
      </c>
      <c r="G9" s="119" t="str">
        <f>IF('2. Identificación del Riesgo'!G9:G11="","",'2. Identificación del Riesgo'!G9:G11)</f>
        <v>Posibilidad de Afectación Económica (o presupuestal) y Reputacional por daños en los equipos de instrumentación y comunicación debido a Fallas de funcionamiento por el uso rutinario.</v>
      </c>
      <c r="H9" s="119" t="str">
        <f>IF('2. Identificación del Riesgo'!H9:H11="","",'2. Identificación del Riesgo'!H9:H11)</f>
        <v>Gestión</v>
      </c>
      <c r="I9" s="119" t="str">
        <f>IF('2. Identificación del Riesgo'!I9:I11="","",'2. Identificación del Riesgo'!I9:I11)</f>
        <v>Fallas Tecnológicas</v>
      </c>
      <c r="J9" s="119" t="str">
        <f>IF('2. Identificación del Riesgo'!J9:J11="","",'2. Identificación del Riesgo'!J9:J11)</f>
        <v>Baja: La actividad que conlleva el riesgo se ejecuta de 3 a 24 veces por año</v>
      </c>
      <c r="K9" s="114" t="str">
        <f>'2. Identificación del Riesgo'!K9:K11</f>
        <v>Baja</v>
      </c>
      <c r="L9" s="115">
        <f>'2. Identificación del Riesgo'!L9:L11</f>
        <v>0.4</v>
      </c>
      <c r="M9" s="119" t="str">
        <f>IF(OR('2. Identificación del Riesgo'!H9:H11="Corrupción",'2. Identificación del Riesgo'!H9:H11="Lavado de Activos",'2. Identificación del Riesgo'!H9:H11="Financiación del Terrorismo",'2. Identificación del Riesgo'!H9:H11="Trámites, OPAs y Consultas de Acceso a la Información Pública"),"No Aplica",
IF('2. Identificación del Riesgo'!M9:M11="","",'2. Identificación del Riesgo'!M9:M11))</f>
        <v>Reputacional: El riesgo afecta la imagen de la entidad con algunos usuarios de relevancia frente al logro de los objetivos</v>
      </c>
      <c r="N9" s="114" t="str">
        <f>'2. Identificación del Riesgo'!N9:N11</f>
        <v>Moderado</v>
      </c>
      <c r="O9" s="115">
        <f>'2. Identificación del Riesgo'!O9:O11</f>
        <v>0.6</v>
      </c>
      <c r="P9" s="116" t="str">
        <f>'2. Identificación del Riesgo'!P9:P11</f>
        <v>Moderado</v>
      </c>
      <c r="Q9" s="51" t="str">
        <f>IF($H$9="","",
IF(OR($H$9="Corrupción",$H$9="Lavado de Activos",$H$9="Financiación del Terrorismo",$H$9="Trámites, OPAs y Consultas de Acceso a la Información Pública"),'6.Valoración Control Corrupción'!$E9,'5. Valoración de Controles'!$H9))</f>
        <v xml:space="preserve">Profesional 08 de Monitoreo Ejecución de Mantenimientos preventivos y correctivos a las Estaciones de RAB - RHB, verificación y ajuste de elementos </v>
      </c>
      <c r="R9" s="50" t="str">
        <f>IF($H$9="","",
IF(OR($H$9="Corrupción",$H$9="Lavado de Activos",$H$9="Financiación del Terrorismo",$H$9="Trámites, OPAs y Consultas de Acceso a la Información Pública"),"No Aplica",'5. Valoración de Controles'!$I9))</f>
        <v>Preventivo</v>
      </c>
      <c r="S9" s="50" t="str">
        <f>IF($H$9="","",
IF(OR($H$9="Corrupción",$H$9="Lavado de Activos",$H$9="Financiación del Terrorismo",$H$9="Trámites, OPAs y Consultas de Acceso a la Información Pública"),"No Aplica",'5. Valoración de Controles'!$J9))</f>
        <v>Afecta probabilidad</v>
      </c>
      <c r="T9" s="50" t="str">
        <f>IF($H$9="","",
IF(OR($H$9="Corrupción",$H$9="Lavado de Activos",$H$9="Financiación del Terrorismo",$H$9="Trámites, OPAs y Consultas de Acceso a la Información Pública"),"No Aplica",'5. Valoración de Controles'!$K9))</f>
        <v>Manual</v>
      </c>
      <c r="U9" s="50" t="str">
        <f>IF($H$9="","",
IF(OR($H$9="Corrupción",$H$9="Lavado de Activos",$H$9="Financiación del Terrorismo",$H$9="Trámites, OPAs y Consultas de Acceso a la Información Pública"),"No Aplica",'5. Valoración de Controles'!$L9))</f>
        <v>Documentado</v>
      </c>
      <c r="V9" s="50" t="str">
        <f>IF($H$9="","",
IF(OR($H$9="Corrupción",$H$9="Lavado de Activos",$H$9="Financiación del Terrorismo",$H$9="Trámites, OPAs y Consultas de Acceso a la Información Pública"),"No Aplica",'5. Valoración de Controles'!$M9))</f>
        <v>Continua</v>
      </c>
      <c r="W9" s="50" t="str">
        <f>IF($H$9="","",
IF(OR($H$9="Corrupción",$H$9="Lavado de Activos",$H$9="Financiación del Terrorismo",$H$9="Trámites, OPAs y Consultas de Acceso a la Información Pública"),"No Aplica",'5. Valoración de Controles'!$N9))</f>
        <v>Con registro</v>
      </c>
      <c r="X9" s="68" t="str">
        <f>IF($H$9="","",
IF(OR($H$9="Corrupción",$H$9="Lavado de Activos",$H$9="Financiación del Terrorismo",$H$9="Trámites, OPAs y Consultas de Acceso a la Información Pública"),"No Aplica",'5. Valoración de Controles'!$O9))</f>
        <v>https://drive.google.com/drive/folders/1KcE0mgCu8IBqkwJ-0lIdNm0maj6DVHQH</v>
      </c>
      <c r="Y9" s="68" t="str">
        <f>IF($H$9="","",
IF(OR($H$9="Corrupción",$H$9="Lavado de Activos",$H$9="Financiación del Terrorismo",$H$9="Trámites, OPAs y Consultas de Acceso a la Información Pública"),"No Aplica",'5. Valoración de Controles'!$P9))</f>
        <v>Informes mensules</v>
      </c>
      <c r="Z9" s="68" t="str">
        <f>IF($H$9="","",
IF(OR($H$9="Corrupción",$H$9="Lavado de Activos",$H$9="Financiación del Terrorismo",$H$9="Trámites, OPAs y Consultas de Acceso a la Información Pública"),"No Aplica",'5. Valoración de Controles'!$Q9))</f>
        <v xml:space="preserve">Se realiza el coambio de los equipos que requieran, se realiza mantenimiento correctivo y puesta en funcionamiento </v>
      </c>
      <c r="AA9" s="52">
        <f>IF($H$9="","",
IF(OR($H$9="Corrupción",$H$9="Lavado de Activos",$H$9="Financiación del Terrorismo",$H$9="Trámites, OPAs y Consultas de Acceso a la Información Pública"),"No aplica",'5. Valoración de Controles'!$R9))</f>
        <v>0.4</v>
      </c>
      <c r="AB9" s="114" t="str">
        <f>IF(H9="","",
IF(OR(H9="Corrupción",H9="Lavado de Activos",H9="Financiación del Terrorismo",H9="Trámites, OPAs y Consultas de Acceso a la Información Pública"),'6.Valoración Control Corrupción'!W9:W11,
IF(OR(H9&lt;&gt;"Corrupción",H9&lt;&gt;"Lavado de Activos",H9&lt;&gt;"Financiación del Terrorismo",H9&lt;&gt;"Trámites, OPAs y Consultas de Acceso a la Información Pública"),IF(AC9="","",
IF(AND(AC9&gt;0,AC9&lt;0.4),"Muy Baja",
IF(AND(AC9&gt;=0.4,AC9&lt;0.6),"Baja",
IF(AND(AC9&gt;=0.6,AC9&lt;0.8),"Media",
IF(AND(AC9&gt;=0.8,AC9&lt;1),"Alta",
IF(AC9&gt;=1,"Muy Alta","")))))))))</f>
        <v>Muy Baja</v>
      </c>
      <c r="AC9" s="206">
        <f>IF(H9="","",
IF(OR(H9="Corrupción",H9="Lavado de Activos",H9="Financiación del Terrorismo",H9="Trámites, OPAs y Consultas de Acceso a la Información Pública"),"No aplica",
IF(OR(H9&lt;&gt;"Corrupción",H9&lt;&gt;"Lavado de Activos",H9&lt;&gt;"Financiación del Terrorismo",H9&lt;&gt;"Trámites, OPAs y Consultas de Acceso a la Información Pública"),
IF('5. Valoración de Controles'!U11&gt;0,'5. Valoración de Controles'!U11,
IF('5. Valoración de Controles'!U10&gt;0,'5. Valoración de Controles'!U10,
IF('5. Valoración de Controles'!U9&gt;0,'5. Valoración de Controles'!U9,L9))))))</f>
        <v>0.14399999999999999</v>
      </c>
      <c r="AD9" s="114" t="str">
        <f>IF(H9="","",
IF(OR(H9="Corrupción",H9="Lavado de Activos",H9="Financiación del Terrorismo",H9="Trámites, OPAs y Consultas de Acceso a la Información Pública"),'3. Impacto Riesgo de Corrupción'!Z9:Z11,
IF(OR(H9&lt;&gt;"Corrupción",H9&lt;&gt;"Lavado de Activos",H9&lt;&gt;"Financiación del Terrorismo",H9&lt;&gt;"Trámites, OPAs y Consultas de Acceso a la Información Pública"),
IF(AE9="","",
IF(AND(AE9&gt;0,AE9&lt;0.4),"Leve",
IF(AND(AE9&gt;=0.4,AE9&lt;0.6),"Menor",
IF(AND(AE9&gt;=0.6,AE9&lt;0.8),"Moderado",
IF(AND(AE9&gt;=0.8,AE9&lt;1),"Mayor",
IF(AE9&gt;=1,"Catastrófico","")))))))))</f>
        <v>Moderado</v>
      </c>
      <c r="AE9" s="206">
        <f>IF(H9="","",
IF(OR(H9="Corrupción",H9="Lavado de Activos",H9="Financiación del Terrorismo",H9="Trámites, OPAs y Consultas de Acceso a la Información Pública"),"No aplica",
IF(OR(H9&lt;&gt;"Corrupción",H9&lt;&gt;"Lavado de Activos",H9&lt;&gt;"Financiación del Terrorismo",H9&lt;&gt;"Trámites, OPAs y Consultas de Acceso a la Información Pública"),
IF('5. Valoración de Controles'!V11&gt;0,'5. Valoración de Controles'!V11,
IF('5. Valoración de Controles'!V10&gt;0,'5. Valoración de Controles'!V10,
IF('5. Valoración de Controles'!V9&gt;0,'5. Valoración de Controles'!V9,O9))))))</f>
        <v>0.6</v>
      </c>
      <c r="AF9" s="116" t="str">
        <f>IF(AND(AB9="Muy Alta",OR(AD9="Leve",AD9="Menor",AD9="Moderado",AD9="Mayor")),"Alto",
IF(AND(AB9="Alta",OR(AD9="Leve",AD9="Menor")),"Moderado",
IF(AND(AB9="Alta",OR(AD9="Moderado",AD9="Mayor")),"Alto",
IF(AND(AB9="Media",OR(AD9="Leve",AD9="Menor",AD9="Moderado")),"Moderado",
IF(AND(AB9="Media",OR(AD9="Mayor")),"Alto",
IF(AND(AB9="Baja",OR(AD9="Leve")),"Bajo",
IF(AND(OR(AB9="Baja",AB9="Improbable"),OR(AD9="Menor",AD9="Moderado")),"Moderado",
IF(AND(OR(AB9="Baja",AB9="Improbable"),AD9="Mayor"),"Alto",
IF(AND(AB9="Muy Baja",OR(AD9="Leve",AD9="Menor")),"Bajo",
IF(AND(OR(AB9="Muy Baja",AB9="Rara vez"),OR(AD9="Moderado")),"Moderado",
IF(AND(OR(AB9="Muy Baja",AB9="Rara vez"),AD9="Mayor"),"Alto",
IF(AND(OR(AB9="Casi seguro",AB9="Probable",AB9="Posible"),AD9="Mayor"),"Extremo",
IF(AND(AB9="Casi seguro",AD9="Moderado"),"Extremo",
IF(AND(OR(AB9="Probable",AB9="Posible"),OR(AD9="Moderado")),"Alto",
IF(AD9="Catastrófico","Extremo","")))))))))))))))</f>
        <v>Moderado</v>
      </c>
      <c r="AG9" s="117" t="s">
        <v>67</v>
      </c>
      <c r="AH9" s="185" t="str">
        <f>IF(AG9="Reducir (Mitigar)","Debe establecer el plan de acción a implementar para mitigar el nivel del riesgo",
IF(AG9="Reducir (Transferir)","No amerita plan de acción. Debe tercerizar la actividad que genera este riesgo o adquirir polizas para evitar responsabilidad economica, sin embargo mantiene la responsabilidad reputacional",
IF(AG9="Aceptar","No amerita plan de acción. Asuma las consecuencias de la materialización del riesgo",
IF(AG9="Evitar","No amerita plan de acción. No ejecute la actividad que genera el riesgo",
IF(AG9="Reducir","Debe establecer el plan de acción a implementar para mitigar el nivel del riesgo",
IF(AG9="Compartir","No amerita plan de acción. Comparta el riesgo con una parte interesada que pueda gestionarlo con mas eficacia",""))))))</f>
        <v>No amerita plan de acción. Asuma las consecuencias de la materialización del riesgo</v>
      </c>
      <c r="AI9" s="209"/>
      <c r="AJ9" s="211"/>
      <c r="AK9" s="212" t="str">
        <f>IF(AI9="","","∑ Peso porcentual de cada acción definida")</f>
        <v/>
      </c>
      <c r="AL9" s="120"/>
      <c r="AM9" s="14"/>
      <c r="AN9" s="14"/>
      <c r="AO9" s="14"/>
      <c r="AP9" s="14"/>
      <c r="AQ9" s="14"/>
      <c r="AR9" s="14"/>
      <c r="AS9" s="14"/>
      <c r="AT9" s="14"/>
      <c r="AU9" s="14"/>
      <c r="AV9" s="14"/>
      <c r="AW9" s="14"/>
      <c r="AX9" s="14"/>
      <c r="AY9" s="14"/>
      <c r="AZ9" s="14"/>
      <c r="BA9" s="14"/>
      <c r="BB9" s="14"/>
      <c r="BC9" s="14"/>
      <c r="BD9" s="14"/>
      <c r="BE9" s="14"/>
      <c r="BF9" s="14"/>
      <c r="BG9" s="14"/>
      <c r="BH9" s="14"/>
      <c r="BI9" s="14"/>
      <c r="BJ9" s="14"/>
      <c r="BK9" s="14"/>
      <c r="BL9" s="14"/>
      <c r="BM9" s="14"/>
      <c r="BN9" s="14"/>
      <c r="BO9" s="14"/>
    </row>
    <row r="10" spans="1:67" ht="31.5" customHeight="1" x14ac:dyDescent="0.3">
      <c r="A10" s="118"/>
      <c r="B10" s="119"/>
      <c r="C10" s="119"/>
      <c r="D10" s="119"/>
      <c r="E10" s="119"/>
      <c r="F10" s="119"/>
      <c r="G10" s="119"/>
      <c r="H10" s="119"/>
      <c r="I10" s="119"/>
      <c r="J10" s="119"/>
      <c r="K10" s="114"/>
      <c r="L10" s="115"/>
      <c r="M10" s="119"/>
      <c r="N10" s="114"/>
      <c r="O10" s="115"/>
      <c r="P10" s="116"/>
      <c r="Q10" s="51" t="str">
        <f>IF($H$9="","",
IF(OR($H$9="Corrupción",$H$9="Lavado de Activos",$H$9="Financiación del Terrorismo",$H$9="Trámites, OPAs y Consultas de Acceso a la Información Pública"),'6.Valoración Control Corrupción'!$E10,'5. Valoración de Controles'!$H10))</f>
        <v xml:space="preserve">Profesional 08 de telecomunicaciones Ejecución de Manteniemientos preventivos y correctivos a las radios, radiobases y antenas de la red de telecomunicaciones </v>
      </c>
      <c r="R10" s="50" t="str">
        <f>IF($H$9="","",
IF(OR($H$9="Corrupción",$H$9="Lavado de Activos",$H$9="Financiación del Terrorismo",$H$9="Trámites, OPAs y Consultas de Acceso a la Información Pública"),"No Aplica",'5. Valoración de Controles'!$I10))</f>
        <v>Preventivo</v>
      </c>
      <c r="S10" s="50" t="str">
        <f>IF($H$9="","",
IF(OR($H$9="Corrupción",$H$9="Lavado de Activos",$H$9="Financiación del Terrorismo",$H$9="Trámites, OPAs y Consultas de Acceso a la Información Pública"),"No Aplica",'5. Valoración de Controles'!$J10))</f>
        <v>Afecta probabilidad</v>
      </c>
      <c r="T10" s="50" t="str">
        <f>IF($H$9="","",
IF(OR($H$9="Corrupción",$H$9="Lavado de Activos",$H$9="Financiación del Terrorismo",$H$9="Trámites, OPAs y Consultas de Acceso a la Información Pública"),"No Aplica",'5. Valoración de Controles'!$K10))</f>
        <v>Manual</v>
      </c>
      <c r="U10" s="50" t="str">
        <f>IF($H$9="","",
IF(OR($H$9="Corrupción",$H$9="Lavado de Activos",$H$9="Financiación del Terrorismo",$H$9="Trámites, OPAs y Consultas de Acceso a la Información Pública"),"No Aplica",'5. Valoración de Controles'!$L10))</f>
        <v>Documentado</v>
      </c>
      <c r="V10" s="50" t="str">
        <f>IF($H$9="","",
IF(OR($H$9="Corrupción",$H$9="Lavado de Activos",$H$9="Financiación del Terrorismo",$H$9="Trámites, OPAs y Consultas de Acceso a la Información Pública"),"No Aplica",'5. Valoración de Controles'!$M10))</f>
        <v>Continua</v>
      </c>
      <c r="W10" s="50" t="str">
        <f>IF($H$9="","",
IF(OR($H$9="Corrupción",$H$9="Lavado de Activos",$H$9="Financiación del Terrorismo",$H$9="Trámites, OPAs y Consultas de Acceso a la Información Pública"),"No Aplica",'5. Valoración de Controles'!$N10))</f>
        <v>Con registro</v>
      </c>
      <c r="X10" s="68" t="str">
        <f>IF($H$9="","",
IF(OR($H$9="Corrupción",$H$9="Lavado de Activos",$H$9="Financiación del Terrorismo",$H$9="Trámites, OPAs y Consultas de Acceso a la Información Pública"),"No Aplica",'5. Valoración de Controles'!$O10))</f>
        <v>https://drive.google.com/drive/folders/1ns2SQGuysC896EH1eaGALuLgN09x7U0A</v>
      </c>
      <c r="Y10" s="68" t="str">
        <f>IF($H$9="","",
IF(OR($H$9="Corrupción",$H$9="Lavado de Activos",$H$9="Financiación del Terrorismo",$H$9="Trámites, OPAs y Consultas de Acceso a la Información Pública"),"No Aplica",'5. Valoración de Controles'!$P10))</f>
        <v>Informes mensules</v>
      </c>
      <c r="Z10" s="68" t="str">
        <f>IF($H$9="","",
IF(OR($H$9="Corrupción",$H$9="Lavado de Activos",$H$9="Financiación del Terrorismo",$H$9="Trámites, OPAs y Consultas de Acceso a la Información Pública"),"No Aplica",'5. Valoración de Controles'!$Q10))</f>
        <v xml:space="preserve">Se realiza el coambio de los equipos que requieran, se realiza mantenimiento correctivo y puesta en funcionamiento </v>
      </c>
      <c r="AA10" s="52">
        <f>IF($H$9="","",
IF(OR($H$9="Corrupción",$H$9="Lavado de Activos",$H$9="Financiación del Terrorismo",$H$9="Trámites, OPAs y Consultas de Acceso a la Información Pública"),"No aplica",'5. Valoración de Controles'!$R10))</f>
        <v>0.4</v>
      </c>
      <c r="AB10" s="114"/>
      <c r="AC10" s="207"/>
      <c r="AD10" s="114"/>
      <c r="AE10" s="207"/>
      <c r="AF10" s="116"/>
      <c r="AG10" s="117"/>
      <c r="AH10" s="208"/>
      <c r="AI10" s="210"/>
      <c r="AJ10" s="205"/>
      <c r="AK10" s="213"/>
      <c r="AL10" s="205"/>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row>
    <row r="11" spans="1:67" ht="31.5" customHeight="1" x14ac:dyDescent="0.3">
      <c r="A11" s="118"/>
      <c r="B11" s="119"/>
      <c r="C11" s="119"/>
      <c r="D11" s="119"/>
      <c r="E11" s="119"/>
      <c r="F11" s="119"/>
      <c r="G11" s="119"/>
      <c r="H11" s="119"/>
      <c r="I11" s="119"/>
      <c r="J11" s="119"/>
      <c r="K11" s="114"/>
      <c r="L11" s="115"/>
      <c r="M11" s="119"/>
      <c r="N11" s="114"/>
      <c r="O11" s="115"/>
      <c r="P11" s="116"/>
      <c r="Q11" s="51" t="str">
        <f>IF($H$9="","",
IF(OR($H$9="Corrupción",$H$9="Lavado de Activos",$H$9="Financiación del Terrorismo",$H$9="Trámites, OPAs y Consultas de Acceso a la Información Pública"),'6.Valoración Control Corrupción'!$E11,'5. Valoración de Controles'!$H11))</f>
        <v xml:space="preserve">  </v>
      </c>
      <c r="R11" s="50">
        <f>IF($H$9="","",
IF(OR($H$9="Corrupción",$H$9="Lavado de Activos",$H$9="Financiación del Terrorismo",$H$9="Trámites, OPAs y Consultas de Acceso a la Información Pública"),"No Aplica",'5. Valoración de Controles'!$I11))</f>
        <v>0</v>
      </c>
      <c r="S11" s="50" t="str">
        <f>IF($H$9="","",
IF(OR($H$9="Corrupción",$H$9="Lavado de Activos",$H$9="Financiación del Terrorismo",$H$9="Trámites, OPAs y Consultas de Acceso a la Información Pública"),"No Aplica",'5. Valoración de Controles'!$J11))</f>
        <v/>
      </c>
      <c r="T11" s="50">
        <f>IF($H$9="","",
IF(OR($H$9="Corrupción",$H$9="Lavado de Activos",$H$9="Financiación del Terrorismo",$H$9="Trámites, OPAs y Consultas de Acceso a la Información Pública"),"No Aplica",'5. Valoración de Controles'!$K11))</f>
        <v>0</v>
      </c>
      <c r="U11" s="50">
        <f>IF($H$9="","",
IF(OR($H$9="Corrupción",$H$9="Lavado de Activos",$H$9="Financiación del Terrorismo",$H$9="Trámites, OPAs y Consultas de Acceso a la Información Pública"),"No Aplica",'5. Valoración de Controles'!$L11))</f>
        <v>0</v>
      </c>
      <c r="V11" s="50">
        <f>IF($H$9="","",
IF(OR($H$9="Corrupción",$H$9="Lavado de Activos",$H$9="Financiación del Terrorismo",$H$9="Trámites, OPAs y Consultas de Acceso a la Información Pública"),"No Aplica",'5. Valoración de Controles'!$M11))</f>
        <v>0</v>
      </c>
      <c r="W11" s="50">
        <f>IF($H$9="","",
IF(OR($H$9="Corrupción",$H$9="Lavado de Activos",$H$9="Financiación del Terrorismo",$H$9="Trámites, OPAs y Consultas de Acceso a la Información Pública"),"No Aplica",'5. Valoración de Controles'!$N11))</f>
        <v>0</v>
      </c>
      <c r="X11" s="68">
        <f>IF($H$9="","",
IF(OR($H$9="Corrupción",$H$9="Lavado de Activos",$H$9="Financiación del Terrorismo",$H$9="Trámites, OPAs y Consultas de Acceso a la Información Pública"),"No Aplica",'5. Valoración de Controles'!$O11))</f>
        <v>0</v>
      </c>
      <c r="Y11" s="68">
        <f>IF($H$9="","",
IF(OR($H$9="Corrupción",$H$9="Lavado de Activos",$H$9="Financiación del Terrorismo",$H$9="Trámites, OPAs y Consultas de Acceso a la Información Pública"),"No Aplica",'5. Valoración de Controles'!$P11))</f>
        <v>0</v>
      </c>
      <c r="Z11" s="68">
        <f>IF($H$9="","",
IF(OR($H$9="Corrupción",$H$9="Lavado de Activos",$H$9="Financiación del Terrorismo",$H$9="Trámites, OPAs y Consultas de Acceso a la Información Pública"),"No Aplica",'5. Valoración de Controles'!$Q11))</f>
        <v>0</v>
      </c>
      <c r="AA11" s="52" t="str">
        <f>IF($H$9="","",
IF(OR($H$9="Corrupción",$H$9="Lavado de Activos",$H$9="Financiación del Terrorismo",$H$9="Trámites, OPAs y Consultas de Acceso a la Información Pública"),"No aplica",'5. Valoración de Controles'!$R11))</f>
        <v/>
      </c>
      <c r="AB11" s="114"/>
      <c r="AC11" s="207"/>
      <c r="AD11" s="114"/>
      <c r="AE11" s="207"/>
      <c r="AF11" s="116"/>
      <c r="AG11" s="117"/>
      <c r="AH11" s="208"/>
      <c r="AI11" s="210"/>
      <c r="AJ11" s="205"/>
      <c r="AK11" s="213"/>
      <c r="AL11" s="205"/>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row>
    <row r="12" spans="1:67" ht="31.5" customHeight="1" x14ac:dyDescent="0.3">
      <c r="A12" s="118">
        <v>2</v>
      </c>
      <c r="B12" s="119" t="str">
        <f>'2. Identificación del Riesgo'!B12:B14</f>
        <v>Tecnologías de la Información y las Comunicaciones</v>
      </c>
      <c r="C12" s="119" t="str">
        <f>IF('2. Identificación del Riesgo'!C12:C14="","",'2. Identificación del Riesgo'!C12:C14)</f>
        <v>Seguridad e infraestructura tecnologica</v>
      </c>
      <c r="D12" s="119" t="str">
        <f>IF('2. Identificación del Riesgo'!D12:D14="","",'2. Identificación del Riesgo'!D12:D14)</f>
        <v>Afectación Reputacional</v>
      </c>
      <c r="E12" s="119" t="str">
        <f>IF('2. Identificación del Riesgo'!E12:E14="","",'2. Identificación del Riesgo'!E12:E14)</f>
        <v>Debilidad en politicas de seguridad, Suplantación funcionarios y o cambio de perfil.</v>
      </c>
      <c r="F12" s="119" t="str">
        <f>IF('2. Identificación del Riesgo'!F12:F14="","",'2. Identificación del Riesgo'!F12:F14)</f>
        <v>Falta de seguimiento efectivo a la cancelación de los usuarios que ya no laboran en la entidad.</v>
      </c>
      <c r="G12" s="119" t="str">
        <f>IF('2. Identificación del Riesgo'!G12:G14="","",'2. Identificación del Riesgo'!G12:G14)</f>
        <v>Posibilidad de Afectación reputacional por Acceso no autorizado a los Sistemas de Información Debido a posibles ataques ciberneticos Y/o Falta de seguimiento efectivo a la cancelación de los usuarios que ya no laboran en la entidad.</v>
      </c>
      <c r="H12" s="119" t="str">
        <f>IF('2. Identificación del Riesgo'!H12:H14="","",'2. Identificación del Riesgo'!H12:H14)</f>
        <v>Gestión</v>
      </c>
      <c r="I12" s="119" t="str">
        <f>IF('2. Identificación del Riesgo'!I12:I14="","",'2. Identificación del Riesgo'!I12:I14)</f>
        <v>Ejecución y Administración de procesos</v>
      </c>
      <c r="J12" s="119" t="str">
        <f>IF('2. Identificación del Riesgo'!J12:J14="","",'2. Identificación del Riesgo'!J12:J14)</f>
        <v>Baja: La actividad que conlleva el riesgo se ejecuta de 3 a 24 veces por año</v>
      </c>
      <c r="K12" s="114" t="str">
        <f>'2. Identificación del Riesgo'!K12:K14</f>
        <v>Baja</v>
      </c>
      <c r="L12" s="115">
        <f>'2. Identificación del Riesgo'!L12:L14</f>
        <v>0.4</v>
      </c>
      <c r="M12" s="119" t="str">
        <f>IF(OR('2. Identificación del Riesgo'!H12:H14="Corrupción",'2. Identificación del Riesgo'!H12:H14="Lavado de Activos",'2. Identificación del Riesgo'!H12:H14="Financiación del Terrorismo",'2. Identificación del Riesgo'!H12:H14="Trámites, OPAs y Consultas de Acceso a la Información Pública"),"No Aplica",
IF('2. Identificación del Riesgo'!M12:M14="","",'2. Identificación del Riesgo'!M12:M14))</f>
        <v>Reputacional: El riesgo afecta la imagen de la entidad con algunos usuarios de relevancia frente al logro de los objetivos</v>
      </c>
      <c r="N12" s="114" t="str">
        <f>'2. Identificación del Riesgo'!N12:N14</f>
        <v>Moderado</v>
      </c>
      <c r="O12" s="115">
        <f>'2. Identificación del Riesgo'!O12:O14</f>
        <v>0.6</v>
      </c>
      <c r="P12" s="116" t="str">
        <f>'2. Identificación del Riesgo'!P12:P14</f>
        <v>Moderado</v>
      </c>
      <c r="Q12" s="60" t="str">
        <f>IF($H$12="","",
IF(OR($H$12="Corrupción",$H$12="Lavado de Activos",$H$12="Financiación del Terrorismo",$H$12="Trámites, OPAs y Consultas de Acceso a la Información Pública"),'6.Valoración Control Corrupción'!$E12,'5. Valoración de Controles'!$H12))</f>
        <v xml:space="preserve">Profesional especializado 23 de infra estructura tecnologica - contratistas de redes de conectividad  Validación  del Control de alertas, Firewall, reportes de intentos, Alta disponibilidad de equipos, Politicas de acceso Red Perimetral </v>
      </c>
      <c r="R12" s="50" t="str">
        <f>IF($H$12="","",
IF(OR($H$12="Corrupción",$H$12="Lavado de Activos",$H$12="Financiación del Terrorismo",$H$12="Trámites, OPAs y Consultas de Acceso a la Información Pública"),"No Aplica",'5. Valoración de Controles'!$I12))</f>
        <v>Detectivo</v>
      </c>
      <c r="S12" s="50" t="str">
        <f>IF($H$12="","",
IF(OR($H$12="Corrupción",$H$12="Lavado de Activos",$H$12="Financiación del Terrorismo",$H$12="Trámites, OPAs y Consultas de Acceso a la Información Pública"),"No Aplica",'5. Valoración de Controles'!$J12))</f>
        <v>Afecta probabilidad</v>
      </c>
      <c r="T12" s="50" t="str">
        <f>IF($H$12="","",
IF(OR($H$12="Corrupción",$H$12="Lavado de Activos",$H$12="Financiación del Terrorismo",$H$12="Trámites, OPAs y Consultas de Acceso a la Información Pública"),"No Aplica",'5. Valoración de Controles'!$K12))</f>
        <v>Automático</v>
      </c>
      <c r="U12" s="50" t="str">
        <f>IF($H$12="","",
IF(OR($H$12="Corrupción",$H$12="Lavado de Activos",$H$12="Financiación del Terrorismo",$H$12="Trámites, OPAs y Consultas de Acceso a la Información Pública"),"No Aplica",'5. Valoración de Controles'!$L12))</f>
        <v>Documentado</v>
      </c>
      <c r="V12" s="50" t="str">
        <f>IF($H$12="","",
IF(OR($H$12="Corrupción",$H$12="Lavado de Activos",$H$12="Financiación del Terrorismo",$H$12="Trámites, OPAs y Consultas de Acceso a la Información Pública"),"No Aplica",'5. Valoración de Controles'!$M$12))</f>
        <v>Continua</v>
      </c>
      <c r="W12" s="50" t="str">
        <f>IF($H$12="","",
IF(OR($H$12="Corrupción",$H$12="Lavado de Activos",$H$12="Financiación del Terrorismo",$H$12="Trámites, OPAs y Consultas de Acceso a la Información Pública"),"No Aplica",'5. Valoración de Controles'!$N12))</f>
        <v>Con registro</v>
      </c>
      <c r="X12" s="68" t="str">
        <f>IF($H$12="","",
IF(OR($H$12="Corrupción",$H$12="Lavado de Activos",$H$12="Financiación del Terrorismo",$H$12="Trámites, OPAs y Consultas de Acceso a la Información Pública"),"No Aplica",'5. Valoración de Controles'!$O12))</f>
        <v>https://drive.google.com/drive/folders/1Cmuh9h3zCkW9N3uB5YvpnvDk2OuqJ6Rv</v>
      </c>
      <c r="Y12" s="68" t="str">
        <f>IF($H$12="","",
IF(OR($H$12="Corrupción",$H$12="Lavado de Activos",$H$12="Financiación del Terrorismo",$H$12="Trámites, OPAs y Consultas de Acceso a la Información Pública"),"No Aplica",'5. Valoración de Controles'!$P12))</f>
        <v xml:space="preserve">informes de alertas </v>
      </c>
      <c r="Z12" s="68" t="str">
        <f>IF($H$12="","",
IF(OR($H$12="Corrupción",$H$12="Lavado de Activos",$H$12="Financiación del Terrorismo",$H$12="Trámites, OPAs y Consultas de Acceso a la Información Pública"),"No Aplica",'5. Valoración de Controles'!$Q12))</f>
        <v xml:space="preserve">se realiza seguimiento a las terminaciones contractuales de la entidad para cierre de credenciales, se realiza seguimiento a los paz y salvos allegados para cierre de credenciales </v>
      </c>
      <c r="AA12" s="52">
        <f>IF($H$12="","",
IF(OR($H$12="Corrupción",$H$12="Lavado de Activos",$H$12="Financiación del Terrorismo",$H$12="Trámites, OPAs y Consultas de Acceso a la Información Pública"),"No aplica",'5. Valoración de Controles'!$R12))</f>
        <v>0.4</v>
      </c>
      <c r="AB12" s="114" t="str">
        <f>IF(H12="","",
IF(OR(H12="Corrupción",H12="Lavado de Activos",H12="Financiación del Terrorismo",H12="Trámites, OPAs y Consultas de Acceso a la Información Pública"),'6.Valoración Control Corrupción'!W12:W14,
IF(OR(H12&lt;&gt;"Corrupción",H12&lt;&gt;"Lavado de Activos",H12&lt;&gt;"Financiación del Terrorismo",H12&lt;&gt;"Trámites, OPAs y Consultas de Acceso a la Información Pública"),IF(AC12="","",
IF(AND(AC12&gt;0,AC12&lt;0.4),"Muy Baja",
IF(AND(AC12&gt;=0.4,AC12&lt;0.6),"Baja",
IF(AND(AC12&gt;=0.6,AC12&lt;0.8),"Media",
IF(AND(AC12&gt;=0.8,AC12&lt;1),"Alta",
IF(AC12&gt;=1,"Muy Alta","")))))))))</f>
        <v>Muy Baja</v>
      </c>
      <c r="AC12" s="206">
        <f>IF(H12="","",
IF(OR(H12="Corrupción",H12="Lavado de Activos",H12="Financiación del Terrorismo",H12="Trámites, OPAs y Consultas de Acceso a la Información Pública"),"No aplica",
IF(OR(H12&lt;&gt;"Corrupción",H12&lt;&gt;"Lavado de Activos",H12&lt;&gt;"Financiación del Terrorismo",H12&lt;&gt;"Trámites, OPAs y Consultas de Acceso a la Información Pública"),
IF('5. Valoración de Controles'!U14&gt;0,'5. Valoración de Controles'!U14,
IF('5. Valoración de Controles'!U13&gt;0,'5. Valoración de Controles'!U13,
IF('5. Valoración de Controles'!U12&gt;0,'5. Valoración de Controles'!U12,L12))))))</f>
        <v>0.14399999999999999</v>
      </c>
      <c r="AD12" s="114" t="str">
        <f>IF(H12="","",
IF(OR(H12="Corrupción",H12="Lavado de Activos",H12="Financiación del Terrorismo",H12="Trámites, OPAs y Consultas de Acceso a la Información Pública"),'3. Impacto Riesgo de Corrupción'!Z12:Z14,
IF(OR(H12&lt;&gt;"Corrupción",H12&lt;&gt;"Lavado de Activos",H12&lt;&gt;"Financiación del Terrorismo",H12&lt;&gt;"Trámites, OPAs y Consultas de Acceso a la Información Pública"),
IF(AE12="","",
IF(AND(AE12&gt;0,AE12&lt;0.4),"Leve",
IF(AND(AE12&gt;=0.4,AE12&lt;0.6),"Menor",
IF(AND(AE12&gt;=0.6,AE12&lt;0.8),"Moderado",
IF(AND(AE12&gt;=0.8,AE12&lt;1),"Mayor",
IF(AE12&gt;=1,"Catastrófico","")))))))))</f>
        <v>Moderado</v>
      </c>
      <c r="AE12" s="206">
        <f>IF(H12="","",
IF(OR(H12="Corrupción",H12="Lavado de Activos",H12="Financiación del Terrorismo",H12="Trámites, OPAs y Consultas de Acceso a la Información Pública"),"No aplica",
IF(OR(H12&lt;&gt;"Corrupción",H12&lt;&gt;"Lavado de Activos",H12&lt;&gt;"Financiación del Terrorismo",H12&lt;&gt;"Trámites, OPAs y Consultas de Acceso a la Información Pública"),
IF('5. Valoración de Controles'!V14&gt;0,'5. Valoración de Controles'!V14,
IF('5. Valoración de Controles'!V13&gt;0,'5. Valoración de Controles'!V13,
IF('5. Valoración de Controles'!V12&gt;0,'5. Valoración de Controles'!V12,O12))))))</f>
        <v>0.6</v>
      </c>
      <c r="AF12" s="116" t="str">
        <f t="shared" ref="AF12" si="0">IF(AND(AB12="Muy Alta",OR(AD12="Leve",AD12="Menor",AD12="Moderado",AD12="Mayor")),"Alto",
IF(AND(AB12="Alta",OR(AD12="Leve",AD12="Menor")),"Moderado",
IF(AND(AB12="Alta",OR(AD12="Moderado",AD12="Mayor")),"Alto",
IF(AND(AB12="Media",OR(AD12="Leve",AD12="Menor",AD12="Moderado")),"Moderado",
IF(AND(AB12="Media",OR(AD12="Mayor")),"Alto",
IF(AND(AB12="Baja",OR(AD12="Leve")),"Bajo",
IF(AND(OR(AB12="Baja",AB12="Improbable"),OR(AD12="Menor",AD12="Moderado")),"Moderado",
IF(AND(OR(AB12="Baja",AB12="Improbable"),AD12="Mayor"),"Alto",
IF(AND(AB12="Muy Baja",OR(AD12="Leve",AD12="Menor")),"Bajo",
IF(AND(OR(AB12="Muy Baja",AB12="Rara vez"),OR(AD12="Moderado")),"Moderado",
IF(AND(OR(AB12="Muy Baja",AB12="Rara vez"),AD12="Mayor"),"Alto",
IF(AND(OR(AB12="Casi seguro",AB12="Probable",AB12="Posible"),AD12="Mayor"),"Extremo",
IF(AND(AB12="Casi seguro",AD12="Moderado"),"Extremo",
IF(AND(OR(AB12="Probable",AB12="Posible"),OR(AD12="Moderado")),"Alto",
IF(AD12="Catastrófico","Extremo","")))))))))))))))</f>
        <v>Moderado</v>
      </c>
      <c r="AG12" s="117" t="s">
        <v>67</v>
      </c>
      <c r="AH12" s="185" t="str">
        <f t="shared" ref="AH12" si="1">IF(AG12="Reducir (Mitigar)","Debe establecer el plan de acción a implementar para mitigar el nivel del riesgo",
IF(AG12="Reducir (Transferir)","No amerita plan de acción. Debe tercerizar la actividad que genera este riesgo o adquirir polizas para evitar responsabilidad economica, sin embargo mantiene la responsabilidad reputacional",
IF(AG12="Aceptar","No amerita plan de acción. Asuma las consecuencias de la materialización del riesgo",
IF(AG12="Evitar","No amerita plan de acción. No ejecute la actividad que genera el riesgo",
IF(AG12="Reducir","Debe establecer el plan de acción a implementar para mitigar el nivel del riesgo",
IF(AG12="Compartir","No amerita plan de acción. Comparta el riesgo con una parte interesada que pueda gestionarlo con mas eficacia",""))))))</f>
        <v>No amerita plan de acción. Asuma las consecuencias de la materialización del riesgo</v>
      </c>
      <c r="AI12" s="209"/>
      <c r="AJ12" s="211"/>
      <c r="AK12" s="212" t="str">
        <f t="shared" ref="AK12" si="2">IF(AI12="","","∑ Peso porcentual de cada acción definida")</f>
        <v/>
      </c>
      <c r="AL12" s="120"/>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row>
    <row r="13" spans="1:67" ht="31.5" customHeight="1" x14ac:dyDescent="0.3">
      <c r="A13" s="118"/>
      <c r="B13" s="119"/>
      <c r="C13" s="119"/>
      <c r="D13" s="119"/>
      <c r="E13" s="119"/>
      <c r="F13" s="119"/>
      <c r="G13" s="119"/>
      <c r="H13" s="119"/>
      <c r="I13" s="119"/>
      <c r="J13" s="119"/>
      <c r="K13" s="114"/>
      <c r="L13" s="115"/>
      <c r="M13" s="119"/>
      <c r="N13" s="114"/>
      <c r="O13" s="115"/>
      <c r="P13" s="116"/>
      <c r="Q13" s="60" t="str">
        <f>IF($H$12="","",
IF(OR($H$12="Corrupción",$H$12="Lavado de Activos",$H$12="Financiación del Terrorismo",$H$12="Trámites, OPAs y Consultas de Acceso a la Información Pública"),'6.Valoración Control Corrupción'!$E13,'5. Valoración de Controles'!$H13))</f>
        <v xml:space="preserve">contratista de seguiridad de la informacion  Elaboración y seguimiento de Politica de backups,  Politicas de seguridad, informes mensuales de seguimiento, analisis de riesgos de seguridad </v>
      </c>
      <c r="R13" s="50" t="str">
        <f>IF($H$12="","",
IF(OR($H$12="Corrupción",$H$12="Lavado de Activos",$H$12="Financiación del Terrorismo",$H$12="Trámites, OPAs y Consultas de Acceso a la Información Pública"),"No Aplica",'5. Valoración de Controles'!$I13))</f>
        <v>Preventivo</v>
      </c>
      <c r="S13" s="50" t="str">
        <f>IF($H$12="","",
IF(OR($H$12="Corrupción",$H$12="Lavado de Activos",$H$12="Financiación del Terrorismo",$H$12="Trámites, OPAs y Consultas de Acceso a la Información Pública"),"No Aplica",'5. Valoración de Controles'!$J13))</f>
        <v>Afecta probabilidad</v>
      </c>
      <c r="T13" s="50" t="str">
        <f>IF($H$12="","",
IF(OR($H$12="Corrupción",$H$12="Lavado de Activos",$H$12="Financiación del Terrorismo",$H$12="Trámites, OPAs y Consultas de Acceso a la Información Pública"),"No Aplica",'5. Valoración de Controles'!$K13))</f>
        <v>Manual</v>
      </c>
      <c r="U13" s="50" t="str">
        <f>IF($H$12="","",
IF(OR($H$12="Corrupción",$H$12="Lavado de Activos",$H$12="Financiación del Terrorismo",$H$12="Trámites, OPAs y Consultas de Acceso a la Información Pública"),"No Aplica",'5. Valoración de Controles'!$L13))</f>
        <v>Documentado</v>
      </c>
      <c r="V13" s="50" t="str">
        <f>IF($H$12="","",
IF(OR($H$12="Corrupción",$H$12="Lavado de Activos",$H$12="Financiación del Terrorismo",$H$12="Trámites, OPAs y Consultas de Acceso a la Información Pública"),"No Aplica",'5. Valoración de Controles'!$M$12))</f>
        <v>Continua</v>
      </c>
      <c r="W13" s="50" t="str">
        <f>IF($H$12="","",
IF(OR($H$12="Corrupción",$H$12="Lavado de Activos",$H$12="Financiación del Terrorismo",$H$12="Trámites, OPAs y Consultas de Acceso a la Información Pública"),"No Aplica",'5. Valoración de Controles'!$N13))</f>
        <v>Con registro</v>
      </c>
      <c r="X13" s="68" t="str">
        <f>IF($H$12="","",
IF(OR($H$12="Corrupción",$H$12="Lavado de Activos",$H$12="Financiación del Terrorismo",$H$12="Trámites, OPAs y Consultas de Acceso a la Información Pública"),"No Aplica",'5. Valoración de Controles'!$O13))</f>
        <v>https://drive.google.com/drive/folders/1Cmuh9h3zCkW9N3uB5YvpnvDk2OuqJ6Rvv</v>
      </c>
      <c r="Y13" s="68" t="str">
        <f>IF($H$12="","",
IF(OR($H$12="Corrupción",$H$12="Lavado de Activos",$H$12="Financiación del Terrorismo",$H$12="Trámites, OPAs y Consultas de Acceso a la Información Pública"),"No Aplica",'5. Valoración de Controles'!$P13))</f>
        <v>informes mensuales</v>
      </c>
      <c r="Z13" s="68" t="str">
        <f>IF($H$12="","",
IF(OR($H$12="Corrupción",$H$12="Lavado de Activos",$H$12="Financiación del Terrorismo",$H$12="Trámites, OPAs y Consultas de Acceso a la Información Pública"),"No Aplica",'5. Valoración de Controles'!$Q13))</f>
        <v xml:space="preserve">se realiza la revisión de alertas de posibles ataques se realiza la elaboración de políticas, manuales y procedimientos que cierren posibilidades a vulnerabilidades. </v>
      </c>
      <c r="AA13" s="52">
        <f>IF($H$12="","",
IF(OR($H$12="Corrupción",$H$12="Lavado de Activos",$H$12="Financiación del Terrorismo",$H$12="Trámites, OPAs y Consultas de Acceso a la Información Pública"),"No aplica",'5. Valoración de Controles'!$R13))</f>
        <v>0.4</v>
      </c>
      <c r="AB13" s="114"/>
      <c r="AC13" s="207"/>
      <c r="AD13" s="114"/>
      <c r="AE13" s="207"/>
      <c r="AF13" s="116"/>
      <c r="AG13" s="117"/>
      <c r="AH13" s="208"/>
      <c r="AI13" s="210"/>
      <c r="AJ13" s="205"/>
      <c r="AK13" s="213"/>
      <c r="AL13" s="205"/>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row>
    <row r="14" spans="1:67" ht="31.5" customHeight="1" x14ac:dyDescent="0.3">
      <c r="A14" s="118"/>
      <c r="B14" s="119"/>
      <c r="C14" s="119"/>
      <c r="D14" s="119"/>
      <c r="E14" s="119"/>
      <c r="F14" s="119"/>
      <c r="G14" s="119"/>
      <c r="H14" s="119"/>
      <c r="I14" s="119"/>
      <c r="J14" s="119"/>
      <c r="K14" s="114"/>
      <c r="L14" s="115"/>
      <c r="M14" s="119"/>
      <c r="N14" s="114"/>
      <c r="O14" s="115"/>
      <c r="P14" s="116"/>
      <c r="Q14" s="60" t="str">
        <f>IF($H$12="","",
IF(OR($H$12="Corrupción",$H$12="Lavado de Activos",$H$12="Financiación del Terrorismo",$H$12="Trámites, OPAs y Consultas de Acceso a la Información Pública"),'6.Valoración Control Corrupción'!$E14,'5. Valoración de Controles'!$H14))</f>
        <v xml:space="preserve">  </v>
      </c>
      <c r="R14" s="50">
        <f>IF($H$12="","",
IF(OR($H$12="Corrupción",$H$12="Lavado de Activos",$H$12="Financiación del Terrorismo",$H$12="Trámites, OPAs y Consultas de Acceso a la Información Pública"),"No Aplica",'5. Valoración de Controles'!$I14))</f>
        <v>0</v>
      </c>
      <c r="S14" s="50" t="str">
        <f>IF($H$12="","",
IF(OR($H$12="Corrupción",$H$12="Lavado de Activos",$H$12="Financiación del Terrorismo",$H$12="Trámites, OPAs y Consultas de Acceso a la Información Pública"),"No Aplica",'5. Valoración de Controles'!$J14))</f>
        <v/>
      </c>
      <c r="T14" s="50">
        <f>IF($H$12="","",
IF(OR($H$12="Corrupción",$H$12="Lavado de Activos",$H$12="Financiación del Terrorismo",$H$12="Trámites, OPAs y Consultas de Acceso a la Información Pública"),"No Aplica",'5. Valoración de Controles'!$K14))</f>
        <v>0</v>
      </c>
      <c r="U14" s="50">
        <f>IF($H$12="","",
IF(OR($H$12="Corrupción",$H$12="Lavado de Activos",$H$12="Financiación del Terrorismo",$H$12="Trámites, OPAs y Consultas de Acceso a la Información Pública"),"No Aplica",'5. Valoración de Controles'!$L14))</f>
        <v>0</v>
      </c>
      <c r="V14" s="50" t="str">
        <f>IF($H$12="","",
IF(OR($H$12="Corrupción",$H$12="Lavado de Activos",$H$12="Financiación del Terrorismo",$H$12="Trámites, OPAs y Consultas de Acceso a la Información Pública"),"No Aplica",'5. Valoración de Controles'!$M$12))</f>
        <v>Continua</v>
      </c>
      <c r="W14" s="50">
        <f>IF($H$12="","",
IF(OR($H$12="Corrupción",$H$12="Lavado de Activos",$H$12="Financiación del Terrorismo",$H$12="Trámites, OPAs y Consultas de Acceso a la Información Pública"),"No Aplica",'5. Valoración de Controles'!$N14))</f>
        <v>0</v>
      </c>
      <c r="X14" s="68">
        <f>IF($H$12="","",
IF(OR($H$12="Corrupción",$H$12="Lavado de Activos",$H$12="Financiación del Terrorismo",$H$12="Trámites, OPAs y Consultas de Acceso a la Información Pública"),"No Aplica",'5. Valoración de Controles'!$O14))</f>
        <v>0</v>
      </c>
      <c r="Y14" s="68">
        <f>IF($H$12="","",
IF(OR($H$12="Corrupción",$H$12="Lavado de Activos",$H$12="Financiación del Terrorismo",$H$12="Trámites, OPAs y Consultas de Acceso a la Información Pública"),"No Aplica",'5. Valoración de Controles'!$P14))</f>
        <v>0</v>
      </c>
      <c r="Z14" s="68">
        <f>IF($H$12="","",
IF(OR($H$12="Corrupción",$H$12="Lavado de Activos",$H$12="Financiación del Terrorismo",$H$12="Trámites, OPAs y Consultas de Acceso a la Información Pública"),"No Aplica",'5. Valoración de Controles'!$Q14))</f>
        <v>0</v>
      </c>
      <c r="AA14" s="52" t="str">
        <f>IF($H$12="","",
IF(OR($H$12="Corrupción",$H$12="Lavado de Activos",$H$12="Financiación del Terrorismo",$H$12="Trámites, OPAs y Consultas de Acceso a la Información Pública"),"No aplica",'5. Valoración de Controles'!$R14))</f>
        <v/>
      </c>
      <c r="AB14" s="114"/>
      <c r="AC14" s="207"/>
      <c r="AD14" s="114"/>
      <c r="AE14" s="207"/>
      <c r="AF14" s="116"/>
      <c r="AG14" s="117"/>
      <c r="AH14" s="208"/>
      <c r="AI14" s="210"/>
      <c r="AJ14" s="205"/>
      <c r="AK14" s="213"/>
      <c r="AL14" s="205"/>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row>
    <row r="15" spans="1:67" ht="31.5" customHeight="1" x14ac:dyDescent="0.3">
      <c r="A15" s="118">
        <v>3</v>
      </c>
      <c r="B15" s="119" t="str">
        <f>'2. Identificación del Riesgo'!B15:B17</f>
        <v>Tecnologías de la Información y las Comunicaciones</v>
      </c>
      <c r="C15" s="119" t="str">
        <f>IF('2. Identificación del Riesgo'!C15:C17="","",'2. Identificación del Riesgo'!C15:C17)</f>
        <v>Desarrollo tecnológico</v>
      </c>
      <c r="D15" s="119" t="str">
        <f>IF('2. Identificación del Riesgo'!D15:D17="","",'2. Identificación del Riesgo'!D15:D17)</f>
        <v>Afectación Reputacional</v>
      </c>
      <c r="E15" s="119" t="str">
        <f>IF('2. Identificación del Riesgo'!E15:E17="","",'2. Identificación del Riesgo'!E15:E17)</f>
        <v>Fallas en la definición de alcance, resultados esperados y otros requerimientos del usuario funcional. Debilidades en la definición y alcance en los atributos de calidad y operación.</v>
      </c>
      <c r="F15" s="119" t="str">
        <f>IF('2. Identificación del Riesgo'!F15:F17="","",'2. Identificación del Riesgo'!F15:F17)</f>
        <v>Falta de control y seguimiento durante el ciclo de vida del sistema de información,  No hay personal especializado en pruebas de sotfware, Falta monitoreo automatizado de soluciones, Pruebas de seguridad antes de salir a producción.</v>
      </c>
      <c r="G15" s="119" t="str">
        <f>IF('2. Identificación del Riesgo'!G15:G17="","",'2. Identificación del Riesgo'!G15:G17)</f>
        <v>Posibilidad de afectación reputacional por falencias en desarrollos y  soluciones tecnológicas debido a Falta de control y seguimiento durante el ciclo de vida del sistema de información,  No hay personal especializado en pruebas de sotfware, Falta monitoreo automatizado de soluciones, Pruebas de seguridad antes de salir a producción, perdidas de conexión de las bases de datos por falla en la infraestructura tecnológica</v>
      </c>
      <c r="H15" s="119" t="str">
        <f>IF('2. Identificación del Riesgo'!H15:H17="","",'2. Identificación del Riesgo'!H15:H17)</f>
        <v>Gestión</v>
      </c>
      <c r="I15" s="119" t="str">
        <f>IF('2. Identificación del Riesgo'!I15:I17="","",'2. Identificación del Riesgo'!I15:I17)</f>
        <v>Fallas Tecnológicas</v>
      </c>
      <c r="J15" s="119" t="str">
        <f>IF('2. Identificación del Riesgo'!J15:J17="","",'2. Identificación del Riesgo'!J15:J17)</f>
        <v>Baja: La actividad que conlleva el riesgo se ejecuta de 3 a 24 veces por año</v>
      </c>
      <c r="K15" s="114" t="str">
        <f>'2. Identificación del Riesgo'!K15:K17</f>
        <v>Baja</v>
      </c>
      <c r="L15" s="115">
        <f>'2. Identificación del Riesgo'!L15:L17</f>
        <v>0.4</v>
      </c>
      <c r="M15" s="119" t="str">
        <f>IF(OR('2. Identificación del Riesgo'!H15:H17="Corrupción",'2. Identificación del Riesgo'!H15:H17="Lavado de Activos",'2. Identificación del Riesgo'!H15:H17="Financiación del Terrorismo",'2. Identificación del Riesgo'!H15:H17="Trámites, OPAs y Consultas de Acceso a la Información Pública"),"No Aplica",
IF('2. Identificación del Riesgo'!M15:M17="","",'2. Identificación del Riesgo'!M15:M17))</f>
        <v>Reputacional: El riesgo afecta la imagen de la entidad con algunos usuarios de relevancia frente al logro de los objetivos</v>
      </c>
      <c r="N15" s="114" t="str">
        <f>'2. Identificación del Riesgo'!N15:N17</f>
        <v>Moderado</v>
      </c>
      <c r="O15" s="115">
        <f>'2. Identificación del Riesgo'!O15:O17</f>
        <v>0.6</v>
      </c>
      <c r="P15" s="116" t="str">
        <f>'2. Identificación del Riesgo'!P15:P17</f>
        <v>Moderado</v>
      </c>
      <c r="Q15" s="51" t="str">
        <f>IF($H$15="","",
IF(OR($H$15="Corrupción",$H$15="Lavado de Activos",$H$15="Financiación del Terrorismo",$H$15="Trámites, OPAs y Consultas de Acceso a la Información Pública"),'6.Valoración Control Corrupción'!$E15,'5. Valoración de Controles'!$H15))</f>
        <v xml:space="preserve">Profesional 12 de desarrollo Tecnologico Seguimiento a l cargue de requerimientos desde el área funcional de requerimientos en Gitlab: Software libre de control y gerencia de desarrollos tecnológicos, con respecto a las funcionalidades a ajustar, seguimiento a las labores de los desarrolladores de acuerdo con las necesidades de las áreas, validación de pruebas para paso a producción.  </v>
      </c>
      <c r="R15" s="50" t="str">
        <f>IF($H$15="","",
IF(OR($H$15="Corrupción",$H$15="Lavado de Activos",$H$15="Financiación del Terrorismo",$H$15="Trámites, OPAs y Consultas de Acceso a la Información Pública"),"No Aplica",'5. Valoración de Controles'!$I15))</f>
        <v>Preventivo</v>
      </c>
      <c r="S15" s="50" t="str">
        <f>IF($H$15="","",
IF(OR($H$15="Corrupción",$H$15="Lavado de Activos",$H$15="Financiación del Terrorismo",$H$15="Trámites, OPAs y Consultas de Acceso a la Información Pública"),"No Aplica",'5. Valoración de Controles'!$J15))</f>
        <v>Afecta probabilidad</v>
      </c>
      <c r="T15" s="50" t="str">
        <f>IF($H$15="","",
IF(OR($H$15="Corrupción",$H$15="Lavado de Activos",$H$15="Financiación del Terrorismo",$H$15="Trámites, OPAs y Consultas de Acceso a la Información Pública"),"No Aplica",'5. Valoración de Controles'!$K15))</f>
        <v>Manual</v>
      </c>
      <c r="U15" s="50" t="str">
        <f>IF($H$15="","",
IF(OR($H$15="Corrupción",$H$15="Lavado de Activos",$H$15="Financiación del Terrorismo",$H$15="Trámites, OPAs y Consultas de Acceso a la Información Pública"),"No Aplica",'5. Valoración de Controles'!$L15))</f>
        <v>Documentado</v>
      </c>
      <c r="V15" s="50" t="str">
        <f>IF($H$15="","",
IF(OR($H$15="Corrupción",$H$15="Lavado de Activos",$H$15="Financiación del Terrorismo",$H$15="Trámites, OPAs y Consultas de Acceso a la Información Pública"),"No Aplica",'5. Valoración de Controles'!$M15))</f>
        <v>Continua</v>
      </c>
      <c r="W15" s="50" t="str">
        <f>IF($H$15="","",
IF(OR($H$15="Corrupción",$H$15="Lavado de Activos",$H$15="Financiación del Terrorismo",$H$15="Trámites, OPAs y Consultas de Acceso a la Información Pública"),"No Aplica",'5. Valoración de Controles'!$N15))</f>
        <v>Con registro</v>
      </c>
      <c r="X15" s="68" t="str">
        <f>IF($H$15="","",
IF(OR($H$15="Corrupción",$H$15="Lavado de Activos",$H$15="Financiación del Terrorismo",$H$15="Trámites, OPAs y Consultas de Acceso a la Información Pública"),"No Aplica",'5. Valoración de Controles'!$O15))</f>
        <v>https://drive.google.com/drive/folders/1R3tbYTJJcxPwm9NPvL_UYr75o7e9MV_L</v>
      </c>
      <c r="Y15" s="68" t="str">
        <f>IF($H$15="","",
IF(OR($H$15="Corrupción",$H$15="Lavado de Activos",$H$15="Financiación del Terrorismo",$H$15="Trámites, OPAs y Consultas de Acceso a la Información Pública"),"No Aplica",'5. Valoración de Controles'!$P15))</f>
        <v>informes mensuales como evidencia del cargue y ejecución de los rewuerimientos</v>
      </c>
      <c r="Z15" s="68" t="str">
        <f>IF($H$15="","",
IF(OR($H$15="Corrupción",$H$15="Lavado de Activos",$H$15="Financiación del Terrorismo",$H$15="Trámites, OPAs y Consultas de Acceso a la Información Pública"),"No Aplica",'5. Valoración de Controles'!$Q15))</f>
        <v xml:space="preserve">validación y mesas de trabajo con las áreas funcionales para dar claridad a los requerimientos y tiempos de entrega de las funcionalidades. </v>
      </c>
      <c r="AA15" s="52">
        <f>IF($H$15="","",
IF(OR($H$15="Corrupción",$H$15="Lavado de Activos",$H$15="Financiación del Terrorismo",$H$15="Trámites, OPAs y Consultas de Acceso a la Información Pública"),"No aplica",'5. Valoración de Controles'!$R15))</f>
        <v>0.4</v>
      </c>
      <c r="AB15" s="114" t="str">
        <f>IF(H15="","",
IF(OR(H15="Corrupción",H15="Lavado de Activos",H15="Financiación del Terrorismo",H15="Trámites, OPAs y Consultas de Acceso a la Información Pública"),'6.Valoración Control Corrupción'!W15:W17,
IF(OR(H15&lt;&gt;"Corrupción",H15&lt;&gt;"Lavado de Activos",H15&lt;&gt;"Financiación del Terrorismo",H15&lt;&gt;"Trámites, OPAs y Consultas de Acceso a la Información Pública"),IF(AC15="","",
IF(AND(AC15&gt;0,AC15&lt;0.4),"Muy Baja",
IF(AND(AC15&gt;=0.4,AC15&lt;0.6),"Baja",
IF(AND(AC15&gt;=0.6,AC15&lt;0.8),"Media",
IF(AND(AC15&gt;=0.8,AC15&lt;1),"Alta",
IF(AC15&gt;=1,"Muy Alta","")))))))))</f>
        <v>Muy Baja</v>
      </c>
      <c r="AC15" s="206">
        <f>IF(H15="","",
IF(OR(H15="Corrupción",H15="Lavado de Activos",H15="Financiación del Terrorismo",H15="Trámites, OPAs y Consultas de Acceso a la Información Pública"),"No aplica",
IF(OR(H15&lt;&gt;"Corrupción",H15&lt;&gt;"Lavado de Activos",H15&lt;&gt;"Financiación del Terrorismo",H15&lt;&gt;"Trámites, OPAs y Consultas de Acceso a la Información Pública"),
IF('5. Valoración de Controles'!U17&gt;0,'5. Valoración de Controles'!U17,
IF('5. Valoración de Controles'!U16&gt;0,'5. Valoración de Controles'!U16,
IF('5. Valoración de Controles'!U15&gt;0,'5. Valoración de Controles'!U15,L15))))))</f>
        <v>0.24</v>
      </c>
      <c r="AD15" s="114" t="str">
        <f>IF(H15="","",
IF(OR(H15="Corrupción",H15="Lavado de Activos",H15="Financiación del Terrorismo",H15="Trámites, OPAs y Consultas de Acceso a la Información Pública"),'3. Impacto Riesgo de Corrupción'!Z15:Z17,
IF(OR(H15&lt;&gt;"Corrupción",H15&lt;&gt;"Lavado de Activos",H15&lt;&gt;"Financiación del Terrorismo",H15&lt;&gt;"Trámites, OPAs y Consultas de Acceso a la Información Pública"),
IF(AE15="","",
IF(AND(AE15&gt;0,AE15&lt;0.4),"Leve",
IF(AND(AE15&gt;=0.4,AE15&lt;0.6),"Menor",
IF(AND(AE15&gt;=0.6,AE15&lt;0.8),"Moderado",
IF(AND(AE15&gt;=0.8,AE15&lt;1),"Mayor",
IF(AE15&gt;=1,"Catastrófico","")))))))))</f>
        <v>Moderado</v>
      </c>
      <c r="AE15" s="206">
        <f>IF(H15="","",
IF(OR(H15="Corrupción",H15="Lavado de Activos",H15="Financiación del Terrorismo",H15="Trámites, OPAs y Consultas de Acceso a la Información Pública"),"No aplica",
IF(OR(H15&lt;&gt;"Corrupción",H15&lt;&gt;"Lavado de Activos",H15&lt;&gt;"Financiación del Terrorismo",H15&lt;&gt;"Trámites, OPAs y Consultas de Acceso a la Información Pública"),
IF('5. Valoración de Controles'!V17&gt;0,'5. Valoración de Controles'!V17,
IF('5. Valoración de Controles'!V16&gt;0,'5. Valoración de Controles'!V16,
IF('5. Valoración de Controles'!V15&gt;0,'5. Valoración de Controles'!V15,O15))))))</f>
        <v>0.6</v>
      </c>
      <c r="AF15" s="116" t="str">
        <f t="shared" ref="AF15" si="3">IF(AND(AB15="Muy Alta",OR(AD15="Leve",AD15="Menor",AD15="Moderado",AD15="Mayor")),"Alto",
IF(AND(AB15="Alta",OR(AD15="Leve",AD15="Menor")),"Moderado",
IF(AND(AB15="Alta",OR(AD15="Moderado",AD15="Mayor")),"Alto",
IF(AND(AB15="Media",OR(AD15="Leve",AD15="Menor",AD15="Moderado")),"Moderado",
IF(AND(AB15="Media",OR(AD15="Mayor")),"Alto",
IF(AND(AB15="Baja",OR(AD15="Leve")),"Bajo",
IF(AND(OR(AB15="Baja",AB15="Improbable"),OR(AD15="Menor",AD15="Moderado")),"Moderado",
IF(AND(OR(AB15="Baja",AB15="Improbable"),AD15="Mayor"),"Alto",
IF(AND(AB15="Muy Baja",OR(AD15="Leve",AD15="Menor")),"Bajo",
IF(AND(OR(AB15="Muy Baja",AB15="Rara vez"),OR(AD15="Moderado")),"Moderado",
IF(AND(OR(AB15="Muy Baja",AB15="Rara vez"),AD15="Mayor"),"Alto",
IF(AND(OR(AB15="Casi seguro",AB15="Probable",AB15="Posible"),AD15="Mayor"),"Extremo",
IF(AND(AB15="Casi seguro",AD15="Moderado"),"Extremo",
IF(AND(OR(AB15="Probable",AB15="Posible"),OR(AD15="Moderado")),"Alto",
IF(AD15="Catastrófico","Extremo","")))))))))))))))</f>
        <v>Moderado</v>
      </c>
      <c r="AG15" s="117" t="s">
        <v>67</v>
      </c>
      <c r="AH15" s="185" t="str">
        <f t="shared" ref="AH15" si="4">IF(AG15="Reducir (Mitigar)","Debe establecer el plan de acción a implementar para mitigar el nivel del riesgo",
IF(AG15="Reducir (Transferir)","No amerita plan de acción. Debe tercerizar la actividad que genera este riesgo o adquirir polizas para evitar responsabilidad economica, sin embargo mantiene la responsabilidad reputacional",
IF(AG15="Aceptar","No amerita plan de acción. Asuma las consecuencias de la materialización del riesgo",
IF(AG15="Evitar","No amerita plan de acción. No ejecute la actividad que genera el riesgo",
IF(AG15="Reducir","Debe establecer el plan de acción a implementar para mitigar el nivel del riesgo",
IF(AG15="Compartir","No amerita plan de acción. Comparta el riesgo con una parte interesada que pueda gestionarlo con mas eficacia",""))))))</f>
        <v>No amerita plan de acción. Asuma las consecuencias de la materialización del riesgo</v>
      </c>
      <c r="AI15" s="209"/>
      <c r="AJ15" s="211"/>
      <c r="AK15" s="212" t="str">
        <f t="shared" ref="AK15" si="5">IF(AI15="","","∑ Peso porcentual de cada acción definida")</f>
        <v/>
      </c>
      <c r="AL15" s="120"/>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row>
    <row r="16" spans="1:67" ht="31.5" customHeight="1" x14ac:dyDescent="0.3">
      <c r="A16" s="118"/>
      <c r="B16" s="119"/>
      <c r="C16" s="119"/>
      <c r="D16" s="119"/>
      <c r="E16" s="119"/>
      <c r="F16" s="119"/>
      <c r="G16" s="119"/>
      <c r="H16" s="119"/>
      <c r="I16" s="119"/>
      <c r="J16" s="119"/>
      <c r="K16" s="114"/>
      <c r="L16" s="115"/>
      <c r="M16" s="119"/>
      <c r="N16" s="114"/>
      <c r="O16" s="115"/>
      <c r="P16" s="116"/>
      <c r="Q16" s="51" t="str">
        <f>IF($H$15="","",
IF(OR($H$15="Corrupción",$H$15="Lavado de Activos",$H$15="Financiación del Terrorismo",$H$15="Trámites, OPAs y Consultas de Acceso a la Información Pública"),'6.Valoración Control Corrupción'!$E16,'5. Valoración de Controles'!$H16))</f>
        <v xml:space="preserve">  </v>
      </c>
      <c r="R16" s="50">
        <f>IF($H$15="","",
IF(OR($H$15="Corrupción",$H$15="Lavado de Activos",$H$15="Financiación del Terrorismo",$H$15="Trámites, OPAs y Consultas de Acceso a la Información Pública"),"No Aplica",'5. Valoración de Controles'!$I16))</f>
        <v>0</v>
      </c>
      <c r="S16" s="50" t="str">
        <f>IF($H$15="","",
IF(OR($H$15="Corrupción",$H$15="Lavado de Activos",$H$15="Financiación del Terrorismo",$H$15="Trámites, OPAs y Consultas de Acceso a la Información Pública"),"No Aplica",'5. Valoración de Controles'!$J16))</f>
        <v/>
      </c>
      <c r="T16" s="50">
        <f>IF($H$15="","",
IF(OR($H$15="Corrupción",$H$15="Lavado de Activos",$H$15="Financiación del Terrorismo",$H$15="Trámites, OPAs y Consultas de Acceso a la Información Pública"),"No Aplica",'5. Valoración de Controles'!$K16))</f>
        <v>0</v>
      </c>
      <c r="U16" s="50">
        <f>IF($H$15="","",
IF(OR($H$15="Corrupción",$H$15="Lavado de Activos",$H$15="Financiación del Terrorismo",$H$15="Trámites, OPAs y Consultas de Acceso a la Información Pública"),"No Aplica",'5. Valoración de Controles'!$L16))</f>
        <v>0</v>
      </c>
      <c r="V16" s="50">
        <f>IF($H$15="","",
IF(OR($H$15="Corrupción",$H$15="Lavado de Activos",$H$15="Financiación del Terrorismo",$H$15="Trámites, OPAs y Consultas de Acceso a la Información Pública"),"No Aplica",'5. Valoración de Controles'!$M16))</f>
        <v>0</v>
      </c>
      <c r="W16" s="50">
        <f>IF($H$15="","",
IF(OR($H$15="Corrupción",$H$15="Lavado de Activos",$H$15="Financiación del Terrorismo",$H$15="Trámites, OPAs y Consultas de Acceso a la Información Pública"),"No Aplica",'5. Valoración de Controles'!$N16))</f>
        <v>0</v>
      </c>
      <c r="X16" s="68">
        <f>IF($H$15="","",
IF(OR($H$15="Corrupción",$H$15="Lavado de Activos",$H$15="Financiación del Terrorismo",$H$15="Trámites, OPAs y Consultas de Acceso a la Información Pública"),"No Aplica",'5. Valoración de Controles'!$O16))</f>
        <v>0</v>
      </c>
      <c r="Y16" s="68">
        <f>IF($H$15="","",
IF(OR($H$15="Corrupción",$H$15="Lavado de Activos",$H$15="Financiación del Terrorismo",$H$15="Trámites, OPAs y Consultas de Acceso a la Información Pública"),"No Aplica",'5. Valoración de Controles'!$P16))</f>
        <v>0</v>
      </c>
      <c r="Z16" s="68">
        <f>IF($H$15="","",
IF(OR($H$15="Corrupción",$H$15="Lavado de Activos",$H$15="Financiación del Terrorismo",$H$15="Trámites, OPAs y Consultas de Acceso a la Información Pública"),"No Aplica",'5. Valoración de Controles'!$Q16))</f>
        <v>0</v>
      </c>
      <c r="AA16" s="52" t="str">
        <f>IF($H$15="","",
IF(OR($H$15="Corrupción",$H$15="Lavado de Activos",$H$15="Financiación del Terrorismo",$H$15="Trámites, OPAs y Consultas de Acceso a la Información Pública"),"No aplica",'5. Valoración de Controles'!$R16))</f>
        <v/>
      </c>
      <c r="AB16" s="114"/>
      <c r="AC16" s="207"/>
      <c r="AD16" s="114"/>
      <c r="AE16" s="207"/>
      <c r="AF16" s="116"/>
      <c r="AG16" s="117"/>
      <c r="AH16" s="208"/>
      <c r="AI16" s="210"/>
      <c r="AJ16" s="205"/>
      <c r="AK16" s="213"/>
      <c r="AL16" s="205"/>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row>
    <row r="17" spans="1:67" ht="31.5" customHeight="1" x14ac:dyDescent="0.3">
      <c r="A17" s="118"/>
      <c r="B17" s="119"/>
      <c r="C17" s="119"/>
      <c r="D17" s="119"/>
      <c r="E17" s="119"/>
      <c r="F17" s="119"/>
      <c r="G17" s="119"/>
      <c r="H17" s="119"/>
      <c r="I17" s="119"/>
      <c r="J17" s="119"/>
      <c r="K17" s="114"/>
      <c r="L17" s="115"/>
      <c r="M17" s="119"/>
      <c r="N17" s="114"/>
      <c r="O17" s="115"/>
      <c r="P17" s="116"/>
      <c r="Q17" s="51" t="str">
        <f>IF($H$15="","",
IF(OR($H$15="Corrupción",$H$15="Lavado de Activos",$H$15="Financiación del Terrorismo",$H$15="Trámites, OPAs y Consultas de Acceso a la Información Pública"),'6.Valoración Control Corrupción'!$E17,'5. Valoración de Controles'!$H17))</f>
        <v xml:space="preserve">  </v>
      </c>
      <c r="R17" s="50">
        <f>IF($H$15="","",
IF(OR($H$15="Corrupción",$H$15="Lavado de Activos",$H$15="Financiación del Terrorismo",$H$15="Trámites, OPAs y Consultas de Acceso a la Información Pública"),"No Aplica",'5. Valoración de Controles'!$I17))</f>
        <v>0</v>
      </c>
      <c r="S17" s="50" t="str">
        <f>IF($H$15="","",
IF(OR($H$15="Corrupción",$H$15="Lavado de Activos",$H$15="Financiación del Terrorismo",$H$15="Trámites, OPAs y Consultas de Acceso a la Información Pública"),"No Aplica",'5. Valoración de Controles'!$J17))</f>
        <v/>
      </c>
      <c r="T17" s="50">
        <f>IF($H$15="","",
IF(OR($H$15="Corrupción",$H$15="Lavado de Activos",$H$15="Financiación del Terrorismo",$H$15="Trámites, OPAs y Consultas de Acceso a la Información Pública"),"No Aplica",'5. Valoración de Controles'!$K17))</f>
        <v>0</v>
      </c>
      <c r="U17" s="50">
        <f>IF($H$15="","",
IF(OR($H$15="Corrupción",$H$15="Lavado de Activos",$H$15="Financiación del Terrorismo",$H$15="Trámites, OPAs y Consultas de Acceso a la Información Pública"),"No Aplica",'5. Valoración de Controles'!$L17))</f>
        <v>0</v>
      </c>
      <c r="V17" s="50">
        <f>IF($H$15="","",
IF(OR($H$15="Corrupción",$H$15="Lavado de Activos",$H$15="Financiación del Terrorismo",$H$15="Trámites, OPAs y Consultas de Acceso a la Información Pública"),"No Aplica",'5. Valoración de Controles'!$M17))</f>
        <v>0</v>
      </c>
      <c r="W17" s="50">
        <f>IF($H$15="","",
IF(OR($H$15="Corrupción",$H$15="Lavado de Activos",$H$15="Financiación del Terrorismo",$H$15="Trámites, OPAs y Consultas de Acceso a la Información Pública"),"No Aplica",'5. Valoración de Controles'!$N17))</f>
        <v>0</v>
      </c>
      <c r="X17" s="68">
        <f>IF($H$15="","",
IF(OR($H$15="Corrupción",$H$15="Lavado de Activos",$H$15="Financiación del Terrorismo",$H$15="Trámites, OPAs y Consultas de Acceso a la Información Pública"),"No Aplica",'5. Valoración de Controles'!$O17))</f>
        <v>0</v>
      </c>
      <c r="Y17" s="68">
        <f>IF($H$15="","",
IF(OR($H$15="Corrupción",$H$15="Lavado de Activos",$H$15="Financiación del Terrorismo",$H$15="Trámites, OPAs y Consultas de Acceso a la Información Pública"),"No Aplica",'5. Valoración de Controles'!$P17))</f>
        <v>0</v>
      </c>
      <c r="Z17" s="68">
        <f>IF($H$15="","",
IF(OR($H$15="Corrupción",$H$15="Lavado de Activos",$H$15="Financiación del Terrorismo",$H$15="Trámites, OPAs y Consultas de Acceso a la Información Pública"),"No Aplica",'5. Valoración de Controles'!$Q17))</f>
        <v>0</v>
      </c>
      <c r="AA17" s="52" t="str">
        <f>IF($H$15="","",
IF(OR($H$15="Corrupción",$H$15="Lavado de Activos",$H$15="Financiación del Terrorismo",$H$15="Trámites, OPAs y Consultas de Acceso a la Información Pública"),"No aplica",'5. Valoración de Controles'!$R17))</f>
        <v/>
      </c>
      <c r="AB17" s="114"/>
      <c r="AC17" s="207"/>
      <c r="AD17" s="114"/>
      <c r="AE17" s="207"/>
      <c r="AF17" s="116"/>
      <c r="AG17" s="117"/>
      <c r="AH17" s="208"/>
      <c r="AI17" s="210"/>
      <c r="AJ17" s="205"/>
      <c r="AK17" s="213"/>
      <c r="AL17" s="205"/>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row>
    <row r="18" spans="1:67" ht="31.5" customHeight="1" x14ac:dyDescent="0.3">
      <c r="A18" s="118">
        <v>4</v>
      </c>
      <c r="B18" s="119" t="str">
        <f>'2. Identificación del Riesgo'!B18:B20</f>
        <v>Tecnologías de la Información y las Comunicaciones</v>
      </c>
      <c r="C18" s="119" t="str">
        <f>IF('2. Identificación del Riesgo'!C18:C20="","",'2. Identificación del Riesgo'!C18:C20)</f>
        <v>Infraestructura tecnológica</v>
      </c>
      <c r="D18" s="119" t="str">
        <f>IF('2. Identificación del Riesgo'!D18:D20="","",'2. Identificación del Riesgo'!D18:D20)</f>
        <v>Afectación Reputacional</v>
      </c>
      <c r="E18" s="119" t="str">
        <f>IF('2. Identificación del Riesgo'!E18:E20="","",'2. Identificación del Riesgo'!E18:E20)</f>
        <v>Perdida y retrasos en la disponibilidad de los servicios tecnologicios</v>
      </c>
      <c r="F18" s="119" t="str">
        <f>IF('2. Identificación del Riesgo'!F18:F20="","",'2. Identificación del Riesgo'!F18:F20)</f>
        <v>Falta de operatividad de la infraestructura (Servidores, pc, aires acondicionados, UPS,etc) por problemas de obsolescencia tecnológica, software desactualizado o, con fallas o, terminación de vida util de componentes.
Problemas con el fluido eléctrico en términos de falta del mismo, sobrecargas y problemas en la red eléctrica.
 Falta de conectividad de red o problemas con infraestructura de red de comunicaciones (LAN / WAN)</v>
      </c>
      <c r="G18" s="119" t="str">
        <f>IF('2. Identificación del Riesgo'!G18:G20="","",'2. Identificación del Riesgo'!G18:G20)</f>
        <v xml:space="preserve"> Posibilidad de afectación reputacional por falencias en la operatividad de la infraestructura tecnológica debido a Falta de operatividad de la infraestructura (Servidores, pc, aires acondicionados, UPS,etc) por problemas de obsolescencia tecnológica, software desactualizado o, con fallas o, terminación de vida util de componentes.
Problemas con el fluido eléctrico en términos de falta del mismo, sobrecargas y problemas en la red eléctrica.
 Falta de conectividad de red o problemas con infraestructura de red de comunicaciones (LAN / WAN)</v>
      </c>
      <c r="H18" s="119" t="str">
        <f>IF('2. Identificación del Riesgo'!H18:H20="","",'2. Identificación del Riesgo'!H18:H20)</f>
        <v>Gestión</v>
      </c>
      <c r="I18" s="119" t="str">
        <f>IF('2. Identificación del Riesgo'!I18:I20="","",'2. Identificación del Riesgo'!I18:I20)</f>
        <v>Fallas Tecnológicas</v>
      </c>
      <c r="J18" s="119" t="str">
        <f>IF('2. Identificación del Riesgo'!J18:J20="","",'2. Identificación del Riesgo'!J18:J20)</f>
        <v>Baja: La actividad que conlleva el riesgo se ejecuta de 3 a 24 veces por año</v>
      </c>
      <c r="K18" s="114" t="str">
        <f>'2. Identificación del Riesgo'!K18:K20</f>
        <v>Baja</v>
      </c>
      <c r="L18" s="115">
        <f>'2. Identificación del Riesgo'!L18:L20</f>
        <v>0.4</v>
      </c>
      <c r="M18" s="119" t="str">
        <f>IF(OR('2. Identificación del Riesgo'!H18:H20="Corrupción",'2. Identificación del Riesgo'!H18:H20="Lavado de Activos",'2. Identificación del Riesgo'!H18:H20="Financiación del Terrorismo",'2. Identificación del Riesgo'!H18:H20="Trámites, OPAs y Consultas de Acceso a la Información Pública"),"No Aplica",
IF('2. Identificación del Riesgo'!M18:M20="","",'2. Identificación del Riesgo'!M18:M20))</f>
        <v>Reputacional: El riesgo afecta la imagen de la entidad con algunos usuarios de relevancia frente al logro de los objetivos</v>
      </c>
      <c r="N18" s="114" t="str">
        <f>'2. Identificación del Riesgo'!N18:N20</f>
        <v>Moderado</v>
      </c>
      <c r="O18" s="115">
        <f>'2. Identificación del Riesgo'!O18:O20</f>
        <v>0.6</v>
      </c>
      <c r="P18" s="116" t="str">
        <f>'2. Identificación del Riesgo'!P18:P20</f>
        <v>Moderado</v>
      </c>
      <c r="Q18" s="51" t="str">
        <f>IF($H$18="","",
IF(OR($H$18="Corrupción",$H$18="Lavado de Activos",$H$18="Financiación del Terrorismo",$H$18="Trámites, OPAs y Consultas de Acceso a la Información Pública"),'6.Valoración Control Corrupción'!$E18,'5. Valoración de Controles'!$H18))</f>
        <v xml:space="preserve">Profesional especializado 23 de infra estructura tecnologica, contratistas de redes de conectividad  Plan de Actualización tecnológica, elaborración de procesos, adjudicación de contratos y ejecución contractual.  </v>
      </c>
      <c r="R18" s="50" t="str">
        <f>IF($H$18="","",
IF(OR($H$18="Corrupción",$H$18="Lavado de Activos",$H$18="Financiación del Terrorismo",$H$18="Trámites, OPAs y Consultas de Acceso a la Información Pública"),"No Aplica",'5. Valoración de Controles'!$I18))</f>
        <v>Preventivo</v>
      </c>
      <c r="S18" s="50" t="str">
        <f>IF($H$18="","",
IF(OR($H$18="Corrupción",$H$18="Lavado de Activos",$H$18="Financiación del Terrorismo",$H$18="Trámites, OPAs y Consultas de Acceso a la Información Pública"),"No Aplica",'5. Valoración de Controles'!$J18))</f>
        <v>Afecta probabilidad</v>
      </c>
      <c r="T18" s="50" t="str">
        <f>IF($H$18="","",
IF(OR($H$18="Corrupción",$H$18="Lavado de Activos",$H$18="Financiación del Terrorismo",$H$18="Trámites, OPAs y Consultas de Acceso a la Información Pública"),"No Aplica",'5. Valoración de Controles'!$K18))</f>
        <v>Manual</v>
      </c>
      <c r="U18" s="50" t="str">
        <f>IF($H$18="","",
IF(OR($H$18="Corrupción",$H$18="Lavado de Activos",$H$18="Financiación del Terrorismo",$H$18="Trámites, OPAs y Consultas de Acceso a la Información Pública"),"No Aplica",'5. Valoración de Controles'!$L18))</f>
        <v>Documentado</v>
      </c>
      <c r="V18" s="50" t="str">
        <f>IF($H$18="","",
IF(OR($H$18="Corrupción",$H$18="Lavado de Activos",$H$18="Financiación del Terrorismo",$H$18="Trámites, OPAs y Consultas de Acceso a la Información Pública"),"No Aplica",'5. Valoración de Controles'!$M18))</f>
        <v>Continua</v>
      </c>
      <c r="W18" s="50" t="str">
        <f>IF($H$18="","",
IF(OR($H$18="Corrupción",$H$18="Lavado de Activos",$H$18="Financiación del Terrorismo",$H$18="Trámites, OPAs y Consultas de Acceso a la Información Pública"),"No Aplica",'5. Valoración de Controles'!$N18))</f>
        <v>Con registro</v>
      </c>
      <c r="X18" s="68" t="str">
        <f>IF($H$18="","",
IF(OR($H$18="Corrupción",$H$18="Lavado de Activos",$H$18="Financiación del Terrorismo",$H$18="Trámites, OPAs y Consultas de Acceso a la Información Pública"),"No Aplica",'5. Valoración de Controles'!$O18))</f>
        <v>https://drive.google.com/drive/folders/1jpypD-7rHQgKvIAOkSqH5aax8vB7Hx6s</v>
      </c>
      <c r="Y18" s="68" t="str">
        <f>IF($H$18="","",
IF(OR($H$18="Corrupción",$H$18="Lavado de Activos",$H$18="Financiación del Terrorismo",$H$18="Trámites, OPAs y Consultas de Acceso a la Información Pública"),"No Aplica",'5. Valoración de Controles'!$P18))</f>
        <v>informes mensuales</v>
      </c>
      <c r="Z18" s="68" t="str">
        <f>IF($H$18="","",
IF(OR($H$18="Corrupción",$H$18="Lavado de Activos",$H$18="Financiación del Terrorismo",$H$18="Trámites, OPAs y Consultas de Acceso a la Información Pública"),"No Aplica",'5. Valoración de Controles'!$Q18))</f>
        <v>Revisión de obsolecencia, cambio de equipos, Mantenimientos preventivos y correctivos a los equipos de infraestructura tecnologia, adquisición de equipos para garantizar el funcionamiento de los sitemas de la entidad</v>
      </c>
      <c r="AA18" s="52">
        <f>IF($H$18="","",
IF(OR($H$18="Corrupción",$H$18="Lavado de Activos",$H$18="Financiación del Terrorismo",$H$18="Trámites, OPAs y Consultas de Acceso a la Información Pública"),"No aplica",'5. Valoración de Controles'!$R18))</f>
        <v>0.4</v>
      </c>
      <c r="AB18" s="114" t="str">
        <f>IF(H18="","",
IF(OR(H18="Corrupción",H18="Lavado de Activos",H18="Financiación del Terrorismo",H18="Trámites, OPAs y Consultas de Acceso a la Información Pública"),'6.Valoración Control Corrupción'!W18:W20,
IF(OR(H18&lt;&gt;"Corrupción",H18&lt;&gt;"Lavado de Activos",H18&lt;&gt;"Financiación del Terrorismo",H18&lt;&gt;"Trámites, OPAs y Consultas de Acceso a la Información Pública"),IF(AC18="","",
IF(AND(AC18&gt;0,AC18&lt;0.4),"Muy Baja",
IF(AND(AC18&gt;=0.4,AC18&lt;0.6),"Baja",
IF(AND(AC18&gt;=0.6,AC18&lt;0.8),"Media",
IF(AND(AC18&gt;=0.8,AC18&lt;1),"Alta",
IF(AC18&gt;=1,"Muy Alta","")))))))))</f>
        <v>Muy Baja</v>
      </c>
      <c r="AC18" s="206">
        <f>IF(H18="","",
IF(OR(H18="Corrupción",H18="Lavado de Activos",H18="Financiación del Terrorismo",H18="Trámites, OPAs y Consultas de Acceso a la Información Pública"),"No aplica",
IF(OR(H18&lt;&gt;"Corrupción",H18&lt;&gt;"Lavado de Activos",H18&lt;&gt;"Financiación del Terrorismo",H18&lt;&gt;"Trámites, OPAs y Consultas de Acceso a la Información Pública"),
IF('5. Valoración de Controles'!U20&gt;0,'5. Valoración de Controles'!U20,
IF('5. Valoración de Controles'!U19&gt;0,'5. Valoración de Controles'!U19,
IF('5. Valoración de Controles'!U18&gt;0,'5. Valoración de Controles'!U18,L18))))))</f>
        <v>0.14399999999999999</v>
      </c>
      <c r="AD18" s="114" t="str">
        <f>IF(H18="","",
IF(OR(H18="Corrupción",H18="Lavado de Activos",H18="Financiación del Terrorismo",H18="Trámites, OPAs y Consultas de Acceso a la Información Pública"),'3. Impacto Riesgo de Corrupción'!Z18:Z20,
IF(OR(H18&lt;&gt;"Corrupción",H18&lt;&gt;"Lavado de Activos",H18&lt;&gt;"Financiación del Terrorismo",H18&lt;&gt;"Trámites, OPAs y Consultas de Acceso a la Información Pública"),
IF(AE18="","",
IF(AND(AE18&gt;0,AE18&lt;0.4),"Leve",
IF(AND(AE18&gt;=0.4,AE18&lt;0.6),"Menor",
IF(AND(AE18&gt;=0.6,AE18&lt;0.8),"Moderado",
IF(AND(AE18&gt;=0.8,AE18&lt;1),"Mayor",
IF(AE18&gt;=1,"Catastrófico","")))))))))</f>
        <v>Moderado</v>
      </c>
      <c r="AE18" s="206">
        <f>IF(H18="","",
IF(OR(H18="Corrupción",H18="Lavado de Activos",H18="Financiación del Terrorismo",H18="Trámites, OPAs y Consultas de Acceso a la Información Pública"),"No aplica",
IF(OR(H18&lt;&gt;"Corrupción",H18&lt;&gt;"Lavado de Activos",H18&lt;&gt;"Financiación del Terrorismo",H18&lt;&gt;"Trámites, OPAs y Consultas de Acceso a la Información Pública"),
IF('5. Valoración de Controles'!V20&gt;0,'5. Valoración de Controles'!V20,
IF('5. Valoración de Controles'!V19&gt;0,'5. Valoración de Controles'!V19,
IF('5. Valoración de Controles'!V18&gt;0,'5. Valoración de Controles'!V18,O18))))))</f>
        <v>0.6</v>
      </c>
      <c r="AF18" s="116" t="str">
        <f t="shared" ref="AF18" si="6">IF(AND(AB18="Muy Alta",OR(AD18="Leve",AD18="Menor",AD18="Moderado",AD18="Mayor")),"Alto",
IF(AND(AB18="Alta",OR(AD18="Leve",AD18="Menor")),"Moderado",
IF(AND(AB18="Alta",OR(AD18="Moderado",AD18="Mayor")),"Alto",
IF(AND(AB18="Media",OR(AD18="Leve",AD18="Menor",AD18="Moderado")),"Moderado",
IF(AND(AB18="Media",OR(AD18="Mayor")),"Alto",
IF(AND(AB18="Baja",OR(AD18="Leve")),"Bajo",
IF(AND(OR(AB18="Baja",AB18="Improbable"),OR(AD18="Menor",AD18="Moderado")),"Moderado",
IF(AND(OR(AB18="Baja",AB18="Improbable"),AD18="Mayor"),"Alto",
IF(AND(AB18="Muy Baja",OR(AD18="Leve",AD18="Menor")),"Bajo",
IF(AND(OR(AB18="Muy Baja",AB18="Rara vez"),OR(AD18="Moderado")),"Moderado",
IF(AND(OR(AB18="Muy Baja",AB18="Rara vez"),AD18="Mayor"),"Alto",
IF(AND(OR(AB18="Casi seguro",AB18="Probable",AB18="Posible"),AD18="Mayor"),"Extremo",
IF(AND(AB18="Casi seguro",AD18="Moderado"),"Extremo",
IF(AND(OR(AB18="Probable",AB18="Posible"),OR(AD18="Moderado")),"Alto",
IF(AD18="Catastrófico","Extremo","")))))))))))))))</f>
        <v>Moderado</v>
      </c>
      <c r="AG18" s="117" t="s">
        <v>67</v>
      </c>
      <c r="AH18" s="185" t="str">
        <f t="shared" ref="AH18" si="7">IF(AG18="Reducir (Mitigar)","Debe establecer el plan de acción a implementar para mitigar el nivel del riesgo",
IF(AG18="Reducir (Transferir)","No amerita plan de acción. Debe tercerizar la actividad que genera este riesgo o adquirir polizas para evitar responsabilidad economica, sin embargo mantiene la responsabilidad reputacional",
IF(AG18="Aceptar","No amerita plan de acción. Asuma las consecuencias de la materialización del riesgo",
IF(AG18="Evitar","No amerita plan de acción. No ejecute la actividad que genera el riesgo",
IF(AG18="Reducir","Debe establecer el plan de acción a implementar para mitigar el nivel del riesgo",
IF(AG18="Compartir","No amerita plan de acción. Comparta el riesgo con una parte interesada que pueda gestionarlo con mas eficacia",""))))))</f>
        <v>No amerita plan de acción. Asuma las consecuencias de la materialización del riesgo</v>
      </c>
      <c r="AI18" s="209"/>
      <c r="AJ18" s="211"/>
      <c r="AK18" s="212" t="str">
        <f t="shared" ref="AK18" si="8">IF(AI18="","","∑ Peso porcentual de cada acción definida")</f>
        <v/>
      </c>
      <c r="AL18" s="120"/>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row>
    <row r="19" spans="1:67" ht="31.5" customHeight="1" x14ac:dyDescent="0.3">
      <c r="A19" s="118"/>
      <c r="B19" s="119"/>
      <c r="C19" s="119"/>
      <c r="D19" s="119"/>
      <c r="E19" s="119"/>
      <c r="F19" s="119"/>
      <c r="G19" s="119"/>
      <c r="H19" s="119"/>
      <c r="I19" s="119"/>
      <c r="J19" s="119"/>
      <c r="K19" s="114"/>
      <c r="L19" s="115"/>
      <c r="M19" s="119"/>
      <c r="N19" s="114"/>
      <c r="O19" s="115"/>
      <c r="P19" s="116"/>
      <c r="Q19" s="51" t="str">
        <f>IF($H$18="","",
IF(OR($H$18="Corrupción",$H$18="Lavado de Activos",$H$18="Financiación del Terrorismo",$H$18="Trámites, OPAs y Consultas de Acceso a la Información Pública"),'6.Valoración Control Corrupción'!$E19,'5. Valoración de Controles'!$H19))</f>
        <v xml:space="preserve">contratista de seguiridad de la informacion  Elaboración del Mapa de riesgos Infraestructura Tecnológica </v>
      </c>
      <c r="R19" s="50" t="str">
        <f>IF($H$18="","",
IF(OR($H$18="Corrupción",$H$18="Lavado de Activos",$H$18="Financiación del Terrorismo",$H$18="Trámites, OPAs y Consultas de Acceso a la Información Pública"),"No Aplica",'5. Valoración de Controles'!$I19))</f>
        <v>Preventivo</v>
      </c>
      <c r="S19" s="50" t="str">
        <f>IF($H$18="","",
IF(OR($H$18="Corrupción",$H$18="Lavado de Activos",$H$18="Financiación del Terrorismo",$H$18="Trámites, OPAs y Consultas de Acceso a la Información Pública"),"No Aplica",'5. Valoración de Controles'!$J19))</f>
        <v>Afecta probabilidad</v>
      </c>
      <c r="T19" s="50" t="str">
        <f>IF($H$18="","",
IF(OR($H$18="Corrupción",$H$18="Lavado de Activos",$H$18="Financiación del Terrorismo",$H$18="Trámites, OPAs y Consultas de Acceso a la Información Pública"),"No Aplica",'5. Valoración de Controles'!$K19))</f>
        <v>Manual</v>
      </c>
      <c r="U19" s="50" t="str">
        <f>IF($H$18="","",
IF(OR($H$18="Corrupción",$H$18="Lavado de Activos",$H$18="Financiación del Terrorismo",$H$18="Trámites, OPAs y Consultas de Acceso a la Información Pública"),"No Aplica",'5. Valoración de Controles'!$L19))</f>
        <v>Documentado</v>
      </c>
      <c r="V19" s="50" t="str">
        <f>IF($H$18="","",
IF(OR($H$18="Corrupción",$H$18="Lavado de Activos",$H$18="Financiación del Terrorismo",$H$18="Trámites, OPAs y Consultas de Acceso a la Información Pública"),"No Aplica",'5. Valoración de Controles'!$M19))</f>
        <v>Continua</v>
      </c>
      <c r="W19" s="50" t="str">
        <f>IF($H$18="","",
IF(OR($H$18="Corrupción",$H$18="Lavado de Activos",$H$18="Financiación del Terrorismo",$H$18="Trámites, OPAs y Consultas de Acceso a la Información Pública"),"No Aplica",'5. Valoración de Controles'!$N19))</f>
        <v>Con registro</v>
      </c>
      <c r="X19" s="68" t="str">
        <f>IF($H$18="","",
IF(OR($H$18="Corrupción",$H$18="Lavado de Activos",$H$18="Financiación del Terrorismo",$H$18="Trámites, OPAs y Consultas de Acceso a la Información Pública"),"No Aplica",'5. Valoración de Controles'!$O19))</f>
        <v>https://drive.google.com/drive/folders/1jpypD-7rHQgKvIAOkSqH5aax8vB7Hx6ss</v>
      </c>
      <c r="Y19" s="68" t="str">
        <f>IF($H$18="","",
IF(OR($H$18="Corrupción",$H$18="Lavado de Activos",$H$18="Financiación del Terrorismo",$H$18="Trámites, OPAs y Consultas de Acceso a la Información Pública"),"No Aplica",'5. Valoración de Controles'!$P19))</f>
        <v>informes mensuales</v>
      </c>
      <c r="Z19" s="68" t="str">
        <f>IF($H$18="","",
IF(OR($H$18="Corrupción",$H$18="Lavado de Activos",$H$18="Financiación del Terrorismo",$H$18="Trámites, OPAs y Consultas de Acceso a la Información Pública"),"No Aplica",'5. Valoración de Controles'!$Q19))</f>
        <v xml:space="preserve">una vez identificado el estado de los equipos se elabora el mapa de riesgos de la oficina </v>
      </c>
      <c r="AA19" s="52">
        <f>IF($H$18="","",
IF(OR($H$18="Corrupción",$H$18="Lavado de Activos",$H$18="Financiación del Terrorismo",$H$18="Trámites, OPAs y Consultas de Acceso a la Información Pública"),"No aplica",'5. Valoración de Controles'!$R19))</f>
        <v>0.4</v>
      </c>
      <c r="AB19" s="114"/>
      <c r="AC19" s="207"/>
      <c r="AD19" s="114"/>
      <c r="AE19" s="207"/>
      <c r="AF19" s="116"/>
      <c r="AG19" s="117"/>
      <c r="AH19" s="208"/>
      <c r="AI19" s="210"/>
      <c r="AJ19" s="205"/>
      <c r="AK19" s="213"/>
      <c r="AL19" s="205"/>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row>
    <row r="20" spans="1:67" ht="31.5" customHeight="1" x14ac:dyDescent="0.3">
      <c r="A20" s="118"/>
      <c r="B20" s="119"/>
      <c r="C20" s="119"/>
      <c r="D20" s="119"/>
      <c r="E20" s="119"/>
      <c r="F20" s="119"/>
      <c r="G20" s="119"/>
      <c r="H20" s="119"/>
      <c r="I20" s="119"/>
      <c r="J20" s="119"/>
      <c r="K20" s="114"/>
      <c r="L20" s="115"/>
      <c r="M20" s="119"/>
      <c r="N20" s="114"/>
      <c r="O20" s="115"/>
      <c r="P20" s="116"/>
      <c r="Q20" s="51" t="str">
        <f>IF($H$18="","",
IF(OR($H$18="Corrupción",$H$18="Lavado de Activos",$H$18="Financiación del Terrorismo",$H$18="Trámites, OPAs y Consultas de Acceso a la Información Pública"),'6.Valoración Control Corrupción'!$E20,'5. Valoración de Controles'!$H20))</f>
        <v xml:space="preserve">  </v>
      </c>
      <c r="R20" s="50">
        <f>IF($H$18="","",
IF(OR($H$18="Corrupción",$H$18="Lavado de Activos",$H$18="Financiación del Terrorismo",$H$18="Trámites, OPAs y Consultas de Acceso a la Información Pública"),"No Aplica",'5. Valoración de Controles'!$I20))</f>
        <v>0</v>
      </c>
      <c r="S20" s="50" t="str">
        <f>IF($H$18="","",
IF(OR($H$18="Corrupción",$H$18="Lavado de Activos",$H$18="Financiación del Terrorismo",$H$18="Trámites, OPAs y Consultas de Acceso a la Información Pública"),"No Aplica",'5. Valoración de Controles'!$J20))</f>
        <v/>
      </c>
      <c r="T20" s="50">
        <f>IF($H$18="","",
IF(OR($H$18="Corrupción",$H$18="Lavado de Activos",$H$18="Financiación del Terrorismo",$H$18="Trámites, OPAs y Consultas de Acceso a la Información Pública"),"No Aplica",'5. Valoración de Controles'!$K20))</f>
        <v>0</v>
      </c>
      <c r="U20" s="50">
        <f>IF($H$18="","",
IF(OR($H$18="Corrupción",$H$18="Lavado de Activos",$H$18="Financiación del Terrorismo",$H$18="Trámites, OPAs y Consultas de Acceso a la Información Pública"),"No Aplica",'5. Valoración de Controles'!$L20))</f>
        <v>0</v>
      </c>
      <c r="V20" s="50">
        <f>IF($H$18="","",
IF(OR($H$18="Corrupción",$H$18="Lavado de Activos",$H$18="Financiación del Terrorismo",$H$18="Trámites, OPAs y Consultas de Acceso a la Información Pública"),"No Aplica",'5. Valoración de Controles'!$M20))</f>
        <v>0</v>
      </c>
      <c r="W20" s="50">
        <f>IF($H$18="","",
IF(OR($H$18="Corrupción",$H$18="Lavado de Activos",$H$18="Financiación del Terrorismo",$H$18="Trámites, OPAs y Consultas de Acceso a la Información Pública"),"No Aplica",'5. Valoración de Controles'!$N20))</f>
        <v>0</v>
      </c>
      <c r="X20" s="68">
        <f>IF($H$18="","",
IF(OR($H$18="Corrupción",$H$18="Lavado de Activos",$H$18="Financiación del Terrorismo",$H$18="Trámites, OPAs y Consultas de Acceso a la Información Pública"),"No Aplica",'5. Valoración de Controles'!$O20))</f>
        <v>0</v>
      </c>
      <c r="Y20" s="68">
        <f>IF($H$18="","",
IF(OR($H$18="Corrupción",$H$18="Lavado de Activos",$H$18="Financiación del Terrorismo",$H$18="Trámites, OPAs y Consultas de Acceso a la Información Pública"),"No Aplica",'5. Valoración de Controles'!$P20))</f>
        <v>0</v>
      </c>
      <c r="Z20" s="68">
        <f>IF($H$18="","",
IF(OR($H$18="Corrupción",$H$18="Lavado de Activos",$H$18="Financiación del Terrorismo",$H$18="Trámites, OPAs y Consultas de Acceso a la Información Pública"),"No Aplica",'5. Valoración de Controles'!$Q20))</f>
        <v>0</v>
      </c>
      <c r="AA20" s="52" t="str">
        <f>IF($H$18="","",
IF(OR($H$18="Corrupción",$H$18="Lavado de Activos",$H$18="Financiación del Terrorismo",$H$18="Trámites, OPAs y Consultas de Acceso a la Información Pública"),"No aplica",'5. Valoración de Controles'!$R20))</f>
        <v/>
      </c>
      <c r="AB20" s="114"/>
      <c r="AC20" s="207"/>
      <c r="AD20" s="114"/>
      <c r="AE20" s="207"/>
      <c r="AF20" s="116"/>
      <c r="AG20" s="117"/>
      <c r="AH20" s="208"/>
      <c r="AI20" s="210"/>
      <c r="AJ20" s="205"/>
      <c r="AK20" s="213"/>
      <c r="AL20" s="205"/>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row>
    <row r="21" spans="1:67" ht="31.5" customHeight="1" x14ac:dyDescent="0.3">
      <c r="A21" s="118">
        <v>5</v>
      </c>
      <c r="B21" s="119" t="str">
        <f>'2. Identificación del Riesgo'!B21:B23</f>
        <v>Tecnologías de la Información y las Comunicaciones</v>
      </c>
      <c r="C21" s="119" t="str">
        <f>IF('2. Identificación del Riesgo'!C21:C23="","",'2. Identificación del Riesgo'!C21:C23)</f>
        <v>Seguimiento, avance y ejecución contractual</v>
      </c>
      <c r="D21" s="119" t="str">
        <f>IF('2. Identificación del Riesgo'!D21:D23="","",'2. Identificación del Riesgo'!D21:D23)</f>
        <v>Afectación Reputacional</v>
      </c>
      <c r="E21" s="119" t="str">
        <f>IF('2. Identificación del Riesgo'!E21:E23="","",'2. Identificación del Riesgo'!E21:E23)</f>
        <v>Perdida de los valores morales y misionales del  IDIGER.</v>
      </c>
      <c r="F21" s="119" t="str">
        <f>IF('2. Identificación del Riesgo'!F21:F23="","",'2. Identificación del Riesgo'!F21:F23)</f>
        <v>Intereses generados en la contratacion de porveedores dentro de la Oficina TICS.
Requisitos técnicos que no son claros y específicos.
Solicitar un requisito adicional de manera intencional</v>
      </c>
      <c r="G21" s="119" t="str">
        <f>IF('2. Identificación del Riesgo'!G21:G23="","",'2. Identificación del Riesgo'!G21:G23)</f>
        <v>Posibilidad de Afectación Reputacional por habilitar técnicamente un proponente que no cumpla con los requisitos establecidos en las condiciones definidas por la Entidad a cambio de un beneficio personal de funcionarios o contratistas, debido a Intereses generados en la contratacion de porveedores dentro de la Oficina TICS, Requisitos técnicos que no son claros y específicos y/o Solicitar un requisito adicional de manera intencional</v>
      </c>
      <c r="H21" s="119" t="str">
        <f>IF('2. Identificación del Riesgo'!H21:H23="","",'2. Identificación del Riesgo'!H21:H23)</f>
        <v>Corrupción</v>
      </c>
      <c r="I21" s="119" t="str">
        <f>IF('2. Identificación del Riesgo'!I21:I23="","",'2. Identificación del Riesgo'!I21:I23)</f>
        <v>Fraude Interno</v>
      </c>
      <c r="J21" s="119" t="str">
        <f>IF('2. Identificación del Riesgo'!J21:J23="","",'2. Identificación del Riesgo'!J21:J23)</f>
        <v>Rara vez: No se ha presentado en los últimos cinco años.</v>
      </c>
      <c r="K21" s="114" t="str">
        <f>'2. Identificación del Riesgo'!K21:K23</f>
        <v>Rara vez</v>
      </c>
      <c r="L21" s="115">
        <f>'2. Identificación del Riesgo'!L21:L23</f>
        <v>0.2</v>
      </c>
      <c r="M21" s="119" t="str">
        <f>IF(OR('2. Identificación del Riesgo'!H21:H23="Corrupción",'2. Identificación del Riesgo'!H21:H23="Lavado de Activos",'2. Identificación del Riesgo'!H21:H23="Financiación del Terrorismo",'2. Identificación del Riesgo'!H21:H23="Trámites, OPAs y Consultas de Acceso a la Información Pública"),"No Aplica",
IF('2. Identificación del Riesgo'!M21:M23="","",'2. Identificación del Riesgo'!M21:M23))</f>
        <v>No Aplica</v>
      </c>
      <c r="N21" s="114" t="str">
        <f>'2. Identificación del Riesgo'!N21:N23</f>
        <v>Catastrófico</v>
      </c>
      <c r="O21" s="115">
        <f>'2. Identificación del Riesgo'!O21:O23</f>
        <v>1</v>
      </c>
      <c r="P21" s="116" t="str">
        <f>'2. Identificación del Riesgo'!P21:P23</f>
        <v>Extremo</v>
      </c>
      <c r="Q21" s="51" t="str">
        <f>IF($H$21="","",
IF(OR($H$21="Corrupción",$H$21="Lavado de Activos",$H$21="Financiación del Terrorismo",$H$21="Trámites, OPAs y Consultas de Acceso a la Información Pública"),'6.Valoración Control Corrupción'!$E21,'5. Valoración de Controles'!$H21))</f>
        <v xml:space="preserve">Profesionales y contratista encargados de elaboración y ejecución de procesos contractuales que garantizan las necesidades de la Oficina TIC,realizan la  Evaluación tecnica para los oferentes postulados, elaboración de informes de Supervision puntual de procesos contractuales con auditoria interna de Oficina TICS </v>
      </c>
      <c r="R21" s="50" t="str">
        <f>IF($H$21="","",
IF(OR($H$21="Corrupción",$H$21="Lavado de Activos",$H$21="Financiación del Terrorismo",$H$21="Trámites, OPAs y Consultas de Acceso a la Información Pública"),"No Aplica",'5. Valoración de Controles'!$I21))</f>
        <v>No Aplica</v>
      </c>
      <c r="S21" s="50" t="str">
        <f>IF($H$21="","",
IF(OR($H$21="Corrupción",$H$21="Lavado de Activos",$H$21="Financiación del Terrorismo",$H$21="Trámites, OPAs y Consultas de Acceso a la Información Pública"),"No Aplica",'5. Valoración de Controles'!$J21))</f>
        <v>No Aplica</v>
      </c>
      <c r="T21" s="50" t="str">
        <f>IF($H$21="","",
IF(OR($H$21="Corrupción",$H$21="Lavado de Activos",$H$21="Financiación del Terrorismo",$H$21="Trámites, OPAs y Consultas de Acceso a la Información Pública"),"No Aplica",'5. Valoración de Controles'!$K21))</f>
        <v>No Aplica</v>
      </c>
      <c r="U21" s="50" t="str">
        <f>IF($H$21="","",
IF(OR($H$21="Corrupción",$H$21="Lavado de Activos",$H$21="Financiación del Terrorismo",$H$21="Trámites, OPAs y Consultas de Acceso a la Información Pública"),"No Aplica",'5. Valoración de Controles'!$L21))</f>
        <v>No Aplica</v>
      </c>
      <c r="V21" s="50" t="str">
        <f>IF($H$21="","",
IF(OR($H$21="Corrupción",$H$21="Lavado de Activos",$H$21="Financiación del Terrorismo",$H$21="Trámites, OPAs y Consultas de Acceso a la Información Pública"),"No Aplica",'5. Valoración de Controles'!$M21))</f>
        <v>No Aplica</v>
      </c>
      <c r="W21" s="50" t="str">
        <f>IF($H$21="","",
IF(OR($H$21="Corrupción",$H$21="Lavado de Activos",$H$21="Financiación del Terrorismo",$H$21="Trámites, OPAs y Consultas de Acceso a la Información Pública"),"No Aplica",'5. Valoración de Controles'!$N21))</f>
        <v>No Aplica</v>
      </c>
      <c r="X21" s="68" t="str">
        <f>IF($H$21="","",
IF(OR($H$21="Corrupción",$H$21="Lavado de Activos",$H$21="Financiación del Terrorismo",$H$21="Trámites, OPAs y Consultas de Acceso a la Información Pública"),"No Aplica",'5. Valoración de Controles'!$O21))</f>
        <v>No Aplica</v>
      </c>
      <c r="Y21" s="68" t="str">
        <f>IF($H$21="","",
IF(OR($H$21="Corrupción",$H$21="Lavado de Activos",$H$21="Financiación del Terrorismo",$H$21="Trámites, OPAs y Consultas de Acceso a la Información Pública"),"No Aplica",'5. Valoración de Controles'!$P21))</f>
        <v>No Aplica</v>
      </c>
      <c r="Z21" s="68" t="str">
        <f>IF($H$21="","",
IF(OR($H$21="Corrupción",$H$21="Lavado de Activos",$H$21="Financiación del Terrorismo",$H$21="Trámites, OPAs y Consultas de Acceso a la Información Pública"),"No Aplica",'5. Valoración de Controles'!$Q21))</f>
        <v>No Aplica</v>
      </c>
      <c r="AA21" s="52" t="str">
        <f>IF($H$21="","",
IF(OR($H$21="Corrupción",$H$21="Lavado de Activos",$H$21="Financiación del Terrorismo",$H$21="Trámites, OPAs y Consultas de Acceso a la Información Pública"),"No aplica",'5. Valoración de Controles'!$R21))</f>
        <v>No aplica</v>
      </c>
      <c r="AB21" s="114" t="str">
        <f>IF(H21="","",
IF(OR(H21="Corrupción",H21="Lavado de Activos",H21="Financiación del Terrorismo",H21="Trámites, OPAs y Consultas de Acceso a la Información Pública"),'6.Valoración Control Corrupción'!W21:W23,
IF(OR(H21&lt;&gt;"Corrupción",H21&lt;&gt;"Lavado de Activos",H21&lt;&gt;"Financiación del Terrorismo",H21&lt;&gt;"Trámites, OPAs y Consultas de Acceso a la Información Pública"),IF(AC21="","",
IF(AND(AC21&gt;0,AC21&lt;0.4),"Muy Baja",
IF(AND(AC21&gt;=0.4,AC21&lt;0.6),"Baja",
IF(AND(AC21&gt;=0.6,AC21&lt;0.8),"Media",
IF(AND(AC21&gt;=0.8,AC21&lt;1),"Alta",
IF(AC21&gt;=1,"Muy Alta","")))))))))</f>
        <v>Rara vez</v>
      </c>
      <c r="AC21" s="206" t="str">
        <f>IF(H21="","",
IF(OR(H21="Corrupción",H21="Lavado de Activos",H21="Financiación del Terrorismo",H21="Trámites, OPAs y Consultas de Acceso a la Información Pública"),"No aplica",
IF(OR(H21&lt;&gt;"Corrupción",H21&lt;&gt;"Lavado de Activos",H21&lt;&gt;"Financiación del Terrorismo",H21&lt;&gt;"Trámites, OPAs y Consultas de Acceso a la Información Pública"),
IF('5. Valoración de Controles'!U23&gt;0,'5. Valoración de Controles'!U23,
IF('5. Valoración de Controles'!U22&gt;0,'5. Valoración de Controles'!U22,
IF('5. Valoración de Controles'!U21&gt;0,'5. Valoración de Controles'!U21,L21))))))</f>
        <v>No aplica</v>
      </c>
      <c r="AD21" s="114" t="str">
        <f>IF(H21="","",
IF(OR(H21="Corrupción",H21="Lavado de Activos",H21="Financiación del Terrorismo",H21="Trámites, OPAs y Consultas de Acceso a la Información Pública"),'3. Impacto Riesgo de Corrupción'!Z21:Z23,
IF(OR(H21&lt;&gt;"Corrupción",H21&lt;&gt;"Lavado de Activos",H21&lt;&gt;"Financiación del Terrorismo",H21&lt;&gt;"Trámites, OPAs y Consultas de Acceso a la Información Pública"),
IF(AE21="","",
IF(AND(AE21&gt;0,AE21&lt;0.4),"Leve",
IF(AND(AE21&gt;=0.4,AE21&lt;0.6),"Menor",
IF(AND(AE21&gt;=0.6,AE21&lt;0.8),"Moderado",
IF(AND(AE21&gt;=0.8,AE21&lt;1),"Mayor",
IF(AE21&gt;=1,"Catastrófico","")))))))))</f>
        <v>Catastrófico</v>
      </c>
      <c r="AE21" s="206" t="str">
        <f>IF(H21="","",
IF(OR(H21="Corrupción",H21="Lavado de Activos",H21="Financiación del Terrorismo",H21="Trámites, OPAs y Consultas de Acceso a la Información Pública"),"No aplica",
IF(OR(H21&lt;&gt;"Corrupción",H21&lt;&gt;"Lavado de Activos",H21&lt;&gt;"Financiación del Terrorismo",H21&lt;&gt;"Trámites, OPAs y Consultas de Acceso a la Información Pública"),
IF('5. Valoración de Controles'!V23&gt;0,'5. Valoración de Controles'!V23,
IF('5. Valoración de Controles'!V22&gt;0,'5. Valoración de Controles'!V22,
IF('5. Valoración de Controles'!V21&gt;0,'5. Valoración de Controles'!V21,O21))))))</f>
        <v>No aplica</v>
      </c>
      <c r="AF21" s="116" t="str">
        <f t="shared" ref="AF21" si="9">IF(AND(AB21="Muy Alta",OR(AD21="Leve",AD21="Menor",AD21="Moderado",AD21="Mayor")),"Alto",
IF(AND(AB21="Alta",OR(AD21="Leve",AD21="Menor")),"Moderado",
IF(AND(AB21="Alta",OR(AD21="Moderado",AD21="Mayor")),"Alto",
IF(AND(AB21="Media",OR(AD21="Leve",AD21="Menor",AD21="Moderado")),"Moderado",
IF(AND(AB21="Media",OR(AD21="Mayor")),"Alto",
IF(AND(AB21="Baja",OR(AD21="Leve")),"Bajo",
IF(AND(OR(AB21="Baja",AB21="Improbable"),OR(AD21="Menor",AD21="Moderado")),"Moderado",
IF(AND(OR(AB21="Baja",AB21="Improbable"),AD21="Mayor"),"Alto",
IF(AND(AB21="Muy Baja",OR(AD21="Leve",AD21="Menor")),"Bajo",
IF(AND(OR(AB21="Muy Baja",AB21="Rara vez"),OR(AD21="Moderado")),"Moderado",
IF(AND(OR(AB21="Muy Baja",AB21="Rara vez"),AD21="Mayor"),"Alto",
IF(AND(OR(AB21="Casi seguro",AB21="Probable",AB21="Posible"),AD21="Mayor"),"Extremo",
IF(AND(AB21="Casi seguro",AD21="Moderado"),"Extremo",
IF(AND(OR(AB21="Probable",AB21="Posible"),OR(AD21="Moderado")),"Alto",
IF(AD21="Catastrófico","Extremo","")))))))))))))))</f>
        <v>Extremo</v>
      </c>
      <c r="AG21" s="117" t="s">
        <v>221</v>
      </c>
      <c r="AH21" s="185" t="str">
        <f t="shared" ref="AH21" si="10">IF(AG21="Reducir (Mitigar)","Debe establecer el plan de acción a implementar para mitigar el nivel del riesgo",
IF(AG21="Reducir (Transferir)","No amerita plan de acción. Debe tercerizar la actividad que genera este riesgo o adquirir polizas para evitar responsabilidad economica, sin embargo mantiene la responsabilidad reputacional",
IF(AG21="Aceptar","No amerita plan de acción. Asuma las consecuencias de la materialización del riesgo",
IF(AG21="Evitar","No amerita plan de acción. No ejecute la actividad que genera el riesgo",
IF(AG21="Reducir","Debe establecer el plan de acción a implementar para mitigar el nivel del riesgo",
IF(AG21="Compartir","No amerita plan de acción. Comparta el riesgo con una parte interesada que pueda gestionarlo con mas eficacia",""))))))</f>
        <v>Debe establecer el plan de acción a implementar para mitigar el nivel del riesgo</v>
      </c>
      <c r="AI21" s="209"/>
      <c r="AJ21" s="211"/>
      <c r="AK21" s="212" t="str">
        <f t="shared" ref="AK21" si="11">IF(AI21="","","∑ Peso porcentual de cada acción definida")</f>
        <v/>
      </c>
      <c r="AL21" s="120"/>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row>
    <row r="22" spans="1:67" ht="31.5" customHeight="1" x14ac:dyDescent="0.3">
      <c r="A22" s="118"/>
      <c r="B22" s="119"/>
      <c r="C22" s="119"/>
      <c r="D22" s="119"/>
      <c r="E22" s="119"/>
      <c r="F22" s="119"/>
      <c r="G22" s="119"/>
      <c r="H22" s="119"/>
      <c r="I22" s="119"/>
      <c r="J22" s="119"/>
      <c r="K22" s="114"/>
      <c r="L22" s="115"/>
      <c r="M22" s="119"/>
      <c r="N22" s="114"/>
      <c r="O22" s="115"/>
      <c r="P22" s="116"/>
      <c r="Q22" s="51">
        <f>IF($H$21="","",
IF(OR($H$21="Corrupción",$H$21="Lavado de Activos",$H$21="Financiación del Terrorismo",$H$21="Trámites, OPAs y Consultas de Acceso a la Información Pública"),'6.Valoración Control Corrupción'!$E22,'5. Valoración de Controles'!$H22))</f>
        <v>0</v>
      </c>
      <c r="R22" s="50" t="str">
        <f>IF($H$21="","",
IF(OR($H$21="Corrupción",$H$21="Lavado de Activos",$H$21="Financiación del Terrorismo",$H$21="Trámites, OPAs y Consultas de Acceso a la Información Pública"),"No Aplica",'5. Valoración de Controles'!$I22))</f>
        <v>No Aplica</v>
      </c>
      <c r="S22" s="50" t="str">
        <f>IF($H$21="","",
IF(OR($H$21="Corrupción",$H$21="Lavado de Activos",$H$21="Financiación del Terrorismo",$H$21="Trámites, OPAs y Consultas de Acceso a la Información Pública"),"No Aplica",'5. Valoración de Controles'!$J22))</f>
        <v>No Aplica</v>
      </c>
      <c r="T22" s="50" t="str">
        <f>IF($H$21="","",
IF(OR($H$21="Corrupción",$H$21="Lavado de Activos",$H$21="Financiación del Terrorismo",$H$21="Trámites, OPAs y Consultas de Acceso a la Información Pública"),"No Aplica",'5. Valoración de Controles'!$K22))</f>
        <v>No Aplica</v>
      </c>
      <c r="U22" s="50" t="str">
        <f>IF($H$21="","",
IF(OR($H$21="Corrupción",$H$21="Lavado de Activos",$H$21="Financiación del Terrorismo",$H$21="Trámites, OPAs y Consultas de Acceso a la Información Pública"),"No Aplica",'5. Valoración de Controles'!$L22))</f>
        <v>No Aplica</v>
      </c>
      <c r="V22" s="50" t="str">
        <f>IF($H$21="","",
IF(OR($H$21="Corrupción",$H$21="Lavado de Activos",$H$21="Financiación del Terrorismo",$H$21="Trámites, OPAs y Consultas de Acceso a la Información Pública"),"No Aplica",'5. Valoración de Controles'!$M22))</f>
        <v>No Aplica</v>
      </c>
      <c r="W22" s="50" t="str">
        <f>IF($H$21="","",
IF(OR($H$21="Corrupción",$H$21="Lavado de Activos",$H$21="Financiación del Terrorismo",$H$21="Trámites, OPAs y Consultas de Acceso a la Información Pública"),"No Aplica",'5. Valoración de Controles'!$N22))</f>
        <v>No Aplica</v>
      </c>
      <c r="X22" s="68" t="str">
        <f>IF($H$21="","",
IF(OR($H$21="Corrupción",$H$21="Lavado de Activos",$H$21="Financiación del Terrorismo",$H$21="Trámites, OPAs y Consultas de Acceso a la Información Pública"),"No Aplica",'5. Valoración de Controles'!$O22))</f>
        <v>No Aplica</v>
      </c>
      <c r="Y22" s="68" t="str">
        <f>IF($H$21="","",
IF(OR($H$21="Corrupción",$H$21="Lavado de Activos",$H$21="Financiación del Terrorismo",$H$21="Trámites, OPAs y Consultas de Acceso a la Información Pública"),"No Aplica",'5. Valoración de Controles'!$P22))</f>
        <v>No Aplica</v>
      </c>
      <c r="Z22" s="68" t="str">
        <f>IF($H$21="","",
IF(OR($H$21="Corrupción",$H$21="Lavado de Activos",$H$21="Financiación del Terrorismo",$H$21="Trámites, OPAs y Consultas de Acceso a la Información Pública"),"No Aplica",'5. Valoración de Controles'!$Q22))</f>
        <v>No Aplica</v>
      </c>
      <c r="AA22" s="52" t="str">
        <f>IF($H$21="","",
IF(OR($H$21="Corrupción",$H$21="Lavado de Activos",$H$21="Financiación del Terrorismo",$H$21="Trámites, OPAs y Consultas de Acceso a la Información Pública"),"No aplica",'5. Valoración de Controles'!$R22))</f>
        <v>No aplica</v>
      </c>
      <c r="AB22" s="114"/>
      <c r="AC22" s="207"/>
      <c r="AD22" s="114"/>
      <c r="AE22" s="207"/>
      <c r="AF22" s="116"/>
      <c r="AG22" s="117"/>
      <c r="AH22" s="208"/>
      <c r="AI22" s="210"/>
      <c r="AJ22" s="205"/>
      <c r="AK22" s="213"/>
      <c r="AL22" s="205"/>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row>
    <row r="23" spans="1:67" ht="31.5" customHeight="1" x14ac:dyDescent="0.3">
      <c r="A23" s="118"/>
      <c r="B23" s="119"/>
      <c r="C23" s="119"/>
      <c r="D23" s="119"/>
      <c r="E23" s="119"/>
      <c r="F23" s="119"/>
      <c r="G23" s="119"/>
      <c r="H23" s="119"/>
      <c r="I23" s="119"/>
      <c r="J23" s="119"/>
      <c r="K23" s="114"/>
      <c r="L23" s="115"/>
      <c r="M23" s="119"/>
      <c r="N23" s="114"/>
      <c r="O23" s="115"/>
      <c r="P23" s="116"/>
      <c r="Q23" s="51">
        <f>IF($H$21="","",
IF(OR($H$21="Corrupción",$H$21="Lavado de Activos",$H$21="Financiación del Terrorismo",$H$21="Trámites, OPAs y Consultas de Acceso a la Información Pública"),'6.Valoración Control Corrupción'!$E23,'5. Valoración de Controles'!$H23))</f>
        <v>0</v>
      </c>
      <c r="R23" s="50" t="str">
        <f>IF($H$21="","",
IF(OR($H$21="Corrupción",$H$21="Lavado de Activos",$H$21="Financiación del Terrorismo",$H$21="Trámites, OPAs y Consultas de Acceso a la Información Pública"),"No Aplica",'5. Valoración de Controles'!$I23))</f>
        <v>No Aplica</v>
      </c>
      <c r="S23" s="50" t="str">
        <f>IF($H$21="","",
IF(OR($H$21="Corrupción",$H$21="Lavado de Activos",$H$21="Financiación del Terrorismo",$H$21="Trámites, OPAs y Consultas de Acceso a la Información Pública"),"No Aplica",'5. Valoración de Controles'!$J23))</f>
        <v>No Aplica</v>
      </c>
      <c r="T23" s="50" t="str">
        <f>IF($H$21="","",
IF(OR($H$21="Corrupción",$H$21="Lavado de Activos",$H$21="Financiación del Terrorismo",$H$21="Trámites, OPAs y Consultas de Acceso a la Información Pública"),"No Aplica",'5. Valoración de Controles'!$K23))</f>
        <v>No Aplica</v>
      </c>
      <c r="U23" s="50" t="str">
        <f>IF($H$21="","",
IF(OR($H$21="Corrupción",$H$21="Lavado de Activos",$H$21="Financiación del Terrorismo",$H$21="Trámites, OPAs y Consultas de Acceso a la Información Pública"),"No Aplica",'5. Valoración de Controles'!$L23))</f>
        <v>No Aplica</v>
      </c>
      <c r="V23" s="50" t="str">
        <f>IF($H$21="","",
IF(OR($H$21="Corrupción",$H$21="Lavado de Activos",$H$21="Financiación del Terrorismo",$H$21="Trámites, OPAs y Consultas de Acceso a la Información Pública"),"No Aplica",'5. Valoración de Controles'!$M23))</f>
        <v>No Aplica</v>
      </c>
      <c r="W23" s="50" t="str">
        <f>IF($H$21="","",
IF(OR($H$21="Corrupción",$H$21="Lavado de Activos",$H$21="Financiación del Terrorismo",$H$21="Trámites, OPAs y Consultas de Acceso a la Información Pública"),"No Aplica",'5. Valoración de Controles'!$N23))</f>
        <v>No Aplica</v>
      </c>
      <c r="X23" s="68" t="str">
        <f>IF($H$21="","",
IF(OR($H$21="Corrupción",$H$21="Lavado de Activos",$H$21="Financiación del Terrorismo",$H$21="Trámites, OPAs y Consultas de Acceso a la Información Pública"),"No Aplica",'5. Valoración de Controles'!$O23))</f>
        <v>No Aplica</v>
      </c>
      <c r="Y23" s="68" t="str">
        <f>IF($H$21="","",
IF(OR($H$21="Corrupción",$H$21="Lavado de Activos",$H$21="Financiación del Terrorismo",$H$21="Trámites, OPAs y Consultas de Acceso a la Información Pública"),"No Aplica",'5. Valoración de Controles'!$P23))</f>
        <v>No Aplica</v>
      </c>
      <c r="Z23" s="68" t="str">
        <f>IF($H$21="","",
IF(OR($H$21="Corrupción",$H$21="Lavado de Activos",$H$21="Financiación del Terrorismo",$H$21="Trámites, OPAs y Consultas de Acceso a la Información Pública"),"No Aplica",'5. Valoración de Controles'!$Q23))</f>
        <v>No Aplica</v>
      </c>
      <c r="AA23" s="52" t="str">
        <f>IF($H$21="","",
IF(OR($H$21="Corrupción",$H$21="Lavado de Activos",$H$21="Financiación del Terrorismo",$H$21="Trámites, OPAs y Consultas de Acceso a la Información Pública"),"No aplica",'5. Valoración de Controles'!$R23))</f>
        <v>No aplica</v>
      </c>
      <c r="AB23" s="114"/>
      <c r="AC23" s="207"/>
      <c r="AD23" s="114"/>
      <c r="AE23" s="207"/>
      <c r="AF23" s="116"/>
      <c r="AG23" s="117"/>
      <c r="AH23" s="208"/>
      <c r="AI23" s="210"/>
      <c r="AJ23" s="205"/>
      <c r="AK23" s="213"/>
      <c r="AL23" s="205"/>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row>
    <row r="24" spans="1:67" ht="31.5" customHeight="1" x14ac:dyDescent="0.3">
      <c r="A24" s="118">
        <v>6</v>
      </c>
      <c r="B24" s="119" t="str">
        <f>'2. Identificación del Riesgo'!B24:B26</f>
        <v>Tecnologías de la Información y las Comunicaciones</v>
      </c>
      <c r="C24" s="119" t="str">
        <f>IF('2. Identificación del Riesgo'!C24:C26="","",'2. Identificación del Riesgo'!C24:C26)</f>
        <v>Administraciión de SIRE</v>
      </c>
      <c r="D24" s="119" t="str">
        <f>IF('2. Identificación del Riesgo'!D24:D26="","",'2. Identificación del Riesgo'!D24:D26)</f>
        <v>Afectación Reputacional</v>
      </c>
      <c r="E24" s="119" t="str">
        <f>IF('2. Identificación del Riesgo'!E24:E26="","",'2. Identificación del Riesgo'!E24:E26)</f>
        <v>Indisponibilidad de los servicios del sistema de información misional de la Entidad</v>
      </c>
      <c r="F24" s="119" t="str">
        <f>IF('2. Identificación del Riesgo'!F24:F26="","",'2. Identificación del Riesgo'!F24:F26)</f>
        <v>Fallas de funcioamiento de servidor
Fallas o intermitencias en la conexión de la base de datos.
Fallas en la conectividad.</v>
      </c>
      <c r="G24" s="119" t="str">
        <f>IF('2. Identificación del Riesgo'!G24:G26="","",'2. Identificación del Riesgo'!G24:G26)</f>
        <v>Posibilidad de afectación reputacional por perdida de disponibilidad del servicio SIRE debido a fallas tecnológicas causando perdidas reputacionales debidido a Fallas de funcioamiento de servidor, Fallas o intermitencias en la conexión de la base de datos, Fallas en la conectividad.</v>
      </c>
      <c r="H24" s="119" t="str">
        <f>IF('2. Identificación del Riesgo'!H24:H26="","",'2. Identificación del Riesgo'!H24:H26)</f>
        <v>Gestión</v>
      </c>
      <c r="I24" s="119" t="str">
        <f>IF('2. Identificación del Riesgo'!I24:I26="","",'2. Identificación del Riesgo'!I24:I26)</f>
        <v>Fallas Tecnológicas</v>
      </c>
      <c r="J24" s="119" t="str">
        <f>IF('2. Identificación del Riesgo'!J24:J26="","",'2. Identificación del Riesgo'!J24:J26)</f>
        <v>Baja: La actividad que conlleva el riesgo se ejecuta de 3 a 24 veces por año</v>
      </c>
      <c r="K24" s="114" t="str">
        <f>'2. Identificación del Riesgo'!K24:K26</f>
        <v>Baja</v>
      </c>
      <c r="L24" s="115">
        <f>'2. Identificación del Riesgo'!L24:L26</f>
        <v>0.4</v>
      </c>
      <c r="M24" s="119" t="str">
        <f>IF(OR('2. Identificación del Riesgo'!H24:H26="Corrupción",'2. Identificación del Riesgo'!H24:H26="Lavado de Activos",'2. Identificación del Riesgo'!H24:H26="Financiación del Terrorismo",'2. Identificación del Riesgo'!H24:H26="Trámites, OPAs y Consultas de Acceso a la Información Pública"),"No Aplica",
IF('2. Identificación del Riesgo'!M24:M26="","",'2. Identificación del Riesgo'!M24:M26))</f>
        <v>Reputacional: El riesgo afecta la imagen de la entidad con algunos usuarios de relevancia frente al logro de los objetivos</v>
      </c>
      <c r="N24" s="114" t="str">
        <f>'2. Identificación del Riesgo'!N24:N26</f>
        <v>Moderado</v>
      </c>
      <c r="O24" s="115">
        <f>'2. Identificación del Riesgo'!O24:O26</f>
        <v>0.6</v>
      </c>
      <c r="P24" s="116" t="str">
        <f>'2. Identificación del Riesgo'!P24:P26</f>
        <v>Moderado</v>
      </c>
      <c r="Q24" s="51" t="str">
        <f>IF($H$24="","",
IF(OR($H$24="Corrupción",$H$24="Lavado de Activos",$H$24="Financiación del Terrorismo",$H$24="Trámites, OPAs y Consultas de Acceso a la Información Pública"),'6.Valoración Control Corrupción'!$E24,'5. Valoración de Controles'!$H24))</f>
        <v xml:space="preserve">Profesional especializado 23 administración SIRE Seguimiento al funcionamiento y disponibilidad del Sistema de información, Reinicio del servidor de aplicación </v>
      </c>
      <c r="R24" s="50" t="str">
        <f>IF($H$24="","",
IF(OR($H$24="Corrupción",$H$24="Lavado de Activos",$H$24="Financiación del Terrorismo",$H$24="Trámites, OPAs y Consultas de Acceso a la Información Pública"),"No Aplica",'5. Valoración de Controles'!$I24))</f>
        <v>Detectivo</v>
      </c>
      <c r="S24" s="50" t="str">
        <f>IF($H$24="","",
IF(OR($H$24="Corrupción",$H$24="Lavado de Activos",$H$24="Financiación del Terrorismo",$H$24="Trámites, OPAs y Consultas de Acceso a la Información Pública"),"No Aplica",'5. Valoración de Controles'!$J24))</f>
        <v>Afecta probabilidad</v>
      </c>
      <c r="T24" s="50" t="str">
        <f>IF($H$24="","",
IF(OR($H$24="Corrupción",$H$24="Lavado de Activos",$H$24="Financiación del Terrorismo",$H$24="Trámites, OPAs y Consultas de Acceso a la Información Pública"),"No Aplica",'5. Valoración de Controles'!$K24))</f>
        <v>Automático</v>
      </c>
      <c r="U24" s="50" t="str">
        <f>IF($H$24="","",
IF(OR($H$24="Corrupción",$H$24="Lavado de Activos",$H$24="Financiación del Terrorismo",$H$24="Trámites, OPAs y Consultas de Acceso a la Información Pública"),"No Aplica",'5. Valoración de Controles'!$L24))</f>
        <v>Documentado</v>
      </c>
      <c r="V24" s="50" t="str">
        <f>IF($H$24="","",
IF(OR($H$24="Corrupción",$H$24="Lavado de Activos",$H$24="Financiación del Terrorismo",$H$24="Trámites, OPAs y Consultas de Acceso a la Información Pública"),"No Aplica",'5. Valoración de Controles'!$M24))</f>
        <v>Continua</v>
      </c>
      <c r="W24" s="50" t="str">
        <f>IF($H$24="","",
IF(OR($H$24="Corrupción",$H$24="Lavado de Activos",$H$24="Financiación del Terrorismo",$H$24="Trámites, OPAs y Consultas de Acceso a la Información Pública"),"No Aplica",'5. Valoración de Controles'!$N24))</f>
        <v>Con registro</v>
      </c>
      <c r="X24" s="68" t="str">
        <f>IF($H$24="","",
IF(OR($H$24="Corrupción",$H$24="Lavado de Activos",$H$24="Financiación del Terrorismo",$H$24="Trámites, OPAs y Consultas de Acceso a la Información Pública"),"No Aplica",'5. Valoración de Controles'!$O24))</f>
        <v>https://drive.google.com/drive/folders/1ePfWKMygynbrEKAOnC5PgNKqU0m1HkWA</v>
      </c>
      <c r="Y24" s="68" t="str">
        <f>IF($H$24="","",
IF(OR($H$24="Corrupción",$H$24="Lavado de Activos",$H$24="Financiación del Terrorismo",$H$24="Trámites, OPAs y Consultas de Acceso a la Información Pública"),"No Aplica",'5. Valoración de Controles'!$P24))</f>
        <v>documento de validación de accesos y perdodas de disponibilidad de SIRE</v>
      </c>
      <c r="Z24" s="68" t="str">
        <f>IF($H$24="","",
IF(OR($H$24="Corrupción",$H$24="Lavado de Activos",$H$24="Financiación del Terrorismo",$H$24="Trámites, OPAs y Consultas de Acceso a la Información Pública"),"No Aplica",'5. Valoración de Controles'!$Q24))</f>
        <v>se realiza el diagnostico de si la falencia es del sistema o de infraestructura y se procede a los reportes necesarios y a los ajustes que se requierena del sistema o de la infraestructura tecnologica</v>
      </c>
      <c r="AA24" s="52">
        <f>IF($H$24="","",
IF(OR($H$24="Corrupción",$H$24="Lavado de Activos",$H$24="Financiación del Terrorismo",$H$24="Trámites, OPAs y Consultas de Acceso a la Información Pública"),"No aplica",'5. Valoración de Controles'!$R24))</f>
        <v>0.4</v>
      </c>
      <c r="AB24" s="114" t="str">
        <f>IF(H24="","",
IF(OR(H24="Corrupción",H24="Lavado de Activos",H24="Financiación del Terrorismo",H24="Trámites, OPAs y Consultas de Acceso a la Información Pública"),'6.Valoración Control Corrupción'!W24:W26,
IF(OR(H24&lt;&gt;"Corrupción",H24&lt;&gt;"Lavado de Activos",H24&lt;&gt;"Financiación del Terrorismo",H24&lt;&gt;"Trámites, OPAs y Consultas de Acceso a la Información Pública"),IF(AC24="","",
IF(AND(AC24&gt;0,AC24&lt;0.4),"Muy Baja",
IF(AND(AC24&gt;=0.4,AC24&lt;0.6),"Baja",
IF(AND(AC24&gt;=0.6,AC24&lt;0.8),"Media",
IF(AND(AC24&gt;=0.8,AC24&lt;1),"Alta",
IF(AC24&gt;=1,"Muy Alta","")))))))))</f>
        <v>Muy Baja</v>
      </c>
      <c r="AC24" s="206">
        <f>IF(H24="","",
IF(OR(H24="Corrupción",H24="Lavado de Activos",H24="Financiación del Terrorismo",H24="Trámites, OPAs y Consultas de Acceso a la Información Pública"),"No aplica",
IF(OR(H24&lt;&gt;"Corrupción",H24&lt;&gt;"Lavado de Activos",H24&lt;&gt;"Financiación del Terrorismo",H24&lt;&gt;"Trámites, OPAs y Consultas de Acceso a la Información Pública"),
IF('5. Valoración de Controles'!U26&gt;0,'5. Valoración de Controles'!U26,
IF('5. Valoración de Controles'!U25&gt;0,'5. Valoración de Controles'!U25,
IF('5. Valoración de Controles'!U24&gt;0,'5. Valoración de Controles'!U24,L24))))))</f>
        <v>0.24</v>
      </c>
      <c r="AD24" s="114" t="str">
        <f>IF(H24="","",
IF(OR(H24="Corrupción",H24="Lavado de Activos",H24="Financiación del Terrorismo",H24="Trámites, OPAs y Consultas de Acceso a la Información Pública"),'3. Impacto Riesgo de Corrupción'!Z24:Z26,
IF(OR(H24&lt;&gt;"Corrupción",H24&lt;&gt;"Lavado de Activos",H24&lt;&gt;"Financiación del Terrorismo",H24&lt;&gt;"Trámites, OPAs y Consultas de Acceso a la Información Pública"),
IF(AE24="","",
IF(AND(AE24&gt;0,AE24&lt;0.4),"Leve",
IF(AND(AE24&gt;=0.4,AE24&lt;0.6),"Menor",
IF(AND(AE24&gt;=0.6,AE24&lt;0.8),"Moderado",
IF(AND(AE24&gt;=0.8,AE24&lt;1),"Mayor",
IF(AE24&gt;=1,"Catastrófico","")))))))))</f>
        <v>Moderado</v>
      </c>
      <c r="AE24" s="206">
        <f>IF(H24="","",
IF(OR(H24="Corrupción",H24="Lavado de Activos",H24="Financiación del Terrorismo",H24="Trámites, OPAs y Consultas de Acceso a la Información Pública"),"No aplica",
IF(OR(H24&lt;&gt;"Corrupción",H24&lt;&gt;"Lavado de Activos",H24&lt;&gt;"Financiación del Terrorismo",H24&lt;&gt;"Trámites, OPAs y Consultas de Acceso a la Información Pública"),
IF('5. Valoración de Controles'!V26&gt;0,'5. Valoración de Controles'!V26,
IF('5. Valoración de Controles'!V25&gt;0,'5. Valoración de Controles'!V25,
IF('5. Valoración de Controles'!V24&gt;0,'5. Valoración de Controles'!V24,O24))))))</f>
        <v>0.6</v>
      </c>
      <c r="AF24" s="116" t="str">
        <f t="shared" ref="AF24" si="12">IF(AND(AB24="Muy Alta",OR(AD24="Leve",AD24="Menor",AD24="Moderado",AD24="Mayor")),"Alto",
IF(AND(AB24="Alta",OR(AD24="Leve",AD24="Menor")),"Moderado",
IF(AND(AB24="Alta",OR(AD24="Moderado",AD24="Mayor")),"Alto",
IF(AND(AB24="Media",OR(AD24="Leve",AD24="Menor",AD24="Moderado")),"Moderado",
IF(AND(AB24="Media",OR(AD24="Mayor")),"Alto",
IF(AND(AB24="Baja",OR(AD24="Leve")),"Bajo",
IF(AND(OR(AB24="Baja",AB24="Improbable"),OR(AD24="Menor",AD24="Moderado")),"Moderado",
IF(AND(OR(AB24="Baja",AB24="Improbable"),AD24="Mayor"),"Alto",
IF(AND(AB24="Muy Baja",OR(AD24="Leve",AD24="Menor")),"Bajo",
IF(AND(OR(AB24="Muy Baja",AB24="Rara vez"),OR(AD24="Moderado")),"Moderado",
IF(AND(OR(AB24="Muy Baja",AB24="Rara vez"),AD24="Mayor"),"Alto",
IF(AND(OR(AB24="Casi seguro",AB24="Probable",AB24="Posible"),AD24="Mayor"),"Extremo",
IF(AND(AB24="Casi seguro",AD24="Moderado"),"Extremo",
IF(AND(OR(AB24="Probable",AB24="Posible"),OR(AD24="Moderado")),"Alto",
IF(AD24="Catastrófico","Extremo","")))))))))))))))</f>
        <v>Moderado</v>
      </c>
      <c r="AG24" s="117" t="s">
        <v>67</v>
      </c>
      <c r="AH24" s="185" t="str">
        <f t="shared" ref="AH24" si="13">IF(AG24="Reducir (Mitigar)","Debe establecer el plan de acción a implementar para mitigar el nivel del riesgo",
IF(AG24="Reducir (Transferir)","No amerita plan de acción. Debe tercerizar la actividad que genera este riesgo o adquirir polizas para evitar responsabilidad economica, sin embargo mantiene la responsabilidad reputacional",
IF(AG24="Aceptar","No amerita plan de acción. Asuma las consecuencias de la materialización del riesgo",
IF(AG24="Evitar","No amerita plan de acción. No ejecute la actividad que genera el riesgo",
IF(AG24="Reducir","Debe establecer el plan de acción a implementar para mitigar el nivel del riesgo",
IF(AG24="Compartir","No amerita plan de acción. Comparta el riesgo con una parte interesada que pueda gestionarlo con mas eficacia",""))))))</f>
        <v>No amerita plan de acción. Asuma las consecuencias de la materialización del riesgo</v>
      </c>
      <c r="AI24" s="209"/>
      <c r="AJ24" s="211"/>
      <c r="AK24" s="212" t="str">
        <f t="shared" ref="AK24" si="14">IF(AI24="","","∑ Peso porcentual de cada acción definida")</f>
        <v/>
      </c>
      <c r="AL24" s="120"/>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row>
    <row r="25" spans="1:67" ht="31.5" customHeight="1" x14ac:dyDescent="0.3">
      <c r="A25" s="118"/>
      <c r="B25" s="119"/>
      <c r="C25" s="119"/>
      <c r="D25" s="119"/>
      <c r="E25" s="119"/>
      <c r="F25" s="119"/>
      <c r="G25" s="119"/>
      <c r="H25" s="119"/>
      <c r="I25" s="119"/>
      <c r="J25" s="119"/>
      <c r="K25" s="114"/>
      <c r="L25" s="115"/>
      <c r="M25" s="119"/>
      <c r="N25" s="114"/>
      <c r="O25" s="115"/>
      <c r="P25" s="116"/>
      <c r="Q25" s="51" t="str">
        <f>IF($H$24="","",
IF(OR($H$24="Corrupción",$H$24="Lavado de Activos",$H$24="Financiación del Terrorismo",$H$24="Trámites, OPAs y Consultas de Acceso a la Información Pública"),'6.Valoración Control Corrupción'!$E25,'5. Valoración de Controles'!$H25))</f>
        <v xml:space="preserve">  </v>
      </c>
      <c r="R25" s="50">
        <f>IF($H$24="","",
IF(OR($H$24="Corrupción",$H$24="Lavado de Activos",$H$24="Financiación del Terrorismo",$H$24="Trámites, OPAs y Consultas de Acceso a la Información Pública"),"No Aplica",'5. Valoración de Controles'!$I25))</f>
        <v>0</v>
      </c>
      <c r="S25" s="50" t="str">
        <f>IF($H$24="","",
IF(OR($H$24="Corrupción",$H$24="Lavado de Activos",$H$24="Financiación del Terrorismo",$H$24="Trámites, OPAs y Consultas de Acceso a la Información Pública"),"No Aplica",'5. Valoración de Controles'!$J25))</f>
        <v/>
      </c>
      <c r="T25" s="50">
        <f>IF($H$24="","",
IF(OR($H$24="Corrupción",$H$24="Lavado de Activos",$H$24="Financiación del Terrorismo",$H$24="Trámites, OPAs y Consultas de Acceso a la Información Pública"),"No Aplica",'5. Valoración de Controles'!$K25))</f>
        <v>0</v>
      </c>
      <c r="U25" s="50">
        <f>IF($H$24="","",
IF(OR($H$24="Corrupción",$H$24="Lavado de Activos",$H$24="Financiación del Terrorismo",$H$24="Trámites, OPAs y Consultas de Acceso a la Información Pública"),"No Aplica",'5. Valoración de Controles'!$L25))</f>
        <v>0</v>
      </c>
      <c r="V25" s="50">
        <f>IF($H$24="","",
IF(OR($H$24="Corrupción",$H$24="Lavado de Activos",$H$24="Financiación del Terrorismo",$H$24="Trámites, OPAs y Consultas de Acceso a la Información Pública"),"No Aplica",'5. Valoración de Controles'!$M25))</f>
        <v>0</v>
      </c>
      <c r="W25" s="50">
        <f>IF($H$24="","",
IF(OR($H$24="Corrupción",$H$24="Lavado de Activos",$H$24="Financiación del Terrorismo",$H$24="Trámites, OPAs y Consultas de Acceso a la Información Pública"),"No Aplica",'5. Valoración de Controles'!$N25))</f>
        <v>0</v>
      </c>
      <c r="X25" s="68">
        <f>IF($H$24="","",
IF(OR($H$24="Corrupción",$H$24="Lavado de Activos",$H$24="Financiación del Terrorismo",$H$24="Trámites, OPAs y Consultas de Acceso a la Información Pública"),"No Aplica",'5. Valoración de Controles'!$O25))</f>
        <v>0</v>
      </c>
      <c r="Y25" s="68">
        <f>IF($H$24="","",
IF(OR($H$24="Corrupción",$H$24="Lavado de Activos",$H$24="Financiación del Terrorismo",$H$24="Trámites, OPAs y Consultas de Acceso a la Información Pública"),"No Aplica",'5. Valoración de Controles'!$P25))</f>
        <v>0</v>
      </c>
      <c r="Z25" s="68">
        <f>IF($H$24="","",
IF(OR($H$24="Corrupción",$H$24="Lavado de Activos",$H$24="Financiación del Terrorismo",$H$24="Trámites, OPAs y Consultas de Acceso a la Información Pública"),"No Aplica",'5. Valoración de Controles'!$Q25))</f>
        <v>0</v>
      </c>
      <c r="AA25" s="52" t="str">
        <f>IF($H$24="","",
IF(OR($H$24="Corrupción",$H$24="Lavado de Activos",$H$24="Financiación del Terrorismo",$H$24="Trámites, OPAs y Consultas de Acceso a la Información Pública"),"No aplica",'5. Valoración de Controles'!$R25))</f>
        <v/>
      </c>
      <c r="AB25" s="114"/>
      <c r="AC25" s="207"/>
      <c r="AD25" s="114"/>
      <c r="AE25" s="207"/>
      <c r="AF25" s="116"/>
      <c r="AG25" s="117"/>
      <c r="AH25" s="208"/>
      <c r="AI25" s="210"/>
      <c r="AJ25" s="205"/>
      <c r="AK25" s="213"/>
      <c r="AL25" s="205"/>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row>
    <row r="26" spans="1:67" ht="31.5" customHeight="1" x14ac:dyDescent="0.3">
      <c r="A26" s="118"/>
      <c r="B26" s="119"/>
      <c r="C26" s="119"/>
      <c r="D26" s="119"/>
      <c r="E26" s="119"/>
      <c r="F26" s="119"/>
      <c r="G26" s="119"/>
      <c r="H26" s="119"/>
      <c r="I26" s="119"/>
      <c r="J26" s="119"/>
      <c r="K26" s="114"/>
      <c r="L26" s="115"/>
      <c r="M26" s="119"/>
      <c r="N26" s="114"/>
      <c r="O26" s="115"/>
      <c r="P26" s="116"/>
      <c r="Q26" s="51" t="str">
        <f>IF($H$24="","",
IF(OR($H$24="Corrupción",$H$24="Lavado de Activos",$H$24="Financiación del Terrorismo",$H$24="Trámites, OPAs y Consultas de Acceso a la Información Pública"),'6.Valoración Control Corrupción'!$E26,'5. Valoración de Controles'!$H26))</f>
        <v xml:space="preserve">  </v>
      </c>
      <c r="R26" s="50">
        <f>IF($H$24="","",
IF(OR($H$24="Corrupción",$H$24="Lavado de Activos",$H$24="Financiación del Terrorismo",$H$24="Trámites, OPAs y Consultas de Acceso a la Información Pública"),"No Aplica",'5. Valoración de Controles'!$I26))</f>
        <v>0</v>
      </c>
      <c r="S26" s="50" t="str">
        <f>IF($H$24="","",
IF(OR($H$24="Corrupción",$H$24="Lavado de Activos",$H$24="Financiación del Terrorismo",$H$24="Trámites, OPAs y Consultas de Acceso a la Información Pública"),"No Aplica",'5. Valoración de Controles'!$J26))</f>
        <v/>
      </c>
      <c r="T26" s="50">
        <f>IF($H$24="","",
IF(OR($H$24="Corrupción",$H$24="Lavado de Activos",$H$24="Financiación del Terrorismo",$H$24="Trámites, OPAs y Consultas de Acceso a la Información Pública"),"No Aplica",'5. Valoración de Controles'!$K26))</f>
        <v>0</v>
      </c>
      <c r="U26" s="50">
        <f>IF($H$24="","",
IF(OR($H$24="Corrupción",$H$24="Lavado de Activos",$H$24="Financiación del Terrorismo",$H$24="Trámites, OPAs y Consultas de Acceso a la Información Pública"),"No Aplica",'5. Valoración de Controles'!$L26))</f>
        <v>0</v>
      </c>
      <c r="V26" s="50">
        <f>IF($H$24="","",
IF(OR($H$24="Corrupción",$H$24="Lavado de Activos",$H$24="Financiación del Terrorismo",$H$24="Trámites, OPAs y Consultas de Acceso a la Información Pública"),"No Aplica",'5. Valoración de Controles'!$M26))</f>
        <v>0</v>
      </c>
      <c r="W26" s="50">
        <f>IF($H$24="","",
IF(OR($H$24="Corrupción",$H$24="Lavado de Activos",$H$24="Financiación del Terrorismo",$H$24="Trámites, OPAs y Consultas de Acceso a la Información Pública"),"No Aplica",'5. Valoración de Controles'!$N26))</f>
        <v>0</v>
      </c>
      <c r="X26" s="68">
        <f>IF($H$24="","",
IF(OR($H$24="Corrupción",$H$24="Lavado de Activos",$H$24="Financiación del Terrorismo",$H$24="Trámites, OPAs y Consultas de Acceso a la Información Pública"),"No Aplica",'5. Valoración de Controles'!$O26))</f>
        <v>0</v>
      </c>
      <c r="Y26" s="68">
        <f>IF($H$24="","",
IF(OR($H$24="Corrupción",$H$24="Lavado de Activos",$H$24="Financiación del Terrorismo",$H$24="Trámites, OPAs y Consultas de Acceso a la Información Pública"),"No Aplica",'5. Valoración de Controles'!$P26))</f>
        <v>0</v>
      </c>
      <c r="Z26" s="68">
        <f>IF($H$24="","",
IF(OR($H$24="Corrupción",$H$24="Lavado de Activos",$H$24="Financiación del Terrorismo",$H$24="Trámites, OPAs y Consultas de Acceso a la Información Pública"),"No Aplica",'5. Valoración de Controles'!$Q26))</f>
        <v>0</v>
      </c>
      <c r="AA26" s="52" t="str">
        <f>IF($H$24="","",
IF(OR($H$24="Corrupción",$H$24="Lavado de Activos",$H$24="Financiación del Terrorismo",$H$24="Trámites, OPAs y Consultas de Acceso a la Información Pública"),"No aplica",'5. Valoración de Controles'!$R26))</f>
        <v/>
      </c>
      <c r="AB26" s="114"/>
      <c r="AC26" s="207"/>
      <c r="AD26" s="114"/>
      <c r="AE26" s="207"/>
      <c r="AF26" s="116"/>
      <c r="AG26" s="117"/>
      <c r="AH26" s="208"/>
      <c r="AI26" s="210"/>
      <c r="AJ26" s="205"/>
      <c r="AK26" s="213"/>
      <c r="AL26" s="205"/>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row>
    <row r="27" spans="1:67" ht="31.5" customHeight="1" x14ac:dyDescent="0.3">
      <c r="A27" s="118">
        <v>7</v>
      </c>
      <c r="B27" s="119" t="str">
        <f>'2. Identificación del Riesgo'!B27:B29</f>
        <v>Tecnologías de la Información y las Comunicaciones</v>
      </c>
      <c r="C27" s="119" t="str">
        <f>IF('2. Identificación del Riesgo'!C27:C29="","",'2. Identificación del Riesgo'!C27:C29)</f>
        <v>Administración de carpetas compartidas y gestión de usuarios</v>
      </c>
      <c r="D27" s="119" t="str">
        <f>IF('2. Identificación del Riesgo'!D27:D29="","",'2. Identificación del Riesgo'!D27:D29)</f>
        <v>Afectación Económica (o presupuestal) y Reputacional</v>
      </c>
      <c r="E27" s="119" t="str">
        <f>IF('2. Identificación del Riesgo'!E27:E29="","",'2. Identificación del Riesgo'!E27:E29)</f>
        <v>Accesos no autorizados</v>
      </c>
      <c r="F27" s="119" t="str">
        <f>IF('2. Identificación del Riesgo'!F27:F29="","",'2. Identificación del Riesgo'!F27:F29)</f>
        <v>Debilidad en la solicitud oportuna para la actualizacion de los permisos de la carpetas compartidas.</v>
      </c>
      <c r="G27" s="119" t="str">
        <f>IF('2. Identificación del Riesgo'!G27:G29="","",'2. Identificación del Riesgo'!G27:G29)</f>
        <v>Posibilidad de afectación economica, reputacional y perdida de la confidencialidad de la información almacenada en las carpetas compartidas de cada proceso, debido a las debilidades en la solicitud oportuna para la actualizacion de los permisos de la carpetas compartidas.</v>
      </c>
      <c r="H27" s="119" t="str">
        <f>IF('2. Identificación del Riesgo'!H27:H29="","",'2. Identificación del Riesgo'!H27:H29)</f>
        <v>Seguridad de la Información (Pérdida de Confidencialidad)</v>
      </c>
      <c r="I27" s="119" t="str">
        <f>IF('2. Identificación del Riesgo'!I27:I29="","",'2. Identificación del Riesgo'!I27:I29)</f>
        <v>Usuarios, productos y practicas, organizacionales</v>
      </c>
      <c r="J27" s="119" t="str">
        <f>IF('2. Identificación del Riesgo'!J27:J29="","",'2. Identificación del Riesgo'!J27:J29)</f>
        <v>Muy Alta: La actividad que conlleva el riesgo se ejecuta más de 5000 veces por año</v>
      </c>
      <c r="K27" s="114" t="str">
        <f>'2. Identificación del Riesgo'!K27:K29</f>
        <v>Muy Alta</v>
      </c>
      <c r="L27" s="115">
        <f>'2. Identificación del Riesgo'!L27:L29</f>
        <v>1</v>
      </c>
      <c r="M27" s="119" t="str">
        <f>IF(OR('2. Identificación del Riesgo'!H27:H29="Corrupción",'2. Identificación del Riesgo'!H27:H29="Lavado de Activos",'2. Identificación del Riesgo'!H27:H29="Financiación del Terrorismo",'2. Identificación del Riesgo'!H27:H29="Trámites, OPAs y Consultas de Acceso a la Información Pública"),"No Aplica",
IF('2. Identificación del Riesgo'!M27:M29="","",'2. Identificación del Riesgo'!M27:M29))</f>
        <v>Reputacional: El riesgo afecta la imagen de de la entidad con efecto publicitario sostenido a nivel de sector administrativo, nivel departamental o municipal</v>
      </c>
      <c r="N27" s="114" t="str">
        <f>'2. Identificación del Riesgo'!N27:N29</f>
        <v>Mayor</v>
      </c>
      <c r="O27" s="115">
        <f>'2. Identificación del Riesgo'!O27:O29</f>
        <v>0.8</v>
      </c>
      <c r="P27" s="116" t="str">
        <f>'2. Identificación del Riesgo'!P27:P29</f>
        <v>Alto</v>
      </c>
      <c r="Q27" s="51" t="str">
        <f>IF($H$27="","",
IF(OR($H$27="Corrupción",$H$27="Lavado de Activos",$H$27="Financiación del Terrorismo",$H$27="Trámites, OPAs y Consultas de Acceso a la Información Pública"),'6.Valoración Control Corrupción'!$E27,'5. Valoración de Controles'!$H27))</f>
        <v>El subdirector, Jefe o personal delegado Solicita a través de la mesa de servicio y cuando sea necesario. el acceso a las carpetas compartidas, para el personal que considere pertinente.</v>
      </c>
      <c r="R27" s="50" t="str">
        <f>IF($H$27="","",
IF(OR($H$27="Corrupción",$H$27="Lavado de Activos",$H$27="Financiación del Terrorismo",$H$27="Trámites, OPAs y Consultas de Acceso a la Información Pública"),"No Aplica",'5. Valoración de Controles'!$I27))</f>
        <v>Preventivo</v>
      </c>
      <c r="S27" s="50" t="str">
        <f>IF($H$27="","",
IF(OR($H$27="Corrupción",$H$27="Lavado de Activos",$H$27="Financiación del Terrorismo",$H$27="Trámites, OPAs y Consultas de Acceso a la Información Pública"),"No Aplica",'5. Valoración de Controles'!$J27))</f>
        <v>Afecta probabilidad</v>
      </c>
      <c r="T27" s="50" t="str">
        <f>IF($H$27="","",
IF(OR($H$27="Corrupción",$H$27="Lavado de Activos",$H$27="Financiación del Terrorismo",$H$27="Trámites, OPAs y Consultas de Acceso a la Información Pública"),"No Aplica",'5. Valoración de Controles'!$K27))</f>
        <v>Manual</v>
      </c>
      <c r="U27" s="50" t="str">
        <f>IF($H$27="","",
IF(OR($H$27="Corrupción",$H$27="Lavado de Activos",$H$27="Financiación del Terrorismo",$H$27="Trámites, OPAs y Consultas de Acceso a la Información Pública"),"No Aplica",'5. Valoración de Controles'!$L27))</f>
        <v>Sin Documentar</v>
      </c>
      <c r="V27" s="50" t="str">
        <f>IF($H$27="","",
IF(OR($H$27="Corrupción",$H$27="Lavado de Activos",$H$27="Financiación del Terrorismo",$H$27="Trámites, OPAs y Consultas de Acceso a la Información Pública"),"No Aplica",'5. Valoración de Controles'!$M27))</f>
        <v>Aleatoria</v>
      </c>
      <c r="W27" s="50" t="str">
        <f>IF($H$27="","",
IF(OR($H$27="Corrupción",$H$27="Lavado de Activos",$H$27="Financiación del Terrorismo",$H$27="Trámites, OPAs y Consultas de Acceso a la Información Pública"),"No Aplica",'5. Valoración de Controles'!$N27))</f>
        <v>Con registro</v>
      </c>
      <c r="X27" s="68" t="str">
        <f>IF($H$27="","",
IF(OR($H$27="Corrupción",$H$27="Lavado de Activos",$H$27="Financiación del Terrorismo",$H$27="Trámites, OPAs y Consultas de Acceso a la Información Pública"),"No Aplica",'5. Valoración de Controles'!$O27))</f>
        <v>Aplicativo o herramienta de mesa de servicio</v>
      </c>
      <c r="Y27" s="68" t="str">
        <f>IF($H$27="","",
IF(OR($H$27="Corrupción",$H$27="Lavado de Activos",$H$27="Financiación del Terrorismo",$H$27="Trámites, OPAs y Consultas de Acceso a la Información Pública"),"No Aplica",'5. Valoración de Controles'!$P27))</f>
        <v>Propiedades de la carpeta donde se visualicen los usuarios con los permisos o reporte solicitado a la Oficina TICS.</v>
      </c>
      <c r="Z27" s="68" t="str">
        <f>IF($H$27="","",
IF(OR($H$27="Corrupción",$H$27="Lavado de Activos",$H$27="Financiación del Terrorismo",$H$27="Trámites, OPAs y Consultas de Acceso a la Información Pública"),"No Aplica",'5. Valoración de Controles'!$Q27))</f>
        <v>Se corrigen y se resuelven inmediatamente si se detecta alguna inconsistencia.</v>
      </c>
      <c r="AA27" s="52">
        <f>IF($H$27="","",
IF(OR($H$27="Corrupción",$H$27="Lavado de Activos",$H$27="Financiación del Terrorismo",$H$27="Trámites, OPAs y Consultas de Acceso a la Información Pública"),"No aplica",'5. Valoración de Controles'!$R27))</f>
        <v>0.4</v>
      </c>
      <c r="AB27" s="114" t="str">
        <f>IF(H27="","",
IF(OR(H27="Corrupción",H27="Lavado de Activos",H27="Financiación del Terrorismo",H27="Trámites, OPAs y Consultas de Acceso a la Información Pública"),'6.Valoración Control Corrupción'!W27:W29,
IF(OR(H27&lt;&gt;"Corrupción",H27&lt;&gt;"Lavado de Activos",H27&lt;&gt;"Financiación del Terrorismo",H27&lt;&gt;"Trámites, OPAs y Consultas de Acceso a la Información Pública"),IF(AC27="","",
IF(AND(AC27&gt;0,AC27&lt;0.4),"Muy Baja",
IF(AND(AC27&gt;=0.4,AC27&lt;0.6),"Baja",
IF(AND(AC27&gt;=0.6,AC27&lt;0.8),"Media",
IF(AND(AC27&gt;=0.8,AC27&lt;1),"Alta",
IF(AC27&gt;=1,"Muy Alta","")))))))))</f>
        <v>Media</v>
      </c>
      <c r="AC27" s="206">
        <f>IF(H27="","",
IF(OR(H27="Corrupción",H27="Lavado de Activos",H27="Financiación del Terrorismo",H27="Trámites, OPAs y Consultas de Acceso a la Información Pública"),"No aplica",
IF(OR(H27&lt;&gt;"Corrupción",H27&lt;&gt;"Lavado de Activos",H27&lt;&gt;"Financiación del Terrorismo",H27&lt;&gt;"Trámites, OPAs y Consultas de Acceso a la Información Pública"),
IF('5. Valoración de Controles'!U29&gt;0,'5. Valoración de Controles'!U29,
IF('5. Valoración de Controles'!U28&gt;0,'5. Valoración de Controles'!U28,
IF('5. Valoración de Controles'!U27&gt;0,'5. Valoración de Controles'!U27,L27))))))</f>
        <v>0.6</v>
      </c>
      <c r="AD27" s="114" t="str">
        <f>IF(H27="","",
IF(OR(H27="Corrupción",H27="Lavado de Activos",H27="Financiación del Terrorismo",H27="Trámites, OPAs y Consultas de Acceso a la Información Pública"),'3. Impacto Riesgo de Corrupción'!Z27:Z29,
IF(OR(H27&lt;&gt;"Corrupción",H27&lt;&gt;"Lavado de Activos",H27&lt;&gt;"Financiación del Terrorismo",H27&lt;&gt;"Trámites, OPAs y Consultas de Acceso a la Información Pública"),
IF(AE27="","",
IF(AND(AE27&gt;0,AE27&lt;0.4),"Leve",
IF(AND(AE27&gt;=0.4,AE27&lt;0.6),"Menor",
IF(AND(AE27&gt;=0.6,AE27&lt;0.8),"Moderado",
IF(AND(AE27&gt;=0.8,AE27&lt;1),"Mayor",
IF(AE27&gt;=1,"Catastrófico","")))))))))</f>
        <v>Mayor</v>
      </c>
      <c r="AE27" s="206">
        <f>IF(H27="","",
IF(OR(H27="Corrupción",H27="Lavado de Activos",H27="Financiación del Terrorismo",H27="Trámites, OPAs y Consultas de Acceso a la Información Pública"),"No aplica",
IF(OR(H27&lt;&gt;"Corrupción",H27&lt;&gt;"Lavado de Activos",H27&lt;&gt;"Financiación del Terrorismo",H27&lt;&gt;"Trámites, OPAs y Consultas de Acceso a la Información Pública"),
IF('5. Valoración de Controles'!V29&gt;0,'5. Valoración de Controles'!V29,
IF('5. Valoración de Controles'!V28&gt;0,'5. Valoración de Controles'!V28,
IF('5. Valoración de Controles'!V27&gt;0,'5. Valoración de Controles'!V27,O27))))))</f>
        <v>0.8</v>
      </c>
      <c r="AF27" s="116" t="str">
        <f t="shared" ref="AF27" si="15">IF(AND(AB27="Muy Alta",OR(AD27="Leve",AD27="Menor",AD27="Moderado",AD27="Mayor")),"Alto",
IF(AND(AB27="Alta",OR(AD27="Leve",AD27="Menor")),"Moderado",
IF(AND(AB27="Alta",OR(AD27="Moderado",AD27="Mayor")),"Alto",
IF(AND(AB27="Media",OR(AD27="Leve",AD27="Menor",AD27="Moderado")),"Moderado",
IF(AND(AB27="Media",OR(AD27="Mayor")),"Alto",
IF(AND(AB27="Baja",OR(AD27="Leve")),"Bajo",
IF(AND(OR(AB27="Baja",AB27="Improbable"),OR(AD27="Menor",AD27="Moderado")),"Moderado",
IF(AND(OR(AB27="Baja",AB27="Improbable"),AD27="Mayor"),"Alto",
IF(AND(AB27="Muy Baja",OR(AD27="Leve",AD27="Menor")),"Bajo",
IF(AND(OR(AB27="Muy Baja",AB27="Rara vez"),OR(AD27="Moderado")),"Moderado",
IF(AND(OR(AB27="Muy Baja",AB27="Rara vez"),AD27="Mayor"),"Alto",
IF(AND(OR(AB27="Casi seguro",AB27="Probable",AB27="Posible"),AD27="Mayor"),"Extremo",
IF(AND(AB27="Casi seguro",AD27="Moderado"),"Extremo",
IF(AND(OR(AB27="Probable",AB27="Posible"),OR(AD27="Moderado")),"Alto",
IF(AD27="Catastrófico","Extremo","")))))))))))))))</f>
        <v>Alto</v>
      </c>
      <c r="AG27" s="117" t="s">
        <v>69</v>
      </c>
      <c r="AH27" s="185" t="str">
        <f t="shared" ref="AH27" si="16">IF(AG27="Reducir (Mitigar)","Debe establecer el plan de acción a implementar para mitigar el nivel del riesgo",
IF(AG27="Reducir (Transferir)","No amerita plan de acción. Debe tercerizar la actividad que genera este riesgo o adquirir polizas para evitar responsabilidad economica, sin embargo mantiene la responsabilidad reputacional",
IF(AG27="Aceptar","No amerita plan de acción. Asuma las consecuencias de la materialización del riesgo",
IF(AG27="Evitar","No amerita plan de acción. No ejecute la actividad que genera el riesgo",
IF(AG27="Reducir","Debe establecer el plan de acción a implementar para mitigar el nivel del riesgo",
IF(AG27="Compartir","No amerita plan de acción. Comparta el riesgo con una parte interesada que pueda gestionarlo con mas eficacia",""))))))</f>
        <v>Debe establecer el plan de acción a implementar para mitigar el nivel del riesgo</v>
      </c>
      <c r="AI27" s="220" t="s">
        <v>533</v>
      </c>
      <c r="AJ27" s="219" t="s">
        <v>537</v>
      </c>
      <c r="AK27" s="212" t="str">
        <f t="shared" ref="AK27" si="17">IF(AI27="","","∑ Peso porcentual de cada acción definida")</f>
        <v>∑ Peso porcentual de cada acción definida</v>
      </c>
      <c r="AL27" s="121" t="s">
        <v>539</v>
      </c>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row>
    <row r="28" spans="1:67" ht="31.5" customHeight="1" x14ac:dyDescent="0.3">
      <c r="A28" s="118"/>
      <c r="B28" s="119"/>
      <c r="C28" s="119"/>
      <c r="D28" s="119"/>
      <c r="E28" s="119"/>
      <c r="F28" s="119"/>
      <c r="G28" s="119"/>
      <c r="H28" s="119"/>
      <c r="I28" s="119"/>
      <c r="J28" s="119"/>
      <c r="K28" s="114"/>
      <c r="L28" s="115"/>
      <c r="M28" s="119"/>
      <c r="N28" s="114"/>
      <c r="O28" s="115"/>
      <c r="P28" s="116"/>
      <c r="Q28" s="51" t="str">
        <f>IF($H$27="","",
IF(OR($H$27="Corrupción",$H$27="Lavado de Activos",$H$27="Financiación del Terrorismo",$H$27="Trámites, OPAs y Consultas de Acceso a la Información Pública"),'6.Valoración Control Corrupción'!$E28,'5. Valoración de Controles'!$H28))</f>
        <v xml:space="preserve">  </v>
      </c>
      <c r="R28" s="50">
        <f>IF($H$27="","",
IF(OR($H$27="Corrupción",$H$27="Lavado de Activos",$H$27="Financiación del Terrorismo",$H$27="Trámites, OPAs y Consultas de Acceso a la Información Pública"),"No Aplica",'5. Valoración de Controles'!$I28))</f>
        <v>0</v>
      </c>
      <c r="S28" s="50" t="str">
        <f>IF($H$27="","",
IF(OR($H$27="Corrupción",$H$27="Lavado de Activos",$H$27="Financiación del Terrorismo",$H$27="Trámites, OPAs y Consultas de Acceso a la Información Pública"),"No Aplica",'5. Valoración de Controles'!$J28))</f>
        <v/>
      </c>
      <c r="T28" s="50">
        <f>IF($H$27="","",
IF(OR($H$27="Corrupción",$H$27="Lavado de Activos",$H$27="Financiación del Terrorismo",$H$27="Trámites, OPAs y Consultas de Acceso a la Información Pública"),"No Aplica",'5. Valoración de Controles'!$K28))</f>
        <v>0</v>
      </c>
      <c r="U28" s="50">
        <f>IF($H$27="","",
IF(OR($H$27="Corrupción",$H$27="Lavado de Activos",$H$27="Financiación del Terrorismo",$H$27="Trámites, OPAs y Consultas de Acceso a la Información Pública"),"No Aplica",'5. Valoración de Controles'!$L28))</f>
        <v>0</v>
      </c>
      <c r="V28" s="50">
        <f>IF($H$27="","",
IF(OR($H$27="Corrupción",$H$27="Lavado de Activos",$H$27="Financiación del Terrorismo",$H$27="Trámites, OPAs y Consultas de Acceso a la Información Pública"),"No Aplica",'5. Valoración de Controles'!$M28))</f>
        <v>0</v>
      </c>
      <c r="W28" s="50">
        <f>IF($H$27="","",
IF(OR($H$27="Corrupción",$H$27="Lavado de Activos",$H$27="Financiación del Terrorismo",$H$27="Trámites, OPAs y Consultas de Acceso a la Información Pública"),"No Aplica",'5. Valoración de Controles'!$N28))</f>
        <v>0</v>
      </c>
      <c r="X28" s="68">
        <f>IF($H$27="","",
IF(OR($H$27="Corrupción",$H$27="Lavado de Activos",$H$27="Financiación del Terrorismo",$H$27="Trámites, OPAs y Consultas de Acceso a la Información Pública"),"No Aplica",'5. Valoración de Controles'!$O28))</f>
        <v>0</v>
      </c>
      <c r="Y28" s="68">
        <f>IF($H$27="","",
IF(OR($H$27="Corrupción",$H$27="Lavado de Activos",$H$27="Financiación del Terrorismo",$H$27="Trámites, OPAs y Consultas de Acceso a la Información Pública"),"No Aplica",'5. Valoración de Controles'!$P28))</f>
        <v>0</v>
      </c>
      <c r="Z28" s="68">
        <f>IF($H$27="","",
IF(OR($H$27="Corrupción",$H$27="Lavado de Activos",$H$27="Financiación del Terrorismo",$H$27="Trámites, OPAs y Consultas de Acceso a la Información Pública"),"No Aplica",'5. Valoración de Controles'!$Q28))</f>
        <v>0</v>
      </c>
      <c r="AA28" s="52" t="str">
        <f>IF($H$27="","",
IF(OR($H$27="Corrupción",$H$27="Lavado de Activos",$H$27="Financiación del Terrorismo",$H$27="Trámites, OPAs y Consultas de Acceso a la Información Pública"),"No aplica",'5. Valoración de Controles'!$R28))</f>
        <v/>
      </c>
      <c r="AB28" s="114"/>
      <c r="AC28" s="207"/>
      <c r="AD28" s="114"/>
      <c r="AE28" s="207"/>
      <c r="AF28" s="116"/>
      <c r="AG28" s="117"/>
      <c r="AH28" s="208"/>
      <c r="AI28" s="221"/>
      <c r="AJ28" s="125"/>
      <c r="AK28" s="213"/>
      <c r="AL28" s="122"/>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row>
    <row r="29" spans="1:67" ht="31.5" customHeight="1" x14ac:dyDescent="0.3">
      <c r="A29" s="118"/>
      <c r="B29" s="119"/>
      <c r="C29" s="119"/>
      <c r="D29" s="119"/>
      <c r="E29" s="119"/>
      <c r="F29" s="119"/>
      <c r="G29" s="119"/>
      <c r="H29" s="119"/>
      <c r="I29" s="119"/>
      <c r="J29" s="119"/>
      <c r="K29" s="114"/>
      <c r="L29" s="115"/>
      <c r="M29" s="119"/>
      <c r="N29" s="114"/>
      <c r="O29" s="115"/>
      <c r="P29" s="116"/>
      <c r="Q29" s="51" t="str">
        <f>IF($H$27="","",
IF(OR($H$27="Corrupción",$H$27="Lavado de Activos",$H$27="Financiación del Terrorismo",$H$27="Trámites, OPAs y Consultas de Acceso a la Información Pública"),'6.Valoración Control Corrupción'!$E29,'5. Valoración de Controles'!$H29))</f>
        <v xml:space="preserve">  </v>
      </c>
      <c r="R29" s="50">
        <f>IF($H$27="","",
IF(OR($H$27="Corrupción",$H$27="Lavado de Activos",$H$27="Financiación del Terrorismo",$H$27="Trámites, OPAs y Consultas de Acceso a la Información Pública"),"No Aplica",'5. Valoración de Controles'!$I29))</f>
        <v>0</v>
      </c>
      <c r="S29" s="50" t="str">
        <f>IF($H$27="","",
IF(OR($H$27="Corrupción",$H$27="Lavado de Activos",$H$27="Financiación del Terrorismo",$H$27="Trámites, OPAs y Consultas de Acceso a la Información Pública"),"No Aplica",'5. Valoración de Controles'!$J29))</f>
        <v/>
      </c>
      <c r="T29" s="50">
        <f>IF($H$27="","",
IF(OR($H$27="Corrupción",$H$27="Lavado de Activos",$H$27="Financiación del Terrorismo",$H$27="Trámites, OPAs y Consultas de Acceso a la Información Pública"),"No Aplica",'5. Valoración de Controles'!$K29))</f>
        <v>0</v>
      </c>
      <c r="U29" s="50">
        <f>IF($H$27="","",
IF(OR($H$27="Corrupción",$H$27="Lavado de Activos",$H$27="Financiación del Terrorismo",$H$27="Trámites, OPAs y Consultas de Acceso a la Información Pública"),"No Aplica",'5. Valoración de Controles'!$L29))</f>
        <v>0</v>
      </c>
      <c r="V29" s="50">
        <f>IF($H$27="","",
IF(OR($H$27="Corrupción",$H$27="Lavado de Activos",$H$27="Financiación del Terrorismo",$H$27="Trámites, OPAs y Consultas de Acceso a la Información Pública"),"No Aplica",'5. Valoración de Controles'!$M29))</f>
        <v>0</v>
      </c>
      <c r="W29" s="50">
        <f>IF($H$27="","",
IF(OR($H$27="Corrupción",$H$27="Lavado de Activos",$H$27="Financiación del Terrorismo",$H$27="Trámites, OPAs y Consultas de Acceso a la Información Pública"),"No Aplica",'5. Valoración de Controles'!$N29))</f>
        <v>0</v>
      </c>
      <c r="X29" s="68">
        <f>IF($H$27="","",
IF(OR($H$27="Corrupción",$H$27="Lavado de Activos",$H$27="Financiación del Terrorismo",$H$27="Trámites, OPAs y Consultas de Acceso a la Información Pública"),"No Aplica",'5. Valoración de Controles'!$O29))</f>
        <v>0</v>
      </c>
      <c r="Y29" s="68">
        <f>IF($H$27="","",
IF(OR($H$27="Corrupción",$H$27="Lavado de Activos",$H$27="Financiación del Terrorismo",$H$27="Trámites, OPAs y Consultas de Acceso a la Información Pública"),"No Aplica",'5. Valoración de Controles'!$P29))</f>
        <v>0</v>
      </c>
      <c r="Z29" s="68">
        <f>IF($H$27="","",
IF(OR($H$27="Corrupción",$H$27="Lavado de Activos",$H$27="Financiación del Terrorismo",$H$27="Trámites, OPAs y Consultas de Acceso a la Información Pública"),"No Aplica",'5. Valoración de Controles'!$Q29))</f>
        <v>0</v>
      </c>
      <c r="AA29" s="52" t="str">
        <f>IF($H$27="","",
IF(OR($H$27="Corrupción",$H$27="Lavado de Activos",$H$27="Financiación del Terrorismo",$H$27="Trámites, OPAs y Consultas de Acceso a la Información Pública"),"No aplica",'5. Valoración de Controles'!$R29))</f>
        <v/>
      </c>
      <c r="AB29" s="114"/>
      <c r="AC29" s="207"/>
      <c r="AD29" s="114"/>
      <c r="AE29" s="207"/>
      <c r="AF29" s="116"/>
      <c r="AG29" s="117"/>
      <c r="AH29" s="208"/>
      <c r="AI29" s="222"/>
      <c r="AJ29" s="126"/>
      <c r="AK29" s="213"/>
      <c r="AL29" s="12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row>
    <row r="30" spans="1:67" ht="31.5" customHeight="1" x14ac:dyDescent="0.3">
      <c r="A30" s="118">
        <v>8</v>
      </c>
      <c r="B30" s="119" t="str">
        <f>'2. Identificación del Riesgo'!B30:B32</f>
        <v>Tecnologías de la Información y las Comunicaciones</v>
      </c>
      <c r="C30" s="119" t="str">
        <f>IF('2. Identificación del Riesgo'!C30:C32="","",'2. Identificación del Riesgo'!C30:C32)</f>
        <v>Trabajo en Casa y Teletrabajo</v>
      </c>
      <c r="D30" s="119" t="str">
        <f>IF('2. Identificación del Riesgo'!D30:D32="","",'2. Identificación del Riesgo'!D30:D32)</f>
        <v>Afectación Económica (o presupuestal) y Reputacional</v>
      </c>
      <c r="E30" s="119" t="str">
        <f>IF('2. Identificación del Riesgo'!E30:E32="","",'2. Identificación del Riesgo'!E30:E32)</f>
        <v>Instalación de software malicioso en los equipos de computo personales, cuando se realiza trabajo en casa o teletrabajo.</v>
      </c>
      <c r="F30" s="119" t="str">
        <f>IF('2. Identificación del Riesgo'!F30:F32="","",'2. Identificación del Riesgo'!F30:F32)</f>
        <v>Desconocimiento por parte de los procesos, de los riesgos de ciber seguridad.</v>
      </c>
      <c r="G30" s="119" t="str">
        <f>IF('2. Identificación del Riesgo'!G30:G32="","",'2. Identificación del Riesgo'!G30:G32)</f>
        <v>Posibilidad de afectación económica, reputacional y de perdida de integridad por la instalación de software malicioso en los equipos de computo personales, cuando se realiza trabajo en casa o teletrabajo, debido al desconocimiento por parte de los procesos, de los riesgos de ciber seguridad.</v>
      </c>
      <c r="H30" s="119" t="str">
        <f>IF('2. Identificación del Riesgo'!H30:H32="","",'2. Identificación del Riesgo'!H30:H32)</f>
        <v>Seguridad de la Información (Pérdida de la Integridad)</v>
      </c>
      <c r="I30" s="119" t="str">
        <f>IF('2. Identificación del Riesgo'!I30:I32="","",'2. Identificación del Riesgo'!I30:I32)</f>
        <v>Usuarios, productos y practicas, organizacionales</v>
      </c>
      <c r="J30" s="119" t="str">
        <f>IF('2. Identificación del Riesgo'!J30:J32="","",'2. Identificación del Riesgo'!J30:J32)</f>
        <v>Muy Alta: La actividad que conlleva el riesgo se ejecuta más de 5000 veces por año</v>
      </c>
      <c r="K30" s="114" t="str">
        <f>'2. Identificación del Riesgo'!K30:K32</f>
        <v>Muy Alta</v>
      </c>
      <c r="L30" s="115">
        <f>'2. Identificación del Riesgo'!L30:L32</f>
        <v>1</v>
      </c>
      <c r="M30" s="119" t="str">
        <f>IF(OR('2. Identificación del Riesgo'!H30:H32="Corrupción",'2. Identificación del Riesgo'!H30:H32="Lavado de Activos",'2. Identificación del Riesgo'!H30:H32="Financiación del Terrorismo",'2. Identificación del Riesgo'!H30:H32="Trámites, OPAs y Consultas de Acceso a la Información Pública"),"No Aplica",
IF('2. Identificación del Riesgo'!M30:M32="","",'2. Identificación del Riesgo'!M30:M32))</f>
        <v>Reputacional: El riesgo afecta la imagen de de la entidad con efecto publicitario sostenido a nivel de sector administrativo, nivel departamental o municipal</v>
      </c>
      <c r="N30" s="114" t="str">
        <f>'2. Identificación del Riesgo'!N30:N32</f>
        <v>Mayor</v>
      </c>
      <c r="O30" s="115">
        <f>'2. Identificación del Riesgo'!O30:O32</f>
        <v>0.8</v>
      </c>
      <c r="P30" s="116" t="str">
        <f>'2. Identificación del Riesgo'!P30:P32</f>
        <v>Alto</v>
      </c>
      <c r="Q30" s="51" t="str">
        <f>IF($H$30="","",
IF(OR($H$30="Corrupción",$H$30="Lavado de Activos",$H$30="Financiación del Terrorismo",$H$30="Trámites, OPAs y Consultas de Acceso a la Información Pública"),'6.Valoración Control Corrupción'!$E30,'5. Valoración de Controles'!$H30))</f>
        <v xml:space="preserve">  </v>
      </c>
      <c r="R30" s="50" t="str">
        <f>IF($H$30="","",
IF(OR($H$30="Corrupción",$H$30="Lavado de Activos",$H$30="Financiación del Terrorismo",$H$30="Trámites, OPAs y Consultas de Acceso a la Información Pública"),"No Aplica",'5. Valoración de Controles'!$I30))</f>
        <v>Sin Control</v>
      </c>
      <c r="S30" s="50" t="str">
        <f>IF($H$30="","",
IF(OR($H$30="Corrupción",$H$30="Lavado de Activos",$H$30="Financiación del Terrorismo",$H$30="Trámites, OPAs y Consultas de Acceso a la Información Pública"),"No Aplica",'5. Valoración de Controles'!$J30))</f>
        <v/>
      </c>
      <c r="T30" s="50">
        <f>IF($H$30="","",
IF(OR($H$30="Corrupción",$H$30="Lavado de Activos",$H$30="Financiación del Terrorismo",$H$30="Trámites, OPAs y Consultas de Acceso a la Información Pública"),"No Aplica",'5. Valoración de Controles'!$K30))</f>
        <v>0</v>
      </c>
      <c r="U30" s="50">
        <f>IF($H$30="","",
IF(OR($H$30="Corrupción",$H$30="Lavado de Activos",$H$30="Financiación del Terrorismo",$H$30="Trámites, OPAs y Consultas de Acceso a la Información Pública"),"No Aplica",'5. Valoración de Controles'!$L30))</f>
        <v>0</v>
      </c>
      <c r="V30" s="50">
        <f>IF($H$30="","",
IF(OR($H$30="Corrupción",$H$30="Lavado de Activos",$H$30="Financiación del Terrorismo",$H$30="Trámites, OPAs y Consultas de Acceso a la Información Pública"),"No Aplica",'5. Valoración de Controles'!$M30))</f>
        <v>0</v>
      </c>
      <c r="W30" s="50">
        <f>IF($H$30="","",
IF(OR($H$30="Corrupción",$H$30="Lavado de Activos",$H$30="Financiación del Terrorismo",$H$30="Trámites, OPAs y Consultas de Acceso a la Información Pública"),"No Aplica",'5. Valoración de Controles'!$N30))</f>
        <v>0</v>
      </c>
      <c r="X30" s="68">
        <f>IF($H$30="","",
IF(OR($H$30="Corrupción",$H$30="Lavado de Activos",$H$30="Financiación del Terrorismo",$H$30="Trámites, OPAs y Consultas de Acceso a la Información Pública"),"No Aplica",'5. Valoración de Controles'!$O30))</f>
        <v>0</v>
      </c>
      <c r="Y30" s="68">
        <f>IF($H$30="","",
IF(OR($H$30="Corrupción",$H$30="Lavado de Activos",$H$30="Financiación del Terrorismo",$H$30="Trámites, OPAs y Consultas de Acceso a la Información Pública"),"No Aplica",'5. Valoración de Controles'!$P30))</f>
        <v>0</v>
      </c>
      <c r="Z30" s="68">
        <f>IF($H$30="","",
IF(OR($H$30="Corrupción",$H$30="Lavado de Activos",$H$30="Financiación del Terrorismo",$H$30="Trámites, OPAs y Consultas de Acceso a la Información Pública"),"No Aplica",'5. Valoración de Controles'!$Q30))</f>
        <v>0</v>
      </c>
      <c r="AA30" s="52" t="str">
        <f>IF($H$30="","",
IF(OR($H$30="Corrupción",$H$30="Lavado de Activos",$H$30="Financiación del Terrorismo",$H$30="Trámites, OPAs y Consultas de Acceso a la Información Pública"),"No aplica",'5. Valoración de Controles'!$R30))</f>
        <v/>
      </c>
      <c r="AB30" s="114" t="str">
        <f>IF(H30="","",
IF(OR(H30="Corrupción",H30="Lavado de Activos",H30="Financiación del Terrorismo",H30="Trámites, OPAs y Consultas de Acceso a la Información Pública"),'6.Valoración Control Corrupción'!W30:W32,
IF(OR(H30&lt;&gt;"Corrupción",H30&lt;&gt;"Lavado de Activos",H30&lt;&gt;"Financiación del Terrorismo",H30&lt;&gt;"Trámites, OPAs y Consultas de Acceso a la Información Pública"),IF(AC30="","",
IF(AND(AC30&gt;0,AC30&lt;0.4),"Muy Baja",
IF(AND(AC30&gt;=0.4,AC30&lt;0.6),"Baja",
IF(AND(AC30&gt;=0.6,AC30&lt;0.8),"Media",
IF(AND(AC30&gt;=0.8,AC30&lt;1),"Alta",
IF(AC30&gt;=1,"Muy Alta","")))))))))</f>
        <v>Muy Alta</v>
      </c>
      <c r="AC30" s="206">
        <f>IF(H30="","",
IF(OR(H30="Corrupción",H30="Lavado de Activos",H30="Financiación del Terrorismo",H30="Trámites, OPAs y Consultas de Acceso a la Información Pública"),"No aplica",
IF(OR(H30&lt;&gt;"Corrupción",H30&lt;&gt;"Lavado de Activos",H30&lt;&gt;"Financiación del Terrorismo",H30&lt;&gt;"Trámites, OPAs y Consultas de Acceso a la Información Pública"),
IF('5. Valoración de Controles'!U32&gt;0,'5. Valoración de Controles'!U32,
IF('5. Valoración de Controles'!U31&gt;0,'5. Valoración de Controles'!U31,
IF('5. Valoración de Controles'!U30&gt;0,'5. Valoración de Controles'!U30,L30))))))</f>
        <v>1</v>
      </c>
      <c r="AD30" s="114" t="str">
        <f>IF(H30="","",
IF(OR(H30="Corrupción",H30="Lavado de Activos",H30="Financiación del Terrorismo",H30="Trámites, OPAs y Consultas de Acceso a la Información Pública"),'3. Impacto Riesgo de Corrupción'!Z30:Z32,
IF(OR(H30&lt;&gt;"Corrupción",H30&lt;&gt;"Lavado de Activos",H30&lt;&gt;"Financiación del Terrorismo",H30&lt;&gt;"Trámites, OPAs y Consultas de Acceso a la Información Pública"),
IF(AE30="","",
IF(AND(AE30&gt;0,AE30&lt;0.4),"Leve",
IF(AND(AE30&gt;=0.4,AE30&lt;0.6),"Menor",
IF(AND(AE30&gt;=0.6,AE30&lt;0.8),"Moderado",
IF(AND(AE30&gt;=0.8,AE30&lt;1),"Mayor",
IF(AE30&gt;=1,"Catastrófico","")))))))))</f>
        <v>Mayor</v>
      </c>
      <c r="AE30" s="206">
        <f>IF(H30="","",
IF(OR(H30="Corrupción",H30="Lavado de Activos",H30="Financiación del Terrorismo",H30="Trámites, OPAs y Consultas de Acceso a la Información Pública"),"No aplica",
IF(OR(H30&lt;&gt;"Corrupción",H30&lt;&gt;"Lavado de Activos",H30&lt;&gt;"Financiación del Terrorismo",H30&lt;&gt;"Trámites, OPAs y Consultas de Acceso a la Información Pública"),
IF('5. Valoración de Controles'!V32&gt;0,'5. Valoración de Controles'!V32,
IF('5. Valoración de Controles'!V31&gt;0,'5. Valoración de Controles'!V31,
IF('5. Valoración de Controles'!V30&gt;0,'5. Valoración de Controles'!V30,O30))))))</f>
        <v>0.8</v>
      </c>
      <c r="AF30" s="116" t="str">
        <f t="shared" ref="AF30" si="18">IF(AND(AB30="Muy Alta",OR(AD30="Leve",AD30="Menor",AD30="Moderado",AD30="Mayor")),"Alto",
IF(AND(AB30="Alta",OR(AD30="Leve",AD30="Menor")),"Moderado",
IF(AND(AB30="Alta",OR(AD30="Moderado",AD30="Mayor")),"Alto",
IF(AND(AB30="Media",OR(AD30="Leve",AD30="Menor",AD30="Moderado")),"Moderado",
IF(AND(AB30="Media",OR(AD30="Mayor")),"Alto",
IF(AND(AB30="Baja",OR(AD30="Leve")),"Bajo",
IF(AND(OR(AB30="Baja",AB30="Improbable"),OR(AD30="Menor",AD30="Moderado")),"Moderado",
IF(AND(OR(AB30="Baja",AB30="Improbable"),AD30="Mayor"),"Alto",
IF(AND(AB30="Muy Baja",OR(AD30="Leve",AD30="Menor")),"Bajo",
IF(AND(OR(AB30="Muy Baja",AB30="Rara vez"),OR(AD30="Moderado")),"Moderado",
IF(AND(OR(AB30="Muy Baja",AB30="Rara vez"),AD30="Mayor"),"Alto",
IF(AND(OR(AB30="Casi seguro",AB30="Probable",AB30="Posible"),AD30="Mayor"),"Extremo",
IF(AND(AB30="Casi seguro",AD30="Moderado"),"Extremo",
IF(AND(OR(AB30="Probable",AB30="Posible"),OR(AD30="Moderado")),"Alto",
IF(AD30="Catastrófico","Extremo","")))))))))))))))</f>
        <v>Alto</v>
      </c>
      <c r="AG30" s="117" t="s">
        <v>69</v>
      </c>
      <c r="AH30" s="185" t="str">
        <f t="shared" ref="AH30" si="19">IF(AG30="Reducir (Mitigar)","Debe establecer el plan de acción a implementar para mitigar el nivel del riesgo",
IF(AG30="Reducir (Transferir)","No amerita plan de acción. Debe tercerizar la actividad que genera este riesgo o adquirir polizas para evitar responsabilidad economica, sin embargo mantiene la responsabilidad reputacional",
IF(AG30="Aceptar","No amerita plan de acción. Asuma las consecuencias de la materialización del riesgo",
IF(AG30="Evitar","No amerita plan de acción. No ejecute la actividad que genera el riesgo",
IF(AG30="Reducir","Debe establecer el plan de acción a implementar para mitigar el nivel del riesgo",
IF(AG30="Compartir","No amerita plan de acción. Comparta el riesgo con una parte interesada que pueda gestionarlo con mas eficacia",""))))))</f>
        <v>Debe establecer el plan de acción a implementar para mitigar el nivel del riesgo</v>
      </c>
      <c r="AI30" s="223" t="s">
        <v>534</v>
      </c>
      <c r="AJ30" s="219" t="s">
        <v>538</v>
      </c>
      <c r="AK30" s="212" t="str">
        <f t="shared" ref="AK30" si="20">IF(AI30="","","∑ Peso porcentual de cada acción definida")</f>
        <v>∑ Peso porcentual de cada acción definida</v>
      </c>
      <c r="AL30" s="121" t="s">
        <v>540</v>
      </c>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row>
    <row r="31" spans="1:67" ht="31.5" customHeight="1" x14ac:dyDescent="0.3">
      <c r="A31" s="118"/>
      <c r="B31" s="119"/>
      <c r="C31" s="119"/>
      <c r="D31" s="119"/>
      <c r="E31" s="119"/>
      <c r="F31" s="119"/>
      <c r="G31" s="119"/>
      <c r="H31" s="119"/>
      <c r="I31" s="119"/>
      <c r="J31" s="119"/>
      <c r="K31" s="114"/>
      <c r="L31" s="115"/>
      <c r="M31" s="119"/>
      <c r="N31" s="114"/>
      <c r="O31" s="115"/>
      <c r="P31" s="116"/>
      <c r="Q31" s="51" t="str">
        <f>IF($H$30="","",
IF(OR($H$30="Corrupción",$H$30="Lavado de Activos",$H$30="Financiación del Terrorismo",$H$30="Trámites, OPAs y Consultas de Acceso a la Información Pública"),'6.Valoración Control Corrupción'!$E31,'5. Valoración de Controles'!$H31))</f>
        <v xml:space="preserve">  </v>
      </c>
      <c r="R31" s="50">
        <f>IF($H$30="","",
IF(OR($H$30="Corrupción",$H$30="Lavado de Activos",$H$30="Financiación del Terrorismo",$H$30="Trámites, OPAs y Consultas de Acceso a la Información Pública"),"No Aplica",'5. Valoración de Controles'!$I31))</f>
        <v>0</v>
      </c>
      <c r="S31" s="50" t="str">
        <f>IF($H$30="","",
IF(OR($H$30="Corrupción",$H$30="Lavado de Activos",$H$30="Financiación del Terrorismo",$H$30="Trámites, OPAs y Consultas de Acceso a la Información Pública"),"No Aplica",'5. Valoración de Controles'!$J31))</f>
        <v/>
      </c>
      <c r="T31" s="50">
        <f>IF($H$30="","",
IF(OR($H$30="Corrupción",$H$30="Lavado de Activos",$H$30="Financiación del Terrorismo",$H$30="Trámites, OPAs y Consultas de Acceso a la Información Pública"),"No Aplica",'5. Valoración de Controles'!$K31))</f>
        <v>0</v>
      </c>
      <c r="U31" s="50">
        <f>IF($H$30="","",
IF(OR($H$30="Corrupción",$H$30="Lavado de Activos",$H$30="Financiación del Terrorismo",$H$30="Trámites, OPAs y Consultas de Acceso a la Información Pública"),"No Aplica",'5. Valoración de Controles'!$L31))</f>
        <v>0</v>
      </c>
      <c r="V31" s="50">
        <f>IF($H$30="","",
IF(OR($H$30="Corrupción",$H$30="Lavado de Activos",$H$30="Financiación del Terrorismo",$H$30="Trámites, OPAs y Consultas de Acceso a la Información Pública"),"No Aplica",'5. Valoración de Controles'!$M31))</f>
        <v>0</v>
      </c>
      <c r="W31" s="50">
        <f>IF($H$30="","",
IF(OR($H$30="Corrupción",$H$30="Lavado de Activos",$H$30="Financiación del Terrorismo",$H$30="Trámites, OPAs y Consultas de Acceso a la Información Pública"),"No Aplica",'5. Valoración de Controles'!$N31))</f>
        <v>0</v>
      </c>
      <c r="X31" s="68">
        <f>IF($H$30="","",
IF(OR($H$30="Corrupción",$H$30="Lavado de Activos",$H$30="Financiación del Terrorismo",$H$30="Trámites, OPAs y Consultas de Acceso a la Información Pública"),"No Aplica",'5. Valoración de Controles'!$O31))</f>
        <v>0</v>
      </c>
      <c r="Y31" s="68">
        <f>IF($H$30="","",
IF(OR($H$30="Corrupción",$H$30="Lavado de Activos",$H$30="Financiación del Terrorismo",$H$30="Trámites, OPAs y Consultas de Acceso a la Información Pública"),"No Aplica",'5. Valoración de Controles'!$P31))</f>
        <v>0</v>
      </c>
      <c r="Z31" s="68">
        <f>IF($H$30="","",
IF(OR($H$30="Corrupción",$H$30="Lavado de Activos",$H$30="Financiación del Terrorismo",$H$30="Trámites, OPAs y Consultas de Acceso a la Información Pública"),"No Aplica",'5. Valoración de Controles'!$Q31))</f>
        <v>0</v>
      </c>
      <c r="AA31" s="52" t="str">
        <f>IF($H$30="","",
IF(OR($H$30="Corrupción",$H$30="Lavado de Activos",$H$30="Financiación del Terrorismo",$H$30="Trámites, OPAs y Consultas de Acceso a la Información Pública"),"No aplica",'5. Valoración de Controles'!$R31))</f>
        <v/>
      </c>
      <c r="AB31" s="114"/>
      <c r="AC31" s="207"/>
      <c r="AD31" s="114"/>
      <c r="AE31" s="207"/>
      <c r="AF31" s="116"/>
      <c r="AG31" s="117"/>
      <c r="AH31" s="208"/>
      <c r="AI31" s="125"/>
      <c r="AJ31" s="125"/>
      <c r="AK31" s="213"/>
      <c r="AL31" s="125"/>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row>
    <row r="32" spans="1:67" ht="31.5" customHeight="1" x14ac:dyDescent="0.3">
      <c r="A32" s="118"/>
      <c r="B32" s="119"/>
      <c r="C32" s="119"/>
      <c r="D32" s="119"/>
      <c r="E32" s="119"/>
      <c r="F32" s="119"/>
      <c r="G32" s="119"/>
      <c r="H32" s="119"/>
      <c r="I32" s="119"/>
      <c r="J32" s="119"/>
      <c r="K32" s="114"/>
      <c r="L32" s="115"/>
      <c r="M32" s="119"/>
      <c r="N32" s="114"/>
      <c r="O32" s="115"/>
      <c r="P32" s="116"/>
      <c r="Q32" s="51" t="str">
        <f>IF($H$30="","",
IF(OR($H$30="Corrupción",$H$30="Lavado de Activos",$H$30="Financiación del Terrorismo",$H$30="Trámites, OPAs y Consultas de Acceso a la Información Pública"),'6.Valoración Control Corrupción'!$E32,'5. Valoración de Controles'!$H32))</f>
        <v xml:space="preserve">  </v>
      </c>
      <c r="R32" s="50">
        <f>IF($H$30="","",
IF(OR($H$30="Corrupción",$H$30="Lavado de Activos",$H$30="Financiación del Terrorismo",$H$30="Trámites, OPAs y Consultas de Acceso a la Información Pública"),"No Aplica",'5. Valoración de Controles'!$I32))</f>
        <v>0</v>
      </c>
      <c r="S32" s="50" t="str">
        <f>IF($H$30="","",
IF(OR($H$30="Corrupción",$H$30="Lavado de Activos",$H$30="Financiación del Terrorismo",$H$30="Trámites, OPAs y Consultas de Acceso a la Información Pública"),"No Aplica",'5. Valoración de Controles'!$J32))</f>
        <v/>
      </c>
      <c r="T32" s="50">
        <f>IF($H$30="","",
IF(OR($H$30="Corrupción",$H$30="Lavado de Activos",$H$30="Financiación del Terrorismo",$H$30="Trámites, OPAs y Consultas de Acceso a la Información Pública"),"No Aplica",'5. Valoración de Controles'!$K32))</f>
        <v>0</v>
      </c>
      <c r="U32" s="50">
        <f>IF($H$30="","",
IF(OR($H$30="Corrupción",$H$30="Lavado de Activos",$H$30="Financiación del Terrorismo",$H$30="Trámites, OPAs y Consultas de Acceso a la Información Pública"),"No Aplica",'5. Valoración de Controles'!$L32))</f>
        <v>0</v>
      </c>
      <c r="V32" s="50">
        <f>IF($H$30="","",
IF(OR($H$30="Corrupción",$H$30="Lavado de Activos",$H$30="Financiación del Terrorismo",$H$30="Trámites, OPAs y Consultas de Acceso a la Información Pública"),"No Aplica",'5. Valoración de Controles'!$M32))</f>
        <v>0</v>
      </c>
      <c r="W32" s="50">
        <f>IF($H$30="","",
IF(OR($H$30="Corrupción",$H$30="Lavado de Activos",$H$30="Financiación del Terrorismo",$H$30="Trámites, OPAs y Consultas de Acceso a la Información Pública"),"No Aplica",'5. Valoración de Controles'!$N32))</f>
        <v>0</v>
      </c>
      <c r="X32" s="68">
        <f>IF($H$30="","",
IF(OR($H$30="Corrupción",$H$30="Lavado de Activos",$H$30="Financiación del Terrorismo",$H$30="Trámites, OPAs y Consultas de Acceso a la Información Pública"),"No Aplica",'5. Valoración de Controles'!$O32))</f>
        <v>0</v>
      </c>
      <c r="Y32" s="68">
        <f>IF($H$30="","",
IF(OR($H$30="Corrupción",$H$30="Lavado de Activos",$H$30="Financiación del Terrorismo",$H$30="Trámites, OPAs y Consultas de Acceso a la Información Pública"),"No Aplica",'5. Valoración de Controles'!$P32))</f>
        <v>0</v>
      </c>
      <c r="Z32" s="68">
        <f>IF($H$30="","",
IF(OR($H$30="Corrupción",$H$30="Lavado de Activos",$H$30="Financiación del Terrorismo",$H$30="Trámites, OPAs y Consultas de Acceso a la Información Pública"),"No Aplica",'5. Valoración de Controles'!$Q32))</f>
        <v>0</v>
      </c>
      <c r="AA32" s="52" t="str">
        <f>IF($H$30="","",
IF(OR($H$30="Corrupción",$H$30="Lavado de Activos",$H$30="Financiación del Terrorismo",$H$30="Trámites, OPAs y Consultas de Acceso a la Información Pública"),"No aplica",'5. Valoración de Controles'!$R32))</f>
        <v/>
      </c>
      <c r="AB32" s="114"/>
      <c r="AC32" s="207"/>
      <c r="AD32" s="114"/>
      <c r="AE32" s="207"/>
      <c r="AF32" s="116"/>
      <c r="AG32" s="117"/>
      <c r="AH32" s="208"/>
      <c r="AI32" s="126"/>
      <c r="AJ32" s="126"/>
      <c r="AK32" s="213"/>
      <c r="AL32" s="126"/>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row>
    <row r="33" spans="1:67" ht="31.5" customHeight="1" x14ac:dyDescent="0.3">
      <c r="A33" s="118">
        <v>9</v>
      </c>
      <c r="B33" s="119" t="str">
        <f>'2. Identificación del Riesgo'!B33:B35</f>
        <v>Tecnologías de la Información y las Comunicaciones</v>
      </c>
      <c r="C33" s="119" t="str">
        <f>IF('2. Identificación del Riesgo'!C33:C35="","",'2. Identificación del Riesgo'!C33:C35)</f>
        <v>Administración de la infraestructura y los servicios de TI</v>
      </c>
      <c r="D33" s="119" t="str">
        <f>IF('2. Identificación del Riesgo'!D33:D35="","",'2. Identificación del Riesgo'!D33:D35)</f>
        <v>Afectación Económica (o presupuestal) y Reputacional</v>
      </c>
      <c r="E33" s="119" t="str">
        <f>IF('2. Identificación del Riesgo'!E33:E35="","",'2. Identificación del Riesgo'!E33:E35)</f>
        <v>Incumplimiento de buenas practicas en el manejo de usuarios de altos privilegios.</v>
      </c>
      <c r="F33" s="119" t="str">
        <f>IF('2. Identificación del Riesgo'!F33:F35="","",'2. Identificación del Riesgo'!F33:F35)</f>
        <v>Ausencia de lineamientos para la adecuada  gestión de los usuarios de altos privilegios.</v>
      </c>
      <c r="G33" s="119" t="str">
        <f>IF('2. Identificación del Riesgo'!G33:G35="","",'2. Identificación del Riesgo'!G33:G35)</f>
        <v>Posibilidad de afectación economica y/o reputacional y perdida de disponiblidad de los servicios de TI por el Incumplimiento de buenas practicas en el manejo de usuarios de altos privilegios para administrar la infraestructura y servicios de TI debido a la ausencia de lineamientos para la adecuada  gestión de los usuarios de altos privilegios.</v>
      </c>
      <c r="H33" s="119" t="str">
        <f>IF('2. Identificación del Riesgo'!H33:H35="","",'2. Identificación del Riesgo'!H33:H35)</f>
        <v>Seguridad de la Información (Pérdida de la Disponibilidad)</v>
      </c>
      <c r="I33" s="119" t="str">
        <f>IF('2. Identificación del Riesgo'!I33:I35="","",'2. Identificación del Riesgo'!I33:I35)</f>
        <v>Usuarios, productos y practicas, organizacionales</v>
      </c>
      <c r="J33" s="119" t="str">
        <f>IF('2. Identificación del Riesgo'!J33:J35="","",'2. Identificación del Riesgo'!J33:J35)</f>
        <v>Media: La actividad que conlleva el riesgo se ejecuta de 24 a 500 veces por año</v>
      </c>
      <c r="K33" s="114" t="str">
        <f>'2. Identificación del Riesgo'!K33:K35</f>
        <v>Media</v>
      </c>
      <c r="L33" s="115">
        <f>'2. Identificación del Riesgo'!L33:L35</f>
        <v>0.6</v>
      </c>
      <c r="M33" s="119" t="str">
        <f>IF(OR('2. Identificación del Riesgo'!H33:H35="Corrupción",'2. Identificación del Riesgo'!H33:H35="Lavado de Activos",'2. Identificación del Riesgo'!H33:H35="Financiación del Terrorismo",'2. Identificación del Riesgo'!H33:H35="Trámites, OPAs y Consultas de Acceso a la Información Pública"),"No Aplica",
IF('2. Identificación del Riesgo'!M33:M35="","",'2. Identificación del Riesgo'!M33:M35))</f>
        <v>Económico: Entre 100 y 500 SMLMV</v>
      </c>
      <c r="N33" s="114" t="str">
        <f>'2. Identificación del Riesgo'!N33:N35</f>
        <v>Mayor</v>
      </c>
      <c r="O33" s="115">
        <f>'2. Identificación del Riesgo'!O33:O35</f>
        <v>0.8</v>
      </c>
      <c r="P33" s="116" t="str">
        <f>'2. Identificación del Riesgo'!P33:P35</f>
        <v>Alto</v>
      </c>
      <c r="Q33" s="51" t="str">
        <f>IF($H$33="","",
IF(OR($H$33="Corrupción",$H$33="Lavado de Activos",$H$33="Financiación del Terrorismo",$H$33="Trámites, OPAs y Consultas de Acceso a la Información Pública"),'6.Valoración Control Corrupción'!$E33,'5. Valoración de Controles'!$H33))</f>
        <v xml:space="preserve">  </v>
      </c>
      <c r="R33" s="50" t="str">
        <f>IF($H$33="","",
IF(OR($H$33="Corrupción",$H$33="Lavado de Activos",$H$33="Financiación del Terrorismo",$H$33="Trámites, OPAs y Consultas de Acceso a la Información Pública"),"No Aplica",'5. Valoración de Controles'!$I33))</f>
        <v>Sin Control</v>
      </c>
      <c r="S33" s="50" t="str">
        <f>IF($H$33="","",
IF(OR($H$33="Corrupción",$H$33="Lavado de Activos",$H$33="Financiación del Terrorismo",$H$33="Trámites, OPAs y Consultas de Acceso a la Información Pública"),"No Aplica",'5. Valoración de Controles'!$J33))</f>
        <v/>
      </c>
      <c r="T33" s="50">
        <f>IF($H$33="","",
IF(OR($H$33="Corrupción",$H$33="Lavado de Activos",$H$33="Financiación del Terrorismo",$H$33="Trámites, OPAs y Consultas de Acceso a la Información Pública"),"No Aplica",'5. Valoración de Controles'!$K33))</f>
        <v>0</v>
      </c>
      <c r="U33" s="50">
        <f>IF($H$33="","",
IF(OR($H$33="Corrupción",$H$33="Lavado de Activos",$H$33="Financiación del Terrorismo",$H$33="Trámites, OPAs y Consultas de Acceso a la Información Pública"),"No Aplica",'5. Valoración de Controles'!$L33))</f>
        <v>0</v>
      </c>
      <c r="V33" s="50">
        <f>IF($H$33="","",
IF(OR($H$33="Corrupción",$H$33="Lavado de Activos",$H$33="Financiación del Terrorismo",$H$33="Trámites, OPAs y Consultas de Acceso a la Información Pública"),"No Aplica",'5. Valoración de Controles'!$M33))</f>
        <v>0</v>
      </c>
      <c r="W33" s="50">
        <f>IF($H$33="","",
IF(OR($H$33="Corrupción",$H$33="Lavado de Activos",$H$33="Financiación del Terrorismo",$H$33="Trámites, OPAs y Consultas de Acceso a la Información Pública"),"No Aplica",'5. Valoración de Controles'!$N33))</f>
        <v>0</v>
      </c>
      <c r="X33" s="68">
        <f>IF($H$33="","",
IF(OR($H$33="Corrupción",$H$33="Lavado de Activos",$H$33="Financiación del Terrorismo",$H$33="Trámites, OPAs y Consultas de Acceso a la Información Pública"),"No Aplica",'5. Valoración de Controles'!$O33))</f>
        <v>0</v>
      </c>
      <c r="Y33" s="68">
        <f>IF($H$33="","",
IF(OR($H$33="Corrupción",$H$33="Lavado de Activos",$H$33="Financiación del Terrorismo",$H$33="Trámites, OPAs y Consultas de Acceso a la Información Pública"),"No Aplica",'5. Valoración de Controles'!$P33))</f>
        <v>0</v>
      </c>
      <c r="Z33" s="68">
        <f>IF($H$33="","",
IF(OR($H$33="Corrupción",$H$33="Lavado de Activos",$H$33="Financiación del Terrorismo",$H$33="Trámites, OPAs y Consultas de Acceso a la Información Pública"),"No Aplica",'5. Valoración de Controles'!$Q33))</f>
        <v>0</v>
      </c>
      <c r="AA33" s="52" t="str">
        <f>IF($H$33="","",
IF(OR($H$33="Corrupción",$H$33="Lavado de Activos",$H$33="Financiación del Terrorismo",$H$33="Trámites, OPAs y Consultas de Acceso a la Información Pública"),"No aplica",'5. Valoración de Controles'!$R33))</f>
        <v/>
      </c>
      <c r="AB33" s="114" t="str">
        <f>IF(H33="","",
IF(OR(H33="Corrupción",H33="Lavado de Activos",H33="Financiación del Terrorismo",H33="Trámites, OPAs y Consultas de Acceso a la Información Pública"),'6.Valoración Control Corrupción'!W33:W35,
IF(OR(H33&lt;&gt;"Corrupción",H33&lt;&gt;"Lavado de Activos",H33&lt;&gt;"Financiación del Terrorismo",H33&lt;&gt;"Trámites, OPAs y Consultas de Acceso a la Información Pública"),IF(AC33="","",
IF(AND(AC33&gt;0,AC33&lt;0.4),"Muy Baja",
IF(AND(AC33&gt;=0.4,AC33&lt;0.6),"Baja",
IF(AND(AC33&gt;=0.6,AC33&lt;0.8),"Media",
IF(AND(AC33&gt;=0.8,AC33&lt;1),"Alta",
IF(AC33&gt;=1,"Muy Alta","")))))))))</f>
        <v>Media</v>
      </c>
      <c r="AC33" s="206">
        <f>IF(H33="","",
IF(OR(H33="Corrupción",H33="Lavado de Activos",H33="Financiación del Terrorismo",H33="Trámites, OPAs y Consultas de Acceso a la Información Pública"),"No aplica",
IF(OR(H33&lt;&gt;"Corrupción",H33&lt;&gt;"Lavado de Activos",H33&lt;&gt;"Financiación del Terrorismo",H33&lt;&gt;"Trámites, OPAs y Consultas de Acceso a la Información Pública"),
IF('5. Valoración de Controles'!U35&gt;0,'5. Valoración de Controles'!U35,
IF('5. Valoración de Controles'!U34&gt;0,'5. Valoración de Controles'!U34,
IF('5. Valoración de Controles'!U33&gt;0,'5. Valoración de Controles'!U33,L33))))))</f>
        <v>0.6</v>
      </c>
      <c r="AD33" s="114" t="str">
        <f>IF(H33="","",
IF(OR(H33="Corrupción",H33="Lavado de Activos",H33="Financiación del Terrorismo",H33="Trámites, OPAs y Consultas de Acceso a la Información Pública"),'3. Impacto Riesgo de Corrupción'!Z33:Z35,
IF(OR(H33&lt;&gt;"Corrupción",H33&lt;&gt;"Lavado de Activos",H33&lt;&gt;"Financiación del Terrorismo",H33&lt;&gt;"Trámites, OPAs y Consultas de Acceso a la Información Pública"),
IF(AE33="","",
IF(AND(AE33&gt;0,AE33&lt;0.4),"Leve",
IF(AND(AE33&gt;=0.4,AE33&lt;0.6),"Menor",
IF(AND(AE33&gt;=0.6,AE33&lt;0.8),"Moderado",
IF(AND(AE33&gt;=0.8,AE33&lt;1),"Mayor",
IF(AE33&gt;=1,"Catastrófico","")))))))))</f>
        <v>Mayor</v>
      </c>
      <c r="AE33" s="206">
        <f>IF(H33="","",
IF(OR(H33="Corrupción",H33="Lavado de Activos",H33="Financiación del Terrorismo",H33="Trámites, OPAs y Consultas de Acceso a la Información Pública"),"No aplica",
IF(OR(H33&lt;&gt;"Corrupción",H33&lt;&gt;"Lavado de Activos",H33&lt;&gt;"Financiación del Terrorismo",H33&lt;&gt;"Trámites, OPAs y Consultas de Acceso a la Información Pública"),
IF('5. Valoración de Controles'!V35&gt;0,'5. Valoración de Controles'!V35,
IF('5. Valoración de Controles'!V34&gt;0,'5. Valoración de Controles'!V34,
IF('5. Valoración de Controles'!V33&gt;0,'5. Valoración de Controles'!V33,O33))))))</f>
        <v>0.8</v>
      </c>
      <c r="AF33" s="116" t="str">
        <f t="shared" ref="AF33" si="21">IF(AND(AB33="Muy Alta",OR(AD33="Leve",AD33="Menor",AD33="Moderado",AD33="Mayor")),"Alto",
IF(AND(AB33="Alta",OR(AD33="Leve",AD33="Menor")),"Moderado",
IF(AND(AB33="Alta",OR(AD33="Moderado",AD33="Mayor")),"Alto",
IF(AND(AB33="Media",OR(AD33="Leve",AD33="Menor",AD33="Moderado")),"Moderado",
IF(AND(AB33="Media",OR(AD33="Mayor")),"Alto",
IF(AND(AB33="Baja",OR(AD33="Leve")),"Bajo",
IF(AND(OR(AB33="Baja",AB33="Improbable"),OR(AD33="Menor",AD33="Moderado")),"Moderado",
IF(AND(OR(AB33="Baja",AB33="Improbable"),AD33="Mayor"),"Alto",
IF(AND(AB33="Muy Baja",OR(AD33="Leve",AD33="Menor")),"Bajo",
IF(AND(OR(AB33="Muy Baja",AB33="Rara vez"),OR(AD33="Moderado")),"Moderado",
IF(AND(OR(AB33="Muy Baja",AB33="Rara vez"),AD33="Mayor"),"Alto",
IF(AND(OR(AB33="Casi seguro",AB33="Probable",AB33="Posible"),AD33="Mayor"),"Extremo",
IF(AND(AB33="Casi seguro",AD33="Moderado"),"Extremo",
IF(AND(OR(AB33="Probable",AB33="Posible"),OR(AD33="Moderado")),"Alto",
IF(AD33="Catastrófico","Extremo","")))))))))))))))</f>
        <v>Alto</v>
      </c>
      <c r="AG33" s="117" t="s">
        <v>69</v>
      </c>
      <c r="AH33" s="185" t="str">
        <f t="shared" ref="AH33" si="22">IF(AG33="Reducir (Mitigar)","Debe establecer el plan de acción a implementar para mitigar el nivel del riesgo",
IF(AG33="Reducir (Transferir)","No amerita plan de acción. Debe tercerizar la actividad que genera este riesgo o adquirir polizas para evitar responsabilidad economica, sin embargo mantiene la responsabilidad reputacional",
IF(AG33="Aceptar","No amerita plan de acción. Asuma las consecuencias de la materialización del riesgo",
IF(AG33="Evitar","No amerita plan de acción. No ejecute la actividad que genera el riesgo",
IF(AG33="Reducir","Debe establecer el plan de acción a implementar para mitigar el nivel del riesgo",
IF(AG33="Compartir","No amerita plan de acción. Comparta el riesgo con una parte interesada que pueda gestionarlo con mas eficacia",""))))))</f>
        <v>Debe establecer el plan de acción a implementar para mitigar el nivel del riesgo</v>
      </c>
      <c r="AI33" s="223" t="s">
        <v>535</v>
      </c>
      <c r="AJ33" s="219" t="s">
        <v>538</v>
      </c>
      <c r="AK33" s="212" t="str">
        <f t="shared" ref="AK33" si="23">IF(AI33="","","∑ Peso porcentual de cada acción definida")</f>
        <v>∑ Peso porcentual de cada acción definida</v>
      </c>
      <c r="AL33" s="121" t="s">
        <v>540</v>
      </c>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row>
    <row r="34" spans="1:67" ht="31.5" customHeight="1" x14ac:dyDescent="0.3">
      <c r="A34" s="118"/>
      <c r="B34" s="119"/>
      <c r="C34" s="119"/>
      <c r="D34" s="119"/>
      <c r="E34" s="119"/>
      <c r="F34" s="119"/>
      <c r="G34" s="119"/>
      <c r="H34" s="119"/>
      <c r="I34" s="119"/>
      <c r="J34" s="119"/>
      <c r="K34" s="114"/>
      <c r="L34" s="115"/>
      <c r="M34" s="119"/>
      <c r="N34" s="114"/>
      <c r="O34" s="115"/>
      <c r="P34" s="116"/>
      <c r="Q34" s="51" t="str">
        <f>IF($H$33="","",
IF(OR($H$33="Corrupción",$H$33="Lavado de Activos",$H$33="Financiación del Terrorismo",$H$33="Trámites, OPAs y Consultas de Acceso a la Información Pública"),'6.Valoración Control Corrupción'!$E34,'5. Valoración de Controles'!$H34))</f>
        <v xml:space="preserve">  </v>
      </c>
      <c r="R34" s="50">
        <f>IF($H$33="","",
IF(OR($H$33="Corrupción",$H$33="Lavado de Activos",$H$33="Financiación del Terrorismo",$H$33="Trámites, OPAs y Consultas de Acceso a la Información Pública"),"No Aplica",'5. Valoración de Controles'!$I34))</f>
        <v>0</v>
      </c>
      <c r="S34" s="50" t="str">
        <f>IF($H$33="","",
IF(OR($H$33="Corrupción",$H$33="Lavado de Activos",$H$33="Financiación del Terrorismo",$H$33="Trámites, OPAs y Consultas de Acceso a la Información Pública"),"No Aplica",'5. Valoración de Controles'!$J34))</f>
        <v/>
      </c>
      <c r="T34" s="50">
        <f>IF($H$33="","",
IF(OR($H$33="Corrupción",$H$33="Lavado de Activos",$H$33="Financiación del Terrorismo",$H$33="Trámites, OPAs y Consultas de Acceso a la Información Pública"),"No Aplica",'5. Valoración de Controles'!$K34))</f>
        <v>0</v>
      </c>
      <c r="U34" s="50">
        <f>IF($H$33="","",
IF(OR($H$33="Corrupción",$H$33="Lavado de Activos",$H$33="Financiación del Terrorismo",$H$33="Trámites, OPAs y Consultas de Acceso a la Información Pública"),"No Aplica",'5. Valoración de Controles'!$L34))</f>
        <v>0</v>
      </c>
      <c r="V34" s="50">
        <f>IF($H$33="","",
IF(OR($H$33="Corrupción",$H$33="Lavado de Activos",$H$33="Financiación del Terrorismo",$H$33="Trámites, OPAs y Consultas de Acceso a la Información Pública"),"No Aplica",'5. Valoración de Controles'!$M34))</f>
        <v>0</v>
      </c>
      <c r="W34" s="50">
        <f>IF($H$33="","",
IF(OR($H$33="Corrupción",$H$33="Lavado de Activos",$H$33="Financiación del Terrorismo",$H$33="Trámites, OPAs y Consultas de Acceso a la Información Pública"),"No Aplica",'5. Valoración de Controles'!$N34))</f>
        <v>0</v>
      </c>
      <c r="X34" s="68">
        <f>IF($H$33="","",
IF(OR($H$33="Corrupción",$H$33="Lavado de Activos",$H$33="Financiación del Terrorismo",$H$33="Trámites, OPAs y Consultas de Acceso a la Información Pública"),"No Aplica",'5. Valoración de Controles'!$O34))</f>
        <v>0</v>
      </c>
      <c r="Y34" s="68">
        <f>IF($H$33="","",
IF(OR($H$33="Corrupción",$H$33="Lavado de Activos",$H$33="Financiación del Terrorismo",$H$33="Trámites, OPAs y Consultas de Acceso a la Información Pública"),"No Aplica",'5. Valoración de Controles'!$P34))</f>
        <v>0</v>
      </c>
      <c r="Z34" s="68">
        <f>IF($H$33="","",
IF(OR($H$33="Corrupción",$H$33="Lavado de Activos",$H$33="Financiación del Terrorismo",$H$33="Trámites, OPAs y Consultas de Acceso a la Información Pública"),"No Aplica",'5. Valoración de Controles'!$Q34))</f>
        <v>0</v>
      </c>
      <c r="AA34" s="52" t="str">
        <f>IF($H$33="","",
IF(OR($H$33="Corrupción",$H$33="Lavado de Activos",$H$33="Financiación del Terrorismo",$H$33="Trámites, OPAs y Consultas de Acceso a la Información Pública"),"No aplica",'5. Valoración de Controles'!$R34))</f>
        <v/>
      </c>
      <c r="AB34" s="114"/>
      <c r="AC34" s="207"/>
      <c r="AD34" s="114"/>
      <c r="AE34" s="207"/>
      <c r="AF34" s="116"/>
      <c r="AG34" s="117"/>
      <c r="AH34" s="208"/>
      <c r="AI34" s="125"/>
      <c r="AJ34" s="125"/>
      <c r="AK34" s="213"/>
      <c r="AL34" s="125"/>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row>
    <row r="35" spans="1:67" ht="31.5" customHeight="1" x14ac:dyDescent="0.3">
      <c r="A35" s="118"/>
      <c r="B35" s="119"/>
      <c r="C35" s="119"/>
      <c r="D35" s="119"/>
      <c r="E35" s="119"/>
      <c r="F35" s="119"/>
      <c r="G35" s="119"/>
      <c r="H35" s="119"/>
      <c r="I35" s="119"/>
      <c r="J35" s="119"/>
      <c r="K35" s="114"/>
      <c r="L35" s="115"/>
      <c r="M35" s="119"/>
      <c r="N35" s="114"/>
      <c r="O35" s="115"/>
      <c r="P35" s="116"/>
      <c r="Q35" s="51" t="str">
        <f>IF($H$33="","",
IF(OR($H$33="Corrupción",$H$33="Lavado de Activos",$H$33="Financiación del Terrorismo",$H$33="Trámites, OPAs y Consultas de Acceso a la Información Pública"),'6.Valoración Control Corrupción'!$E35,'5. Valoración de Controles'!$H35))</f>
        <v xml:space="preserve">  </v>
      </c>
      <c r="R35" s="50">
        <f>IF($H$33="","",
IF(OR($H$33="Corrupción",$H$33="Lavado de Activos",$H$33="Financiación del Terrorismo",$H$33="Trámites, OPAs y Consultas de Acceso a la Información Pública"),"No Aplica",'5. Valoración de Controles'!$I35))</f>
        <v>0</v>
      </c>
      <c r="S35" s="50" t="str">
        <f>IF($H$33="","",
IF(OR($H$33="Corrupción",$H$33="Lavado de Activos",$H$33="Financiación del Terrorismo",$H$33="Trámites, OPAs y Consultas de Acceso a la Información Pública"),"No Aplica",'5. Valoración de Controles'!$J35))</f>
        <v/>
      </c>
      <c r="T35" s="50">
        <f>IF($H$33="","",
IF(OR($H$33="Corrupción",$H$33="Lavado de Activos",$H$33="Financiación del Terrorismo",$H$33="Trámites, OPAs y Consultas de Acceso a la Información Pública"),"No Aplica",'5. Valoración de Controles'!$K35))</f>
        <v>0</v>
      </c>
      <c r="U35" s="50">
        <f>IF($H$33="","",
IF(OR($H$33="Corrupción",$H$33="Lavado de Activos",$H$33="Financiación del Terrorismo",$H$33="Trámites, OPAs y Consultas de Acceso a la Información Pública"),"No Aplica",'5. Valoración de Controles'!$L35))</f>
        <v>0</v>
      </c>
      <c r="V35" s="50">
        <f>IF($H$33="","",
IF(OR($H$33="Corrupción",$H$33="Lavado de Activos",$H$33="Financiación del Terrorismo",$H$33="Trámites, OPAs y Consultas de Acceso a la Información Pública"),"No Aplica",'5. Valoración de Controles'!$M35))</f>
        <v>0</v>
      </c>
      <c r="W35" s="50">
        <f>IF($H$33="","",
IF(OR($H$33="Corrupción",$H$33="Lavado de Activos",$H$33="Financiación del Terrorismo",$H$33="Trámites, OPAs y Consultas de Acceso a la Información Pública"),"No Aplica",'5. Valoración de Controles'!$N35))</f>
        <v>0</v>
      </c>
      <c r="X35" s="68">
        <f>IF($H$33="","",
IF(OR($H$33="Corrupción",$H$33="Lavado de Activos",$H$33="Financiación del Terrorismo",$H$33="Trámites, OPAs y Consultas de Acceso a la Información Pública"),"No Aplica",'5. Valoración de Controles'!$O35))</f>
        <v>0</v>
      </c>
      <c r="Y35" s="68">
        <f>IF($H$33="","",
IF(OR($H$33="Corrupción",$H$33="Lavado de Activos",$H$33="Financiación del Terrorismo",$H$33="Trámites, OPAs y Consultas de Acceso a la Información Pública"),"No Aplica",'5. Valoración de Controles'!$P35))</f>
        <v>0</v>
      </c>
      <c r="Z35" s="68">
        <f>IF($H$33="","",
IF(OR($H$33="Corrupción",$H$33="Lavado de Activos",$H$33="Financiación del Terrorismo",$H$33="Trámites, OPAs y Consultas de Acceso a la Información Pública"),"No Aplica",'5. Valoración de Controles'!$Q35))</f>
        <v>0</v>
      </c>
      <c r="AA35" s="52" t="str">
        <f>IF($H$33="","",
IF(OR($H$33="Corrupción",$H$33="Lavado de Activos",$H$33="Financiación del Terrorismo",$H$33="Trámites, OPAs y Consultas de Acceso a la Información Pública"),"No aplica",'5. Valoración de Controles'!$R35))</f>
        <v/>
      </c>
      <c r="AB35" s="114"/>
      <c r="AC35" s="207"/>
      <c r="AD35" s="114"/>
      <c r="AE35" s="207"/>
      <c r="AF35" s="116"/>
      <c r="AG35" s="117"/>
      <c r="AH35" s="208"/>
      <c r="AI35" s="126"/>
      <c r="AJ35" s="126"/>
      <c r="AK35" s="213"/>
      <c r="AL35" s="126"/>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row>
    <row r="36" spans="1:67" ht="31.5" customHeight="1" x14ac:dyDescent="0.3">
      <c r="A36" s="118">
        <v>10</v>
      </c>
      <c r="B36" s="119" t="str">
        <f>'2. Identificación del Riesgo'!B36:B38</f>
        <v>Tecnologías de la Información y las Comunicaciones</v>
      </c>
      <c r="C36" s="119" t="str">
        <f>IF('2. Identificación del Riesgo'!C36:C38="","",'2. Identificación del Riesgo'!C36:C38)</f>
        <v>Administración de la infraestructura y los servicios de TI</v>
      </c>
      <c r="D36" s="119" t="str">
        <f>IF('2. Identificación del Riesgo'!D36:D38="","",'2. Identificación del Riesgo'!D36:D38)</f>
        <v>Afectación Económica (o presupuestal) y Reputacional</v>
      </c>
      <c r="E36" s="119" t="str">
        <f>IF('2. Identificación del Riesgo'!E36:E38="","",'2. Identificación del Riesgo'!E36:E38)</f>
        <v>Fallas en la prestación de los servicios de TI</v>
      </c>
      <c r="F36" s="119" t="str">
        <f>IF('2. Identificación del Riesgo'!F36:F38="","",'2. Identificación del Riesgo'!F36:F38)</f>
        <v>Inadecuada gestión de cambios.</v>
      </c>
      <c r="G36" s="119" t="str">
        <f>IF('2. Identificación del Riesgo'!G36:G38="","",'2. Identificación del Riesgo'!G36:G38)</f>
        <v>Posibilidad de afectación economica y/o reputacional y perdida de disponiblidad por fallas en la prestación de los servicios de TI debido a la inadecuada gestión de cambios en los ambientes productivos de la entidad.</v>
      </c>
      <c r="H36" s="119" t="str">
        <f>IF('2. Identificación del Riesgo'!H36:H38="","",'2. Identificación del Riesgo'!H36:H38)</f>
        <v>Seguridad de la Información (Pérdida de la Disponibilidad)</v>
      </c>
      <c r="I36" s="119" t="str">
        <f>IF('2. Identificación del Riesgo'!I36:I38="","",'2. Identificación del Riesgo'!I36:I38)</f>
        <v>Usuarios, productos y practicas, organizacionales</v>
      </c>
      <c r="J36" s="119" t="str">
        <f>IF('2. Identificación del Riesgo'!J36:J38="","",'2. Identificación del Riesgo'!J36:J38)</f>
        <v>Media: La actividad que conlleva el riesgo se ejecuta de 24 a 500 veces por año</v>
      </c>
      <c r="K36" s="114" t="str">
        <f>'2. Identificación del Riesgo'!K36:K38</f>
        <v>Media</v>
      </c>
      <c r="L36" s="115">
        <f>'2. Identificación del Riesgo'!L36:L38</f>
        <v>0.6</v>
      </c>
      <c r="M36" s="119" t="str">
        <f>IF(OR('2. Identificación del Riesgo'!H36:H38="Corrupción",'2. Identificación del Riesgo'!H36:H38="Lavado de Activos",'2. Identificación del Riesgo'!H36:H38="Financiación del Terrorismo",'2. Identificación del Riesgo'!H36:H38="Trámites, OPAs y Consultas de Acceso a la Información Pública"),"No Aplica",
IF('2. Identificación del Riesgo'!M36:M38="","",'2. Identificación del Riesgo'!M36:M38))</f>
        <v>Económico: Entre 100 y 500 SMLMV</v>
      </c>
      <c r="N36" s="114" t="str">
        <f>'2. Identificación del Riesgo'!N36:N38</f>
        <v>Mayor</v>
      </c>
      <c r="O36" s="115">
        <f>'2. Identificación del Riesgo'!O36:O38</f>
        <v>0.8</v>
      </c>
      <c r="P36" s="116" t="str">
        <f>'2. Identificación del Riesgo'!P36:P38</f>
        <v>Alto</v>
      </c>
      <c r="Q36" s="51" t="str">
        <f>IF($H$36="","",
IF(OR($H$36="Corrupción",$H$36="Lavado de Activos",$H$36="Financiación del Terrorismo",$H$36="Trámites, OPAs y Consultas de Acceso a la Información Pública"),'6.Valoración Control Corrupción'!$E36,'5. Valoración de Controles'!$H36))</f>
        <v xml:space="preserve">  </v>
      </c>
      <c r="R36" s="50" t="str">
        <f>IF($H$36="","",
IF(OR($H$36="Corrupción",$H$36="Lavado de Activos",$H$36="Financiación del Terrorismo",$H$36="Trámites, OPAs y Consultas de Acceso a la Información Pública"),"No Aplica",'5. Valoración de Controles'!$I36))</f>
        <v>Sin Control</v>
      </c>
      <c r="S36" s="50" t="str">
        <f>IF($H$36="","",
IF(OR($H$36="Corrupción",$H$36="Lavado de Activos",$H$36="Financiación del Terrorismo",$H$36="Trámites, OPAs y Consultas de Acceso a la Información Pública"),"No Aplica",'5. Valoración de Controles'!$J36))</f>
        <v/>
      </c>
      <c r="T36" s="50">
        <f>IF($H$36="","",
IF(OR($H$36="Corrupción",$H$36="Lavado de Activos",$H$36="Financiación del Terrorismo",$H$36="Trámites, OPAs y Consultas de Acceso a la Información Pública"),"No Aplica",'5. Valoración de Controles'!$K36))</f>
        <v>0</v>
      </c>
      <c r="U36" s="50">
        <f>IF($H$36="","",
IF(OR($H$36="Corrupción",$H$36="Lavado de Activos",$H$36="Financiación del Terrorismo",$H$36="Trámites, OPAs y Consultas de Acceso a la Información Pública"),"No Aplica",'5. Valoración de Controles'!$L36))</f>
        <v>0</v>
      </c>
      <c r="V36" s="50">
        <f>IF($H$36="","",
IF(OR($H$36="Corrupción",$H$36="Lavado de Activos",$H$36="Financiación del Terrorismo",$H$36="Trámites, OPAs y Consultas de Acceso a la Información Pública"),"No Aplica",'5. Valoración de Controles'!$M36))</f>
        <v>0</v>
      </c>
      <c r="W36" s="50">
        <f>IF($H$36="","",
IF(OR($H$36="Corrupción",$H$36="Lavado de Activos",$H$36="Financiación del Terrorismo",$H$36="Trámites, OPAs y Consultas de Acceso a la Información Pública"),"No Aplica",'5. Valoración de Controles'!$N36))</f>
        <v>0</v>
      </c>
      <c r="X36" s="68">
        <f>IF($H$36="","",
IF(OR($H$36="Corrupción",$H$36="Lavado de Activos",$H$36="Financiación del Terrorismo",$H$36="Trámites, OPAs y Consultas de Acceso a la Información Pública"),"No Aplica",'5. Valoración de Controles'!$O36))</f>
        <v>0</v>
      </c>
      <c r="Y36" s="68">
        <f>IF($H$36="","",
IF(OR($H$36="Corrupción",$H$36="Lavado de Activos",$H$36="Financiación del Terrorismo",$H$36="Trámites, OPAs y Consultas de Acceso a la Información Pública"),"No Aplica",'5. Valoración de Controles'!$P36))</f>
        <v>0</v>
      </c>
      <c r="Z36" s="68">
        <f>IF($H$36="","",
IF(OR($H$36="Corrupción",$H$36="Lavado de Activos",$H$36="Financiación del Terrorismo",$H$36="Trámites, OPAs y Consultas de Acceso a la Información Pública"),"No Aplica",'5. Valoración de Controles'!$Q36))</f>
        <v>0</v>
      </c>
      <c r="AA36" s="52" t="str">
        <f>IF($H$36="","",
IF(OR($H$36="Corrupción",$H$36="Lavado de Activos",$H$36="Financiación del Terrorismo",$H$36="Trámites, OPAs y Consultas de Acceso a la Información Pública"),"No aplica",'5. Valoración de Controles'!$R36))</f>
        <v/>
      </c>
      <c r="AB36" s="114" t="str">
        <f>IF(H36="","",
IF(OR(H36="Corrupción",H36="Lavado de Activos",H36="Financiación del Terrorismo",H36="Trámites, OPAs y Consultas de Acceso a la Información Pública"),'6.Valoración Control Corrupción'!W36:W38,
IF(OR(H36&lt;&gt;"Corrupción",H36&lt;&gt;"Lavado de Activos",H36&lt;&gt;"Financiación del Terrorismo",H36&lt;&gt;"Trámites, OPAs y Consultas de Acceso a la Información Pública"),IF(AC36="","",
IF(AND(AC36&gt;0,AC36&lt;0.4),"Muy Baja",
IF(AND(AC36&gt;=0.4,AC36&lt;0.6),"Baja",
IF(AND(AC36&gt;=0.6,AC36&lt;0.8),"Media",
IF(AND(AC36&gt;=0.8,AC36&lt;1),"Alta",
IF(AC36&gt;=1,"Muy Alta","")))))))))</f>
        <v>Media</v>
      </c>
      <c r="AC36" s="206">
        <f>IF(H36="","",
IF(OR(H36="Corrupción",H36="Lavado de Activos",H36="Financiación del Terrorismo",H36="Trámites, OPAs y Consultas de Acceso a la Información Pública"),"No aplica",
IF(OR(H36&lt;&gt;"Corrupción",H36&lt;&gt;"Lavado de Activos",H36&lt;&gt;"Financiación del Terrorismo",H36&lt;&gt;"Trámites, OPAs y Consultas de Acceso a la Información Pública"),
IF('5. Valoración de Controles'!U38&gt;0,'5. Valoración de Controles'!U38,
IF('5. Valoración de Controles'!U37&gt;0,'5. Valoración de Controles'!U37,
IF('5. Valoración de Controles'!U36&gt;0,'5. Valoración de Controles'!U36,L36))))))</f>
        <v>0.6</v>
      </c>
      <c r="AD36" s="114" t="str">
        <f>IF(H36="","",
IF(OR(H36="Corrupción",H36="Lavado de Activos",H36="Financiación del Terrorismo",H36="Trámites, OPAs y Consultas de Acceso a la Información Pública"),'3. Impacto Riesgo de Corrupción'!Z36:Z38,
IF(OR(H36&lt;&gt;"Corrupción",H36&lt;&gt;"Lavado de Activos",H36&lt;&gt;"Financiación del Terrorismo",H36&lt;&gt;"Trámites, OPAs y Consultas de Acceso a la Información Pública"),
IF(AE36="","",
IF(AND(AE36&gt;0,AE36&lt;0.4),"Leve",
IF(AND(AE36&gt;=0.4,AE36&lt;0.6),"Menor",
IF(AND(AE36&gt;=0.6,AE36&lt;0.8),"Moderado",
IF(AND(AE36&gt;=0.8,AE36&lt;1),"Mayor",
IF(AE36&gt;=1,"Catastrófico","")))))))))</f>
        <v>Mayor</v>
      </c>
      <c r="AE36" s="206">
        <f>IF(H36="","",
IF(OR(H36="Corrupción",H36="Lavado de Activos",H36="Financiación del Terrorismo",H36="Trámites, OPAs y Consultas de Acceso a la Información Pública"),"No aplica",
IF(OR(H36&lt;&gt;"Corrupción",H36&lt;&gt;"Lavado de Activos",H36&lt;&gt;"Financiación del Terrorismo",H36&lt;&gt;"Trámites, OPAs y Consultas de Acceso a la Información Pública"),
IF('5. Valoración de Controles'!V38&gt;0,'5. Valoración de Controles'!V38,
IF('5. Valoración de Controles'!V37&gt;0,'5. Valoración de Controles'!V37,
IF('5. Valoración de Controles'!V36&gt;0,'5. Valoración de Controles'!V36,O36))))))</f>
        <v>0.8</v>
      </c>
      <c r="AF36" s="116" t="str">
        <f t="shared" ref="AF36" si="24">IF(AND(AB36="Muy Alta",OR(AD36="Leve",AD36="Menor",AD36="Moderado",AD36="Mayor")),"Alto",
IF(AND(AB36="Alta",OR(AD36="Leve",AD36="Menor")),"Moderado",
IF(AND(AB36="Alta",OR(AD36="Moderado",AD36="Mayor")),"Alto",
IF(AND(AB36="Media",OR(AD36="Leve",AD36="Menor",AD36="Moderado")),"Moderado",
IF(AND(AB36="Media",OR(AD36="Mayor")),"Alto",
IF(AND(AB36="Baja",OR(AD36="Leve")),"Bajo",
IF(AND(OR(AB36="Baja",AB36="Improbable"),OR(AD36="Menor",AD36="Moderado")),"Moderado",
IF(AND(OR(AB36="Baja",AB36="Improbable"),AD36="Mayor"),"Alto",
IF(AND(AB36="Muy Baja",OR(AD36="Leve",AD36="Menor")),"Bajo",
IF(AND(OR(AB36="Muy Baja",AB36="Rara vez"),OR(AD36="Moderado")),"Moderado",
IF(AND(OR(AB36="Muy Baja",AB36="Rara vez"),AD36="Mayor"),"Alto",
IF(AND(OR(AB36="Casi seguro",AB36="Probable",AB36="Posible"),AD36="Mayor"),"Extremo",
IF(AND(AB36="Casi seguro",AD36="Moderado"),"Extremo",
IF(AND(OR(AB36="Probable",AB36="Posible"),OR(AD36="Moderado")),"Alto",
IF(AD36="Catastrófico","Extremo","")))))))))))))))</f>
        <v>Alto</v>
      </c>
      <c r="AG36" s="117" t="s">
        <v>69</v>
      </c>
      <c r="AH36" s="185" t="str">
        <f t="shared" ref="AH36" si="25">IF(AG36="Reducir (Mitigar)","Debe establecer el plan de acción a implementar para mitigar el nivel del riesgo",
IF(AG36="Reducir (Transferir)","No amerita plan de acción. Debe tercerizar la actividad que genera este riesgo o adquirir polizas para evitar responsabilidad economica, sin embargo mantiene la responsabilidad reputacional",
IF(AG36="Aceptar","No amerita plan de acción. Asuma las consecuencias de la materialización del riesgo",
IF(AG36="Evitar","No amerita plan de acción. No ejecute la actividad que genera el riesgo",
IF(AG36="Reducir","Debe establecer el plan de acción a implementar para mitigar el nivel del riesgo",
IF(AG36="Compartir","No amerita plan de acción. Comparta el riesgo con una parte interesada que pueda gestionarlo con mas eficacia",""))))))</f>
        <v>Debe establecer el plan de acción a implementar para mitigar el nivel del riesgo</v>
      </c>
      <c r="AI36" s="223" t="s">
        <v>536</v>
      </c>
      <c r="AJ36" s="219" t="s">
        <v>538</v>
      </c>
      <c r="AK36" s="212" t="str">
        <f t="shared" ref="AK36" si="26">IF(AI36="","","∑ Peso porcentual de cada acción definida")</f>
        <v>∑ Peso porcentual de cada acción definida</v>
      </c>
      <c r="AL36" s="121" t="s">
        <v>540</v>
      </c>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row>
    <row r="37" spans="1:67" ht="31.5" customHeight="1" x14ac:dyDescent="0.3">
      <c r="A37" s="118"/>
      <c r="B37" s="119"/>
      <c r="C37" s="119"/>
      <c r="D37" s="119"/>
      <c r="E37" s="119"/>
      <c r="F37" s="119"/>
      <c r="G37" s="119"/>
      <c r="H37" s="119"/>
      <c r="I37" s="119"/>
      <c r="J37" s="119"/>
      <c r="K37" s="114"/>
      <c r="L37" s="115"/>
      <c r="M37" s="119"/>
      <c r="N37" s="114"/>
      <c r="O37" s="115"/>
      <c r="P37" s="116"/>
      <c r="Q37" s="51" t="str">
        <f>IF($H$36="","",
IF(OR($H$36="Corrupción",$H$36="Lavado de Activos",$H$36="Financiación del Terrorismo",$H$36="Trámites, OPAs y Consultas de Acceso a la Información Pública"),'6.Valoración Control Corrupción'!$E37,'5. Valoración de Controles'!$H37))</f>
        <v xml:space="preserve">  </v>
      </c>
      <c r="R37" s="50">
        <f>IF($H$36="","",
IF(OR($H$36="Corrupción",$H$36="Lavado de Activos",$H$36="Financiación del Terrorismo",$H$36="Trámites, OPAs y Consultas de Acceso a la Información Pública"),"No Aplica",'5. Valoración de Controles'!$I37))</f>
        <v>0</v>
      </c>
      <c r="S37" s="50" t="str">
        <f>IF($H$36="","",
IF(OR($H$36="Corrupción",$H$36="Lavado de Activos",$H$36="Financiación del Terrorismo",$H$36="Trámites, OPAs y Consultas de Acceso a la Información Pública"),"No Aplica",'5. Valoración de Controles'!$J37))</f>
        <v/>
      </c>
      <c r="T37" s="50">
        <f>IF($H$36="","",
IF(OR($H$36="Corrupción",$H$36="Lavado de Activos",$H$36="Financiación del Terrorismo",$H$36="Trámites, OPAs y Consultas de Acceso a la Información Pública"),"No Aplica",'5. Valoración de Controles'!$K37))</f>
        <v>0</v>
      </c>
      <c r="U37" s="50">
        <f>IF($H$36="","",
IF(OR($H$36="Corrupción",$H$36="Lavado de Activos",$H$36="Financiación del Terrorismo",$H$36="Trámites, OPAs y Consultas de Acceso a la Información Pública"),"No Aplica",'5. Valoración de Controles'!$L37))</f>
        <v>0</v>
      </c>
      <c r="V37" s="50">
        <f>IF($H$36="","",
IF(OR($H$36="Corrupción",$H$36="Lavado de Activos",$H$36="Financiación del Terrorismo",$H$36="Trámites, OPAs y Consultas de Acceso a la Información Pública"),"No Aplica",'5. Valoración de Controles'!$M37))</f>
        <v>0</v>
      </c>
      <c r="W37" s="50">
        <f>IF($H$36="","",
IF(OR($H$36="Corrupción",$H$36="Lavado de Activos",$H$36="Financiación del Terrorismo",$H$36="Trámites, OPAs y Consultas de Acceso a la Información Pública"),"No Aplica",'5. Valoración de Controles'!$N37))</f>
        <v>0</v>
      </c>
      <c r="X37" s="68">
        <f>IF($H$36="","",
IF(OR($H$36="Corrupción",$H$36="Lavado de Activos",$H$36="Financiación del Terrorismo",$H$36="Trámites, OPAs y Consultas de Acceso a la Información Pública"),"No Aplica",'5. Valoración de Controles'!$O37))</f>
        <v>0</v>
      </c>
      <c r="Y37" s="68">
        <f>IF($H$36="","",
IF(OR($H$36="Corrupción",$H$36="Lavado de Activos",$H$36="Financiación del Terrorismo",$H$36="Trámites, OPAs y Consultas de Acceso a la Información Pública"),"No Aplica",'5. Valoración de Controles'!$P37))</f>
        <v>0</v>
      </c>
      <c r="Z37" s="68">
        <f>IF($H$36="","",
IF(OR($H$36="Corrupción",$H$36="Lavado de Activos",$H$36="Financiación del Terrorismo",$H$36="Trámites, OPAs y Consultas de Acceso a la Información Pública"),"No Aplica",'5. Valoración de Controles'!$Q37))</f>
        <v>0</v>
      </c>
      <c r="AA37" s="52" t="str">
        <f>IF($H$36="","",
IF(OR($H$36="Corrupción",$H$36="Lavado de Activos",$H$36="Financiación del Terrorismo",$H$36="Trámites, OPAs y Consultas de Acceso a la Información Pública"),"No aplica",'5. Valoración de Controles'!$R37))</f>
        <v/>
      </c>
      <c r="AB37" s="114"/>
      <c r="AC37" s="207"/>
      <c r="AD37" s="114"/>
      <c r="AE37" s="207"/>
      <c r="AF37" s="116"/>
      <c r="AG37" s="117"/>
      <c r="AH37" s="208"/>
      <c r="AI37" s="125"/>
      <c r="AJ37" s="125"/>
      <c r="AK37" s="213"/>
      <c r="AL37" s="125"/>
    </row>
    <row r="38" spans="1:67" ht="31.5" customHeight="1" x14ac:dyDescent="0.3">
      <c r="A38" s="118"/>
      <c r="B38" s="119"/>
      <c r="C38" s="119"/>
      <c r="D38" s="119"/>
      <c r="E38" s="119"/>
      <c r="F38" s="119"/>
      <c r="G38" s="119"/>
      <c r="H38" s="119"/>
      <c r="I38" s="119"/>
      <c r="J38" s="119"/>
      <c r="K38" s="114"/>
      <c r="L38" s="115"/>
      <c r="M38" s="119"/>
      <c r="N38" s="114"/>
      <c r="O38" s="115"/>
      <c r="P38" s="116"/>
      <c r="Q38" s="51" t="str">
        <f>IF($H$36="","",
IF(OR($H$36="Corrupción",$H$36="Lavado de Activos",$H$36="Financiación del Terrorismo",$H$36="Trámites, OPAs y Consultas de Acceso a la Información Pública"),'6.Valoración Control Corrupción'!$E38,'5. Valoración de Controles'!$H38))</f>
        <v xml:space="preserve">  </v>
      </c>
      <c r="R38" s="50">
        <f>IF($H$36="","",
IF(OR($H$36="Corrupción",$H$36="Lavado de Activos",$H$36="Financiación del Terrorismo",$H$36="Trámites, OPAs y Consultas de Acceso a la Información Pública"),"No Aplica",'5. Valoración de Controles'!$I38))</f>
        <v>0</v>
      </c>
      <c r="S38" s="50" t="str">
        <f>IF($H$36="","",
IF(OR($H$36="Corrupción",$H$36="Lavado de Activos",$H$36="Financiación del Terrorismo",$H$36="Trámites, OPAs y Consultas de Acceso a la Información Pública"),"No Aplica",'5. Valoración de Controles'!$J38))</f>
        <v/>
      </c>
      <c r="T38" s="50">
        <f>IF($H$36="","",
IF(OR($H$36="Corrupción",$H$36="Lavado de Activos",$H$36="Financiación del Terrorismo",$H$36="Trámites, OPAs y Consultas de Acceso a la Información Pública"),"No Aplica",'5. Valoración de Controles'!$K38))</f>
        <v>0</v>
      </c>
      <c r="U38" s="50">
        <f>IF($H$36="","",
IF(OR($H$36="Corrupción",$H$36="Lavado de Activos",$H$36="Financiación del Terrorismo",$H$36="Trámites, OPAs y Consultas de Acceso a la Información Pública"),"No Aplica",'5. Valoración de Controles'!$L38))</f>
        <v>0</v>
      </c>
      <c r="V38" s="50">
        <f>IF($H$36="","",
IF(OR($H$36="Corrupción",$H$36="Lavado de Activos",$H$36="Financiación del Terrorismo",$H$36="Trámites, OPAs y Consultas de Acceso a la Información Pública"),"No Aplica",'5. Valoración de Controles'!$M38))</f>
        <v>0</v>
      </c>
      <c r="W38" s="50">
        <f>IF($H$36="","",
IF(OR($H$36="Corrupción",$H$36="Lavado de Activos",$H$36="Financiación del Terrorismo",$H$36="Trámites, OPAs y Consultas de Acceso a la Información Pública"),"No Aplica",'5. Valoración de Controles'!$N38))</f>
        <v>0</v>
      </c>
      <c r="X38" s="68">
        <f>IF($H$36="","",
IF(OR($H$36="Corrupción",$H$36="Lavado de Activos",$H$36="Financiación del Terrorismo",$H$36="Trámites, OPAs y Consultas de Acceso a la Información Pública"),"No Aplica",'5. Valoración de Controles'!$O38))</f>
        <v>0</v>
      </c>
      <c r="Y38" s="68">
        <f>IF($H$36="","",
IF(OR($H$36="Corrupción",$H$36="Lavado de Activos",$H$36="Financiación del Terrorismo",$H$36="Trámites, OPAs y Consultas de Acceso a la Información Pública"),"No Aplica",'5. Valoración de Controles'!$P38))</f>
        <v>0</v>
      </c>
      <c r="Z38" s="68">
        <f>IF($H$36="","",
IF(OR($H$36="Corrupción",$H$36="Lavado de Activos",$H$36="Financiación del Terrorismo",$H$36="Trámites, OPAs y Consultas de Acceso a la Información Pública"),"No Aplica",'5. Valoración de Controles'!$Q38))</f>
        <v>0</v>
      </c>
      <c r="AA38" s="52" t="str">
        <f>IF($H$36="","",
IF(OR($H$36="Corrupción",$H$36="Lavado de Activos",$H$36="Financiación del Terrorismo",$H$36="Trámites, OPAs y Consultas de Acceso a la Información Pública"),"No aplica",'5. Valoración de Controles'!$R38))</f>
        <v/>
      </c>
      <c r="AB38" s="114"/>
      <c r="AC38" s="207"/>
      <c r="AD38" s="114"/>
      <c r="AE38" s="207"/>
      <c r="AF38" s="116"/>
      <c r="AG38" s="117"/>
      <c r="AH38" s="208"/>
      <c r="AI38" s="126"/>
      <c r="AJ38" s="126"/>
      <c r="AK38" s="213"/>
      <c r="AL38" s="126"/>
    </row>
    <row r="39" spans="1:67" ht="31.5" customHeight="1" x14ac:dyDescent="0.3">
      <c r="A39" s="118">
        <v>11</v>
      </c>
      <c r="B39" s="119" t="str">
        <f>'2. Identificación del Riesgo'!B39:B41</f>
        <v>Tecnologías de la Información y las Comunicaciones</v>
      </c>
      <c r="C39" s="119" t="str">
        <f>IF('2. Identificación del Riesgo'!C39:C41="","",'2. Identificación del Riesgo'!C39:C41)</f>
        <v>Actividades de desvinculación y traslado (funcionarios).</v>
      </c>
      <c r="D39" s="119" t="str">
        <f>IF('2. Identificación del Riesgo'!D39:D41="","",'2. Identificación del Riesgo'!D39:D41)</f>
        <v>Afectación Económica (o presupuestal) y Reputacional</v>
      </c>
      <c r="E39" s="119" t="str">
        <f>IF('2. Identificación del Riesgo'!E39:E41="","",'2. Identificación del Riesgo'!E39:E41)</f>
        <v>por la alta rotación de personal de planta (carrera administrativa y provisional)</v>
      </c>
      <c r="F39" s="119" t="str">
        <f>IF('2. Identificación del Riesgo'!F39:F41="","",'2. Identificación del Riesgo'!F39:F41)</f>
        <v>Debido a la falta de lineamientos y herramientas institucionalizados para una adecuada transferencia de conocimiento.</v>
      </c>
      <c r="G39" s="119" t="str">
        <f>IF('2. Identificación del Riesgo'!G39:G41="","",'2. Identificación del Riesgo'!G39:G41)</f>
        <v>Posibilidad de afectación economica o presupuestal, por la alta rotación de personal de planta, debido a la falta de lineamientos y herramientas institucionalizados para una adecuada trasferencia de conocimiento.</v>
      </c>
      <c r="H39" s="119" t="str">
        <f>IF('2. Identificación del Riesgo'!H39:H41="","",'2. Identificación del Riesgo'!H39:H41)</f>
        <v>Fuga de Capital Intelectual</v>
      </c>
      <c r="I39" s="119" t="str">
        <f>IF('2. Identificación del Riesgo'!I39:I41="","",'2. Identificación del Riesgo'!I39:I41)</f>
        <v>Usuarios, productos y practicas, organizacionales</v>
      </c>
      <c r="J39" s="119" t="str">
        <f>IF('2. Identificación del Riesgo'!J39:J41="","",'2. Identificación del Riesgo'!J39:J41)</f>
        <v>Media: La actividad que conlleva el riesgo se ejecuta de 24 a 500 veces por año</v>
      </c>
      <c r="K39" s="114" t="str">
        <f>'2. Identificación del Riesgo'!K39:K41</f>
        <v>Media</v>
      </c>
      <c r="L39" s="115">
        <f>'2. Identificación del Riesgo'!L39:L41</f>
        <v>0.6</v>
      </c>
      <c r="M39" s="119" t="str">
        <f>IF(OR('2. Identificación del Riesgo'!H39:H41="Corrupción",'2. Identificación del Riesgo'!H39:H41="Lavado de Activos",'2. Identificación del Riesgo'!H39:H41="Financiación del Terrorismo",'2. Identificación del Riesgo'!H39:H41="Trámites, OPAs y Consultas de Acceso a la Información Pública"),"No Aplica",
IF('2. Identificación del Riesgo'!M39:M41="","",'2. Identificación del Riesgo'!M39:M41))</f>
        <v>Reputacional: El riesgo afecta la imagen de de la entidad con efecto publicitario sostenido a nivel de sector administrativo, nivel departamental o municipal</v>
      </c>
      <c r="N39" s="114" t="str">
        <f>'2. Identificación del Riesgo'!N39:N41</f>
        <v>Mayor</v>
      </c>
      <c r="O39" s="115">
        <f>'2. Identificación del Riesgo'!O39:O41</f>
        <v>0.8</v>
      </c>
      <c r="P39" s="116" t="str">
        <f>'2. Identificación del Riesgo'!P39:P41</f>
        <v>Alto</v>
      </c>
      <c r="Q39" s="51" t="str">
        <f>IF($H$39="","",
IF(OR($H$39="Corrupción",$H$39="Lavado de Activos",$H$39="Financiación del Terrorismo",$H$39="Trámites, OPAs y Consultas de Acceso a la Información Pública"),'6.Valoración Control Corrupción'!$E39,'5. Valoración de Controles'!$H39))</f>
        <v>El Jefe Inmediato verifica el acta de entrega de puesto de trabajo con sus respectivos soportes, remitida por el funcionario al momento de una desvinculación o traslado laboral.</v>
      </c>
      <c r="R39" s="50" t="str">
        <f>IF($H$39="","",
IF(OR($H$39="Corrupción",$H$39="Lavado de Activos",$H$39="Financiación del Terrorismo",$H$39="Trámites, OPAs y Consultas de Acceso a la Información Pública"),"No Aplica",'5. Valoración de Controles'!$I39))</f>
        <v>Detectivo</v>
      </c>
      <c r="S39" s="50" t="str">
        <f>IF($H$39="","",
IF(OR($H$39="Corrupción",$H$39="Lavado de Activos",$H$39="Financiación del Terrorismo",$H$39="Trámites, OPAs y Consultas de Acceso a la Información Pública"),"No Aplica",'5. Valoración de Controles'!$J39))</f>
        <v>Afecta probabilidad</v>
      </c>
      <c r="T39" s="50" t="str">
        <f>IF($H$39="","",
IF(OR($H$39="Corrupción",$H$39="Lavado de Activos",$H$39="Financiación del Terrorismo",$H$39="Trámites, OPAs y Consultas de Acceso a la Información Pública"),"No Aplica",'5. Valoración de Controles'!$K39))</f>
        <v>Manual</v>
      </c>
      <c r="U39" s="50" t="str">
        <f>IF($H$39="","",
IF(OR($H$39="Corrupción",$H$39="Lavado de Activos",$H$39="Financiación del Terrorismo",$H$39="Trámites, OPAs y Consultas de Acceso a la Información Pública"),"No Aplica",'5. Valoración de Controles'!$L39))</f>
        <v>Documentado</v>
      </c>
      <c r="V39" s="50" t="str">
        <f>IF($H$39="","",
IF(OR($H$39="Corrupción",$H$39="Lavado de Activos",$H$39="Financiación del Terrorismo",$H$39="Trámites, OPAs y Consultas de Acceso a la Información Pública"),"No Aplica",'5. Valoración de Controles'!$M39))</f>
        <v>Continua</v>
      </c>
      <c r="W39" s="50" t="str">
        <f>IF($H$39="","",
IF(OR($H$39="Corrupción",$H$39="Lavado de Activos",$H$39="Financiación del Terrorismo",$H$39="Trámites, OPAs y Consultas de Acceso a la Información Pública"),"No Aplica",'5. Valoración de Controles'!$N39))</f>
        <v>Con registro</v>
      </c>
      <c r="X39" s="68" t="str">
        <f>IF($H$39="","",
IF(OR($H$39="Corrupción",$H$39="Lavado de Activos",$H$39="Financiación del Terrorismo",$H$39="Trámites, OPAs y Consultas de Acceso a la Información Pública"),"No Aplica",'5. Valoración de Controles'!$O39))</f>
        <v>Historias Laborales</v>
      </c>
      <c r="Y39" s="68" t="str">
        <f>IF($H$39="","",
IF(OR($H$39="Corrupción",$H$39="Lavado de Activos",$H$39="Financiación del Terrorismo",$H$39="Trámites, OPAs y Consultas de Acceso a la Información Pública"),"No Aplica",'5. Valoración de Controles'!$P39))</f>
        <v>Acta de entrega firmada por el funcionario que recibe el puesto de trabajo, quien garantiza al jefe inmediato la entrega idonea del mismo.</v>
      </c>
      <c r="Z39" s="68" t="str">
        <f>IF($H$39="","",
IF(OR($H$39="Corrupción",$H$39="Lavado de Activos",$H$39="Financiación del Terrorismo",$H$39="Trámites, OPAs y Consultas de Acceso a la Información Pública"),"No Aplica",'5. Valoración de Controles'!$Q39))</f>
        <v xml:space="preserve">Si el funcionario que recibe el puesto de trabajo no esta conforme con la entrega, el jefe inmediato solicita fortalecer dicha entrega y se condiciona el pago de nomina. </v>
      </c>
      <c r="AA39" s="52">
        <f>IF($H$39="","",
IF(OR($H$39="Corrupción",$H$39="Lavado de Activos",$H$39="Financiación del Terrorismo",$H$39="Trámites, OPAs y Consultas de Acceso a la Información Pública"),"No aplica",'5. Valoración de Controles'!$R39))</f>
        <v>0.3</v>
      </c>
      <c r="AB39" s="114" t="str">
        <f>IF(H39="","",
IF(OR(H39="Corrupción",H39="Lavado de Activos",H39="Financiación del Terrorismo",H39="Trámites, OPAs y Consultas de Acceso a la Información Pública"),'6.Valoración Control Corrupción'!W39:W41,
IF(OR(H39&lt;&gt;"Corrupción",H39&lt;&gt;"Lavado de Activos",H39&lt;&gt;"Financiación del Terrorismo",H39&lt;&gt;"Trámites, OPAs y Consultas de Acceso a la Información Pública"),IF(AC39="","",
IF(AND(AC39&gt;0,AC39&lt;0.4),"Muy Baja",
IF(AND(AC39&gt;=0.4,AC39&lt;0.6),"Baja",
IF(AND(AC39&gt;=0.6,AC39&lt;0.8),"Media",
IF(AND(AC39&gt;=0.8,AC39&lt;1),"Alta",
IF(AC39&gt;=1,"Muy Alta","")))))))))</f>
        <v>Muy Baja</v>
      </c>
      <c r="AC39" s="206">
        <f>IF(H39="","",
IF(OR(H39="Corrupción",H39="Lavado de Activos",H39="Financiación del Terrorismo",H39="Trámites, OPAs y Consultas de Acceso a la Información Pública"),"No aplica",
IF(OR(H39&lt;&gt;"Corrupción",H39&lt;&gt;"Lavado de Activos",H39&lt;&gt;"Financiación del Terrorismo",H39&lt;&gt;"Trámites, OPAs y Consultas de Acceso a la Información Pública"),
IF('5. Valoración de Controles'!U41&gt;0,'5. Valoración de Controles'!U41,
IF('5. Valoración de Controles'!U40&gt;0,'5. Valoración de Controles'!U40,
IF('5. Valoración de Controles'!U39&gt;0,'5. Valoración de Controles'!U39,L39))))))</f>
        <v>0.29399999999999998</v>
      </c>
      <c r="AD39" s="114" t="str">
        <f>IF(H39="","",
IF(OR(H39="Corrupción",H39="Lavado de Activos",H39="Financiación del Terrorismo",H39="Trámites, OPAs y Consultas de Acceso a la Información Pública"),'3. Impacto Riesgo de Corrupción'!Z39:Z41,
IF(OR(H39&lt;&gt;"Corrupción",H39&lt;&gt;"Lavado de Activos",H39&lt;&gt;"Financiación del Terrorismo",H39&lt;&gt;"Trámites, OPAs y Consultas de Acceso a la Información Pública"),
IF(AE39="","",
IF(AND(AE39&gt;0,AE39&lt;0.4),"Leve",
IF(AND(AE39&gt;=0.4,AE39&lt;0.6),"Menor",
IF(AND(AE39&gt;=0.6,AE39&lt;0.8),"Moderado",
IF(AND(AE39&gt;=0.8,AE39&lt;1),"Mayor",
IF(AE39&gt;=1,"Catastrófico","")))))))))</f>
        <v>Mayor</v>
      </c>
      <c r="AE39" s="206">
        <f>IF(H39="","",
IF(OR(H39="Corrupción",H39="Lavado de Activos",H39="Financiación del Terrorismo",H39="Trámites, OPAs y Consultas de Acceso a la Información Pública"),"No aplica",
IF(OR(H39&lt;&gt;"Corrupción",H39&lt;&gt;"Lavado de Activos",H39&lt;&gt;"Financiación del Terrorismo",H39&lt;&gt;"Trámites, OPAs y Consultas de Acceso a la Información Pública"),
IF('5. Valoración de Controles'!V41&gt;0,'5. Valoración de Controles'!V41,
IF('5. Valoración de Controles'!V40&gt;0,'5. Valoración de Controles'!V40,
IF('5. Valoración de Controles'!V39&gt;0,'5. Valoración de Controles'!V39,O39))))))</f>
        <v>0.8</v>
      </c>
      <c r="AF39" s="116" t="str">
        <f t="shared" ref="AF39" si="27">IF(AND(AB39="Muy Alta",OR(AD39="Leve",AD39="Menor",AD39="Moderado",AD39="Mayor")),"Alto",
IF(AND(AB39="Alta",OR(AD39="Leve",AD39="Menor")),"Moderado",
IF(AND(AB39="Alta",OR(AD39="Moderado",AD39="Mayor")),"Alto",
IF(AND(AB39="Media",OR(AD39="Leve",AD39="Menor",AD39="Moderado")),"Moderado",
IF(AND(AB39="Media",OR(AD39="Mayor")),"Alto",
IF(AND(AB39="Baja",OR(AD39="Leve")),"Bajo",
IF(AND(OR(AB39="Baja",AB39="Improbable"),OR(AD39="Menor",AD39="Moderado")),"Moderado",
IF(AND(OR(AB39="Baja",AB39="Improbable"),AD39="Mayor"),"Alto",
IF(AND(AB39="Muy Baja",OR(AD39="Leve",AD39="Menor")),"Bajo",
IF(AND(OR(AB39="Muy Baja",AB39="Rara vez"),OR(AD39="Moderado")),"Moderado",
IF(AND(OR(AB39="Muy Baja",AB39="Rara vez"),AD39="Mayor"),"Alto",
IF(AND(OR(AB39="Casi seguro",AB39="Probable",AB39="Posible"),AD39="Mayor"),"Extremo",
IF(AND(AB39="Casi seguro",AD39="Moderado"),"Extremo",
IF(AND(OR(AB39="Probable",AB39="Posible"),OR(AD39="Moderado")),"Alto",
IF(AD39="Catastrófico","Extremo","")))))))))))))))</f>
        <v>Alto</v>
      </c>
      <c r="AG39" s="117" t="s">
        <v>69</v>
      </c>
      <c r="AH39" s="185" t="str">
        <f t="shared" ref="AH39" si="28">IF(AG39="Reducir (Mitigar)","Debe establecer el plan de acción a implementar para mitigar el nivel del riesgo",
IF(AG39="Reducir (Transferir)","No amerita plan de acción. Debe tercerizar la actividad que genera este riesgo o adquirir polizas para evitar responsabilidad economica, sin embargo mantiene la responsabilidad reputacional",
IF(AG39="Aceptar","No amerita plan de acción. Asuma las consecuencias de la materialización del riesgo",
IF(AG39="Evitar","No amerita plan de acción. No ejecute la actividad que genera el riesgo",
IF(AG39="Reducir","Debe establecer el plan de acción a implementar para mitigar el nivel del riesgo",
IF(AG39="Compartir","No amerita plan de acción. Comparta el riesgo con una parte interesada que pueda gestionarlo con mas eficacia",""))))))</f>
        <v>Debe establecer el plan de acción a implementar para mitigar el nivel del riesgo</v>
      </c>
      <c r="AI39" s="209" t="s">
        <v>592</v>
      </c>
      <c r="AJ39" s="211" t="s">
        <v>591</v>
      </c>
      <c r="AK39" s="212" t="str">
        <f t="shared" ref="AK39" si="29">IF(AI39="","","∑ Peso porcentual de cada acción definida")</f>
        <v>∑ Peso porcentual de cada acción definida</v>
      </c>
      <c r="AL39" s="121" t="s">
        <v>593</v>
      </c>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row>
    <row r="40" spans="1:67" ht="31.5" customHeight="1" x14ac:dyDescent="0.3">
      <c r="A40" s="118"/>
      <c r="B40" s="119"/>
      <c r="C40" s="119"/>
      <c r="D40" s="119"/>
      <c r="E40" s="119"/>
      <c r="F40" s="119"/>
      <c r="G40" s="119"/>
      <c r="H40" s="119"/>
      <c r="I40" s="119"/>
      <c r="J40" s="119"/>
      <c r="K40" s="114"/>
      <c r="L40" s="115"/>
      <c r="M40" s="119"/>
      <c r="N40" s="114"/>
      <c r="O40" s="115"/>
      <c r="P40" s="116"/>
      <c r="Q40" s="51" t="str">
        <f>IF($H$39="","",
IF(OR($H$39="Corrupción",$H$39="Lavado de Activos",$H$39="Financiación del Terrorismo",$H$39="Trámites, OPAs y Consultas de Acceso a la Información Pública"),'6.Valoración Control Corrupción'!$E40,'5. Valoración de Controles'!$H40))</f>
        <v>El funcionario realiza el informe o charla en la que transfiere el conocimiento adquirido, producto de una capacitación brindada por el IDIGER mediante su Plan Institucional de Capacitación.</v>
      </c>
      <c r="R40" s="50" t="str">
        <f>IF($H$39="","",
IF(OR($H$39="Corrupción",$H$39="Lavado de Activos",$H$39="Financiación del Terrorismo",$H$39="Trámites, OPAs y Consultas de Acceso a la Información Pública"),"No Aplica",'5. Valoración de Controles'!$I40))</f>
        <v>Detectivo</v>
      </c>
      <c r="S40" s="50" t="str">
        <f>IF($H$39="","",
IF(OR($H$39="Corrupción",$H$39="Lavado de Activos",$H$39="Financiación del Terrorismo",$H$39="Trámites, OPAs y Consultas de Acceso a la Información Pública"),"No Aplica",'5. Valoración de Controles'!$J40))</f>
        <v>Afecta probabilidad</v>
      </c>
      <c r="T40" s="50" t="str">
        <f>IF($H$39="","",
IF(OR($H$39="Corrupción",$H$39="Lavado de Activos",$H$39="Financiación del Terrorismo",$H$39="Trámites, OPAs y Consultas de Acceso a la Información Pública"),"No Aplica",'5. Valoración de Controles'!$K40))</f>
        <v>Manual</v>
      </c>
      <c r="U40" s="50" t="str">
        <f>IF($H$39="","",
IF(OR($H$39="Corrupción",$H$39="Lavado de Activos",$H$39="Financiación del Terrorismo",$H$39="Trámites, OPAs y Consultas de Acceso a la Información Pública"),"No Aplica",'5. Valoración de Controles'!$L40))</f>
        <v>Documentado</v>
      </c>
      <c r="V40" s="50" t="str">
        <f>IF($H$39="","",
IF(OR($H$39="Corrupción",$H$39="Lavado de Activos",$H$39="Financiación del Terrorismo",$H$39="Trámites, OPAs y Consultas de Acceso a la Información Pública"),"No Aplica",'5. Valoración de Controles'!$M40))</f>
        <v>Continua</v>
      </c>
      <c r="W40" s="50" t="str">
        <f>IF($H$39="","",
IF(OR($H$39="Corrupción",$H$39="Lavado de Activos",$H$39="Financiación del Terrorismo",$H$39="Trámites, OPAs y Consultas de Acceso a la Información Pública"),"No Aplica",'5. Valoración de Controles'!$N40))</f>
        <v>Con registro</v>
      </c>
      <c r="X40" s="68" t="str">
        <f>IF($H$39="","",
IF(OR($H$39="Corrupción",$H$39="Lavado de Activos",$H$39="Financiación del Terrorismo",$H$39="Trámites, OPAs y Consultas de Acceso a la Información Pública"),"No Aplica",'5. Valoración de Controles'!$O40))</f>
        <v>Historias Laborales</v>
      </c>
      <c r="Y40" s="68" t="str">
        <f>IF($H$39="","",
IF(OR($H$39="Corrupción",$H$39="Lavado de Activos",$H$39="Financiación del Terrorismo",$H$39="Trámites, OPAs y Consultas de Acceso a la Información Pública"),"No Aplica",'5. Valoración de Controles'!$P40))</f>
        <v>Capacitación presencial o virtual para transferir el conocimiento a los funcionarios de la Entidad, o Elaboración de informe de los conocimientos adquiridos en la capacitación recibida.</v>
      </c>
      <c r="Z40" s="68" t="str">
        <f>IF($H$39="","",
IF(OR($H$39="Corrupción",$H$39="Lavado de Activos",$H$39="Financiación del Terrorismo",$H$39="Trámites, OPAs y Consultas de Acceso a la Información Pública"),"No Aplica",'5. Valoración de Controles'!$Q40))</f>
        <v>El control no permite identificar desviaciones o diferencias.</v>
      </c>
      <c r="AA40" s="52">
        <f>IF($H$39="","",
IF(OR($H$39="Corrupción",$H$39="Lavado de Activos",$H$39="Financiación del Terrorismo",$H$39="Trámites, OPAs y Consultas de Acceso a la Información Pública"),"No aplica",'5. Valoración de Controles'!$R40))</f>
        <v>0.3</v>
      </c>
      <c r="AB40" s="114"/>
      <c r="AC40" s="207"/>
      <c r="AD40" s="114"/>
      <c r="AE40" s="207"/>
      <c r="AF40" s="116"/>
      <c r="AG40" s="117"/>
      <c r="AH40" s="208"/>
      <c r="AI40" s="210"/>
      <c r="AJ40" s="205"/>
      <c r="AK40" s="213"/>
      <c r="AL40" s="125"/>
    </row>
    <row r="41" spans="1:67" ht="31.5" customHeight="1" x14ac:dyDescent="0.3">
      <c r="A41" s="118"/>
      <c r="B41" s="119"/>
      <c r="C41" s="119"/>
      <c r="D41" s="119"/>
      <c r="E41" s="119"/>
      <c r="F41" s="119"/>
      <c r="G41" s="119"/>
      <c r="H41" s="119"/>
      <c r="I41" s="119"/>
      <c r="J41" s="119"/>
      <c r="K41" s="114"/>
      <c r="L41" s="115"/>
      <c r="M41" s="119"/>
      <c r="N41" s="114"/>
      <c r="O41" s="115"/>
      <c r="P41" s="116"/>
      <c r="Q41" s="51" t="str">
        <f>IF($H$39="","",
IF(OR($H$39="Corrupción",$H$39="Lavado de Activos",$H$39="Financiación del Terrorismo",$H$39="Trámites, OPAs y Consultas de Acceso a la Información Pública"),'6.Valoración Control Corrupción'!$E41,'5. Valoración de Controles'!$H41))</f>
        <v xml:space="preserve">  </v>
      </c>
      <c r="R41" s="50">
        <f>IF($H$39="","",
IF(OR($H$39="Corrupción",$H$39="Lavado de Activos",$H$39="Financiación del Terrorismo",$H$39="Trámites, OPAs y Consultas de Acceso a la Información Pública"),"No Aplica",'5. Valoración de Controles'!$I41))</f>
        <v>0</v>
      </c>
      <c r="S41" s="50" t="str">
        <f>IF($H$39="","",
IF(OR($H$39="Corrupción",$H$39="Lavado de Activos",$H$39="Financiación del Terrorismo",$H$39="Trámites, OPAs y Consultas de Acceso a la Información Pública"),"No Aplica",'5. Valoración de Controles'!$J41))</f>
        <v/>
      </c>
      <c r="T41" s="50">
        <f>IF($H$39="","",
IF(OR($H$39="Corrupción",$H$39="Lavado de Activos",$H$39="Financiación del Terrorismo",$H$39="Trámites, OPAs y Consultas de Acceso a la Información Pública"),"No Aplica",'5. Valoración de Controles'!$K41))</f>
        <v>0</v>
      </c>
      <c r="U41" s="50">
        <f>IF($H$39="","",
IF(OR($H$39="Corrupción",$H$39="Lavado de Activos",$H$39="Financiación del Terrorismo",$H$39="Trámites, OPAs y Consultas de Acceso a la Información Pública"),"No Aplica",'5. Valoración de Controles'!$L41))</f>
        <v>0</v>
      </c>
      <c r="V41" s="50">
        <f>IF($H$39="","",
IF(OR($H$39="Corrupción",$H$39="Lavado de Activos",$H$39="Financiación del Terrorismo",$H$39="Trámites, OPAs y Consultas de Acceso a la Información Pública"),"No Aplica",'5. Valoración de Controles'!$M41))</f>
        <v>0</v>
      </c>
      <c r="W41" s="50">
        <f>IF($H$39="","",
IF(OR($H$39="Corrupción",$H$39="Lavado de Activos",$H$39="Financiación del Terrorismo",$H$39="Trámites, OPAs y Consultas de Acceso a la Información Pública"),"No Aplica",'5. Valoración de Controles'!$N41))</f>
        <v>0</v>
      </c>
      <c r="X41" s="68">
        <f>IF($H$39="","",
IF(OR($H$39="Corrupción",$H$39="Lavado de Activos",$H$39="Financiación del Terrorismo",$H$39="Trámites, OPAs y Consultas de Acceso a la Información Pública"),"No Aplica",'5. Valoración de Controles'!$O41))</f>
        <v>0</v>
      </c>
      <c r="Y41" s="68">
        <f>IF($H$39="","",
IF(OR($H$39="Corrupción",$H$39="Lavado de Activos",$H$39="Financiación del Terrorismo",$H$39="Trámites, OPAs y Consultas de Acceso a la Información Pública"),"No Aplica",'5. Valoración de Controles'!$P41))</f>
        <v>0</v>
      </c>
      <c r="Z41" s="68">
        <f>IF($H$39="","",
IF(OR($H$39="Corrupción",$H$39="Lavado de Activos",$H$39="Financiación del Terrorismo",$H$39="Trámites, OPAs y Consultas de Acceso a la Información Pública"),"No Aplica",'5. Valoración de Controles'!$Q41))</f>
        <v>0</v>
      </c>
      <c r="AA41" s="52" t="str">
        <f>IF($H$39="","",
IF(OR($H$39="Corrupción",$H$39="Lavado de Activos",$H$39="Financiación del Terrorismo",$H$39="Trámites, OPAs y Consultas de Acceso a la Información Pública"),"No aplica",'5. Valoración de Controles'!$R41))</f>
        <v/>
      </c>
      <c r="AB41" s="114"/>
      <c r="AC41" s="207"/>
      <c r="AD41" s="114"/>
      <c r="AE41" s="207"/>
      <c r="AF41" s="116"/>
      <c r="AG41" s="117"/>
      <c r="AH41" s="208"/>
      <c r="AI41" s="210"/>
      <c r="AJ41" s="205"/>
      <c r="AK41" s="213"/>
      <c r="AL41" s="126"/>
    </row>
    <row r="42" spans="1:67" ht="31.5" customHeight="1" x14ac:dyDescent="0.3">
      <c r="A42" s="118">
        <v>12</v>
      </c>
      <c r="B42" s="119" t="str">
        <f>'2. Identificación del Riesgo'!B42:B44</f>
        <v>Tecnologías de la Información y las Comunicaciones</v>
      </c>
      <c r="C42" s="119" t="str">
        <f>IF('2. Identificación del Riesgo'!C42:C44="","",'2. Identificación del Riesgo'!C42:C44)</f>
        <v>Entrega de informes de actividades y/o terminación o cesión de contratos de prestación de servicios (contratistas).</v>
      </c>
      <c r="D42" s="119" t="str">
        <f>IF('2. Identificación del Riesgo'!D42:D44="","",'2. Identificación del Riesgo'!D42:D44)</f>
        <v>Afectación Económica (o presupuestal) y Reputacional</v>
      </c>
      <c r="E42" s="119" t="str">
        <f>IF('2. Identificación del Riesgo'!E42:E44="","",'2. Identificación del Riesgo'!E42:E44)</f>
        <v>por debilidades en la revisión de los productos entregados por los contratistas de prestación de servicios</v>
      </c>
      <c r="F42" s="119" t="str">
        <f>IF('2. Identificación del Riesgo'!F42:F44="","",'2. Identificación del Riesgo'!F42:F44)</f>
        <v>Debido a la falta de lineamientos y herramientas institucionalizados para una adecuada transferencia de conocimiento.</v>
      </c>
      <c r="G42" s="119" t="str">
        <f>IF('2. Identificación del Riesgo'!G42:G44="","",'2. Identificación del Riesgo'!G42:G44)</f>
        <v>Posibilidad de afectación economica o presupuestal, por debilidades en la revisión de los productos entregados por los contratistas de prestación de servicios, debido a la falta de lineamientos y herramientas institucionalizados para una adecuada trasferencia de conocimiento.</v>
      </c>
      <c r="H42" s="119" t="str">
        <f>IF('2. Identificación del Riesgo'!H42:H44="","",'2. Identificación del Riesgo'!H42:H44)</f>
        <v>Fuga de Capital Intelectual</v>
      </c>
      <c r="I42" s="119" t="str">
        <f>IF('2. Identificación del Riesgo'!I42:I44="","",'2. Identificación del Riesgo'!I42:I44)</f>
        <v>Usuarios, productos y practicas, organizacionales</v>
      </c>
      <c r="J42" s="119" t="str">
        <f>IF('2. Identificación del Riesgo'!J42:J44="","",'2. Identificación del Riesgo'!J42:J44)</f>
        <v>Alta: La actividad que conlleva el riesgo se ejecuta mínimo 500 veces al año y máximo 5000 veces por año</v>
      </c>
      <c r="K42" s="114" t="str">
        <f>'2. Identificación del Riesgo'!K42:K44</f>
        <v>Alta</v>
      </c>
      <c r="L42" s="115">
        <f>'2. Identificación del Riesgo'!L42:L44</f>
        <v>0.8</v>
      </c>
      <c r="M42" s="119" t="str">
        <f>IF(OR('2. Identificación del Riesgo'!H42:H44="Corrupción",'2. Identificación del Riesgo'!H42:H44="Lavado de Activos",'2. Identificación del Riesgo'!H42:H44="Financiación del Terrorismo",'2. Identificación del Riesgo'!H42:H44="Trámites, OPAs y Consultas de Acceso a la Información Pública"),"No Aplica",
IF('2. Identificación del Riesgo'!M42:M44="","",'2. Identificación del Riesgo'!M42:M44))</f>
        <v>Reputacional: El riesgo afecta la imagen de la entidad internamente, de conocimiento general, nivel interno, de junta directiva y accionistas y/o de proveedores</v>
      </c>
      <c r="N42" s="114" t="str">
        <f>'2. Identificación del Riesgo'!N42:N44</f>
        <v>Menor</v>
      </c>
      <c r="O42" s="115">
        <f>'2. Identificación del Riesgo'!O42:O44</f>
        <v>0.4</v>
      </c>
      <c r="P42" s="116" t="str">
        <f>'2. Identificación del Riesgo'!P42:P44</f>
        <v>Moderado</v>
      </c>
      <c r="Q42" s="51" t="str">
        <f>IF($H$42="","",
IF(OR($H$42="Corrupción",$H$42="Lavado de Activos",$H$42="Financiación del Terrorismo",$H$42="Trámites, OPAs y Consultas de Acceso a la Información Pública"),'6.Valoración Control Corrupción'!$E42,'5. Valoración de Controles'!$H42))</f>
        <v>El Supervisor del contrato verifica el informe de actividades y soportes entregados por el Contratista de prestación de servicios, de manera mensual.</v>
      </c>
      <c r="R42" s="50" t="str">
        <f>IF($H$42="","",
IF(OR($H$42="Corrupción",$H$42="Lavado de Activos",$H$42="Financiación del Terrorismo",$H$42="Trámites, OPAs y Consultas de Acceso a la Información Pública"),"No Aplica",'5. Valoración de Controles'!$I42))</f>
        <v>Detectivo</v>
      </c>
      <c r="S42" s="50" t="str">
        <f>IF($H$42="","",
IF(OR($H$42="Corrupción",$H$42="Lavado de Activos",$H$42="Financiación del Terrorismo",$H$42="Trámites, OPAs y Consultas de Acceso a la Información Pública"),"No Aplica",'5. Valoración de Controles'!$J42))</f>
        <v>Afecta probabilidad</v>
      </c>
      <c r="T42" s="50" t="str">
        <f>IF($H$42="","",
IF(OR($H$42="Corrupción",$H$42="Lavado de Activos",$H$42="Financiación del Terrorismo",$H$42="Trámites, OPAs y Consultas de Acceso a la Información Pública"),"No Aplica",'5. Valoración de Controles'!$K42))</f>
        <v>Manual</v>
      </c>
      <c r="U42" s="50" t="str">
        <f>IF($H$42="","",
IF(OR($H$42="Corrupción",$H$42="Lavado de Activos",$H$42="Financiación del Terrorismo",$H$42="Trámites, OPAs y Consultas de Acceso a la Información Pública"),"No Aplica",'5. Valoración de Controles'!$L42))</f>
        <v>Documentado</v>
      </c>
      <c r="V42" s="50" t="str">
        <f>IF($H$42="","",
IF(OR($H$42="Corrupción",$H$42="Lavado de Activos",$H$42="Financiación del Terrorismo",$H$42="Trámites, OPAs y Consultas de Acceso a la Información Pública"),"No Aplica",'5. Valoración de Controles'!$M42))</f>
        <v>Continua</v>
      </c>
      <c r="W42" s="50" t="str">
        <f>IF($H$42="","",
IF(OR($H$42="Corrupción",$H$42="Lavado de Activos",$H$42="Financiación del Terrorismo",$H$42="Trámites, OPAs y Consultas de Acceso a la Información Pública"),"No Aplica",'5. Valoración de Controles'!$N42))</f>
        <v>Con registro</v>
      </c>
      <c r="X42" s="68" t="str">
        <f>IF($H$42="","",
IF(OR($H$42="Corrupción",$H$42="Lavado de Activos",$H$42="Financiación del Terrorismo",$H$42="Trámites, OPAs y Consultas de Acceso a la Información Pública"),"No Aplica",'5. Valoración de Controles'!$O42))</f>
        <v>Carpeta fisica de cada contrato de prestación de servicios. A nivel digital en el NAS administrado por la Dirección TIC.</v>
      </c>
      <c r="Y42" s="68" t="str">
        <f>IF($H$42="","",
IF(OR($H$42="Corrupción",$H$42="Lavado de Activos",$H$42="Financiación del Terrorismo",$H$42="Trámites, OPAs y Consultas de Acceso a la Información Pública"),"No Aplica",'5. Valoración de Controles'!$P42))</f>
        <v>Informe de actividades mensuales de los contratistas de prestación de servicios.</v>
      </c>
      <c r="Z42" s="68" t="str">
        <f>IF($H$42="","",
IF(OR($H$42="Corrupción",$H$42="Lavado de Activos",$H$42="Financiación del Terrorismo",$H$42="Trámites, OPAs y Consultas de Acceso a la Información Pública"),"No Aplica",'5. Valoración de Controles'!$Q42))</f>
        <v>En caso de que el supervisor identifique diferencias en las evidencias con respecto a las actividades reportadas, devuelve el informe para que el contratista realice los ajustes pertinentes.</v>
      </c>
      <c r="AA42" s="52">
        <f>IF($H$42="","",
IF(OR($H$42="Corrupción",$H$42="Lavado de Activos",$H$42="Financiación del Terrorismo",$H$42="Trámites, OPAs y Consultas de Acceso a la Información Pública"),"No aplica",'5. Valoración de Controles'!$R42))</f>
        <v>0.3</v>
      </c>
      <c r="AB42" s="114" t="str">
        <f>IF(H42="","",
IF(OR(H42="Corrupción",H42="Lavado de Activos",H42="Financiación del Terrorismo",H42="Trámites, OPAs y Consultas de Acceso a la Información Pública"),'6.Valoración Control Corrupción'!W42:W44,
IF(OR(H42&lt;&gt;"Corrupción",H42&lt;&gt;"Lavado de Activos",H42&lt;&gt;"Financiación del Terrorismo",H42&lt;&gt;"Trámites, OPAs y Consultas de Acceso a la Información Pública"),IF(AC42="","",
IF(AND(AC42&gt;0,AC42&lt;0.4),"Muy Baja",
IF(AND(AC42&gt;=0.4,AC42&lt;0.6),"Baja",
IF(AND(AC42&gt;=0.6,AC42&lt;0.8),"Media",
IF(AND(AC42&gt;=0.8,AC42&lt;1),"Alta",
IF(AC42&gt;=1,"Muy Alta","")))))))))</f>
        <v>Baja</v>
      </c>
      <c r="AC42" s="206">
        <f>IF(H42="","",
IF(OR(H42="Corrupción",H42="Lavado de Activos",H42="Financiación del Terrorismo",H42="Trámites, OPAs y Consultas de Acceso a la Información Pública"),"No aplica",
IF(OR(H42&lt;&gt;"Corrupción",H42&lt;&gt;"Lavado de Activos",H42&lt;&gt;"Financiación del Terrorismo",H42&lt;&gt;"Trámites, OPAs y Consultas de Acceso a la Información Pública"),
IF('5. Valoración de Controles'!U44&gt;0,'5. Valoración de Controles'!U44,
IF('5. Valoración de Controles'!U43&gt;0,'5. Valoración de Controles'!U43,
IF('5. Valoración de Controles'!U42&gt;0,'5. Valoración de Controles'!U42,L42))))))</f>
        <v>0.56000000000000005</v>
      </c>
      <c r="AD42" s="114" t="str">
        <f>IF(H42="","",
IF(OR(H42="Corrupción",H42="Lavado de Activos",H42="Financiación del Terrorismo",H42="Trámites, OPAs y Consultas de Acceso a la Información Pública"),'3. Impacto Riesgo de Corrupción'!Z42:Z44,
IF(OR(H42&lt;&gt;"Corrupción",H42&lt;&gt;"Lavado de Activos",H42&lt;&gt;"Financiación del Terrorismo",H42&lt;&gt;"Trámites, OPAs y Consultas de Acceso a la Información Pública"),
IF(AE42="","",
IF(AND(AE42&gt;0,AE42&lt;0.4),"Leve",
IF(AND(AE42&gt;=0.4,AE42&lt;0.6),"Menor",
IF(AND(AE42&gt;=0.6,AE42&lt;0.8),"Moderado",
IF(AND(AE42&gt;=0.8,AE42&lt;1),"Mayor",
IF(AE42&gt;=1,"Catastrófico","")))))))))</f>
        <v>Menor</v>
      </c>
      <c r="AE42" s="206">
        <f>IF(H42="","",
IF(OR(H42="Corrupción",H42="Lavado de Activos",H42="Financiación del Terrorismo",H42="Trámites, OPAs y Consultas de Acceso a la Información Pública"),"No aplica",
IF(OR(H42&lt;&gt;"Corrupción",H42&lt;&gt;"Lavado de Activos",H42&lt;&gt;"Financiación del Terrorismo",H42&lt;&gt;"Trámites, OPAs y Consultas de Acceso a la Información Pública"),
IF('5. Valoración de Controles'!V44&gt;0,'5. Valoración de Controles'!V44,
IF('5. Valoración de Controles'!V43&gt;0,'5. Valoración de Controles'!V43,
IF('5. Valoración de Controles'!V42&gt;0,'5. Valoración de Controles'!V42,O42))))))</f>
        <v>0.4</v>
      </c>
      <c r="AF42" s="116" t="str">
        <f t="shared" ref="AF42" si="30">IF(AND(AB42="Muy Alta",OR(AD42="Leve",AD42="Menor",AD42="Moderado",AD42="Mayor")),"Alto",
IF(AND(AB42="Alta",OR(AD42="Leve",AD42="Menor")),"Moderado",
IF(AND(AB42="Alta",OR(AD42="Moderado",AD42="Mayor")),"Alto",
IF(AND(AB42="Media",OR(AD42="Leve",AD42="Menor",AD42="Moderado")),"Moderado",
IF(AND(AB42="Media",OR(AD42="Mayor")),"Alto",
IF(AND(AB42="Baja",OR(AD42="Leve")),"Bajo",
IF(AND(OR(AB42="Baja",AB42="Improbable"),OR(AD42="Menor",AD42="Moderado")),"Moderado",
IF(AND(OR(AB42="Baja",AB42="Improbable"),AD42="Mayor"),"Alto",
IF(AND(AB42="Muy Baja",OR(AD42="Leve",AD42="Menor")),"Bajo",
IF(AND(OR(AB42="Muy Baja",AB42="Rara vez"),OR(AD42="Moderado")),"Moderado",
IF(AND(OR(AB42="Muy Baja",AB42="Rara vez"),AD42="Mayor"),"Alto",
IF(AND(OR(AB42="Casi seguro",AB42="Probable",AB42="Posible"),AD42="Mayor"),"Extremo",
IF(AND(AB42="Casi seguro",AD42="Moderado"),"Extremo",
IF(AND(OR(AB42="Probable",AB42="Posible"),OR(AD42="Moderado")),"Alto",
IF(AD42="Catastrófico","Extremo","")))))))))))))))</f>
        <v>Moderado</v>
      </c>
      <c r="AG42" s="117" t="s">
        <v>67</v>
      </c>
      <c r="AH42" s="185" t="str">
        <f t="shared" ref="AH42" si="31">IF(AG42="Reducir (Mitigar)","Debe establecer el plan de acción a implementar para mitigar el nivel del riesgo",
IF(AG42="Reducir (Transferir)","No amerita plan de acción. Debe tercerizar la actividad que genera este riesgo o adquirir polizas para evitar responsabilidad economica, sin embargo mantiene la responsabilidad reputacional",
IF(AG42="Aceptar","No amerita plan de acción. Asuma las consecuencias de la materialización del riesgo",
IF(AG42="Evitar","No amerita plan de acción. No ejecute la actividad que genera el riesgo",
IF(AG42="Reducir","Debe establecer el plan de acción a implementar para mitigar el nivel del riesgo",
IF(AG42="Compartir","No amerita plan de acción. Comparta el riesgo con una parte interesada que pueda gestionarlo con mas eficacia",""))))))</f>
        <v>No amerita plan de acción. Asuma las consecuencias de la materialización del riesgo</v>
      </c>
      <c r="AI42" s="209"/>
      <c r="AJ42" s="211"/>
      <c r="AK42" s="212" t="str">
        <f t="shared" ref="AK42" si="32">IF(AI42="","","∑ Peso porcentual de cada acción definida")</f>
        <v/>
      </c>
      <c r="AL42" s="120"/>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row>
    <row r="43" spans="1:67" ht="31.5" customHeight="1" x14ac:dyDescent="0.3">
      <c r="A43" s="118"/>
      <c r="B43" s="119"/>
      <c r="C43" s="119"/>
      <c r="D43" s="119"/>
      <c r="E43" s="119"/>
      <c r="F43" s="119"/>
      <c r="G43" s="119"/>
      <c r="H43" s="119"/>
      <c r="I43" s="119"/>
      <c r="J43" s="119"/>
      <c r="K43" s="114"/>
      <c r="L43" s="115"/>
      <c r="M43" s="119"/>
      <c r="N43" s="114"/>
      <c r="O43" s="115"/>
      <c r="P43" s="116"/>
      <c r="Q43" s="51" t="str">
        <f>IF($H$42="","",
IF(OR($H$42="Corrupción",$H$42="Lavado de Activos",$H$42="Financiación del Terrorismo",$H$42="Trámites, OPAs y Consultas de Acceso a la Información Pública"),'6.Valoración Control Corrupción'!$E43,'5. Valoración de Controles'!$H43))</f>
        <v xml:space="preserve">  </v>
      </c>
      <c r="R43" s="50">
        <f>IF($H$42="","",
IF(OR($H$42="Corrupción",$H$42="Lavado de Activos",$H$42="Financiación del Terrorismo",$H$42="Trámites, OPAs y Consultas de Acceso a la Información Pública"),"No Aplica",'5. Valoración de Controles'!$I43))</f>
        <v>0</v>
      </c>
      <c r="S43" s="50" t="str">
        <f>IF($H$42="","",
IF(OR($H$42="Corrupción",$H$42="Lavado de Activos",$H$42="Financiación del Terrorismo",$H$42="Trámites, OPAs y Consultas de Acceso a la Información Pública"),"No Aplica",'5. Valoración de Controles'!$J43))</f>
        <v/>
      </c>
      <c r="T43" s="50">
        <f>IF($H$42="","",
IF(OR($H$42="Corrupción",$H$42="Lavado de Activos",$H$42="Financiación del Terrorismo",$H$42="Trámites, OPAs y Consultas de Acceso a la Información Pública"),"No Aplica",'5. Valoración de Controles'!$K43))</f>
        <v>0</v>
      </c>
      <c r="U43" s="50">
        <f>IF($H$42="","",
IF(OR($H$42="Corrupción",$H$42="Lavado de Activos",$H$42="Financiación del Terrorismo",$H$42="Trámites, OPAs y Consultas de Acceso a la Información Pública"),"No Aplica",'5. Valoración de Controles'!$L43))</f>
        <v>0</v>
      </c>
      <c r="V43" s="50">
        <f>IF($H$42="","",
IF(OR($H$42="Corrupción",$H$42="Lavado de Activos",$H$42="Financiación del Terrorismo",$H$42="Trámites, OPAs y Consultas de Acceso a la Información Pública"),"No Aplica",'5. Valoración de Controles'!$M43))</f>
        <v>0</v>
      </c>
      <c r="W43" s="50">
        <f>IF($H$42="","",
IF(OR($H$42="Corrupción",$H$42="Lavado de Activos",$H$42="Financiación del Terrorismo",$H$42="Trámites, OPAs y Consultas de Acceso a la Información Pública"),"No Aplica",'5. Valoración de Controles'!$N43))</f>
        <v>0</v>
      </c>
      <c r="X43" s="68">
        <f>IF($H$42="","",
IF(OR($H$42="Corrupción",$H$42="Lavado de Activos",$H$42="Financiación del Terrorismo",$H$42="Trámites, OPAs y Consultas de Acceso a la Información Pública"),"No Aplica",'5. Valoración de Controles'!$O43))</f>
        <v>0</v>
      </c>
      <c r="Y43" s="68">
        <f>IF($H$42="","",
IF(OR($H$42="Corrupción",$H$42="Lavado de Activos",$H$42="Financiación del Terrorismo",$H$42="Trámites, OPAs y Consultas de Acceso a la Información Pública"),"No Aplica",'5. Valoración de Controles'!$P43))</f>
        <v>0</v>
      </c>
      <c r="Z43" s="68">
        <f>IF($H$42="","",
IF(OR($H$42="Corrupción",$H$42="Lavado de Activos",$H$42="Financiación del Terrorismo",$H$42="Trámites, OPAs y Consultas de Acceso a la Información Pública"),"No Aplica",'5. Valoración de Controles'!$Q43))</f>
        <v>0</v>
      </c>
      <c r="AA43" s="52" t="str">
        <f>IF($H$42="","",
IF(OR($H$42="Corrupción",$H$42="Lavado de Activos",$H$42="Financiación del Terrorismo",$H$42="Trámites, OPAs y Consultas de Acceso a la Información Pública"),"No aplica",'5. Valoración de Controles'!$R43))</f>
        <v/>
      </c>
      <c r="AB43" s="114"/>
      <c r="AC43" s="207"/>
      <c r="AD43" s="114"/>
      <c r="AE43" s="207"/>
      <c r="AF43" s="116"/>
      <c r="AG43" s="117"/>
      <c r="AH43" s="208"/>
      <c r="AI43" s="210"/>
      <c r="AJ43" s="205"/>
      <c r="AK43" s="213"/>
      <c r="AL43" s="205"/>
    </row>
    <row r="44" spans="1:67" ht="31.5" customHeight="1" x14ac:dyDescent="0.3">
      <c r="A44" s="118"/>
      <c r="B44" s="119"/>
      <c r="C44" s="119"/>
      <c r="D44" s="119"/>
      <c r="E44" s="119"/>
      <c r="F44" s="119"/>
      <c r="G44" s="119"/>
      <c r="H44" s="119"/>
      <c r="I44" s="119"/>
      <c r="J44" s="119"/>
      <c r="K44" s="114"/>
      <c r="L44" s="115"/>
      <c r="M44" s="119"/>
      <c r="N44" s="114"/>
      <c r="O44" s="115"/>
      <c r="P44" s="116"/>
      <c r="Q44" s="51" t="str">
        <f>IF($H$42="","",
IF(OR($H$42="Corrupción",$H$42="Lavado de Activos",$H$42="Financiación del Terrorismo",$H$42="Trámites, OPAs y Consultas de Acceso a la Información Pública"),'6.Valoración Control Corrupción'!$E44,'5. Valoración de Controles'!$H44))</f>
        <v xml:space="preserve">  </v>
      </c>
      <c r="R44" s="50">
        <f>IF($H$42="","",
IF(OR($H$42="Corrupción",$H$42="Lavado de Activos",$H$42="Financiación del Terrorismo",$H$42="Trámites, OPAs y Consultas de Acceso a la Información Pública"),"No Aplica",'5. Valoración de Controles'!$I44))</f>
        <v>0</v>
      </c>
      <c r="S44" s="50" t="str">
        <f>IF($H$42="","",
IF(OR($H$42="Corrupción",$H$42="Lavado de Activos",$H$42="Financiación del Terrorismo",$H$42="Trámites, OPAs y Consultas de Acceso a la Información Pública"),"No Aplica",'5. Valoración de Controles'!$J44))</f>
        <v/>
      </c>
      <c r="T44" s="50">
        <f>IF($H$42="","",
IF(OR($H$42="Corrupción",$H$42="Lavado de Activos",$H$42="Financiación del Terrorismo",$H$42="Trámites, OPAs y Consultas de Acceso a la Información Pública"),"No Aplica",'5. Valoración de Controles'!$K44))</f>
        <v>0</v>
      </c>
      <c r="U44" s="50">
        <f>IF($H$42="","",
IF(OR($H$42="Corrupción",$H$42="Lavado de Activos",$H$42="Financiación del Terrorismo",$H$42="Trámites, OPAs y Consultas de Acceso a la Información Pública"),"No Aplica",'5. Valoración de Controles'!$L44))</f>
        <v>0</v>
      </c>
      <c r="V44" s="50">
        <f>IF($H$42="","",
IF(OR($H$42="Corrupción",$H$42="Lavado de Activos",$H$42="Financiación del Terrorismo",$H$42="Trámites, OPAs y Consultas de Acceso a la Información Pública"),"No Aplica",'5. Valoración de Controles'!$M44))</f>
        <v>0</v>
      </c>
      <c r="W44" s="50">
        <f>IF($H$42="","",
IF(OR($H$42="Corrupción",$H$42="Lavado de Activos",$H$42="Financiación del Terrorismo",$H$42="Trámites, OPAs y Consultas de Acceso a la Información Pública"),"No Aplica",'5. Valoración de Controles'!$N44))</f>
        <v>0</v>
      </c>
      <c r="X44" s="68">
        <f>IF($H$42="","",
IF(OR($H$42="Corrupción",$H$42="Lavado de Activos",$H$42="Financiación del Terrorismo",$H$42="Trámites, OPAs y Consultas de Acceso a la Información Pública"),"No Aplica",'5. Valoración de Controles'!$O44))</f>
        <v>0</v>
      </c>
      <c r="Y44" s="68">
        <f>IF($H$42="","",
IF(OR($H$42="Corrupción",$H$42="Lavado de Activos",$H$42="Financiación del Terrorismo",$H$42="Trámites, OPAs y Consultas de Acceso a la Información Pública"),"No Aplica",'5. Valoración de Controles'!$P44))</f>
        <v>0</v>
      </c>
      <c r="Z44" s="68">
        <f>IF($H$42="","",
IF(OR($H$42="Corrupción",$H$42="Lavado de Activos",$H$42="Financiación del Terrorismo",$H$42="Trámites, OPAs y Consultas de Acceso a la Información Pública"),"No Aplica",'5. Valoración de Controles'!$Q44))</f>
        <v>0</v>
      </c>
      <c r="AA44" s="52" t="str">
        <f>IF($H$42="","",
IF(OR($H$42="Corrupción",$H$42="Lavado de Activos",$H$42="Financiación del Terrorismo",$H$42="Trámites, OPAs y Consultas de Acceso a la Información Pública"),"No aplica",'5. Valoración de Controles'!$R44))</f>
        <v/>
      </c>
      <c r="AB44" s="114"/>
      <c r="AC44" s="207"/>
      <c r="AD44" s="114"/>
      <c r="AE44" s="207"/>
      <c r="AF44" s="116"/>
      <c r="AG44" s="117"/>
      <c r="AH44" s="208"/>
      <c r="AI44" s="210"/>
      <c r="AJ44" s="205"/>
      <c r="AK44" s="213"/>
      <c r="AL44" s="205"/>
    </row>
    <row r="45" spans="1:67" ht="31.5" customHeight="1" x14ac:dyDescent="0.3">
      <c r="A45" s="118">
        <v>13</v>
      </c>
      <c r="B45" s="119" t="str">
        <f>'2. Identificación del Riesgo'!B45:B47</f>
        <v/>
      </c>
      <c r="C45" s="119" t="str">
        <f>IF('2. Identificación del Riesgo'!C45:C47="","",'2. Identificación del Riesgo'!C45:C47)</f>
        <v/>
      </c>
      <c r="D45" s="119" t="str">
        <f>IF('2. Identificación del Riesgo'!D45:D47="","",'2. Identificación del Riesgo'!D45:D47)</f>
        <v/>
      </c>
      <c r="E45" s="119" t="str">
        <f>IF('2. Identificación del Riesgo'!E45:E47="","",'2. Identificación del Riesgo'!E45:E47)</f>
        <v/>
      </c>
      <c r="F45" s="119" t="str">
        <f>IF('2. Identificación del Riesgo'!F45:F47="","",'2. Identificación del Riesgo'!F45:F47)</f>
        <v/>
      </c>
      <c r="G45" s="119" t="str">
        <f>IF('2. Identificación del Riesgo'!G45:G47="","",'2. Identificación del Riesgo'!G45:G47)</f>
        <v/>
      </c>
      <c r="H45" s="119" t="str">
        <f>IF('2. Identificación del Riesgo'!H45:H47="","",'2. Identificación del Riesgo'!H45:H47)</f>
        <v/>
      </c>
      <c r="I45" s="119" t="str">
        <f>IF('2. Identificación del Riesgo'!I45:I47="","",'2. Identificación del Riesgo'!I45:I47)</f>
        <v/>
      </c>
      <c r="J45" s="119" t="str">
        <f>IF('2. Identificación del Riesgo'!J45:J47="","",'2. Identificación del Riesgo'!J45:J47)</f>
        <v/>
      </c>
      <c r="K45" s="114" t="str">
        <f>'2. Identificación del Riesgo'!K45:K47</f>
        <v/>
      </c>
      <c r="L45" s="115" t="str">
        <f>'2. Identificación del Riesgo'!L45:L47</f>
        <v/>
      </c>
      <c r="M45" s="119" t="str">
        <f>IF(OR('2. Identificación del Riesgo'!H45:H47="Corrupción",'2. Identificación del Riesgo'!H45:H47="Lavado de Activos",'2. Identificación del Riesgo'!H45:H47="Financiación del Terrorismo",'2. Identificación del Riesgo'!H45:H47="Trámites, OPAs y Consultas de Acceso a la Información Pública"),"No Aplica",
IF('2. Identificación del Riesgo'!M45:M47="","",'2. Identificación del Riesgo'!M45:M47))</f>
        <v/>
      </c>
      <c r="N45" s="114" t="str">
        <f>'2. Identificación del Riesgo'!N45:N47</f>
        <v/>
      </c>
      <c r="O45" s="115" t="str">
        <f>'2. Identificación del Riesgo'!O45:O47</f>
        <v/>
      </c>
      <c r="P45" s="116" t="str">
        <f>'2. Identificación del Riesgo'!P45:P47</f>
        <v/>
      </c>
      <c r="Q45" s="51" t="str">
        <f>IF($H$45="","",
IF(OR($H$45="Corrupción",$H$45="Lavado de Activos",$H$45="Financiación del Terrorismo",$H$45="Trámites, OPAs y Consultas de Acceso a la Información Pública"),'6.Valoración Control Corrupción'!$E45,'5. Valoración de Controles'!$H45))</f>
        <v/>
      </c>
      <c r="R45" s="50" t="str">
        <f>IF($H$45="","",
IF(OR($H$45="Corrupción",$H$45="Lavado de Activos",$H$45="Financiación del Terrorismo",$H$45="Trámites, OPAs y Consultas de Acceso a la Información Pública"),"No Aplica",'5. Valoración de Controles'!$I45))</f>
        <v/>
      </c>
      <c r="S45" s="50" t="str">
        <f>IF($H$45="","",
IF(OR($H$45="Corrupción",$H$45="Lavado de Activos",$H$45="Financiación del Terrorismo",$H$45="Trámites, OPAs y Consultas de Acceso a la Información Pública"),"No Aplica",'5. Valoración de Controles'!$J45))</f>
        <v/>
      </c>
      <c r="T45" s="50" t="str">
        <f>IF($H$45="","",
IF(OR($H$45="Corrupción",$H$45="Lavado de Activos",$H$45="Financiación del Terrorismo",$H$45="Trámites, OPAs y Consultas de Acceso a la Información Pública"),"No Aplica",'5. Valoración de Controles'!$K45))</f>
        <v/>
      </c>
      <c r="U45" s="50" t="str">
        <f>IF($H$45="","",
IF(OR($H$45="Corrupción",$H$45="Lavado de Activos",$H$45="Financiación del Terrorismo",$H$45="Trámites, OPAs y Consultas de Acceso a la Información Pública"),"No Aplica",'5. Valoración de Controles'!$L45))</f>
        <v/>
      </c>
      <c r="V45" s="50" t="str">
        <f>IF($H$45="","",
IF(OR($H$45="Corrupción",$H$45="Lavado de Activos",$H$45="Financiación del Terrorismo",$H$45="Trámites, OPAs y Consultas de Acceso a la Información Pública"),"No Aplica",'5. Valoración de Controles'!$M45))</f>
        <v/>
      </c>
      <c r="W45" s="50" t="str">
        <f>IF($H$45="","",
IF(OR($H$45="Corrupción",$H$45="Lavado de Activos",$H$45="Financiación del Terrorismo",$H$45="Trámites, OPAs y Consultas de Acceso a la Información Pública"),"No Aplica",'5. Valoración de Controles'!$N45))</f>
        <v/>
      </c>
      <c r="X45" s="68" t="str">
        <f>IF($H$45="","",
IF(OR($H$45="Corrupción",$H$45="Lavado de Activos",$H$45="Financiación del Terrorismo",$H$45="Trámites, OPAs y Consultas de Acceso a la Información Pública"),"No Aplica",'5. Valoración de Controles'!$O45))</f>
        <v/>
      </c>
      <c r="Y45" s="68" t="str">
        <f>IF($H$45="","",
IF(OR($H$45="Corrupción",$H$45="Lavado de Activos",$H$45="Financiación del Terrorismo",$H$45="Trámites, OPAs y Consultas de Acceso a la Información Pública"),"No Aplica",'5. Valoración de Controles'!$P45))</f>
        <v/>
      </c>
      <c r="Z45" s="68" t="str">
        <f>IF($H$45="","",
IF(OR($H$45="Corrupción",$H$45="Lavado de Activos",$H$45="Financiación del Terrorismo",$H$45="Trámites, OPAs y Consultas de Acceso a la Información Pública"),"No Aplica",'5. Valoración de Controles'!$Q45))</f>
        <v/>
      </c>
      <c r="AA45" s="52" t="str">
        <f>IF($H$45="","",
IF(OR($H$45="Corrupción",$H$45="Lavado de Activos",$H$45="Financiación del Terrorismo",$H$45="Trámites, OPAs y Consultas de Acceso a la Información Pública"),"No aplica",'5. Valoración de Controles'!$R45))</f>
        <v/>
      </c>
      <c r="AB45" s="114" t="str">
        <f>IF(H45="","",
IF(OR(H45="Corrupción",H45="Lavado de Activos",H45="Financiación del Terrorismo",H45="Trámites, OPAs y Consultas de Acceso a la Información Pública"),'6.Valoración Control Corrupción'!W45:W47,
IF(OR(H45&lt;&gt;"Corrupción",H45&lt;&gt;"Lavado de Activos",H45&lt;&gt;"Financiación del Terrorismo",H45&lt;&gt;"Trámites, OPAs y Consultas de Acceso a la Información Pública"),IF(AC45="","",
IF(AND(AC45&gt;0,AC45&lt;0.4),"Muy Baja",
IF(AND(AC45&gt;=0.4,AC45&lt;0.6),"Baja",
IF(AND(AC45&gt;=0.6,AC45&lt;0.8),"Media",
IF(AND(AC45&gt;=0.8,AC45&lt;1),"Alta",
IF(AC45&gt;=1,"Muy Alta","")))))))))</f>
        <v/>
      </c>
      <c r="AC45" s="206" t="str">
        <f>IF(H45="","",
IF(OR(H45="Corrupción",H45="Lavado de Activos",H45="Financiación del Terrorismo",H45="Trámites, OPAs y Consultas de Acceso a la Información Pública"),"No aplica",
IF(OR(H45&lt;&gt;"Corrupción",H45&lt;&gt;"Lavado de Activos",H45&lt;&gt;"Financiación del Terrorismo",H45&lt;&gt;"Trámites, OPAs y Consultas de Acceso a la Información Pública"),
IF('5. Valoración de Controles'!U47&gt;0,'5. Valoración de Controles'!U47,
IF('5. Valoración de Controles'!U46&gt;0,'5. Valoración de Controles'!U46,
IF('5. Valoración de Controles'!U45&gt;0,'5. Valoración de Controles'!U45,L45))))))</f>
        <v/>
      </c>
      <c r="AD45" s="114" t="str">
        <f>IF(H45="","",
IF(OR(H45="Corrupción",H45="Lavado de Activos",H45="Financiación del Terrorismo",H45="Trámites, OPAs y Consultas de Acceso a la Información Pública"),'3. Impacto Riesgo de Corrupción'!Z45:Z47,
IF(OR(H45&lt;&gt;"Corrupción",H45&lt;&gt;"Lavado de Activos",H45&lt;&gt;"Financiación del Terrorismo",H45&lt;&gt;"Trámites, OPAs y Consultas de Acceso a la Información Pública"),
IF(AE45="","",
IF(AND(AE45&gt;0,AE45&lt;0.4),"Leve",
IF(AND(AE45&gt;=0.4,AE45&lt;0.6),"Menor",
IF(AND(AE45&gt;=0.6,AE45&lt;0.8),"Moderado",
IF(AND(AE45&gt;=0.8,AE45&lt;1),"Mayor",
IF(AE45&gt;=1,"Catastrófico","")))))))))</f>
        <v/>
      </c>
      <c r="AE45" s="206" t="str">
        <f>IF(H45="","",
IF(OR(H45="Corrupción",H45="Lavado de Activos",H45="Financiación del Terrorismo",H45="Trámites, OPAs y Consultas de Acceso a la Información Pública"),"No aplica",
IF(OR(H45&lt;&gt;"Corrupción",H45&lt;&gt;"Lavado de Activos",H45&lt;&gt;"Financiación del Terrorismo",H45&lt;&gt;"Trámites, OPAs y Consultas de Acceso a la Información Pública"),
IF('5. Valoración de Controles'!V47&gt;0,'5. Valoración de Controles'!V47,
IF('5. Valoración de Controles'!V46&gt;0,'5. Valoración de Controles'!V46,
IF('5. Valoración de Controles'!V45&gt;0,'5. Valoración de Controles'!V45,O45))))))</f>
        <v/>
      </c>
      <c r="AF45" s="116" t="str">
        <f t="shared" ref="AF45" si="33">IF(AND(AB45="Muy Alta",OR(AD45="Leve",AD45="Menor",AD45="Moderado",AD45="Mayor")),"Alto",
IF(AND(AB45="Alta",OR(AD45="Leve",AD45="Menor")),"Moderado",
IF(AND(AB45="Alta",OR(AD45="Moderado",AD45="Mayor")),"Alto",
IF(AND(AB45="Media",OR(AD45="Leve",AD45="Menor",AD45="Moderado")),"Moderado",
IF(AND(AB45="Media",OR(AD45="Mayor")),"Alto",
IF(AND(AB45="Baja",OR(AD45="Leve")),"Bajo",
IF(AND(OR(AB45="Baja",AB45="Improbable"),OR(AD45="Menor",AD45="Moderado")),"Moderado",
IF(AND(OR(AB45="Baja",AB45="Improbable"),AD45="Mayor"),"Alto",
IF(AND(AB45="Muy Baja",OR(AD45="Leve",AD45="Menor")),"Bajo",
IF(AND(OR(AB45="Muy Baja",AB45="Rara vez"),OR(AD45="Moderado")),"Moderado",
IF(AND(OR(AB45="Muy Baja",AB45="Rara vez"),AD45="Mayor"),"Alto",
IF(AND(OR(AB45="Casi seguro",AB45="Probable",AB45="Posible"),AD45="Mayor"),"Extremo",
IF(AND(AB45="Casi seguro",AD45="Moderado"),"Extremo",
IF(AND(OR(AB45="Probable",AB45="Posible"),OR(AD45="Moderado")),"Alto",
IF(AD45="Catastrófico","Extremo","")))))))))))))))</f>
        <v/>
      </c>
      <c r="AG45" s="117"/>
      <c r="AH45" s="185" t="str">
        <f t="shared" ref="AH45" si="34">IF(AG45="Reducir (Mitigar)","Debe establecer el plan de acción a implementar para mitigar el nivel del riesgo",
IF(AG45="Reducir (Transferir)","No amerita plan de acción. Debe tercerizar la actividad que genera este riesgo o adquirir polizas para evitar responsabilidad economica, sin embargo mantiene la responsabilidad reputacional",
IF(AG45="Aceptar","No amerita plan de acción. Asuma las consecuencias de la materialización del riesgo",
IF(AG45="Evitar","No amerita plan de acción. No ejecute la actividad que genera el riesgo",
IF(AG45="Reducir","Debe establecer el plan de acción a implementar para mitigar el nivel del riesgo",
IF(AG45="Compartir","No amerita plan de acción. Comparta el riesgo con una parte interesada que pueda gestionarlo con mas eficacia",""))))))</f>
        <v/>
      </c>
      <c r="AI45" s="209"/>
      <c r="AJ45" s="211"/>
      <c r="AK45" s="212" t="str">
        <f t="shared" ref="AK45" si="35">IF(AI45="","","∑ Peso porcentual de cada acción definida")</f>
        <v/>
      </c>
      <c r="AL45" s="120"/>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row>
    <row r="46" spans="1:67" ht="31.5" customHeight="1" x14ac:dyDescent="0.3">
      <c r="A46" s="118"/>
      <c r="B46" s="119"/>
      <c r="C46" s="119"/>
      <c r="D46" s="119"/>
      <c r="E46" s="119"/>
      <c r="F46" s="119"/>
      <c r="G46" s="119"/>
      <c r="H46" s="119"/>
      <c r="I46" s="119"/>
      <c r="J46" s="119"/>
      <c r="K46" s="114"/>
      <c r="L46" s="115"/>
      <c r="M46" s="119"/>
      <c r="N46" s="114"/>
      <c r="O46" s="115"/>
      <c r="P46" s="116"/>
      <c r="Q46" s="51" t="str">
        <f>IF($H$45="","",
IF(OR($H$45="Corrupción",$H$45="Lavado de Activos",$H$45="Financiación del Terrorismo",$H$45="Trámites, OPAs y Consultas de Acceso a la Información Pública"),'6.Valoración Control Corrupción'!$E46,'5. Valoración de Controles'!$H46))</f>
        <v/>
      </c>
      <c r="R46" s="50" t="str">
        <f>IF($H$45="","",
IF(OR($H$45="Corrupción",$H$45="Lavado de Activos",$H$45="Financiación del Terrorismo",$H$45="Trámites, OPAs y Consultas de Acceso a la Información Pública"),"No Aplica",'5. Valoración de Controles'!$I46))</f>
        <v/>
      </c>
      <c r="S46" s="50" t="str">
        <f>IF($H$45="","",
IF(OR($H$45="Corrupción",$H$45="Lavado de Activos",$H$45="Financiación del Terrorismo",$H$45="Trámites, OPAs y Consultas de Acceso a la Información Pública"),"No Aplica",'5. Valoración de Controles'!$J46))</f>
        <v/>
      </c>
      <c r="T46" s="50" t="str">
        <f>IF($H$45="","",
IF(OR($H$45="Corrupción",$H$45="Lavado de Activos",$H$45="Financiación del Terrorismo",$H$45="Trámites, OPAs y Consultas de Acceso a la Información Pública"),"No Aplica",'5. Valoración de Controles'!$K46))</f>
        <v/>
      </c>
      <c r="U46" s="50" t="str">
        <f>IF($H$45="","",
IF(OR($H$45="Corrupción",$H$45="Lavado de Activos",$H$45="Financiación del Terrorismo",$H$45="Trámites, OPAs y Consultas de Acceso a la Información Pública"),"No Aplica",'5. Valoración de Controles'!$L46))</f>
        <v/>
      </c>
      <c r="V46" s="50" t="str">
        <f>IF($H$45="","",
IF(OR($H$45="Corrupción",$H$45="Lavado de Activos",$H$45="Financiación del Terrorismo",$H$45="Trámites, OPAs y Consultas de Acceso a la Información Pública"),"No Aplica",'5. Valoración de Controles'!$M46))</f>
        <v/>
      </c>
      <c r="W46" s="50" t="str">
        <f>IF($H$45="","",
IF(OR($H$45="Corrupción",$H$45="Lavado de Activos",$H$45="Financiación del Terrorismo",$H$45="Trámites, OPAs y Consultas de Acceso a la Información Pública"),"No Aplica",'5. Valoración de Controles'!$N46))</f>
        <v/>
      </c>
      <c r="X46" s="68" t="str">
        <f>IF($H$45="","",
IF(OR($H$45="Corrupción",$H$45="Lavado de Activos",$H$45="Financiación del Terrorismo",$H$45="Trámites, OPAs y Consultas de Acceso a la Información Pública"),"No Aplica",'5. Valoración de Controles'!$O46))</f>
        <v/>
      </c>
      <c r="Y46" s="68" t="str">
        <f>IF($H$45="","",
IF(OR($H$45="Corrupción",$H$45="Lavado de Activos",$H$45="Financiación del Terrorismo",$H$45="Trámites, OPAs y Consultas de Acceso a la Información Pública"),"No Aplica",'5. Valoración de Controles'!$P46))</f>
        <v/>
      </c>
      <c r="Z46" s="68" t="str">
        <f>IF($H$45="","",
IF(OR($H$45="Corrupción",$H$45="Lavado de Activos",$H$45="Financiación del Terrorismo",$H$45="Trámites, OPAs y Consultas de Acceso a la Información Pública"),"No Aplica",'5. Valoración de Controles'!$Q46))</f>
        <v/>
      </c>
      <c r="AA46" s="52" t="str">
        <f>IF($H$45="","",
IF(OR($H$45="Corrupción",$H$45="Lavado de Activos",$H$45="Financiación del Terrorismo",$H$45="Trámites, OPAs y Consultas de Acceso a la Información Pública"),"No aplica",'5. Valoración de Controles'!$R46))</f>
        <v/>
      </c>
      <c r="AB46" s="114"/>
      <c r="AC46" s="207"/>
      <c r="AD46" s="114"/>
      <c r="AE46" s="207"/>
      <c r="AF46" s="116"/>
      <c r="AG46" s="117"/>
      <c r="AH46" s="208"/>
      <c r="AI46" s="210"/>
      <c r="AJ46" s="205"/>
      <c r="AK46" s="213"/>
      <c r="AL46" s="205"/>
    </row>
    <row r="47" spans="1:67" ht="31.5" customHeight="1" x14ac:dyDescent="0.3">
      <c r="A47" s="118"/>
      <c r="B47" s="119"/>
      <c r="C47" s="119"/>
      <c r="D47" s="119"/>
      <c r="E47" s="119"/>
      <c r="F47" s="119"/>
      <c r="G47" s="119"/>
      <c r="H47" s="119"/>
      <c r="I47" s="119"/>
      <c r="J47" s="119"/>
      <c r="K47" s="114"/>
      <c r="L47" s="115"/>
      <c r="M47" s="119"/>
      <c r="N47" s="114"/>
      <c r="O47" s="115"/>
      <c r="P47" s="116"/>
      <c r="Q47" s="51" t="str">
        <f>IF($H$45="","",
IF(OR($H$45="Corrupción",$H$45="Lavado de Activos",$H$45="Financiación del Terrorismo",$H$45="Trámites, OPAs y Consultas de Acceso a la Información Pública"),'6.Valoración Control Corrupción'!$E47,'5. Valoración de Controles'!$H47))</f>
        <v/>
      </c>
      <c r="R47" s="50" t="str">
        <f>IF($H$45="","",
IF(OR($H$45="Corrupción",$H$45="Lavado de Activos",$H$45="Financiación del Terrorismo",$H$45="Trámites, OPAs y Consultas de Acceso a la Información Pública"),"No Aplica",'5. Valoración de Controles'!$I47))</f>
        <v/>
      </c>
      <c r="S47" s="50" t="str">
        <f>IF($H$45="","",
IF(OR($H$45="Corrupción",$H$45="Lavado de Activos",$H$45="Financiación del Terrorismo",$H$45="Trámites, OPAs y Consultas de Acceso a la Información Pública"),"No Aplica",'5. Valoración de Controles'!$J47))</f>
        <v/>
      </c>
      <c r="T47" s="50" t="str">
        <f>IF($H$45="","",
IF(OR($H$45="Corrupción",$H$45="Lavado de Activos",$H$45="Financiación del Terrorismo",$H$45="Trámites, OPAs y Consultas de Acceso a la Información Pública"),"No Aplica",'5. Valoración de Controles'!$K47))</f>
        <v/>
      </c>
      <c r="U47" s="50" t="str">
        <f>IF($H$45="","",
IF(OR($H$45="Corrupción",$H$45="Lavado de Activos",$H$45="Financiación del Terrorismo",$H$45="Trámites, OPAs y Consultas de Acceso a la Información Pública"),"No Aplica",'5. Valoración de Controles'!$L47))</f>
        <v/>
      </c>
      <c r="V47" s="50" t="str">
        <f>IF($H$45="","",
IF(OR($H$45="Corrupción",$H$45="Lavado de Activos",$H$45="Financiación del Terrorismo",$H$45="Trámites, OPAs y Consultas de Acceso a la Información Pública"),"No Aplica",'5. Valoración de Controles'!$M47))</f>
        <v/>
      </c>
      <c r="W47" s="50" t="str">
        <f>IF($H$45="","",
IF(OR($H$45="Corrupción",$H$45="Lavado de Activos",$H$45="Financiación del Terrorismo",$H$45="Trámites, OPAs y Consultas de Acceso a la Información Pública"),"No Aplica",'5. Valoración de Controles'!$N47))</f>
        <v/>
      </c>
      <c r="X47" s="68" t="str">
        <f>IF($H$45="","",
IF(OR($H$45="Corrupción",$H$45="Lavado de Activos",$H$45="Financiación del Terrorismo",$H$45="Trámites, OPAs y Consultas de Acceso a la Información Pública"),"No Aplica",'5. Valoración de Controles'!$O47))</f>
        <v/>
      </c>
      <c r="Y47" s="68" t="str">
        <f>IF($H$45="","",
IF(OR($H$45="Corrupción",$H$45="Lavado de Activos",$H$45="Financiación del Terrorismo",$H$45="Trámites, OPAs y Consultas de Acceso a la Información Pública"),"No Aplica",'5. Valoración de Controles'!$P47))</f>
        <v/>
      </c>
      <c r="Z47" s="68" t="str">
        <f>IF($H$45="","",
IF(OR($H$45="Corrupción",$H$45="Lavado de Activos",$H$45="Financiación del Terrorismo",$H$45="Trámites, OPAs y Consultas de Acceso a la Información Pública"),"No Aplica",'5. Valoración de Controles'!$Q47))</f>
        <v/>
      </c>
      <c r="AA47" s="52" t="str">
        <f>IF($H$45="","",
IF(OR($H$45="Corrupción",$H$45="Lavado de Activos",$H$45="Financiación del Terrorismo",$H$45="Trámites, OPAs y Consultas de Acceso a la Información Pública"),"No aplica",'5. Valoración de Controles'!$R47))</f>
        <v/>
      </c>
      <c r="AB47" s="114"/>
      <c r="AC47" s="207"/>
      <c r="AD47" s="114"/>
      <c r="AE47" s="207"/>
      <c r="AF47" s="116"/>
      <c r="AG47" s="117"/>
      <c r="AH47" s="208"/>
      <c r="AI47" s="210"/>
      <c r="AJ47" s="205"/>
      <c r="AK47" s="213"/>
      <c r="AL47" s="205"/>
    </row>
    <row r="48" spans="1:67" ht="31.5" customHeight="1" x14ac:dyDescent="0.3">
      <c r="A48" s="118">
        <v>14</v>
      </c>
      <c r="B48" s="119" t="str">
        <f>'2. Identificación del Riesgo'!B48:B50</f>
        <v/>
      </c>
      <c r="C48" s="119" t="str">
        <f>IF('2. Identificación del Riesgo'!C48:C50="","",'2. Identificación del Riesgo'!C48:C50)</f>
        <v/>
      </c>
      <c r="D48" s="119" t="str">
        <f>IF('2. Identificación del Riesgo'!D48:D50="","",'2. Identificación del Riesgo'!D48:D50)</f>
        <v/>
      </c>
      <c r="E48" s="119" t="str">
        <f>IF('2. Identificación del Riesgo'!E48:E50="","",'2. Identificación del Riesgo'!E48:E50)</f>
        <v/>
      </c>
      <c r="F48" s="119" t="str">
        <f>IF('2. Identificación del Riesgo'!F48:F50="","",'2. Identificación del Riesgo'!F48:F50)</f>
        <v/>
      </c>
      <c r="G48" s="119" t="str">
        <f>IF('2. Identificación del Riesgo'!G48:G50="","",'2. Identificación del Riesgo'!G48:G50)</f>
        <v/>
      </c>
      <c r="H48" s="119" t="str">
        <f>IF('2. Identificación del Riesgo'!H48:H50="","",'2. Identificación del Riesgo'!H48:H50)</f>
        <v/>
      </c>
      <c r="I48" s="119" t="str">
        <f>IF('2. Identificación del Riesgo'!I48:I50="","",'2. Identificación del Riesgo'!I48:I50)</f>
        <v/>
      </c>
      <c r="J48" s="119" t="str">
        <f>IF('2. Identificación del Riesgo'!J48:J50="","",'2. Identificación del Riesgo'!J48:J50)</f>
        <v/>
      </c>
      <c r="K48" s="114" t="str">
        <f>'2. Identificación del Riesgo'!K48:K50</f>
        <v/>
      </c>
      <c r="L48" s="115" t="str">
        <f>'2. Identificación del Riesgo'!L48:L50</f>
        <v/>
      </c>
      <c r="M48" s="119" t="str">
        <f>IF(OR('2. Identificación del Riesgo'!H48:H50="Corrupción",'2. Identificación del Riesgo'!H48:H50="Lavado de Activos",'2. Identificación del Riesgo'!H48:H50="Financiación del Terrorismo",'2. Identificación del Riesgo'!H48:H50="Trámites, OPAs y Consultas de Acceso a la Información Pública"),"No Aplica",
IF('2. Identificación del Riesgo'!M48:M50="","",'2. Identificación del Riesgo'!M48:M50))</f>
        <v/>
      </c>
      <c r="N48" s="114" t="str">
        <f>'2. Identificación del Riesgo'!N48:N50</f>
        <v/>
      </c>
      <c r="O48" s="115" t="str">
        <f>'2. Identificación del Riesgo'!O48:O50</f>
        <v/>
      </c>
      <c r="P48" s="116" t="str">
        <f>'2. Identificación del Riesgo'!P48:P50</f>
        <v/>
      </c>
      <c r="Q48" s="51" t="str">
        <f>IF($H$48="","",
IF(OR($H$48="Corrupción",$H$48="Lavado de Activos",$H$48="Financiación del Terrorismo",$H$48="Trámites, OPAs y Consultas de Acceso a la Información Pública"),'6.Valoración Control Corrupción'!$E48,'5. Valoración de Controles'!$H48))</f>
        <v/>
      </c>
      <c r="R48" s="50" t="str">
        <f>IF($H$48="","",
IF(OR($H$48="Corrupción",$H$48="Lavado de Activos",$H$48="Financiación del Terrorismo",$H$48="Trámites, OPAs y Consultas de Acceso a la Información Pública"),"No Aplica",'5. Valoración de Controles'!$I48))</f>
        <v/>
      </c>
      <c r="S48" s="50" t="str">
        <f>IF($H$48="","",
IF(OR($H$48="Corrupción",$H$48="Lavado de Activos",$H$48="Financiación del Terrorismo",$H$48="Trámites, OPAs y Consultas de Acceso a la Información Pública"),"No Aplica",'5. Valoración de Controles'!$J48))</f>
        <v/>
      </c>
      <c r="T48" s="50" t="str">
        <f>IF($H$48="","",
IF(OR($H$48="Corrupción",$H$48="Lavado de Activos",$H$48="Financiación del Terrorismo",$H$48="Trámites, OPAs y Consultas de Acceso a la Información Pública"),"No Aplica",'5. Valoración de Controles'!$K48))</f>
        <v/>
      </c>
      <c r="U48" s="50" t="str">
        <f>IF($H$48="","",
IF(OR($H$48="Corrupción",$H$48="Lavado de Activos",$H$48="Financiación del Terrorismo",$H$48="Trámites, OPAs y Consultas de Acceso a la Información Pública"),"No Aplica",'5. Valoración de Controles'!$L48))</f>
        <v/>
      </c>
      <c r="V48" s="50" t="str">
        <f>IF($H$48="","",
IF(OR($H$48="Corrupción",$H$48="Lavado de Activos",$H$48="Financiación del Terrorismo",$H$48="Trámites, OPAs y Consultas de Acceso a la Información Pública"),"No Aplica",'5. Valoración de Controles'!$M48))</f>
        <v/>
      </c>
      <c r="W48" s="50" t="str">
        <f>IF($H$48="","",
IF(OR($H$48="Corrupción",$H$48="Lavado de Activos",$H$48="Financiación del Terrorismo",$H$48="Trámites, OPAs y Consultas de Acceso a la Información Pública"),"No Aplica",'5. Valoración de Controles'!$N48))</f>
        <v/>
      </c>
      <c r="X48" s="68" t="str">
        <f>IF($H$48="","",
IF(OR($H$48="Corrupción",$H$48="Lavado de Activos",$H$48="Financiación del Terrorismo",$H$48="Trámites, OPAs y Consultas de Acceso a la Información Pública"),"No Aplica",'5. Valoración de Controles'!$O48))</f>
        <v/>
      </c>
      <c r="Y48" s="68" t="str">
        <f>IF($H$48="","",
IF(OR($H$48="Corrupción",$H$48="Lavado de Activos",$H$48="Financiación del Terrorismo",$H$48="Trámites, OPAs y Consultas de Acceso a la Información Pública"),"No Aplica",'5. Valoración de Controles'!$P48))</f>
        <v/>
      </c>
      <c r="Z48" s="68" t="str">
        <f>IF($H$48="","",
IF(OR($H$48="Corrupción",$H$48="Lavado de Activos",$H$48="Financiación del Terrorismo",$H$48="Trámites, OPAs y Consultas de Acceso a la Información Pública"),"No Aplica",'5. Valoración de Controles'!$Q48))</f>
        <v/>
      </c>
      <c r="AA48" s="52" t="str">
        <f>IF($H$48="","",
IF(OR($H$48="Corrupción",$H$48="Lavado de Activos",$H$48="Financiación del Terrorismo",$H$48="Trámites, OPAs y Consultas de Acceso a la Información Pública"),"No aplica",'5. Valoración de Controles'!$R48))</f>
        <v/>
      </c>
      <c r="AB48" s="114" t="str">
        <f>IF(H48="","",
IF(OR(H48="Corrupción",H48="Lavado de Activos",H48="Financiación del Terrorismo",H48="Trámites, OPAs y Consultas de Acceso a la Información Pública"),'6.Valoración Control Corrupción'!W48:W50,
IF(OR(H48&lt;&gt;"Corrupción",H48&lt;&gt;"Lavado de Activos",H48&lt;&gt;"Financiación del Terrorismo",H48&lt;&gt;"Trámites, OPAs y Consultas de Acceso a la Información Pública"),IF(AC48="","",
IF(AND(AC48&gt;0,AC48&lt;0.4),"Muy Baja",
IF(AND(AC48&gt;=0.4,AC48&lt;0.6),"Baja",
IF(AND(AC48&gt;=0.6,AC48&lt;0.8),"Media",
IF(AND(AC48&gt;=0.8,AC48&lt;1),"Alta",
IF(AC48&gt;=1,"Muy Alta","")))))))))</f>
        <v/>
      </c>
      <c r="AC48" s="206" t="str">
        <f>IF(H48="","",
IF(OR(H48="Corrupción",H48="Lavado de Activos",H48="Financiación del Terrorismo",H48="Trámites, OPAs y Consultas de Acceso a la Información Pública"),"No aplica",
IF(OR(H48&lt;&gt;"Corrupción",H48&lt;&gt;"Lavado de Activos",H48&lt;&gt;"Financiación del Terrorismo",H48&lt;&gt;"Trámites, OPAs y Consultas de Acceso a la Información Pública"),
IF('5. Valoración de Controles'!U50&gt;0,'5. Valoración de Controles'!U50,
IF('5. Valoración de Controles'!U49&gt;0,'5. Valoración de Controles'!U49,
IF('5. Valoración de Controles'!U48&gt;0,'5. Valoración de Controles'!U48,L48))))))</f>
        <v/>
      </c>
      <c r="AD48" s="114" t="str">
        <f>IF(H48="","",
IF(OR(H48="Corrupción",H48="Lavado de Activos",H48="Financiación del Terrorismo",H48="Trámites, OPAs y Consultas de Acceso a la Información Pública"),'3. Impacto Riesgo de Corrupción'!Z48:Z50,
IF(OR(H48&lt;&gt;"Corrupción",H48&lt;&gt;"Lavado de Activos",H48&lt;&gt;"Financiación del Terrorismo",H48&lt;&gt;"Trámites, OPAs y Consultas de Acceso a la Información Pública"),
IF(AE48="","",
IF(AND(AE48&gt;0,AE48&lt;0.4),"Leve",
IF(AND(AE48&gt;=0.4,AE48&lt;0.6),"Menor",
IF(AND(AE48&gt;=0.6,AE48&lt;0.8),"Moderado",
IF(AND(AE48&gt;=0.8,AE48&lt;1),"Mayor",
IF(AE48&gt;=1,"Catastrófico","")))))))))</f>
        <v/>
      </c>
      <c r="AE48" s="206" t="str">
        <f>IF(H48="","",
IF(OR(H48="Corrupción",H48="Lavado de Activos",H48="Financiación del Terrorismo",H48="Trámites, OPAs y Consultas de Acceso a la Información Pública"),"No aplica",
IF(OR(H48&lt;&gt;"Corrupción",H48&lt;&gt;"Lavado de Activos",H48&lt;&gt;"Financiación del Terrorismo",H48&lt;&gt;"Trámites, OPAs y Consultas de Acceso a la Información Pública"),
IF('5. Valoración de Controles'!V50&gt;0,'5. Valoración de Controles'!V50,
IF('5. Valoración de Controles'!V49&gt;0,'5. Valoración de Controles'!V49,
IF('5. Valoración de Controles'!V48&gt;0,'5. Valoración de Controles'!V48,O48))))))</f>
        <v/>
      </c>
      <c r="AF48" s="116" t="str">
        <f t="shared" ref="AF48" si="36">IF(AND(AB48="Muy Alta",OR(AD48="Leve",AD48="Menor",AD48="Moderado",AD48="Mayor")),"Alto",
IF(AND(AB48="Alta",OR(AD48="Leve",AD48="Menor")),"Moderado",
IF(AND(AB48="Alta",OR(AD48="Moderado",AD48="Mayor")),"Alto",
IF(AND(AB48="Media",OR(AD48="Leve",AD48="Menor",AD48="Moderado")),"Moderado",
IF(AND(AB48="Media",OR(AD48="Mayor")),"Alto",
IF(AND(AB48="Baja",OR(AD48="Leve")),"Bajo",
IF(AND(OR(AB48="Baja",AB48="Improbable"),OR(AD48="Menor",AD48="Moderado")),"Moderado",
IF(AND(OR(AB48="Baja",AB48="Improbable"),AD48="Mayor"),"Alto",
IF(AND(AB48="Muy Baja",OR(AD48="Leve",AD48="Menor")),"Bajo",
IF(AND(OR(AB48="Muy Baja",AB48="Rara vez"),OR(AD48="Moderado")),"Moderado",
IF(AND(OR(AB48="Muy Baja",AB48="Rara vez"),AD48="Mayor"),"Alto",
IF(AND(OR(AB48="Casi seguro",AB48="Probable",AB48="Posible"),AD48="Mayor"),"Extremo",
IF(AND(AB48="Casi seguro",AD48="Moderado"),"Extremo",
IF(AND(OR(AB48="Probable",AB48="Posible"),OR(AD48="Moderado")),"Alto",
IF(AD48="Catastrófico","Extremo","")))))))))))))))</f>
        <v/>
      </c>
      <c r="AG48" s="117"/>
      <c r="AH48" s="185" t="str">
        <f t="shared" ref="AH48" si="37">IF(AG48="Reducir (Mitigar)","Debe establecer el plan de acción a implementar para mitigar el nivel del riesgo",
IF(AG48="Reducir (Transferir)","No amerita plan de acción. Debe tercerizar la actividad que genera este riesgo o adquirir polizas para evitar responsabilidad economica, sin embargo mantiene la responsabilidad reputacional",
IF(AG48="Aceptar","No amerita plan de acción. Asuma las consecuencias de la materialización del riesgo",
IF(AG48="Evitar","No amerita plan de acción. No ejecute la actividad que genera el riesgo",
IF(AG48="Reducir","Debe establecer el plan de acción a implementar para mitigar el nivel del riesgo",
IF(AG48="Compartir","No amerita plan de acción. Comparta el riesgo con una parte interesada que pueda gestionarlo con mas eficacia",""))))))</f>
        <v/>
      </c>
      <c r="AI48" s="209"/>
      <c r="AJ48" s="211"/>
      <c r="AK48" s="212" t="str">
        <f t="shared" ref="AK48" si="38">IF(AI48="","","∑ Peso porcentual de cada acción definida")</f>
        <v/>
      </c>
      <c r="AL48" s="120"/>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row>
    <row r="49" spans="1:67" ht="31.5" customHeight="1" x14ac:dyDescent="0.3">
      <c r="A49" s="118"/>
      <c r="B49" s="119"/>
      <c r="C49" s="119"/>
      <c r="D49" s="119"/>
      <c r="E49" s="119"/>
      <c r="F49" s="119"/>
      <c r="G49" s="119"/>
      <c r="H49" s="119"/>
      <c r="I49" s="119"/>
      <c r="J49" s="119"/>
      <c r="K49" s="114"/>
      <c r="L49" s="115"/>
      <c r="M49" s="119"/>
      <c r="N49" s="114"/>
      <c r="O49" s="115"/>
      <c r="P49" s="116"/>
      <c r="Q49" s="51" t="str">
        <f>IF($H$48="","",
IF(OR($H$48="Corrupción",$H$48="Lavado de Activos",$H$48="Financiación del Terrorismo",$H$48="Trámites, OPAs y Consultas de Acceso a la Información Pública"),'6.Valoración Control Corrupción'!$E49,'5. Valoración de Controles'!$H49))</f>
        <v/>
      </c>
      <c r="R49" s="50" t="str">
        <f>IF($H$48="","",
IF(OR($H$48="Corrupción",$H$48="Lavado de Activos",$H$48="Financiación del Terrorismo",$H$48="Trámites, OPAs y Consultas de Acceso a la Información Pública"),"No Aplica",'5. Valoración de Controles'!$I49))</f>
        <v/>
      </c>
      <c r="S49" s="50" t="str">
        <f>IF($H$48="","",
IF(OR($H$48="Corrupción",$H$48="Lavado de Activos",$H$48="Financiación del Terrorismo",$H$48="Trámites, OPAs y Consultas de Acceso a la Información Pública"),"No Aplica",'5. Valoración de Controles'!$J49))</f>
        <v/>
      </c>
      <c r="T49" s="50" t="str">
        <f>IF($H$48="","",
IF(OR($H$48="Corrupción",$H$48="Lavado de Activos",$H$48="Financiación del Terrorismo",$H$48="Trámites, OPAs y Consultas de Acceso a la Información Pública"),"No Aplica",'5. Valoración de Controles'!$K49))</f>
        <v/>
      </c>
      <c r="U49" s="50" t="str">
        <f>IF($H$48="","",
IF(OR($H$48="Corrupción",$H$48="Lavado de Activos",$H$48="Financiación del Terrorismo",$H$48="Trámites, OPAs y Consultas de Acceso a la Información Pública"),"No Aplica",'5. Valoración de Controles'!$L49))</f>
        <v/>
      </c>
      <c r="V49" s="50" t="str">
        <f>IF($H$48="","",
IF(OR($H$48="Corrupción",$H$48="Lavado de Activos",$H$48="Financiación del Terrorismo",$H$48="Trámites, OPAs y Consultas de Acceso a la Información Pública"),"No Aplica",'5. Valoración de Controles'!$M49))</f>
        <v/>
      </c>
      <c r="W49" s="50" t="str">
        <f>IF($H$48="","",
IF(OR($H$48="Corrupción",$H$48="Lavado de Activos",$H$48="Financiación del Terrorismo",$H$48="Trámites, OPAs y Consultas de Acceso a la Información Pública"),"No Aplica",'5. Valoración de Controles'!$N49))</f>
        <v/>
      </c>
      <c r="X49" s="68" t="str">
        <f>IF($H$48="","",
IF(OR($H$48="Corrupción",$H$48="Lavado de Activos",$H$48="Financiación del Terrorismo",$H$48="Trámites, OPAs y Consultas de Acceso a la Información Pública"),"No Aplica",'5. Valoración de Controles'!$O49))</f>
        <v/>
      </c>
      <c r="Y49" s="68" t="str">
        <f>IF($H$48="","",
IF(OR($H$48="Corrupción",$H$48="Lavado de Activos",$H$48="Financiación del Terrorismo",$H$48="Trámites, OPAs y Consultas de Acceso a la Información Pública"),"No Aplica",'5. Valoración de Controles'!$P49))</f>
        <v/>
      </c>
      <c r="Z49" s="68" t="str">
        <f>IF($H$48="","",
IF(OR($H$48="Corrupción",$H$48="Lavado de Activos",$H$48="Financiación del Terrorismo",$H$48="Trámites, OPAs y Consultas de Acceso a la Información Pública"),"No Aplica",'5. Valoración de Controles'!$Q49))</f>
        <v/>
      </c>
      <c r="AA49" s="52" t="str">
        <f>IF($H$48="","",
IF(OR($H$48="Corrupción",$H$48="Lavado de Activos",$H$48="Financiación del Terrorismo",$H$48="Trámites, OPAs y Consultas de Acceso a la Información Pública"),"No aplica",'5. Valoración de Controles'!$R49))</f>
        <v/>
      </c>
      <c r="AB49" s="114"/>
      <c r="AC49" s="207"/>
      <c r="AD49" s="114"/>
      <c r="AE49" s="207"/>
      <c r="AF49" s="116"/>
      <c r="AG49" s="117"/>
      <c r="AH49" s="208"/>
      <c r="AI49" s="210"/>
      <c r="AJ49" s="205"/>
      <c r="AK49" s="213"/>
      <c r="AL49" s="205"/>
    </row>
    <row r="50" spans="1:67" ht="31.5" customHeight="1" x14ac:dyDescent="0.3">
      <c r="A50" s="118"/>
      <c r="B50" s="119"/>
      <c r="C50" s="119"/>
      <c r="D50" s="119"/>
      <c r="E50" s="119"/>
      <c r="F50" s="119"/>
      <c r="G50" s="119"/>
      <c r="H50" s="119"/>
      <c r="I50" s="119"/>
      <c r="J50" s="119"/>
      <c r="K50" s="114"/>
      <c r="L50" s="115"/>
      <c r="M50" s="119"/>
      <c r="N50" s="114"/>
      <c r="O50" s="115"/>
      <c r="P50" s="116"/>
      <c r="Q50" s="51" t="str">
        <f>IF($H$48="","",
IF(OR($H$48="Corrupción",$H$48="Lavado de Activos",$H$48="Financiación del Terrorismo",$H$48="Trámites, OPAs y Consultas de Acceso a la Información Pública"),'6.Valoración Control Corrupción'!$E50,'5. Valoración de Controles'!$H50))</f>
        <v/>
      </c>
      <c r="R50" s="50" t="str">
        <f>IF($H$48="","",
IF(OR($H$48="Corrupción",$H$48="Lavado de Activos",$H$48="Financiación del Terrorismo",$H$48="Trámites, OPAs y Consultas de Acceso a la Información Pública"),"No Aplica",'5. Valoración de Controles'!$I50))</f>
        <v/>
      </c>
      <c r="S50" s="50" t="str">
        <f>IF($H$48="","",
IF(OR($H$48="Corrupción",$H$48="Lavado de Activos",$H$48="Financiación del Terrorismo",$H$48="Trámites, OPAs y Consultas de Acceso a la Información Pública"),"No Aplica",'5. Valoración de Controles'!$J50))</f>
        <v/>
      </c>
      <c r="T50" s="50" t="str">
        <f>IF($H$48="","",
IF(OR($H$48="Corrupción",$H$48="Lavado de Activos",$H$48="Financiación del Terrorismo",$H$48="Trámites, OPAs y Consultas de Acceso a la Información Pública"),"No Aplica",'5. Valoración de Controles'!$K50))</f>
        <v/>
      </c>
      <c r="U50" s="50" t="str">
        <f>IF($H$48="","",
IF(OR($H$48="Corrupción",$H$48="Lavado de Activos",$H$48="Financiación del Terrorismo",$H$48="Trámites, OPAs y Consultas de Acceso a la Información Pública"),"No Aplica",'5. Valoración de Controles'!$L50))</f>
        <v/>
      </c>
      <c r="V50" s="50" t="str">
        <f>IF($H$48="","",
IF(OR($H$48="Corrupción",$H$48="Lavado de Activos",$H$48="Financiación del Terrorismo",$H$48="Trámites, OPAs y Consultas de Acceso a la Información Pública"),"No Aplica",'5. Valoración de Controles'!$M50))</f>
        <v/>
      </c>
      <c r="W50" s="50" t="str">
        <f>IF($H$48="","",
IF(OR($H$48="Corrupción",$H$48="Lavado de Activos",$H$48="Financiación del Terrorismo",$H$48="Trámites, OPAs y Consultas de Acceso a la Información Pública"),"No Aplica",'5. Valoración de Controles'!$N50))</f>
        <v/>
      </c>
      <c r="X50" s="68" t="str">
        <f>IF($H$48="","",
IF(OR($H$48="Corrupción",$H$48="Lavado de Activos",$H$48="Financiación del Terrorismo",$H$48="Trámites, OPAs y Consultas de Acceso a la Información Pública"),"No Aplica",'5. Valoración de Controles'!$O50))</f>
        <v/>
      </c>
      <c r="Y50" s="68" t="str">
        <f>IF($H$48="","",
IF(OR($H$48="Corrupción",$H$48="Lavado de Activos",$H$48="Financiación del Terrorismo",$H$48="Trámites, OPAs y Consultas de Acceso a la Información Pública"),"No Aplica",'5. Valoración de Controles'!$P50))</f>
        <v/>
      </c>
      <c r="Z50" s="68" t="str">
        <f>IF($H$48="","",
IF(OR($H$48="Corrupción",$H$48="Lavado de Activos",$H$48="Financiación del Terrorismo",$H$48="Trámites, OPAs y Consultas de Acceso a la Información Pública"),"No Aplica",'5. Valoración de Controles'!$Q50))</f>
        <v/>
      </c>
      <c r="AA50" s="52" t="str">
        <f>IF($H$48="","",
IF(OR($H$48="Corrupción",$H$48="Lavado de Activos",$H$48="Financiación del Terrorismo",$H$48="Trámites, OPAs y Consultas de Acceso a la Información Pública"),"No aplica",'5. Valoración de Controles'!$R50))</f>
        <v/>
      </c>
      <c r="AB50" s="114"/>
      <c r="AC50" s="207"/>
      <c r="AD50" s="114"/>
      <c r="AE50" s="207"/>
      <c r="AF50" s="116"/>
      <c r="AG50" s="117"/>
      <c r="AH50" s="208"/>
      <c r="AI50" s="210"/>
      <c r="AJ50" s="205"/>
      <c r="AK50" s="213"/>
      <c r="AL50" s="205"/>
    </row>
    <row r="51" spans="1:67" ht="31.5" customHeight="1" x14ac:dyDescent="0.3">
      <c r="A51" s="118">
        <v>15</v>
      </c>
      <c r="B51" s="119" t="str">
        <f>'2. Identificación del Riesgo'!B51:B53</f>
        <v/>
      </c>
      <c r="C51" s="119" t="str">
        <f>IF('2. Identificación del Riesgo'!C51:C53="","",'2. Identificación del Riesgo'!C51:C53)</f>
        <v/>
      </c>
      <c r="D51" s="119" t="str">
        <f>IF('2. Identificación del Riesgo'!D51:D53="","",'2. Identificación del Riesgo'!D51:D53)</f>
        <v/>
      </c>
      <c r="E51" s="119" t="str">
        <f>IF('2. Identificación del Riesgo'!E51:E53="","",'2. Identificación del Riesgo'!E51:E53)</f>
        <v/>
      </c>
      <c r="F51" s="119" t="str">
        <f>IF('2. Identificación del Riesgo'!F51:F53="","",'2. Identificación del Riesgo'!F51:F53)</f>
        <v/>
      </c>
      <c r="G51" s="119" t="str">
        <f>IF('2. Identificación del Riesgo'!G51:G53="","",'2. Identificación del Riesgo'!G51:G53)</f>
        <v/>
      </c>
      <c r="H51" s="119" t="str">
        <f>IF('2. Identificación del Riesgo'!H51:H53="","",'2. Identificación del Riesgo'!H51:H53)</f>
        <v/>
      </c>
      <c r="I51" s="119" t="str">
        <f>IF('2. Identificación del Riesgo'!I51:I53="","",'2. Identificación del Riesgo'!I51:I53)</f>
        <v/>
      </c>
      <c r="J51" s="119" t="str">
        <f>IF('2. Identificación del Riesgo'!J51:J53="","",'2. Identificación del Riesgo'!J51:J53)</f>
        <v/>
      </c>
      <c r="K51" s="114" t="str">
        <f>'2. Identificación del Riesgo'!K51:K53</f>
        <v/>
      </c>
      <c r="L51" s="115" t="str">
        <f>'2. Identificación del Riesgo'!L51:L53</f>
        <v/>
      </c>
      <c r="M51" s="119" t="str">
        <f>IF(OR('2. Identificación del Riesgo'!H51:H53="Corrupción",'2. Identificación del Riesgo'!H51:H53="Lavado de Activos",'2. Identificación del Riesgo'!H51:H53="Financiación del Terrorismo",'2. Identificación del Riesgo'!H51:H53="Trámites, OPAs y Consultas de Acceso a la Información Pública"),"No Aplica",
IF('2. Identificación del Riesgo'!M51:M53="","",'2. Identificación del Riesgo'!M51:M53))</f>
        <v/>
      </c>
      <c r="N51" s="114" t="str">
        <f>'2. Identificación del Riesgo'!N51:N53</f>
        <v/>
      </c>
      <c r="O51" s="115" t="str">
        <f>'2. Identificación del Riesgo'!O51:O53</f>
        <v/>
      </c>
      <c r="P51" s="116" t="str">
        <f>'2. Identificación del Riesgo'!P51:P53</f>
        <v/>
      </c>
      <c r="Q51" s="51" t="str">
        <f>IF($H$51="","",
IF(OR($H$51="Corrupción",$H$51="Lavado de Activos",$H$51="Financiación del Terrorismo",$H$51="Trámites, OPAs y Consultas de Acceso a la Información Pública"),'6.Valoración Control Corrupción'!$E51,'5. Valoración de Controles'!$H51))</f>
        <v/>
      </c>
      <c r="R51" s="50" t="str">
        <f>IF($H$51="","",
IF(OR($H$51="Corrupción",$H$51="Lavado de Activos",$H$51="Financiación del Terrorismo",$H$51="Trámites, OPAs y Consultas de Acceso a la Información Pública"),"No Aplica",'5. Valoración de Controles'!$I51))</f>
        <v/>
      </c>
      <c r="S51" s="50" t="str">
        <f>IF($H$51="","",
IF(OR($H$51="Corrupción",$H$51="Lavado de Activos",$H$51="Financiación del Terrorismo",$H$51="Trámites, OPAs y Consultas de Acceso a la Información Pública"),"No Aplica",'5. Valoración de Controles'!$J51))</f>
        <v/>
      </c>
      <c r="T51" s="50" t="str">
        <f>IF($H$51="","",
IF(OR($H$51="Corrupción",$H$51="Lavado de Activos",$H$51="Financiación del Terrorismo",$H$51="Trámites, OPAs y Consultas de Acceso a la Información Pública"),"No Aplica",'5. Valoración de Controles'!$K51))</f>
        <v/>
      </c>
      <c r="U51" s="50" t="str">
        <f>IF($H$51="","",
IF(OR($H$51="Corrupción",$H$51="Lavado de Activos",$H$51="Financiación del Terrorismo",$H$51="Trámites, OPAs y Consultas de Acceso a la Información Pública"),"No Aplica",'5. Valoración de Controles'!$L51))</f>
        <v/>
      </c>
      <c r="V51" s="50" t="str">
        <f>IF($H$51="","",
IF(OR($H$51="Corrupción",$H$51="Lavado de Activos",$H$51="Financiación del Terrorismo",$H$51="Trámites, OPAs y Consultas de Acceso a la Información Pública"),"No Aplica",'5. Valoración de Controles'!$M51))</f>
        <v/>
      </c>
      <c r="W51" s="50" t="str">
        <f>IF($H$51="","",
IF(OR($H$51="Corrupción",$H$51="Lavado de Activos",$H$51="Financiación del Terrorismo",$H$51="Trámites, OPAs y Consultas de Acceso a la Información Pública"),"No Aplica",'5. Valoración de Controles'!$N51))</f>
        <v/>
      </c>
      <c r="X51" s="68" t="str">
        <f>IF($H$51="","",
IF(OR($H$51="Corrupción",$H$51="Lavado de Activos",$H$51="Financiación del Terrorismo",$H$51="Trámites, OPAs y Consultas de Acceso a la Información Pública"),"No Aplica",'5. Valoración de Controles'!$O51))</f>
        <v/>
      </c>
      <c r="Y51" s="68" t="str">
        <f>IF($H$51="","",
IF(OR($H$51="Corrupción",$H$51="Lavado de Activos",$H$51="Financiación del Terrorismo",$H$51="Trámites, OPAs y Consultas de Acceso a la Información Pública"),"No Aplica",'5. Valoración de Controles'!$P51))</f>
        <v/>
      </c>
      <c r="Z51" s="68" t="str">
        <f>IF($H$51="","",
IF(OR($H$51="Corrupción",$H$51="Lavado de Activos",$H$51="Financiación del Terrorismo",$H$51="Trámites, OPAs y Consultas de Acceso a la Información Pública"),"No Aplica",'5. Valoración de Controles'!$Q51))</f>
        <v/>
      </c>
      <c r="AA51" s="52" t="str">
        <f>IF($H$51="","",
IF(OR($H$51="Corrupción",$H$51="Lavado de Activos",$H$51="Financiación del Terrorismo",$H$51="Trámites, OPAs y Consultas de Acceso a la Información Pública"),"No aplica",'5. Valoración de Controles'!$R51))</f>
        <v/>
      </c>
      <c r="AB51" s="114" t="str">
        <f>IF(H51="","",
IF(OR(H51="Corrupción",H51="Lavado de Activos",H51="Financiación del Terrorismo",H51="Trámites, OPAs y Consultas de Acceso a la Información Pública"),'6.Valoración Control Corrupción'!W51:W53,
IF(OR(H51&lt;&gt;"Corrupción",H51&lt;&gt;"Lavado de Activos",H51&lt;&gt;"Financiación del Terrorismo",H51&lt;&gt;"Trámites, OPAs y Consultas de Acceso a la Información Pública"),IF(AC51="","",
IF(AND(AC51&gt;0,AC51&lt;0.4),"Muy Baja",
IF(AND(AC51&gt;=0.4,AC51&lt;0.6),"Baja",
IF(AND(AC51&gt;=0.6,AC51&lt;0.8),"Media",
IF(AND(AC51&gt;=0.8,AC51&lt;1),"Alta",
IF(AC51&gt;=1,"Muy Alta","")))))))))</f>
        <v/>
      </c>
      <c r="AC51" s="206" t="str">
        <f>IF(H51="","",
IF(OR(H51="Corrupción",H51="Lavado de Activos",H51="Financiación del Terrorismo",H51="Trámites, OPAs y Consultas de Acceso a la Información Pública"),"No aplica",
IF(OR(H51&lt;&gt;"Corrupción",H51&lt;&gt;"Lavado de Activos",H51&lt;&gt;"Financiación del Terrorismo",H51&lt;&gt;"Trámites, OPAs y Consultas de Acceso a la Información Pública"),
IF('5. Valoración de Controles'!U53&gt;0,'5. Valoración de Controles'!U53,
IF('5. Valoración de Controles'!U52&gt;0,'5. Valoración de Controles'!U52,
IF('5. Valoración de Controles'!U51&gt;0,'5. Valoración de Controles'!U51,L51))))))</f>
        <v/>
      </c>
      <c r="AD51" s="114" t="str">
        <f>IF(H51="","",
IF(OR(H51="Corrupción",H51="Lavado de Activos",H51="Financiación del Terrorismo",H51="Trámites, OPAs y Consultas de Acceso a la Información Pública"),'3. Impacto Riesgo de Corrupción'!Z51:Z53,
IF(OR(H51&lt;&gt;"Corrupción",H51&lt;&gt;"Lavado de Activos",H51&lt;&gt;"Financiación del Terrorismo",H51&lt;&gt;"Trámites, OPAs y Consultas de Acceso a la Información Pública"),
IF(AE51="","",
IF(AND(AE51&gt;0,AE51&lt;0.4),"Leve",
IF(AND(AE51&gt;=0.4,AE51&lt;0.6),"Menor",
IF(AND(AE51&gt;=0.6,AE51&lt;0.8),"Moderado",
IF(AND(AE51&gt;=0.8,AE51&lt;1),"Mayor",
IF(AE51&gt;=1,"Catastrófico","")))))))))</f>
        <v/>
      </c>
      <c r="AE51" s="206" t="str">
        <f>IF(H51="","",
IF(OR(H51="Corrupción",H51="Lavado de Activos",H51="Financiación del Terrorismo",H51="Trámites, OPAs y Consultas de Acceso a la Información Pública"),"No aplica",
IF(OR(H51&lt;&gt;"Corrupción",H51&lt;&gt;"Lavado de Activos",H51&lt;&gt;"Financiación del Terrorismo",H51&lt;&gt;"Trámites, OPAs y Consultas de Acceso a la Información Pública"),
IF('5. Valoración de Controles'!V53&gt;0,'5. Valoración de Controles'!V53,
IF('5. Valoración de Controles'!V52&gt;0,'5. Valoración de Controles'!V52,
IF('5. Valoración de Controles'!V51&gt;0,'5. Valoración de Controles'!V51,O51))))))</f>
        <v/>
      </c>
      <c r="AF51" s="116" t="str">
        <f t="shared" ref="AF51" si="39">IF(AND(AB51="Muy Alta",OR(AD51="Leve",AD51="Menor",AD51="Moderado",AD51="Mayor")),"Alto",
IF(AND(AB51="Alta",OR(AD51="Leve",AD51="Menor")),"Moderado",
IF(AND(AB51="Alta",OR(AD51="Moderado",AD51="Mayor")),"Alto",
IF(AND(AB51="Media",OR(AD51="Leve",AD51="Menor",AD51="Moderado")),"Moderado",
IF(AND(AB51="Media",OR(AD51="Mayor")),"Alto",
IF(AND(AB51="Baja",OR(AD51="Leve")),"Bajo",
IF(AND(OR(AB51="Baja",AB51="Improbable"),OR(AD51="Menor",AD51="Moderado")),"Moderado",
IF(AND(OR(AB51="Baja",AB51="Improbable"),AD51="Mayor"),"Alto",
IF(AND(AB51="Muy Baja",OR(AD51="Leve",AD51="Menor")),"Bajo",
IF(AND(OR(AB51="Muy Baja",AB51="Rara vez"),OR(AD51="Moderado")),"Moderado",
IF(AND(OR(AB51="Muy Baja",AB51="Rara vez"),AD51="Mayor"),"Alto",
IF(AND(OR(AB51="Casi seguro",AB51="Probable",AB51="Posible"),AD51="Mayor"),"Extremo",
IF(AND(AB51="Casi seguro",AD51="Moderado"),"Extremo",
IF(AND(OR(AB51="Probable",AB51="Posible"),OR(AD51="Moderado")),"Alto",
IF(AD51="Catastrófico","Extremo","")))))))))))))))</f>
        <v/>
      </c>
      <c r="AG51" s="117"/>
      <c r="AH51" s="185" t="str">
        <f t="shared" ref="AH51" si="40">IF(AG51="Reducir (Mitigar)","Debe establecer el plan de acción a implementar para mitigar el nivel del riesgo",
IF(AG51="Reducir (Transferir)","No amerita plan de acción. Debe tercerizar la actividad que genera este riesgo o adquirir polizas para evitar responsabilidad economica, sin embargo mantiene la responsabilidad reputacional",
IF(AG51="Aceptar","No amerita plan de acción. Asuma las consecuencias de la materialización del riesgo",
IF(AG51="Evitar","No amerita plan de acción. No ejecute la actividad que genera el riesgo",
IF(AG51="Reducir","Debe establecer el plan de acción a implementar para mitigar el nivel del riesgo",
IF(AG51="Compartir","No amerita plan de acción. Comparta el riesgo con una parte interesada que pueda gestionarlo con mas eficacia",""))))))</f>
        <v/>
      </c>
      <c r="AI51" s="209"/>
      <c r="AJ51" s="211"/>
      <c r="AK51" s="212" t="str">
        <f t="shared" ref="AK51" si="41">IF(AI51="","","∑ Peso porcentual de cada acción definida")</f>
        <v/>
      </c>
      <c r="AL51" s="120"/>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row>
    <row r="52" spans="1:67" ht="31.5" customHeight="1" x14ac:dyDescent="0.3">
      <c r="A52" s="118"/>
      <c r="B52" s="119"/>
      <c r="C52" s="119"/>
      <c r="D52" s="119"/>
      <c r="E52" s="119"/>
      <c r="F52" s="119"/>
      <c r="G52" s="119"/>
      <c r="H52" s="119"/>
      <c r="I52" s="119"/>
      <c r="J52" s="119"/>
      <c r="K52" s="114"/>
      <c r="L52" s="115"/>
      <c r="M52" s="119"/>
      <c r="N52" s="114"/>
      <c r="O52" s="115"/>
      <c r="P52" s="116"/>
      <c r="Q52" s="51" t="str">
        <f>IF($H$51="","",
IF(OR($H$51="Corrupción",$H$51="Lavado de Activos",$H$51="Financiación del Terrorismo",$H$51="Trámites, OPAs y Consultas de Acceso a la Información Pública"),'6.Valoración Control Corrupción'!$E52,'5. Valoración de Controles'!$H52))</f>
        <v/>
      </c>
      <c r="R52" s="50" t="str">
        <f>IF($H$51="","",
IF(OR($H$51="Corrupción",$H$51="Lavado de Activos",$H$51="Financiación del Terrorismo",$H$51="Trámites, OPAs y Consultas de Acceso a la Información Pública"),"No Aplica",'5. Valoración de Controles'!$I52))</f>
        <v/>
      </c>
      <c r="S52" s="50" t="str">
        <f>IF($H$51="","",
IF(OR($H$51="Corrupción",$H$51="Lavado de Activos",$H$51="Financiación del Terrorismo",$H$51="Trámites, OPAs y Consultas de Acceso a la Información Pública"),"No Aplica",'5. Valoración de Controles'!$J52))</f>
        <v/>
      </c>
      <c r="T52" s="50" t="str">
        <f>IF($H$51="","",
IF(OR($H$51="Corrupción",$H$51="Lavado de Activos",$H$51="Financiación del Terrorismo",$H$51="Trámites, OPAs y Consultas de Acceso a la Información Pública"),"No Aplica",'5. Valoración de Controles'!$K52))</f>
        <v/>
      </c>
      <c r="U52" s="50" t="str">
        <f>IF($H$51="","",
IF(OR($H$51="Corrupción",$H$51="Lavado de Activos",$H$51="Financiación del Terrorismo",$H$51="Trámites, OPAs y Consultas de Acceso a la Información Pública"),"No Aplica",'5. Valoración de Controles'!$L52))</f>
        <v/>
      </c>
      <c r="V52" s="50" t="str">
        <f>IF($H$51="","",
IF(OR($H$51="Corrupción",$H$51="Lavado de Activos",$H$51="Financiación del Terrorismo",$H$51="Trámites, OPAs y Consultas de Acceso a la Información Pública"),"No Aplica",'5. Valoración de Controles'!$M52))</f>
        <v/>
      </c>
      <c r="W52" s="50" t="str">
        <f>IF($H$51="","",
IF(OR($H$51="Corrupción",$H$51="Lavado de Activos",$H$51="Financiación del Terrorismo",$H$51="Trámites, OPAs y Consultas de Acceso a la Información Pública"),"No Aplica",'5. Valoración de Controles'!$N52))</f>
        <v/>
      </c>
      <c r="X52" s="68" t="str">
        <f>IF($H$51="","",
IF(OR($H$51="Corrupción",$H$51="Lavado de Activos",$H$51="Financiación del Terrorismo",$H$51="Trámites, OPAs y Consultas de Acceso a la Información Pública"),"No Aplica",'5. Valoración de Controles'!$O52))</f>
        <v/>
      </c>
      <c r="Y52" s="68" t="str">
        <f>IF($H$51="","",
IF(OR($H$51="Corrupción",$H$51="Lavado de Activos",$H$51="Financiación del Terrorismo",$H$51="Trámites, OPAs y Consultas de Acceso a la Información Pública"),"No Aplica",'5. Valoración de Controles'!$P52))</f>
        <v/>
      </c>
      <c r="Z52" s="68" t="str">
        <f>IF($H$51="","",
IF(OR($H$51="Corrupción",$H$51="Lavado de Activos",$H$51="Financiación del Terrorismo",$H$51="Trámites, OPAs y Consultas de Acceso a la Información Pública"),"No Aplica",'5. Valoración de Controles'!$Q52))</f>
        <v/>
      </c>
      <c r="AA52" s="52" t="str">
        <f>IF($H$51="","",
IF(OR($H$51="Corrupción",$H$51="Lavado de Activos",$H$51="Financiación del Terrorismo",$H$51="Trámites, OPAs y Consultas de Acceso a la Información Pública"),"No aplica",'5. Valoración de Controles'!$R52))</f>
        <v/>
      </c>
      <c r="AB52" s="114"/>
      <c r="AC52" s="207"/>
      <c r="AD52" s="114"/>
      <c r="AE52" s="207"/>
      <c r="AF52" s="116"/>
      <c r="AG52" s="117"/>
      <c r="AH52" s="208"/>
      <c r="AI52" s="210"/>
      <c r="AJ52" s="205"/>
      <c r="AK52" s="213"/>
      <c r="AL52" s="205"/>
    </row>
    <row r="53" spans="1:67" ht="31.5" customHeight="1" x14ac:dyDescent="0.3">
      <c r="A53" s="118"/>
      <c r="B53" s="119"/>
      <c r="C53" s="119"/>
      <c r="D53" s="119"/>
      <c r="E53" s="119"/>
      <c r="F53" s="119"/>
      <c r="G53" s="119"/>
      <c r="H53" s="119"/>
      <c r="I53" s="119"/>
      <c r="J53" s="119"/>
      <c r="K53" s="114"/>
      <c r="L53" s="115"/>
      <c r="M53" s="119"/>
      <c r="N53" s="114"/>
      <c r="O53" s="115"/>
      <c r="P53" s="116"/>
      <c r="Q53" s="51" t="str">
        <f>IF($H$51="","",
IF(OR($H$51="Corrupción",$H$51="Lavado de Activos",$H$51="Financiación del Terrorismo",$H$51="Trámites, OPAs y Consultas de Acceso a la Información Pública"),'6.Valoración Control Corrupción'!$E53,'5. Valoración de Controles'!$H53))</f>
        <v/>
      </c>
      <c r="R53" s="50" t="str">
        <f>IF($H$51="","",
IF(OR($H$51="Corrupción",$H$51="Lavado de Activos",$H$51="Financiación del Terrorismo",$H$51="Trámites, OPAs y Consultas de Acceso a la Información Pública"),"No Aplica",'5. Valoración de Controles'!$I53))</f>
        <v/>
      </c>
      <c r="S53" s="50" t="str">
        <f>IF($H$51="","",
IF(OR($H$51="Corrupción",$H$51="Lavado de Activos",$H$51="Financiación del Terrorismo",$H$51="Trámites, OPAs y Consultas de Acceso a la Información Pública"),"No Aplica",'5. Valoración de Controles'!$J53))</f>
        <v/>
      </c>
      <c r="T53" s="50" t="str">
        <f>IF($H$51="","",
IF(OR($H$51="Corrupción",$H$51="Lavado de Activos",$H$51="Financiación del Terrorismo",$H$51="Trámites, OPAs y Consultas de Acceso a la Información Pública"),"No Aplica",'5. Valoración de Controles'!$K53))</f>
        <v/>
      </c>
      <c r="U53" s="50" t="str">
        <f>IF($H$51="","",
IF(OR($H$51="Corrupción",$H$51="Lavado de Activos",$H$51="Financiación del Terrorismo",$H$51="Trámites, OPAs y Consultas de Acceso a la Información Pública"),"No Aplica",'5. Valoración de Controles'!$L53))</f>
        <v/>
      </c>
      <c r="V53" s="50" t="str">
        <f>IF($H$51="","",
IF(OR($H$51="Corrupción",$H$51="Lavado de Activos",$H$51="Financiación del Terrorismo",$H$51="Trámites, OPAs y Consultas de Acceso a la Información Pública"),"No Aplica",'5. Valoración de Controles'!$M53))</f>
        <v/>
      </c>
      <c r="W53" s="50" t="str">
        <f>IF($H$51="","",
IF(OR($H$51="Corrupción",$H$51="Lavado de Activos",$H$51="Financiación del Terrorismo",$H$51="Trámites, OPAs y Consultas de Acceso a la Información Pública"),"No Aplica",'5. Valoración de Controles'!$N53))</f>
        <v/>
      </c>
      <c r="X53" s="68" t="str">
        <f>IF($H$51="","",
IF(OR($H$51="Corrupción",$H$51="Lavado de Activos",$H$51="Financiación del Terrorismo",$H$51="Trámites, OPAs y Consultas de Acceso a la Información Pública"),"No Aplica",'5. Valoración de Controles'!$O53))</f>
        <v/>
      </c>
      <c r="Y53" s="68" t="str">
        <f>IF($H$51="","",
IF(OR($H$51="Corrupción",$H$51="Lavado de Activos",$H$51="Financiación del Terrorismo",$H$51="Trámites, OPAs y Consultas de Acceso a la Información Pública"),"No Aplica",'5. Valoración de Controles'!$P53))</f>
        <v/>
      </c>
      <c r="Z53" s="68" t="str">
        <f>IF($H$51="","",
IF(OR($H$51="Corrupción",$H$51="Lavado de Activos",$H$51="Financiación del Terrorismo",$H$51="Trámites, OPAs y Consultas de Acceso a la Información Pública"),"No Aplica",'5. Valoración de Controles'!$Q53))</f>
        <v/>
      </c>
      <c r="AA53" s="52" t="str">
        <f>IF($H$51="","",
IF(OR($H$51="Corrupción",$H$51="Lavado de Activos",$H$51="Financiación del Terrorismo",$H$51="Trámites, OPAs y Consultas de Acceso a la Información Pública"),"No aplica",'5. Valoración de Controles'!$R53))</f>
        <v/>
      </c>
      <c r="AB53" s="114"/>
      <c r="AC53" s="207"/>
      <c r="AD53" s="114"/>
      <c r="AE53" s="207"/>
      <c r="AF53" s="116"/>
      <c r="AG53" s="117"/>
      <c r="AH53" s="208"/>
      <c r="AI53" s="210"/>
      <c r="AJ53" s="205"/>
      <c r="AK53" s="213"/>
      <c r="AL53" s="205"/>
    </row>
    <row r="54" spans="1:67" ht="31.5" customHeight="1" x14ac:dyDescent="0.3">
      <c r="A54" s="118">
        <v>16</v>
      </c>
      <c r="B54" s="119" t="str">
        <f>'2. Identificación del Riesgo'!B54:B56</f>
        <v/>
      </c>
      <c r="C54" s="119" t="str">
        <f>IF('2. Identificación del Riesgo'!C54:C56="","",'2. Identificación del Riesgo'!C54:C56)</f>
        <v/>
      </c>
      <c r="D54" s="119" t="str">
        <f>IF('2. Identificación del Riesgo'!D54:D56="","",'2. Identificación del Riesgo'!D54:D56)</f>
        <v/>
      </c>
      <c r="E54" s="119" t="str">
        <f>IF('2. Identificación del Riesgo'!E54:E56="","",'2. Identificación del Riesgo'!E54:E56)</f>
        <v/>
      </c>
      <c r="F54" s="119" t="str">
        <f>IF('2. Identificación del Riesgo'!F54:F56="","",'2. Identificación del Riesgo'!F54:F56)</f>
        <v/>
      </c>
      <c r="G54" s="119" t="str">
        <f>IF('2. Identificación del Riesgo'!G54:G56="","",'2. Identificación del Riesgo'!G54:G56)</f>
        <v/>
      </c>
      <c r="H54" s="119" t="str">
        <f>IF('2. Identificación del Riesgo'!H54:H56="","",'2. Identificación del Riesgo'!H54:H56)</f>
        <v/>
      </c>
      <c r="I54" s="119" t="str">
        <f>IF('2. Identificación del Riesgo'!I54:I56="","",'2. Identificación del Riesgo'!I54:I56)</f>
        <v/>
      </c>
      <c r="J54" s="119" t="str">
        <f>IF('2. Identificación del Riesgo'!J54:J56="","",'2. Identificación del Riesgo'!J54:J56)</f>
        <v/>
      </c>
      <c r="K54" s="114" t="str">
        <f>'2. Identificación del Riesgo'!K54:K56</f>
        <v/>
      </c>
      <c r="L54" s="115" t="str">
        <f>'2. Identificación del Riesgo'!L54:L56</f>
        <v/>
      </c>
      <c r="M54" s="119" t="str">
        <f>IF(OR('2. Identificación del Riesgo'!H54:H56="Corrupción",'2. Identificación del Riesgo'!H54:H56="Lavado de Activos",'2. Identificación del Riesgo'!H54:H56="Financiación del Terrorismo",'2. Identificación del Riesgo'!H54:H56="Trámites, OPAs y Consultas de Acceso a la Información Pública"),"No Aplica",
IF('2. Identificación del Riesgo'!M54:M56="","",'2. Identificación del Riesgo'!M54:M56))</f>
        <v/>
      </c>
      <c r="N54" s="114" t="str">
        <f>'2. Identificación del Riesgo'!N54:N56</f>
        <v/>
      </c>
      <c r="O54" s="115" t="str">
        <f>'2. Identificación del Riesgo'!O54:O56</f>
        <v/>
      </c>
      <c r="P54" s="116" t="str">
        <f>'2. Identificación del Riesgo'!P54:P56</f>
        <v/>
      </c>
      <c r="Q54" s="51" t="str">
        <f>IF($H$54="","",
IF(OR($H$54="Corrupción",$H$54="Lavado de Activos",$H$54="Financiación del Terrorismo",$H$54="Trámites, OPAs y Consultas de Acceso a la Información Pública"),'6.Valoración Control Corrupción'!$E54,'5. Valoración de Controles'!$H54))</f>
        <v/>
      </c>
      <c r="R54" s="50" t="str">
        <f>IF($H$54="","",
IF(OR($H$54="Corrupción",$H$54="Lavado de Activos",$H$54="Financiación del Terrorismo",$H$54="Trámites, OPAs y Consultas de Acceso a la Información Pública"),"No Aplica",'5. Valoración de Controles'!$I54))</f>
        <v/>
      </c>
      <c r="S54" s="50" t="str">
        <f>IF($H$54="","",
IF(OR($H$54="Corrupción",$H$54="Lavado de Activos",$H$54="Financiación del Terrorismo",$H$54="Trámites, OPAs y Consultas de Acceso a la Información Pública"),"No Aplica",'5. Valoración de Controles'!$J54))</f>
        <v/>
      </c>
      <c r="T54" s="50" t="str">
        <f>IF($H$54="","",
IF(OR($H$54="Corrupción",$H$54="Lavado de Activos",$H$54="Financiación del Terrorismo",$H$54="Trámites, OPAs y Consultas de Acceso a la Información Pública"),"No Aplica",'5. Valoración de Controles'!$K54))</f>
        <v/>
      </c>
      <c r="U54" s="50" t="str">
        <f>IF($H$54="","",
IF(OR($H$54="Corrupción",$H$54="Lavado de Activos",$H$54="Financiación del Terrorismo",$H$54="Trámites, OPAs y Consultas de Acceso a la Información Pública"),"No Aplica",'5. Valoración de Controles'!$L54))</f>
        <v/>
      </c>
      <c r="V54" s="50" t="str">
        <f>IF($H$54="","",
IF(OR($H$54="Corrupción",$H$54="Lavado de Activos",$H$54="Financiación del Terrorismo",$H$54="Trámites, OPAs y Consultas de Acceso a la Información Pública"),"No Aplica",'5. Valoración de Controles'!$M54))</f>
        <v/>
      </c>
      <c r="W54" s="50" t="str">
        <f>IF($H$54="","",
IF(OR($H$54="Corrupción",$H$54="Lavado de Activos",$H$54="Financiación del Terrorismo",$H$54="Trámites, OPAs y Consultas de Acceso a la Información Pública"),"No Aplica",'5. Valoración de Controles'!$N54))</f>
        <v/>
      </c>
      <c r="X54" s="68" t="str">
        <f>IF($H$54="","",
IF(OR($H$54="Corrupción",$H$54="Lavado de Activos",$H$54="Financiación del Terrorismo",$H$54="Trámites, OPAs y Consultas de Acceso a la Información Pública"),"No Aplica",'5. Valoración de Controles'!$O54))</f>
        <v/>
      </c>
      <c r="Y54" s="68" t="str">
        <f>IF($H$54="","",
IF(OR($H$54="Corrupción",$H$54="Lavado de Activos",$H$54="Financiación del Terrorismo",$H$54="Trámites, OPAs y Consultas de Acceso a la Información Pública"),"No Aplica",'5. Valoración de Controles'!$P54))</f>
        <v/>
      </c>
      <c r="Z54" s="68" t="str">
        <f>IF($H$54="","",
IF(OR($H$54="Corrupción",$H$54="Lavado de Activos",$H$54="Financiación del Terrorismo",$H$54="Trámites, OPAs y Consultas de Acceso a la Información Pública"),"No Aplica",'5. Valoración de Controles'!$Q54))</f>
        <v/>
      </c>
      <c r="AA54" s="52" t="str">
        <f>IF($H$54="","",
IF(OR($H$54="Corrupción",$H$54="Lavado de Activos",$H$54="Financiación del Terrorismo",$H$54="Trámites, OPAs y Consultas de Acceso a la Información Pública"),"No aplica",'5. Valoración de Controles'!$R54))</f>
        <v/>
      </c>
      <c r="AB54" s="114" t="str">
        <f>IF(H54="","",
IF(OR(H54="Corrupción",H54="Lavado de Activos",H54="Financiación del Terrorismo",H54="Trámites, OPAs y Consultas de Acceso a la Información Pública"),'6.Valoración Control Corrupción'!W54:W56,
IF(OR(H54&lt;&gt;"Corrupción",H54&lt;&gt;"Lavado de Activos",H54&lt;&gt;"Financiación del Terrorismo",H54&lt;&gt;"Trámites, OPAs y Consultas de Acceso a la Información Pública"),IF(AC54="","",
IF(AND(AC54&gt;0,AC54&lt;0.4),"Muy Baja",
IF(AND(AC54&gt;=0.4,AC54&lt;0.6),"Baja",
IF(AND(AC54&gt;=0.6,AC54&lt;0.8),"Media",
IF(AND(AC54&gt;=0.8,AC54&lt;1),"Alta",
IF(AC54&gt;=1,"Muy Alta","")))))))))</f>
        <v/>
      </c>
      <c r="AC54" s="206" t="str">
        <f>IF(H54="","",
IF(OR(H54="Corrupción",H54="Lavado de Activos",H54="Financiación del Terrorismo",H54="Trámites, OPAs y Consultas de Acceso a la Información Pública"),"No aplica",
IF(OR(H54&lt;&gt;"Corrupción",H54&lt;&gt;"Lavado de Activos",H54&lt;&gt;"Financiación del Terrorismo",H54&lt;&gt;"Trámites, OPAs y Consultas de Acceso a la Información Pública"),
IF('5. Valoración de Controles'!U56&gt;0,'5. Valoración de Controles'!U56,
IF('5. Valoración de Controles'!U55&gt;0,'5. Valoración de Controles'!U55,
IF('5. Valoración de Controles'!U54&gt;0,'5. Valoración de Controles'!U54,L54))))))</f>
        <v/>
      </c>
      <c r="AD54" s="114" t="str">
        <f>IF(H54="","",
IF(OR(H54="Corrupción",H54="Lavado de Activos",H54="Financiación del Terrorismo",H54="Trámites, OPAs y Consultas de Acceso a la Información Pública"),'3. Impacto Riesgo de Corrupción'!Z54:Z56,
IF(OR(H54&lt;&gt;"Corrupción",H54&lt;&gt;"Lavado de Activos",H54&lt;&gt;"Financiación del Terrorismo",H54&lt;&gt;"Trámites, OPAs y Consultas de Acceso a la Información Pública"),
IF(AE54="","",
IF(AND(AE54&gt;0,AE54&lt;0.4),"Leve",
IF(AND(AE54&gt;=0.4,AE54&lt;0.6),"Menor",
IF(AND(AE54&gt;=0.6,AE54&lt;0.8),"Moderado",
IF(AND(AE54&gt;=0.8,AE54&lt;1),"Mayor",
IF(AE54&gt;=1,"Catastrófico","")))))))))</f>
        <v/>
      </c>
      <c r="AE54" s="206" t="str">
        <f>IF(H54="","",
IF(OR(H54="Corrupción",H54="Lavado de Activos",H54="Financiación del Terrorismo",H54="Trámites, OPAs y Consultas de Acceso a la Información Pública"),"No aplica",
IF(OR(H54&lt;&gt;"Corrupción",H54&lt;&gt;"Lavado de Activos",H54&lt;&gt;"Financiación del Terrorismo",H54&lt;&gt;"Trámites, OPAs y Consultas de Acceso a la Información Pública"),
IF('5. Valoración de Controles'!V56&gt;0,'5. Valoración de Controles'!V56,
IF('5. Valoración de Controles'!V55&gt;0,'5. Valoración de Controles'!V55,
IF('5. Valoración de Controles'!V54&gt;0,'5. Valoración de Controles'!V54,O54))))))</f>
        <v/>
      </c>
      <c r="AF54" s="116" t="str">
        <f t="shared" ref="AF54" si="42">IF(AND(AB54="Muy Alta",OR(AD54="Leve",AD54="Menor",AD54="Moderado",AD54="Mayor")),"Alto",
IF(AND(AB54="Alta",OR(AD54="Leve",AD54="Menor")),"Moderado",
IF(AND(AB54="Alta",OR(AD54="Moderado",AD54="Mayor")),"Alto",
IF(AND(AB54="Media",OR(AD54="Leve",AD54="Menor",AD54="Moderado")),"Moderado",
IF(AND(AB54="Media",OR(AD54="Mayor")),"Alto",
IF(AND(AB54="Baja",OR(AD54="Leve")),"Bajo",
IF(AND(OR(AB54="Baja",AB54="Improbable"),OR(AD54="Menor",AD54="Moderado")),"Moderado",
IF(AND(OR(AB54="Baja",AB54="Improbable"),AD54="Mayor"),"Alto",
IF(AND(AB54="Muy Baja",OR(AD54="Leve",AD54="Menor")),"Bajo",
IF(AND(OR(AB54="Muy Baja",AB54="Rara vez"),OR(AD54="Moderado")),"Moderado",
IF(AND(OR(AB54="Muy Baja",AB54="Rara vez"),AD54="Mayor"),"Alto",
IF(AND(OR(AB54="Casi seguro",AB54="Probable",AB54="Posible"),AD54="Mayor"),"Extremo",
IF(AND(AB54="Casi seguro",AD54="Moderado"),"Extremo",
IF(AND(OR(AB54="Probable",AB54="Posible"),OR(AD54="Moderado")),"Alto",
IF(AD54="Catastrófico","Extremo","")))))))))))))))</f>
        <v/>
      </c>
      <c r="AG54" s="117"/>
      <c r="AH54" s="185" t="str">
        <f t="shared" ref="AH54" si="43">IF(AG54="Reducir (Mitigar)","Debe establecer el plan de acción a implementar para mitigar el nivel del riesgo",
IF(AG54="Reducir (Transferir)","No amerita plan de acción. Debe tercerizar la actividad que genera este riesgo o adquirir polizas para evitar responsabilidad economica, sin embargo mantiene la responsabilidad reputacional",
IF(AG54="Aceptar","No amerita plan de acción. Asuma las consecuencias de la materialización del riesgo",
IF(AG54="Evitar","No amerita plan de acción. No ejecute la actividad que genera el riesgo",
IF(AG54="Reducir","Debe establecer el plan de acción a implementar para mitigar el nivel del riesgo",
IF(AG54="Compartir","No amerita plan de acción. Comparta el riesgo con una parte interesada que pueda gestionarlo con mas eficacia",""))))))</f>
        <v/>
      </c>
      <c r="AI54" s="209"/>
      <c r="AJ54" s="211"/>
      <c r="AK54" s="212" t="str">
        <f t="shared" ref="AK54" si="44">IF(AI54="","","∑ Peso porcentual de cada acción definida")</f>
        <v/>
      </c>
      <c r="AL54" s="120"/>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row>
    <row r="55" spans="1:67" ht="31.5" customHeight="1" x14ac:dyDescent="0.3">
      <c r="A55" s="118"/>
      <c r="B55" s="119"/>
      <c r="C55" s="119"/>
      <c r="D55" s="119"/>
      <c r="E55" s="119"/>
      <c r="F55" s="119"/>
      <c r="G55" s="119"/>
      <c r="H55" s="119"/>
      <c r="I55" s="119"/>
      <c r="J55" s="119"/>
      <c r="K55" s="114"/>
      <c r="L55" s="115"/>
      <c r="M55" s="119"/>
      <c r="N55" s="114"/>
      <c r="O55" s="115"/>
      <c r="P55" s="116"/>
      <c r="Q55" s="51" t="str">
        <f>IF($H$54="","",
IF(OR($H$54="Corrupción",$H$54="Lavado de Activos",$H$54="Financiación del Terrorismo",$H$54="Trámites, OPAs y Consultas de Acceso a la Información Pública"),'6.Valoración Control Corrupción'!$E55,'5. Valoración de Controles'!$H55))</f>
        <v/>
      </c>
      <c r="R55" s="50" t="str">
        <f>IF($H$54="","",
IF(OR($H$54="Corrupción",$H$54="Lavado de Activos",$H$54="Financiación del Terrorismo",$H$54="Trámites, OPAs y Consultas de Acceso a la Información Pública"),"No Aplica",'5. Valoración de Controles'!$I55))</f>
        <v/>
      </c>
      <c r="S55" s="50" t="str">
        <f>IF($H$54="","",
IF(OR($H$54="Corrupción",$H$54="Lavado de Activos",$H$54="Financiación del Terrorismo",$H$54="Trámites, OPAs y Consultas de Acceso a la Información Pública"),"No Aplica",'5. Valoración de Controles'!$J55))</f>
        <v/>
      </c>
      <c r="T55" s="50" t="str">
        <f>IF($H$54="","",
IF(OR($H$54="Corrupción",$H$54="Lavado de Activos",$H$54="Financiación del Terrorismo",$H$54="Trámites, OPAs y Consultas de Acceso a la Información Pública"),"No Aplica",'5. Valoración de Controles'!$K55))</f>
        <v/>
      </c>
      <c r="U55" s="50" t="str">
        <f>IF($H$54="","",
IF(OR($H$54="Corrupción",$H$54="Lavado de Activos",$H$54="Financiación del Terrorismo",$H$54="Trámites, OPAs y Consultas de Acceso a la Información Pública"),"No Aplica",'5. Valoración de Controles'!$L55))</f>
        <v/>
      </c>
      <c r="V55" s="50" t="str">
        <f>IF($H$54="","",
IF(OR($H$54="Corrupción",$H$54="Lavado de Activos",$H$54="Financiación del Terrorismo",$H$54="Trámites, OPAs y Consultas de Acceso a la Información Pública"),"No Aplica",'5. Valoración de Controles'!$M55))</f>
        <v/>
      </c>
      <c r="W55" s="50" t="str">
        <f>IF($H$54="","",
IF(OR($H$54="Corrupción",$H$54="Lavado de Activos",$H$54="Financiación del Terrorismo",$H$54="Trámites, OPAs y Consultas de Acceso a la Información Pública"),"No Aplica",'5. Valoración de Controles'!$N55))</f>
        <v/>
      </c>
      <c r="X55" s="68" t="str">
        <f>IF($H$54="","",
IF(OR($H$54="Corrupción",$H$54="Lavado de Activos",$H$54="Financiación del Terrorismo",$H$54="Trámites, OPAs y Consultas de Acceso a la Información Pública"),"No Aplica",'5. Valoración de Controles'!$O55))</f>
        <v/>
      </c>
      <c r="Y55" s="68" t="str">
        <f>IF($H$54="","",
IF(OR($H$54="Corrupción",$H$54="Lavado de Activos",$H$54="Financiación del Terrorismo",$H$54="Trámites, OPAs y Consultas de Acceso a la Información Pública"),"No Aplica",'5. Valoración de Controles'!$P55))</f>
        <v/>
      </c>
      <c r="Z55" s="68" t="str">
        <f>IF($H$54="","",
IF(OR($H$54="Corrupción",$H$54="Lavado de Activos",$H$54="Financiación del Terrorismo",$H$54="Trámites, OPAs y Consultas de Acceso a la Información Pública"),"No Aplica",'5. Valoración de Controles'!$Q55))</f>
        <v/>
      </c>
      <c r="AA55" s="52" t="str">
        <f>IF($H$54="","",
IF(OR($H$54="Corrupción",$H$54="Lavado de Activos",$H$54="Financiación del Terrorismo",$H$54="Trámites, OPAs y Consultas de Acceso a la Información Pública"),"No aplica",'5. Valoración de Controles'!$R55))</f>
        <v/>
      </c>
      <c r="AB55" s="114"/>
      <c r="AC55" s="207"/>
      <c r="AD55" s="114"/>
      <c r="AE55" s="207"/>
      <c r="AF55" s="116"/>
      <c r="AG55" s="117"/>
      <c r="AH55" s="208"/>
      <c r="AI55" s="210"/>
      <c r="AJ55" s="205"/>
      <c r="AK55" s="213"/>
      <c r="AL55" s="205"/>
    </row>
    <row r="56" spans="1:67" ht="31.5" customHeight="1" x14ac:dyDescent="0.3">
      <c r="A56" s="118"/>
      <c r="B56" s="119"/>
      <c r="C56" s="119"/>
      <c r="D56" s="119"/>
      <c r="E56" s="119"/>
      <c r="F56" s="119"/>
      <c r="G56" s="119"/>
      <c r="H56" s="119"/>
      <c r="I56" s="119"/>
      <c r="J56" s="119"/>
      <c r="K56" s="114"/>
      <c r="L56" s="115"/>
      <c r="M56" s="119"/>
      <c r="N56" s="114"/>
      <c r="O56" s="115"/>
      <c r="P56" s="116"/>
      <c r="Q56" s="51" t="str">
        <f>IF($H$54="","",
IF(OR($H$54="Corrupción",$H$54="Lavado de Activos",$H$54="Financiación del Terrorismo",$H$54="Trámites, OPAs y Consultas de Acceso a la Información Pública"),'6.Valoración Control Corrupción'!$E56,'5. Valoración de Controles'!$H56))</f>
        <v/>
      </c>
      <c r="R56" s="50" t="str">
        <f>IF($H$54="","",
IF(OR($H$54="Corrupción",$H$54="Lavado de Activos",$H$54="Financiación del Terrorismo",$H$54="Trámites, OPAs y Consultas de Acceso a la Información Pública"),"No Aplica",'5. Valoración de Controles'!$I56))</f>
        <v/>
      </c>
      <c r="S56" s="50" t="str">
        <f>IF($H$54="","",
IF(OR($H$54="Corrupción",$H$54="Lavado de Activos",$H$54="Financiación del Terrorismo",$H$54="Trámites, OPAs y Consultas de Acceso a la Información Pública"),"No Aplica",'5. Valoración de Controles'!$J56))</f>
        <v/>
      </c>
      <c r="T56" s="50" t="str">
        <f>IF($H$54="","",
IF(OR($H$54="Corrupción",$H$54="Lavado de Activos",$H$54="Financiación del Terrorismo",$H$54="Trámites, OPAs y Consultas de Acceso a la Información Pública"),"No Aplica",'5. Valoración de Controles'!$K56))</f>
        <v/>
      </c>
      <c r="U56" s="50" t="str">
        <f>IF($H$54="","",
IF(OR($H$54="Corrupción",$H$54="Lavado de Activos",$H$54="Financiación del Terrorismo",$H$54="Trámites, OPAs y Consultas de Acceso a la Información Pública"),"No Aplica",'5. Valoración de Controles'!$L56))</f>
        <v/>
      </c>
      <c r="V56" s="50" t="str">
        <f>IF($H$54="","",
IF(OR($H$54="Corrupción",$H$54="Lavado de Activos",$H$54="Financiación del Terrorismo",$H$54="Trámites, OPAs y Consultas de Acceso a la Información Pública"),"No Aplica",'5. Valoración de Controles'!$M56))</f>
        <v/>
      </c>
      <c r="W56" s="50" t="str">
        <f>IF($H$54="","",
IF(OR($H$54="Corrupción",$H$54="Lavado de Activos",$H$54="Financiación del Terrorismo",$H$54="Trámites, OPAs y Consultas de Acceso a la Información Pública"),"No Aplica",'5. Valoración de Controles'!$N56))</f>
        <v/>
      </c>
      <c r="X56" s="68" t="str">
        <f>IF($H$54="","",
IF(OR($H$54="Corrupción",$H$54="Lavado de Activos",$H$54="Financiación del Terrorismo",$H$54="Trámites, OPAs y Consultas de Acceso a la Información Pública"),"No Aplica",'5. Valoración de Controles'!$O56))</f>
        <v/>
      </c>
      <c r="Y56" s="68" t="str">
        <f>IF($H$54="","",
IF(OR($H$54="Corrupción",$H$54="Lavado de Activos",$H$54="Financiación del Terrorismo",$H$54="Trámites, OPAs y Consultas de Acceso a la Información Pública"),"No Aplica",'5. Valoración de Controles'!$P56))</f>
        <v/>
      </c>
      <c r="Z56" s="68" t="str">
        <f>IF($H$54="","",
IF(OR($H$54="Corrupción",$H$54="Lavado de Activos",$H$54="Financiación del Terrorismo",$H$54="Trámites, OPAs y Consultas de Acceso a la Información Pública"),"No Aplica",'5. Valoración de Controles'!$Q56))</f>
        <v/>
      </c>
      <c r="AA56" s="52" t="str">
        <f>IF($H$54="","",
IF(OR($H$54="Corrupción",$H$54="Lavado de Activos",$H$54="Financiación del Terrorismo",$H$54="Trámites, OPAs y Consultas de Acceso a la Información Pública"),"No aplica",'5. Valoración de Controles'!$R56))</f>
        <v/>
      </c>
      <c r="AB56" s="114"/>
      <c r="AC56" s="207"/>
      <c r="AD56" s="114"/>
      <c r="AE56" s="207"/>
      <c r="AF56" s="116"/>
      <c r="AG56" s="117"/>
      <c r="AH56" s="208"/>
      <c r="AI56" s="210"/>
      <c r="AJ56" s="205"/>
      <c r="AK56" s="213"/>
      <c r="AL56" s="205"/>
    </row>
    <row r="57" spans="1:67" ht="31.5" customHeight="1" x14ac:dyDescent="0.3">
      <c r="A57" s="118">
        <v>17</v>
      </c>
      <c r="B57" s="119" t="str">
        <f>'2. Identificación del Riesgo'!B57:B59</f>
        <v/>
      </c>
      <c r="C57" s="119" t="str">
        <f>IF('2. Identificación del Riesgo'!C57:C59="","",'2. Identificación del Riesgo'!C57:C59)</f>
        <v/>
      </c>
      <c r="D57" s="119" t="str">
        <f>IF('2. Identificación del Riesgo'!D57:D59="","",'2. Identificación del Riesgo'!D57:D59)</f>
        <v/>
      </c>
      <c r="E57" s="119" t="str">
        <f>IF('2. Identificación del Riesgo'!E57:E59="","",'2. Identificación del Riesgo'!E57:E59)</f>
        <v/>
      </c>
      <c r="F57" s="119" t="str">
        <f>IF('2. Identificación del Riesgo'!F57:F59="","",'2. Identificación del Riesgo'!F57:F59)</f>
        <v/>
      </c>
      <c r="G57" s="119" t="str">
        <f>IF('2. Identificación del Riesgo'!G57:G59="","",'2. Identificación del Riesgo'!G57:G59)</f>
        <v/>
      </c>
      <c r="H57" s="119" t="str">
        <f>IF('2. Identificación del Riesgo'!H57:H59="","",'2. Identificación del Riesgo'!H57:H59)</f>
        <v/>
      </c>
      <c r="I57" s="119" t="str">
        <f>IF('2. Identificación del Riesgo'!I57:I59="","",'2. Identificación del Riesgo'!I57:I59)</f>
        <v/>
      </c>
      <c r="J57" s="119" t="str">
        <f>IF('2. Identificación del Riesgo'!J57:J59="","",'2. Identificación del Riesgo'!J57:J59)</f>
        <v/>
      </c>
      <c r="K57" s="114" t="str">
        <f>'2. Identificación del Riesgo'!K57:K59</f>
        <v/>
      </c>
      <c r="L57" s="115" t="str">
        <f>'2. Identificación del Riesgo'!L57:L59</f>
        <v/>
      </c>
      <c r="M57" s="119" t="str">
        <f>IF(OR('2. Identificación del Riesgo'!H57:H59="Corrupción",'2. Identificación del Riesgo'!H57:H59="Lavado de Activos",'2. Identificación del Riesgo'!H57:H59="Financiación del Terrorismo",'2. Identificación del Riesgo'!H57:H59="Trámites, OPAs y Consultas de Acceso a la Información Pública"),"No Aplica",
IF('2. Identificación del Riesgo'!M57:M59="","",'2. Identificación del Riesgo'!M57:M59))</f>
        <v/>
      </c>
      <c r="N57" s="114" t="str">
        <f>'2. Identificación del Riesgo'!N57:N59</f>
        <v/>
      </c>
      <c r="O57" s="115" t="str">
        <f>'2. Identificación del Riesgo'!O57:O59</f>
        <v/>
      </c>
      <c r="P57" s="116" t="str">
        <f>'2. Identificación del Riesgo'!P57:P59</f>
        <v/>
      </c>
      <c r="Q57" s="51" t="str">
        <f>IF($H$57="","",
IF(OR($H$57="Corrupción",$H$57="Lavado de Activos",$H$57="Financiación del Terrorismo",$H$57="Trámites, OPAs y Consultas de Acceso a la Información Pública"),'6.Valoración Control Corrupción'!$E57,'5. Valoración de Controles'!$H57))</f>
        <v/>
      </c>
      <c r="R57" s="50" t="str">
        <f>IF($H$57="","",
IF(OR($H$57="Corrupción",$H$57="Lavado de Activos",$H$57="Financiación del Terrorismo",$H$57="Trámites, OPAs y Consultas de Acceso a la Información Pública"),"No Aplica",'5. Valoración de Controles'!$I57))</f>
        <v/>
      </c>
      <c r="S57" s="50" t="str">
        <f>IF($H$57="","",
IF(OR($H$57="Corrupción",$H$57="Lavado de Activos",$H$57="Financiación del Terrorismo",$H$57="Trámites, OPAs y Consultas de Acceso a la Información Pública"),"No Aplica",'5. Valoración de Controles'!$J57))</f>
        <v/>
      </c>
      <c r="T57" s="50" t="str">
        <f>IF($H$57="","",
IF(OR($H$57="Corrupción",$H$57="Lavado de Activos",$H$57="Financiación del Terrorismo",$H$57="Trámites, OPAs y Consultas de Acceso a la Información Pública"),"No Aplica",'5. Valoración de Controles'!$K57))</f>
        <v/>
      </c>
      <c r="U57" s="50" t="str">
        <f>IF($H$57="","",
IF(OR($H$57="Corrupción",$H$57="Lavado de Activos",$H$57="Financiación del Terrorismo",$H$57="Trámites, OPAs y Consultas de Acceso a la Información Pública"),"No Aplica",'5. Valoración de Controles'!$L57))</f>
        <v/>
      </c>
      <c r="V57" s="50" t="str">
        <f>IF($H$57="","",
IF(OR($H$57="Corrupción",$H$57="Lavado de Activos",$H$57="Financiación del Terrorismo",$H$57="Trámites, OPAs y Consultas de Acceso a la Información Pública"),"No Aplica",'5. Valoración de Controles'!$M57))</f>
        <v/>
      </c>
      <c r="W57" s="50" t="str">
        <f>IF($H$57="","",
IF(OR($H$57="Corrupción",$H$57="Lavado de Activos",$H$57="Financiación del Terrorismo",$H$57="Trámites, OPAs y Consultas de Acceso a la Información Pública"),"No Aplica",'5. Valoración de Controles'!$N57))</f>
        <v/>
      </c>
      <c r="X57" s="68" t="str">
        <f>IF($H$57="","",
IF(OR($H$57="Corrupción",$H$57="Lavado de Activos",$H$57="Financiación del Terrorismo",$H$57="Trámites, OPAs y Consultas de Acceso a la Información Pública"),"No Aplica",'5. Valoración de Controles'!$O57))</f>
        <v/>
      </c>
      <c r="Y57" s="68" t="str">
        <f>IF($H$57="","",
IF(OR($H$57="Corrupción",$H$57="Lavado de Activos",$H$57="Financiación del Terrorismo",$H$57="Trámites, OPAs y Consultas de Acceso a la Información Pública"),"No Aplica",'5. Valoración de Controles'!$P57))</f>
        <v/>
      </c>
      <c r="Z57" s="68" t="str">
        <f>IF($H$57="","",
IF(OR($H$57="Corrupción",$H$57="Lavado de Activos",$H$57="Financiación del Terrorismo",$H$57="Trámites, OPAs y Consultas de Acceso a la Información Pública"),"No Aplica",'5. Valoración de Controles'!$Q57))</f>
        <v/>
      </c>
      <c r="AA57" s="52" t="str">
        <f>IF($H$57="","",
IF(OR($H$57="Corrupción",$H$57="Lavado de Activos",$H$57="Financiación del Terrorismo",$H$57="Trámites, OPAs y Consultas de Acceso a la Información Pública"),"No aplica",'5. Valoración de Controles'!$R57))</f>
        <v/>
      </c>
      <c r="AB57" s="114" t="str">
        <f>IF(H57="","",
IF(OR(H57="Corrupción",H57="Lavado de Activos",H57="Financiación del Terrorismo",H57="Trámites, OPAs y Consultas de Acceso a la Información Pública"),'6.Valoración Control Corrupción'!W57:W59,
IF(OR(H57&lt;&gt;"Corrupción",H57&lt;&gt;"Lavado de Activos",H57&lt;&gt;"Financiación del Terrorismo",H57&lt;&gt;"Trámites, OPAs y Consultas de Acceso a la Información Pública"),IF(AC57="","",
IF(AND(AC57&gt;0,AC57&lt;0.4),"Muy Baja",
IF(AND(AC57&gt;=0.4,AC57&lt;0.6),"Baja",
IF(AND(AC57&gt;=0.6,AC57&lt;0.8),"Media",
IF(AND(AC57&gt;=0.8,AC57&lt;1),"Alta",
IF(AC57&gt;=1,"Muy Alta","")))))))))</f>
        <v/>
      </c>
      <c r="AC57" s="206" t="str">
        <f>IF(H57="","",
IF(OR(H57="Corrupción",H57="Lavado de Activos",H57="Financiación del Terrorismo",H57="Trámites, OPAs y Consultas de Acceso a la Información Pública"),"No aplica",
IF(OR(H57&lt;&gt;"Corrupción",H57&lt;&gt;"Lavado de Activos",H57&lt;&gt;"Financiación del Terrorismo",H57&lt;&gt;"Trámites, OPAs y Consultas de Acceso a la Información Pública"),
IF('5. Valoración de Controles'!U59&gt;0,'5. Valoración de Controles'!U59,
IF('5. Valoración de Controles'!U58&gt;0,'5. Valoración de Controles'!U58,
IF('5. Valoración de Controles'!U57&gt;0,'5. Valoración de Controles'!U57,L57))))))</f>
        <v/>
      </c>
      <c r="AD57" s="114" t="str">
        <f>IF(H57="","",
IF(OR(H57="Corrupción",H57="Lavado de Activos",H57="Financiación del Terrorismo",H57="Trámites, OPAs y Consultas de Acceso a la Información Pública"),'3. Impacto Riesgo de Corrupción'!Z57:Z59,
IF(OR(H57&lt;&gt;"Corrupción",H57&lt;&gt;"Lavado de Activos",H57&lt;&gt;"Financiación del Terrorismo",H57&lt;&gt;"Trámites, OPAs y Consultas de Acceso a la Información Pública"),
IF(AE57="","",
IF(AND(AE57&gt;0,AE57&lt;0.4),"Leve",
IF(AND(AE57&gt;=0.4,AE57&lt;0.6),"Menor",
IF(AND(AE57&gt;=0.6,AE57&lt;0.8),"Moderado",
IF(AND(AE57&gt;=0.8,AE57&lt;1),"Mayor",
IF(AE57&gt;=1,"Catastrófico","")))))))))</f>
        <v/>
      </c>
      <c r="AE57" s="206" t="str">
        <f>IF(H57="","",
IF(OR(H57="Corrupción",H57="Lavado de Activos",H57="Financiación del Terrorismo",H57="Trámites, OPAs y Consultas de Acceso a la Información Pública"),"No aplica",
IF(OR(H57&lt;&gt;"Corrupción",H57&lt;&gt;"Lavado de Activos",H57&lt;&gt;"Financiación del Terrorismo",H57&lt;&gt;"Trámites, OPAs y Consultas de Acceso a la Información Pública"),
IF('5. Valoración de Controles'!V59&gt;0,'5. Valoración de Controles'!V59,
IF('5. Valoración de Controles'!V58&gt;0,'5. Valoración de Controles'!V58,
IF('5. Valoración de Controles'!V57&gt;0,'5. Valoración de Controles'!V57,O57))))))</f>
        <v/>
      </c>
      <c r="AF57" s="116" t="str">
        <f t="shared" ref="AF57" si="45">IF(AND(AB57="Muy Alta",OR(AD57="Leve",AD57="Menor",AD57="Moderado",AD57="Mayor")),"Alto",
IF(AND(AB57="Alta",OR(AD57="Leve",AD57="Menor")),"Moderado",
IF(AND(AB57="Alta",OR(AD57="Moderado",AD57="Mayor")),"Alto",
IF(AND(AB57="Media",OR(AD57="Leve",AD57="Menor",AD57="Moderado")),"Moderado",
IF(AND(AB57="Media",OR(AD57="Mayor")),"Alto",
IF(AND(AB57="Baja",OR(AD57="Leve")),"Bajo",
IF(AND(OR(AB57="Baja",AB57="Improbable"),OR(AD57="Menor",AD57="Moderado")),"Moderado",
IF(AND(OR(AB57="Baja",AB57="Improbable"),AD57="Mayor"),"Alto",
IF(AND(AB57="Muy Baja",OR(AD57="Leve",AD57="Menor")),"Bajo",
IF(AND(OR(AB57="Muy Baja",AB57="Rara vez"),OR(AD57="Moderado")),"Moderado",
IF(AND(OR(AB57="Muy Baja",AB57="Rara vez"),AD57="Mayor"),"Alto",
IF(AND(OR(AB57="Casi seguro",AB57="Probable",AB57="Posible"),AD57="Mayor"),"Extremo",
IF(AND(AB57="Casi seguro",AD57="Moderado"),"Extremo",
IF(AND(OR(AB57="Probable",AB57="Posible"),OR(AD57="Moderado")),"Alto",
IF(AD57="Catastrófico","Extremo","")))))))))))))))</f>
        <v/>
      </c>
      <c r="AG57" s="117"/>
      <c r="AH57" s="185" t="str">
        <f t="shared" ref="AH57" si="46">IF(AG57="Reducir (Mitigar)","Debe establecer el plan de acción a implementar para mitigar el nivel del riesgo",
IF(AG57="Reducir (Transferir)","No amerita plan de acción. Debe tercerizar la actividad que genera este riesgo o adquirir polizas para evitar responsabilidad economica, sin embargo mantiene la responsabilidad reputacional",
IF(AG57="Aceptar","No amerita plan de acción. Asuma las consecuencias de la materialización del riesgo",
IF(AG57="Evitar","No amerita plan de acción. No ejecute la actividad que genera el riesgo",
IF(AG57="Reducir","Debe establecer el plan de acción a implementar para mitigar el nivel del riesgo",
IF(AG57="Compartir","No amerita plan de acción. Comparta el riesgo con una parte interesada que pueda gestionarlo con mas eficacia",""))))))</f>
        <v/>
      </c>
      <c r="AI57" s="209"/>
      <c r="AJ57" s="211"/>
      <c r="AK57" s="212" t="str">
        <f t="shared" ref="AK57" si="47">IF(AI57="","","∑ Peso porcentual de cada acción definida")</f>
        <v/>
      </c>
      <c r="AL57" s="120"/>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row>
    <row r="58" spans="1:67" ht="31.5" customHeight="1" x14ac:dyDescent="0.3">
      <c r="A58" s="118"/>
      <c r="B58" s="119"/>
      <c r="C58" s="119"/>
      <c r="D58" s="119"/>
      <c r="E58" s="119"/>
      <c r="F58" s="119"/>
      <c r="G58" s="119"/>
      <c r="H58" s="119"/>
      <c r="I58" s="119"/>
      <c r="J58" s="119"/>
      <c r="K58" s="114"/>
      <c r="L58" s="115"/>
      <c r="M58" s="119"/>
      <c r="N58" s="114"/>
      <c r="O58" s="115"/>
      <c r="P58" s="116"/>
      <c r="Q58" s="51" t="str">
        <f>IF($H$57="","",
IF(OR($H$57="Corrupción",$H$57="Lavado de Activos",$H$57="Financiación del Terrorismo",$H$57="Trámites, OPAs y Consultas de Acceso a la Información Pública"),'6.Valoración Control Corrupción'!$E58,'5. Valoración de Controles'!$H58))</f>
        <v/>
      </c>
      <c r="R58" s="50" t="str">
        <f>IF($H$57="","",
IF(OR($H$57="Corrupción",$H$57="Lavado de Activos",$H$57="Financiación del Terrorismo",$H$57="Trámites, OPAs y Consultas de Acceso a la Información Pública"),"No Aplica",'5. Valoración de Controles'!$I58))</f>
        <v/>
      </c>
      <c r="S58" s="50" t="str">
        <f>IF($H$57="","",
IF(OR($H$57="Corrupción",$H$57="Lavado de Activos",$H$57="Financiación del Terrorismo",$H$57="Trámites, OPAs y Consultas de Acceso a la Información Pública"),"No Aplica",'5. Valoración de Controles'!$J58))</f>
        <v/>
      </c>
      <c r="T58" s="50" t="str">
        <f>IF($H$57="","",
IF(OR($H$57="Corrupción",$H$57="Lavado de Activos",$H$57="Financiación del Terrorismo",$H$57="Trámites, OPAs y Consultas de Acceso a la Información Pública"),"No Aplica",'5. Valoración de Controles'!$K58))</f>
        <v/>
      </c>
      <c r="U58" s="50" t="str">
        <f>IF($H$57="","",
IF(OR($H$57="Corrupción",$H$57="Lavado de Activos",$H$57="Financiación del Terrorismo",$H$57="Trámites, OPAs y Consultas de Acceso a la Información Pública"),"No Aplica",'5. Valoración de Controles'!$L58))</f>
        <v/>
      </c>
      <c r="V58" s="50" t="str">
        <f>IF($H$57="","",
IF(OR($H$57="Corrupción",$H$57="Lavado de Activos",$H$57="Financiación del Terrorismo",$H$57="Trámites, OPAs y Consultas de Acceso a la Información Pública"),"No Aplica",'5. Valoración de Controles'!$M58))</f>
        <v/>
      </c>
      <c r="W58" s="50" t="str">
        <f>IF($H$57="","",
IF(OR($H$57="Corrupción",$H$57="Lavado de Activos",$H$57="Financiación del Terrorismo",$H$57="Trámites, OPAs y Consultas de Acceso a la Información Pública"),"No Aplica",'5. Valoración de Controles'!$N58))</f>
        <v/>
      </c>
      <c r="X58" s="68" t="str">
        <f>IF($H$57="","",
IF(OR($H$57="Corrupción",$H$57="Lavado de Activos",$H$57="Financiación del Terrorismo",$H$57="Trámites, OPAs y Consultas de Acceso a la Información Pública"),"No Aplica",'5. Valoración de Controles'!$O58))</f>
        <v/>
      </c>
      <c r="Y58" s="68" t="str">
        <f>IF($H$57="","",
IF(OR($H$57="Corrupción",$H$57="Lavado de Activos",$H$57="Financiación del Terrorismo",$H$57="Trámites, OPAs y Consultas de Acceso a la Información Pública"),"No Aplica",'5. Valoración de Controles'!$P58))</f>
        <v/>
      </c>
      <c r="Z58" s="68" t="str">
        <f>IF($H$57="","",
IF(OR($H$57="Corrupción",$H$57="Lavado de Activos",$H$57="Financiación del Terrorismo",$H$57="Trámites, OPAs y Consultas de Acceso a la Información Pública"),"No Aplica",'5. Valoración de Controles'!$Q58))</f>
        <v/>
      </c>
      <c r="AA58" s="52" t="str">
        <f>IF($H$57="","",
IF(OR($H$57="Corrupción",$H$57="Lavado de Activos",$H$57="Financiación del Terrorismo",$H$57="Trámites, OPAs y Consultas de Acceso a la Información Pública"),"No aplica",'5. Valoración de Controles'!$R58))</f>
        <v/>
      </c>
      <c r="AB58" s="114"/>
      <c r="AC58" s="207"/>
      <c r="AD58" s="114"/>
      <c r="AE58" s="207"/>
      <c r="AF58" s="116"/>
      <c r="AG58" s="117"/>
      <c r="AH58" s="208"/>
      <c r="AI58" s="210"/>
      <c r="AJ58" s="205"/>
      <c r="AK58" s="213"/>
      <c r="AL58" s="205"/>
    </row>
    <row r="59" spans="1:67" ht="31.5" customHeight="1" x14ac:dyDescent="0.3">
      <c r="A59" s="118"/>
      <c r="B59" s="119"/>
      <c r="C59" s="119"/>
      <c r="D59" s="119"/>
      <c r="E59" s="119"/>
      <c r="F59" s="119"/>
      <c r="G59" s="119"/>
      <c r="H59" s="119"/>
      <c r="I59" s="119"/>
      <c r="J59" s="119"/>
      <c r="K59" s="114"/>
      <c r="L59" s="115"/>
      <c r="M59" s="119"/>
      <c r="N59" s="114"/>
      <c r="O59" s="115"/>
      <c r="P59" s="116"/>
      <c r="Q59" s="51" t="str">
        <f>IF($H$57="","",
IF(OR($H$57="Corrupción",$H$57="Lavado de Activos",$H$57="Financiación del Terrorismo",$H$57="Trámites, OPAs y Consultas de Acceso a la Información Pública"),'6.Valoración Control Corrupción'!$E59,'5. Valoración de Controles'!$H59))</f>
        <v/>
      </c>
      <c r="R59" s="50" t="str">
        <f>IF($H$57="","",
IF(OR($H$57="Corrupción",$H$57="Lavado de Activos",$H$57="Financiación del Terrorismo",$H$57="Trámites, OPAs y Consultas de Acceso a la Información Pública"),"No Aplica",'5. Valoración de Controles'!$I59))</f>
        <v/>
      </c>
      <c r="S59" s="50" t="str">
        <f>IF($H$57="","",
IF(OR($H$57="Corrupción",$H$57="Lavado de Activos",$H$57="Financiación del Terrorismo",$H$57="Trámites, OPAs y Consultas de Acceso a la Información Pública"),"No Aplica",'5. Valoración de Controles'!$J59))</f>
        <v/>
      </c>
      <c r="T59" s="50" t="str">
        <f>IF($H$57="","",
IF(OR($H$57="Corrupción",$H$57="Lavado de Activos",$H$57="Financiación del Terrorismo",$H$57="Trámites, OPAs y Consultas de Acceso a la Información Pública"),"No Aplica",'5. Valoración de Controles'!$K59))</f>
        <v/>
      </c>
      <c r="U59" s="50" t="str">
        <f>IF($H$57="","",
IF(OR($H$57="Corrupción",$H$57="Lavado de Activos",$H$57="Financiación del Terrorismo",$H$57="Trámites, OPAs y Consultas de Acceso a la Información Pública"),"No Aplica",'5. Valoración de Controles'!$L59))</f>
        <v/>
      </c>
      <c r="V59" s="50" t="str">
        <f>IF($H$57="","",
IF(OR($H$57="Corrupción",$H$57="Lavado de Activos",$H$57="Financiación del Terrorismo",$H$57="Trámites, OPAs y Consultas de Acceso a la Información Pública"),"No Aplica",'5. Valoración de Controles'!$M59))</f>
        <v/>
      </c>
      <c r="W59" s="50" t="str">
        <f>IF($H$57="","",
IF(OR($H$57="Corrupción",$H$57="Lavado de Activos",$H$57="Financiación del Terrorismo",$H$57="Trámites, OPAs y Consultas de Acceso a la Información Pública"),"No Aplica",'5. Valoración de Controles'!$N59))</f>
        <v/>
      </c>
      <c r="X59" s="68" t="str">
        <f>IF($H$57="","",
IF(OR($H$57="Corrupción",$H$57="Lavado de Activos",$H$57="Financiación del Terrorismo",$H$57="Trámites, OPAs y Consultas de Acceso a la Información Pública"),"No Aplica",'5. Valoración de Controles'!$O59))</f>
        <v/>
      </c>
      <c r="Y59" s="68" t="str">
        <f>IF($H$57="","",
IF(OR($H$57="Corrupción",$H$57="Lavado de Activos",$H$57="Financiación del Terrorismo",$H$57="Trámites, OPAs y Consultas de Acceso a la Información Pública"),"No Aplica",'5. Valoración de Controles'!$P59))</f>
        <v/>
      </c>
      <c r="Z59" s="68" t="str">
        <f>IF($H$57="","",
IF(OR($H$57="Corrupción",$H$57="Lavado de Activos",$H$57="Financiación del Terrorismo",$H$57="Trámites, OPAs y Consultas de Acceso a la Información Pública"),"No Aplica",'5. Valoración de Controles'!$Q59))</f>
        <v/>
      </c>
      <c r="AA59" s="52" t="str">
        <f>IF($H$57="","",
IF(OR($H$57="Corrupción",$H$57="Lavado de Activos",$H$57="Financiación del Terrorismo",$H$57="Trámites, OPAs y Consultas de Acceso a la Información Pública"),"No aplica",'5. Valoración de Controles'!$R59))</f>
        <v/>
      </c>
      <c r="AB59" s="114"/>
      <c r="AC59" s="207"/>
      <c r="AD59" s="114"/>
      <c r="AE59" s="207"/>
      <c r="AF59" s="116"/>
      <c r="AG59" s="117"/>
      <c r="AH59" s="208"/>
      <c r="AI59" s="210"/>
      <c r="AJ59" s="205"/>
      <c r="AK59" s="213"/>
      <c r="AL59" s="205"/>
    </row>
    <row r="60" spans="1:67" ht="31.5" customHeight="1" x14ac:dyDescent="0.3">
      <c r="A60" s="118">
        <v>18</v>
      </c>
      <c r="B60" s="119" t="str">
        <f>'2. Identificación del Riesgo'!B60:B62</f>
        <v/>
      </c>
      <c r="C60" s="119" t="str">
        <f>IF('2. Identificación del Riesgo'!C60:C62="","",'2. Identificación del Riesgo'!C60:C62)</f>
        <v/>
      </c>
      <c r="D60" s="119" t="str">
        <f>IF('2. Identificación del Riesgo'!D60:D62="","",'2. Identificación del Riesgo'!D60:D62)</f>
        <v/>
      </c>
      <c r="E60" s="119" t="str">
        <f>IF('2. Identificación del Riesgo'!E60:E62="","",'2. Identificación del Riesgo'!E60:E62)</f>
        <v/>
      </c>
      <c r="F60" s="119" t="str">
        <f>IF('2. Identificación del Riesgo'!F60:F62="","",'2. Identificación del Riesgo'!F60:F62)</f>
        <v/>
      </c>
      <c r="G60" s="119" t="str">
        <f>IF('2. Identificación del Riesgo'!G60:G62="","",'2. Identificación del Riesgo'!G60:G62)</f>
        <v/>
      </c>
      <c r="H60" s="119" t="str">
        <f>IF('2. Identificación del Riesgo'!H60:H62="","",'2. Identificación del Riesgo'!H60:H62)</f>
        <v/>
      </c>
      <c r="I60" s="119" t="str">
        <f>IF('2. Identificación del Riesgo'!I60:I62="","",'2. Identificación del Riesgo'!I60:I62)</f>
        <v/>
      </c>
      <c r="J60" s="119" t="str">
        <f>IF('2. Identificación del Riesgo'!J60:J62="","",'2. Identificación del Riesgo'!J60:J62)</f>
        <v/>
      </c>
      <c r="K60" s="114" t="str">
        <f>'2. Identificación del Riesgo'!K60:K62</f>
        <v/>
      </c>
      <c r="L60" s="115" t="str">
        <f>'2. Identificación del Riesgo'!L60:L62</f>
        <v/>
      </c>
      <c r="M60" s="119" t="str">
        <f>IF(OR('2. Identificación del Riesgo'!H60:H62="Corrupción",'2. Identificación del Riesgo'!H60:H62="Lavado de Activos",'2. Identificación del Riesgo'!H60:H62="Financiación del Terrorismo",'2. Identificación del Riesgo'!H60:H62="Trámites, OPAs y Consultas de Acceso a la Información Pública"),"No Aplica",
IF('2. Identificación del Riesgo'!M60:M62="","",'2. Identificación del Riesgo'!M60:M62))</f>
        <v/>
      </c>
      <c r="N60" s="114" t="str">
        <f>'2. Identificación del Riesgo'!N60:N62</f>
        <v/>
      </c>
      <c r="O60" s="115" t="str">
        <f>'2. Identificación del Riesgo'!O60:O62</f>
        <v/>
      </c>
      <c r="P60" s="116" t="str">
        <f>'2. Identificación del Riesgo'!P60:P62</f>
        <v/>
      </c>
      <c r="Q60" s="51" t="str">
        <f>IF($H$60="","",
IF(OR($H$60="Corrupción",$H$60="Lavado de Activos",$H$60="Financiación del Terrorismo",$H$60="Trámites, OPAs y Consultas de Acceso a la Información Pública"),'6.Valoración Control Corrupción'!$E60,'5. Valoración de Controles'!$H60))</f>
        <v/>
      </c>
      <c r="R60" s="50" t="str">
        <f>IF($H$60="","",
IF(OR($H$60="Corrupción",$H$60="Lavado de Activos",$H$60="Financiación del Terrorismo",$H$60="Trámites, OPAs y Consultas de Acceso a la Información Pública"),"No Aplica",'5. Valoración de Controles'!$I60))</f>
        <v/>
      </c>
      <c r="S60" s="50" t="str">
        <f>IF($H$60="","",
IF(OR($H$60="Corrupción",$H$60="Lavado de Activos",$H$60="Financiación del Terrorismo",$H$60="Trámites, OPAs y Consultas de Acceso a la Información Pública"),"No Aplica",'5. Valoración de Controles'!$J60))</f>
        <v/>
      </c>
      <c r="T60" s="50" t="str">
        <f>IF($H$60="","",
IF(OR($H$60="Corrupción",$H$60="Lavado de Activos",$H$60="Financiación del Terrorismo",$H$60="Trámites, OPAs y Consultas de Acceso a la Información Pública"),"No Aplica",'5. Valoración de Controles'!$K60))</f>
        <v/>
      </c>
      <c r="U60" s="50" t="str">
        <f>IF($H$60="","",
IF(OR($H$60="Corrupción",$H$60="Lavado de Activos",$H$60="Financiación del Terrorismo",$H$60="Trámites, OPAs y Consultas de Acceso a la Información Pública"),"No Aplica",'5. Valoración de Controles'!$L60))</f>
        <v/>
      </c>
      <c r="V60" s="50" t="str">
        <f>IF($H$60="","",
IF(OR($H$60="Corrupción",$H$60="Lavado de Activos",$H$60="Financiación del Terrorismo",$H$60="Trámites, OPAs y Consultas de Acceso a la Información Pública"),"No Aplica",'5. Valoración de Controles'!$M60))</f>
        <v/>
      </c>
      <c r="W60" s="50" t="str">
        <f>IF($H$60="","",
IF(OR($H$60="Corrupción",$H$60="Lavado de Activos",$H$60="Financiación del Terrorismo",$H$60="Trámites, OPAs y Consultas de Acceso a la Información Pública"),"No Aplica",'5. Valoración de Controles'!$N60))</f>
        <v/>
      </c>
      <c r="X60" s="68" t="str">
        <f>IF($H$60="","",
IF(OR($H$60="Corrupción",$H$60="Lavado de Activos",$H$60="Financiación del Terrorismo",$H$60="Trámites, OPAs y Consultas de Acceso a la Información Pública"),"No Aplica",'5. Valoración de Controles'!$O60))</f>
        <v/>
      </c>
      <c r="Y60" s="68" t="str">
        <f>IF($H$60="","",
IF(OR($H$60="Corrupción",$H$60="Lavado de Activos",$H$60="Financiación del Terrorismo",$H$60="Trámites, OPAs y Consultas de Acceso a la Información Pública"),"No Aplica",'5. Valoración de Controles'!$P60))</f>
        <v/>
      </c>
      <c r="Z60" s="68" t="str">
        <f>IF($H$60="","",
IF(OR($H$60="Corrupción",$H$60="Lavado de Activos",$H$60="Financiación del Terrorismo",$H$60="Trámites, OPAs y Consultas de Acceso a la Información Pública"),"No Aplica",'5. Valoración de Controles'!$Q60))</f>
        <v/>
      </c>
      <c r="AA60" s="52" t="str">
        <f>IF($H$60="","",
IF(OR($H$60="Corrupción",$H$60="Lavado de Activos",$H$60="Financiación del Terrorismo",$H$60="Trámites, OPAs y Consultas de Acceso a la Información Pública"),"No aplica",'5. Valoración de Controles'!$R60))</f>
        <v/>
      </c>
      <c r="AB60" s="114" t="str">
        <f>IF(H60="","",
IF(OR(H60="Corrupción",H60="Lavado de Activos",H60="Financiación del Terrorismo",H60="Trámites, OPAs y Consultas de Acceso a la Información Pública"),'6.Valoración Control Corrupción'!W60:W62,
IF(OR(H60&lt;&gt;"Corrupción",H60&lt;&gt;"Lavado de Activos",H60&lt;&gt;"Financiación del Terrorismo",H60&lt;&gt;"Trámites, OPAs y Consultas de Acceso a la Información Pública"),IF(AC60="","",
IF(AND(AC60&gt;0,AC60&lt;0.4),"Muy Baja",
IF(AND(AC60&gt;=0.4,AC60&lt;0.6),"Baja",
IF(AND(AC60&gt;=0.6,AC60&lt;0.8),"Media",
IF(AND(AC60&gt;=0.8,AC60&lt;1),"Alta",
IF(AC60&gt;=1,"Muy Alta","")))))))))</f>
        <v/>
      </c>
      <c r="AC60" s="206" t="str">
        <f>IF(H60="","",
IF(OR(H60="Corrupción",H60="Lavado de Activos",H60="Financiación del Terrorismo",H60="Trámites, OPAs y Consultas de Acceso a la Información Pública"),"No aplica",
IF(OR(H60&lt;&gt;"Corrupción",H60&lt;&gt;"Lavado de Activos",H60&lt;&gt;"Financiación del Terrorismo",H60&lt;&gt;"Trámites, OPAs y Consultas de Acceso a la Información Pública"),
IF('5. Valoración de Controles'!U62&gt;0,'5. Valoración de Controles'!U62,
IF('5. Valoración de Controles'!U61&gt;0,'5. Valoración de Controles'!U61,
IF('5. Valoración de Controles'!U60&gt;0,'5. Valoración de Controles'!U60,L60))))))</f>
        <v/>
      </c>
      <c r="AD60" s="114" t="str">
        <f>IF(H60="","",
IF(OR(H60="Corrupción",H60="Lavado de Activos",H60="Financiación del Terrorismo",H60="Trámites, OPAs y Consultas de Acceso a la Información Pública"),'3. Impacto Riesgo de Corrupción'!Z60:Z62,
IF(OR(H60&lt;&gt;"Corrupción",H60&lt;&gt;"Lavado de Activos",H60&lt;&gt;"Financiación del Terrorismo",H60&lt;&gt;"Trámites, OPAs y Consultas de Acceso a la Información Pública"),
IF(AE60="","",
IF(AND(AE60&gt;0,AE60&lt;0.4),"Leve",
IF(AND(AE60&gt;=0.4,AE60&lt;0.6),"Menor",
IF(AND(AE60&gt;=0.6,AE60&lt;0.8),"Moderado",
IF(AND(AE60&gt;=0.8,AE60&lt;1),"Mayor",
IF(AE60&gt;=1,"Catastrófico","")))))))))</f>
        <v/>
      </c>
      <c r="AE60" s="206" t="str">
        <f>IF(H60="","",
IF(OR(H60="Corrupción",H60="Lavado de Activos",H60="Financiación del Terrorismo",H60="Trámites, OPAs y Consultas de Acceso a la Información Pública"),"No aplica",
IF(OR(H60&lt;&gt;"Corrupción",H60&lt;&gt;"Lavado de Activos",H60&lt;&gt;"Financiación del Terrorismo",H60&lt;&gt;"Trámites, OPAs y Consultas de Acceso a la Información Pública"),
IF('5. Valoración de Controles'!V62&gt;0,'5. Valoración de Controles'!V62,
IF('5. Valoración de Controles'!V61&gt;0,'5. Valoración de Controles'!V61,
IF('5. Valoración de Controles'!V60&gt;0,'5. Valoración de Controles'!V60,O60))))))</f>
        <v/>
      </c>
      <c r="AF60" s="116" t="str">
        <f t="shared" ref="AF60" si="48">IF(AND(AB60="Muy Alta",OR(AD60="Leve",AD60="Menor",AD60="Moderado",AD60="Mayor")),"Alto",
IF(AND(AB60="Alta",OR(AD60="Leve",AD60="Menor")),"Moderado",
IF(AND(AB60="Alta",OR(AD60="Moderado",AD60="Mayor")),"Alto",
IF(AND(AB60="Media",OR(AD60="Leve",AD60="Menor",AD60="Moderado")),"Moderado",
IF(AND(AB60="Media",OR(AD60="Mayor")),"Alto",
IF(AND(AB60="Baja",OR(AD60="Leve")),"Bajo",
IF(AND(OR(AB60="Baja",AB60="Improbable"),OR(AD60="Menor",AD60="Moderado")),"Moderado",
IF(AND(OR(AB60="Baja",AB60="Improbable"),AD60="Mayor"),"Alto",
IF(AND(AB60="Muy Baja",OR(AD60="Leve",AD60="Menor")),"Bajo",
IF(AND(OR(AB60="Muy Baja",AB60="Rara vez"),OR(AD60="Moderado")),"Moderado",
IF(AND(OR(AB60="Muy Baja",AB60="Rara vez"),AD60="Mayor"),"Alto",
IF(AND(OR(AB60="Casi seguro",AB60="Probable",AB60="Posible"),AD60="Mayor"),"Extremo",
IF(AND(AB60="Casi seguro",AD60="Moderado"),"Extremo",
IF(AND(OR(AB60="Probable",AB60="Posible"),OR(AD60="Moderado")),"Alto",
IF(AD60="Catastrófico","Extremo","")))))))))))))))</f>
        <v/>
      </c>
      <c r="AG60" s="117"/>
      <c r="AH60" s="185" t="str">
        <f t="shared" ref="AH60" si="49">IF(AG60="Reducir (Mitigar)","Debe establecer el plan de acción a implementar para mitigar el nivel del riesgo",
IF(AG60="Reducir (Transferir)","No amerita plan de acción. Debe tercerizar la actividad que genera este riesgo o adquirir polizas para evitar responsabilidad economica, sin embargo mantiene la responsabilidad reputacional",
IF(AG60="Aceptar","No amerita plan de acción. Asuma las consecuencias de la materialización del riesgo",
IF(AG60="Evitar","No amerita plan de acción. No ejecute la actividad que genera el riesgo",
IF(AG60="Reducir","Debe establecer el plan de acción a implementar para mitigar el nivel del riesgo",
IF(AG60="Compartir","No amerita plan de acción. Comparta el riesgo con una parte interesada que pueda gestionarlo con mas eficacia",""))))))</f>
        <v/>
      </c>
      <c r="AI60" s="209"/>
      <c r="AJ60" s="211"/>
      <c r="AK60" s="212" t="str">
        <f t="shared" ref="AK60" si="50">IF(AI60="","","∑ Peso porcentual de cada acción definida")</f>
        <v/>
      </c>
      <c r="AL60" s="120"/>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row>
    <row r="61" spans="1:67" ht="31.5" customHeight="1" x14ac:dyDescent="0.3">
      <c r="A61" s="118"/>
      <c r="B61" s="119"/>
      <c r="C61" s="119"/>
      <c r="D61" s="119"/>
      <c r="E61" s="119"/>
      <c r="F61" s="119"/>
      <c r="G61" s="119"/>
      <c r="H61" s="119"/>
      <c r="I61" s="119"/>
      <c r="J61" s="119"/>
      <c r="K61" s="114"/>
      <c r="L61" s="115"/>
      <c r="M61" s="119"/>
      <c r="N61" s="114"/>
      <c r="O61" s="115"/>
      <c r="P61" s="116"/>
      <c r="Q61" s="51" t="str">
        <f>IF($H$60="","",
IF(OR($H$60="Corrupción",$H$60="Lavado de Activos",$H$60="Financiación del Terrorismo",$H$60="Trámites, OPAs y Consultas de Acceso a la Información Pública"),'6.Valoración Control Corrupción'!$E61,'5. Valoración de Controles'!$H61))</f>
        <v/>
      </c>
      <c r="R61" s="50" t="str">
        <f>IF($H$60="","",
IF(OR($H$60="Corrupción",$H$60="Lavado de Activos",$H$60="Financiación del Terrorismo",$H$60="Trámites, OPAs y Consultas de Acceso a la Información Pública"),"No Aplica",'5. Valoración de Controles'!$I61))</f>
        <v/>
      </c>
      <c r="S61" s="50" t="str">
        <f>IF($H$60="","",
IF(OR($H$60="Corrupción",$H$60="Lavado de Activos",$H$60="Financiación del Terrorismo",$H$60="Trámites, OPAs y Consultas de Acceso a la Información Pública"),"No Aplica",'5. Valoración de Controles'!$J61))</f>
        <v/>
      </c>
      <c r="T61" s="50" t="str">
        <f>IF($H$60="","",
IF(OR($H$60="Corrupción",$H$60="Lavado de Activos",$H$60="Financiación del Terrorismo",$H$60="Trámites, OPAs y Consultas de Acceso a la Información Pública"),"No Aplica",'5. Valoración de Controles'!$K61))</f>
        <v/>
      </c>
      <c r="U61" s="50" t="str">
        <f>IF($H$60="","",
IF(OR($H$60="Corrupción",$H$60="Lavado de Activos",$H$60="Financiación del Terrorismo",$H$60="Trámites, OPAs y Consultas de Acceso a la Información Pública"),"No Aplica",'5. Valoración de Controles'!$L61))</f>
        <v/>
      </c>
      <c r="V61" s="50" t="str">
        <f>IF($H$60="","",
IF(OR($H$60="Corrupción",$H$60="Lavado de Activos",$H$60="Financiación del Terrorismo",$H$60="Trámites, OPAs y Consultas de Acceso a la Información Pública"),"No Aplica",'5. Valoración de Controles'!$M61))</f>
        <v/>
      </c>
      <c r="W61" s="50" t="str">
        <f>IF($H$60="","",
IF(OR($H$60="Corrupción",$H$60="Lavado de Activos",$H$60="Financiación del Terrorismo",$H$60="Trámites, OPAs y Consultas de Acceso a la Información Pública"),"No Aplica",'5. Valoración de Controles'!$N61))</f>
        <v/>
      </c>
      <c r="X61" s="68" t="str">
        <f>IF($H$60="","",
IF(OR($H$60="Corrupción",$H$60="Lavado de Activos",$H$60="Financiación del Terrorismo",$H$60="Trámites, OPAs y Consultas de Acceso a la Información Pública"),"No Aplica",'5. Valoración de Controles'!$O61))</f>
        <v/>
      </c>
      <c r="Y61" s="68" t="str">
        <f>IF($H$60="","",
IF(OR($H$60="Corrupción",$H$60="Lavado de Activos",$H$60="Financiación del Terrorismo",$H$60="Trámites, OPAs y Consultas de Acceso a la Información Pública"),"No Aplica",'5. Valoración de Controles'!$P61))</f>
        <v/>
      </c>
      <c r="Z61" s="68" t="str">
        <f>IF($H$60="","",
IF(OR($H$60="Corrupción",$H$60="Lavado de Activos",$H$60="Financiación del Terrorismo",$H$60="Trámites, OPAs y Consultas de Acceso a la Información Pública"),"No Aplica",'5. Valoración de Controles'!$Q61))</f>
        <v/>
      </c>
      <c r="AA61" s="52" t="str">
        <f>IF($H$60="","",
IF(OR($H$60="Corrupción",$H$60="Lavado de Activos",$H$60="Financiación del Terrorismo",$H$60="Trámites, OPAs y Consultas de Acceso a la Información Pública"),"No aplica",'5. Valoración de Controles'!$R61))</f>
        <v/>
      </c>
      <c r="AB61" s="114"/>
      <c r="AC61" s="207"/>
      <c r="AD61" s="114"/>
      <c r="AE61" s="207"/>
      <c r="AF61" s="116"/>
      <c r="AG61" s="117"/>
      <c r="AH61" s="208"/>
      <c r="AI61" s="210"/>
      <c r="AJ61" s="205"/>
      <c r="AK61" s="213"/>
      <c r="AL61" s="205"/>
    </row>
    <row r="62" spans="1:67" ht="31.5" customHeight="1" x14ac:dyDescent="0.3">
      <c r="A62" s="118"/>
      <c r="B62" s="119"/>
      <c r="C62" s="119"/>
      <c r="D62" s="119"/>
      <c r="E62" s="119"/>
      <c r="F62" s="119"/>
      <c r="G62" s="119"/>
      <c r="H62" s="119"/>
      <c r="I62" s="119"/>
      <c r="J62" s="119"/>
      <c r="K62" s="114"/>
      <c r="L62" s="115"/>
      <c r="M62" s="119"/>
      <c r="N62" s="114"/>
      <c r="O62" s="115"/>
      <c r="P62" s="116"/>
      <c r="Q62" s="51" t="str">
        <f>IF($H$60="","",
IF(OR($H$60="Corrupción",$H$60="Lavado de Activos",$H$60="Financiación del Terrorismo",$H$60="Trámites, OPAs y Consultas de Acceso a la Información Pública"),'6.Valoración Control Corrupción'!$E62,'5. Valoración de Controles'!$H62))</f>
        <v/>
      </c>
      <c r="R62" s="50" t="str">
        <f>IF($H$60="","",
IF(OR($H$60="Corrupción",$H$60="Lavado de Activos",$H$60="Financiación del Terrorismo",$H$60="Trámites, OPAs y Consultas de Acceso a la Información Pública"),"No Aplica",'5. Valoración de Controles'!$I62))</f>
        <v/>
      </c>
      <c r="S62" s="50" t="str">
        <f>IF($H$60="","",
IF(OR($H$60="Corrupción",$H$60="Lavado de Activos",$H$60="Financiación del Terrorismo",$H$60="Trámites, OPAs y Consultas de Acceso a la Información Pública"),"No Aplica",'5. Valoración de Controles'!$J62))</f>
        <v/>
      </c>
      <c r="T62" s="50" t="str">
        <f>IF($H$60="","",
IF(OR($H$60="Corrupción",$H$60="Lavado de Activos",$H$60="Financiación del Terrorismo",$H$60="Trámites, OPAs y Consultas de Acceso a la Información Pública"),"No Aplica",'5. Valoración de Controles'!$K62))</f>
        <v/>
      </c>
      <c r="U62" s="50" t="str">
        <f>IF($H$60="","",
IF(OR($H$60="Corrupción",$H$60="Lavado de Activos",$H$60="Financiación del Terrorismo",$H$60="Trámites, OPAs y Consultas de Acceso a la Información Pública"),"No Aplica",'5. Valoración de Controles'!$L62))</f>
        <v/>
      </c>
      <c r="V62" s="50" t="str">
        <f>IF($H$60="","",
IF(OR($H$60="Corrupción",$H$60="Lavado de Activos",$H$60="Financiación del Terrorismo",$H$60="Trámites, OPAs y Consultas de Acceso a la Información Pública"),"No Aplica",'5. Valoración de Controles'!$M62))</f>
        <v/>
      </c>
      <c r="W62" s="50" t="str">
        <f>IF($H$60="","",
IF(OR($H$60="Corrupción",$H$60="Lavado de Activos",$H$60="Financiación del Terrorismo",$H$60="Trámites, OPAs y Consultas de Acceso a la Información Pública"),"No Aplica",'5. Valoración de Controles'!$N62))</f>
        <v/>
      </c>
      <c r="X62" s="68" t="str">
        <f>IF($H$60="","",
IF(OR($H$60="Corrupción",$H$60="Lavado de Activos",$H$60="Financiación del Terrorismo",$H$60="Trámites, OPAs y Consultas de Acceso a la Información Pública"),"No Aplica",'5. Valoración de Controles'!$O62))</f>
        <v/>
      </c>
      <c r="Y62" s="68" t="str">
        <f>IF($H$60="","",
IF(OR($H$60="Corrupción",$H$60="Lavado de Activos",$H$60="Financiación del Terrorismo",$H$60="Trámites, OPAs y Consultas de Acceso a la Información Pública"),"No Aplica",'5. Valoración de Controles'!$P62))</f>
        <v/>
      </c>
      <c r="Z62" s="68" t="str">
        <f>IF($H$60="","",
IF(OR($H$60="Corrupción",$H$60="Lavado de Activos",$H$60="Financiación del Terrorismo",$H$60="Trámites, OPAs y Consultas de Acceso a la Información Pública"),"No Aplica",'5. Valoración de Controles'!$Q62))</f>
        <v/>
      </c>
      <c r="AA62" s="52" t="str">
        <f>IF($H$60="","",
IF(OR($H$60="Corrupción",$H$60="Lavado de Activos",$H$60="Financiación del Terrorismo",$H$60="Trámites, OPAs y Consultas de Acceso a la Información Pública"),"No aplica",'5. Valoración de Controles'!$R62))</f>
        <v/>
      </c>
      <c r="AB62" s="114"/>
      <c r="AC62" s="207"/>
      <c r="AD62" s="114"/>
      <c r="AE62" s="207"/>
      <c r="AF62" s="116"/>
      <c r="AG62" s="117"/>
      <c r="AH62" s="208"/>
      <c r="AI62" s="210"/>
      <c r="AJ62" s="205"/>
      <c r="AK62" s="213"/>
      <c r="AL62" s="205"/>
    </row>
    <row r="63" spans="1:67" ht="31.5" customHeight="1" x14ac:dyDescent="0.3">
      <c r="A63" s="118">
        <v>19</v>
      </c>
      <c r="B63" s="119" t="str">
        <f>'2. Identificación del Riesgo'!B63:B65</f>
        <v/>
      </c>
      <c r="C63" s="119" t="str">
        <f>IF('2. Identificación del Riesgo'!C63:C65="","",'2. Identificación del Riesgo'!C63:C65)</f>
        <v/>
      </c>
      <c r="D63" s="119" t="str">
        <f>IF('2. Identificación del Riesgo'!D63:D65="","",'2. Identificación del Riesgo'!D63:D65)</f>
        <v/>
      </c>
      <c r="E63" s="119" t="str">
        <f>IF('2. Identificación del Riesgo'!E63:E65="","",'2. Identificación del Riesgo'!E63:E65)</f>
        <v/>
      </c>
      <c r="F63" s="119" t="str">
        <f>IF('2. Identificación del Riesgo'!F63:F65="","",'2. Identificación del Riesgo'!F63:F65)</f>
        <v/>
      </c>
      <c r="G63" s="119" t="str">
        <f>IF('2. Identificación del Riesgo'!G63:G65="","",'2. Identificación del Riesgo'!G63:G65)</f>
        <v/>
      </c>
      <c r="H63" s="119" t="str">
        <f>IF('2. Identificación del Riesgo'!H63:H65="","",'2. Identificación del Riesgo'!H63:H65)</f>
        <v/>
      </c>
      <c r="I63" s="119" t="str">
        <f>IF('2. Identificación del Riesgo'!I63:I65="","",'2. Identificación del Riesgo'!I63:I65)</f>
        <v/>
      </c>
      <c r="J63" s="119" t="str">
        <f>IF('2. Identificación del Riesgo'!J63:J65="","",'2. Identificación del Riesgo'!J63:J65)</f>
        <v/>
      </c>
      <c r="K63" s="114" t="str">
        <f>'2. Identificación del Riesgo'!K63:K65</f>
        <v/>
      </c>
      <c r="L63" s="115" t="str">
        <f>'2. Identificación del Riesgo'!L63:L65</f>
        <v/>
      </c>
      <c r="M63" s="119" t="str">
        <f>IF(OR('2. Identificación del Riesgo'!H63:H65="Corrupción",'2. Identificación del Riesgo'!H63:H65="Lavado de Activos",'2. Identificación del Riesgo'!H63:H65="Financiación del Terrorismo",'2. Identificación del Riesgo'!H63:H65="Trámites, OPAs y Consultas de Acceso a la Información Pública"),"No Aplica",
IF('2. Identificación del Riesgo'!M63:M65="","",'2. Identificación del Riesgo'!M63:M65))</f>
        <v/>
      </c>
      <c r="N63" s="114" t="str">
        <f>'2. Identificación del Riesgo'!N63:N65</f>
        <v/>
      </c>
      <c r="O63" s="115" t="str">
        <f>'2. Identificación del Riesgo'!O63:O65</f>
        <v/>
      </c>
      <c r="P63" s="116" t="str">
        <f>'2. Identificación del Riesgo'!P63:P65</f>
        <v/>
      </c>
      <c r="Q63" s="51" t="str">
        <f>IF($H$63="","",
IF(OR($H$63="Corrupción",$H$63="Lavado de Activos",$H$63="Financiación del Terrorismo",$H$63="Trámites, OPAs y Consultas de Acceso a la Información Pública"),'6.Valoración Control Corrupción'!$E63,'5. Valoración de Controles'!$H63))</f>
        <v/>
      </c>
      <c r="R63" s="50" t="str">
        <f>IF($H$63="","",
IF(OR($H$63="Corrupción",$H$63="Lavado de Activos",$H$63="Financiación del Terrorismo",$H$63="Trámites, OPAs y Consultas de Acceso a la Información Pública"),"No Aplica",'5. Valoración de Controles'!$I63))</f>
        <v/>
      </c>
      <c r="S63" s="50" t="str">
        <f>IF($H$63="","",
IF(OR($H$63="Corrupción",$H$63="Lavado de Activos",$H$63="Financiación del Terrorismo",$H$63="Trámites, OPAs y Consultas de Acceso a la Información Pública"),"No Aplica",'5. Valoración de Controles'!$J63))</f>
        <v/>
      </c>
      <c r="T63" s="50" t="str">
        <f>IF($H$63="","",
IF(OR($H$63="Corrupción",$H$63="Lavado de Activos",$H$63="Financiación del Terrorismo",$H$63="Trámites, OPAs y Consultas de Acceso a la Información Pública"),"No Aplica",'5. Valoración de Controles'!$K63))</f>
        <v/>
      </c>
      <c r="U63" s="50" t="str">
        <f>IF($H$63="","",
IF(OR($H$63="Corrupción",$H$63="Lavado de Activos",$H$63="Financiación del Terrorismo",$H$63="Trámites, OPAs y Consultas de Acceso a la Información Pública"),"No Aplica",'5. Valoración de Controles'!$L63))</f>
        <v/>
      </c>
      <c r="V63" s="50" t="str">
        <f>IF($H$63="","",
IF(OR($H$63="Corrupción",$H$63="Lavado de Activos",$H$63="Financiación del Terrorismo",$H$63="Trámites, OPAs y Consultas de Acceso a la Información Pública"),"No Aplica",'5. Valoración de Controles'!$M63))</f>
        <v/>
      </c>
      <c r="W63" s="50" t="str">
        <f>IF($H$63="","",
IF(OR($H$63="Corrupción",$H$63="Lavado de Activos",$H$63="Financiación del Terrorismo",$H$63="Trámites, OPAs y Consultas de Acceso a la Información Pública"),"No Aplica",'5. Valoración de Controles'!$N63))</f>
        <v/>
      </c>
      <c r="X63" s="68" t="str">
        <f>IF($H$63="","",
IF(OR($H$63="Corrupción",$H$63="Lavado de Activos",$H$63="Financiación del Terrorismo",$H$63="Trámites, OPAs y Consultas de Acceso a la Información Pública"),"No Aplica",'5. Valoración de Controles'!$O63))</f>
        <v/>
      </c>
      <c r="Y63" s="68" t="str">
        <f>IF($H$63="","",
IF(OR($H$63="Corrupción",$H$63="Lavado de Activos",$H$63="Financiación del Terrorismo",$H$63="Trámites, OPAs y Consultas de Acceso a la Información Pública"),"No Aplica",'5. Valoración de Controles'!$P63))</f>
        <v/>
      </c>
      <c r="Z63" s="68" t="str">
        <f>IF($H$63="","",
IF(OR($H$63="Corrupción",$H$63="Lavado de Activos",$H$63="Financiación del Terrorismo",$H$63="Trámites, OPAs y Consultas de Acceso a la Información Pública"),"No Aplica",'5. Valoración de Controles'!$Q63))</f>
        <v/>
      </c>
      <c r="AA63" s="52" t="str">
        <f>IF($H$63="","",
IF(OR($H$63="Corrupción",$H$63="Lavado de Activos",$H$63="Financiación del Terrorismo",$H$63="Trámites, OPAs y Consultas de Acceso a la Información Pública"),"No aplica",'5. Valoración de Controles'!$R63))</f>
        <v/>
      </c>
      <c r="AB63" s="114" t="str">
        <f>IF(H63="","",
IF(OR(H63="Corrupción",H63="Lavado de Activos",H63="Financiación del Terrorismo",H63="Trámites, OPAs y Consultas de Acceso a la Información Pública"),'6.Valoración Control Corrupción'!W63:W65,
IF(OR(H63&lt;&gt;"Corrupción",H63&lt;&gt;"Lavado de Activos",H63&lt;&gt;"Financiación del Terrorismo",H63&lt;&gt;"Trámites, OPAs y Consultas de Acceso a la Información Pública"),IF(AC63="","",
IF(AND(AC63&gt;0,AC63&lt;0.4),"Muy Baja",
IF(AND(AC63&gt;=0.4,AC63&lt;0.6),"Baja",
IF(AND(AC63&gt;=0.6,AC63&lt;0.8),"Media",
IF(AND(AC63&gt;=0.8,AC63&lt;1),"Alta",
IF(AC63&gt;=1,"Muy Alta","")))))))))</f>
        <v/>
      </c>
      <c r="AC63" s="206" t="str">
        <f>IF(H63="","",
IF(OR(H63="Corrupción",H63="Lavado de Activos",H63="Financiación del Terrorismo",H63="Trámites, OPAs y Consultas de Acceso a la Información Pública"),"No aplica",
IF(OR(H63&lt;&gt;"Corrupción",H63&lt;&gt;"Lavado de Activos",H63&lt;&gt;"Financiación del Terrorismo",H63&lt;&gt;"Trámites, OPAs y Consultas de Acceso a la Información Pública"),
IF('5. Valoración de Controles'!U65&gt;0,'5. Valoración de Controles'!U65,
IF('5. Valoración de Controles'!U64&gt;0,'5. Valoración de Controles'!U64,
IF('5. Valoración de Controles'!U63&gt;0,'5. Valoración de Controles'!U63,L63))))))</f>
        <v/>
      </c>
      <c r="AD63" s="114" t="str">
        <f>IF(H63="","",
IF(OR(H63="Corrupción",H63="Lavado de Activos",H63="Financiación del Terrorismo",H63="Trámites, OPAs y Consultas de Acceso a la Información Pública"),'3. Impacto Riesgo de Corrupción'!Z63:Z65,
IF(OR(H63&lt;&gt;"Corrupción",H63&lt;&gt;"Lavado de Activos",H63&lt;&gt;"Financiación del Terrorismo",H63&lt;&gt;"Trámites, OPAs y Consultas de Acceso a la Información Pública"),
IF(AE63="","",
IF(AND(AE63&gt;0,AE63&lt;0.4),"Leve",
IF(AND(AE63&gt;=0.4,AE63&lt;0.6),"Menor",
IF(AND(AE63&gt;=0.6,AE63&lt;0.8),"Moderado",
IF(AND(AE63&gt;=0.8,AE63&lt;1),"Mayor",
IF(AE63&gt;=1,"Catastrófico","")))))))))</f>
        <v/>
      </c>
      <c r="AE63" s="206" t="str">
        <f>IF(H63="","",
IF(OR(H63="Corrupción",H63="Lavado de Activos",H63="Financiación del Terrorismo",H63="Trámites, OPAs y Consultas de Acceso a la Información Pública"),"No aplica",
IF(OR(H63&lt;&gt;"Corrupción",H63&lt;&gt;"Lavado de Activos",H63&lt;&gt;"Financiación del Terrorismo",H63&lt;&gt;"Trámites, OPAs y Consultas de Acceso a la Información Pública"),
IF('5. Valoración de Controles'!V65&gt;0,'5. Valoración de Controles'!V65,
IF('5. Valoración de Controles'!V64&gt;0,'5. Valoración de Controles'!V64,
IF('5. Valoración de Controles'!V63&gt;0,'5. Valoración de Controles'!V63,O63))))))</f>
        <v/>
      </c>
      <c r="AF63" s="116" t="str">
        <f t="shared" ref="AF63" si="51">IF(AND(AB63="Muy Alta",OR(AD63="Leve",AD63="Menor",AD63="Moderado",AD63="Mayor")),"Alto",
IF(AND(AB63="Alta",OR(AD63="Leve",AD63="Menor")),"Moderado",
IF(AND(AB63="Alta",OR(AD63="Moderado",AD63="Mayor")),"Alto",
IF(AND(AB63="Media",OR(AD63="Leve",AD63="Menor",AD63="Moderado")),"Moderado",
IF(AND(AB63="Media",OR(AD63="Mayor")),"Alto",
IF(AND(AB63="Baja",OR(AD63="Leve")),"Bajo",
IF(AND(OR(AB63="Baja",AB63="Improbable"),OR(AD63="Menor",AD63="Moderado")),"Moderado",
IF(AND(OR(AB63="Baja",AB63="Improbable"),AD63="Mayor"),"Alto",
IF(AND(AB63="Muy Baja",OR(AD63="Leve",AD63="Menor")),"Bajo",
IF(AND(OR(AB63="Muy Baja",AB63="Rara vez"),OR(AD63="Moderado")),"Moderado",
IF(AND(OR(AB63="Muy Baja",AB63="Rara vez"),AD63="Mayor"),"Alto",
IF(AND(OR(AB63="Casi seguro",AB63="Probable",AB63="Posible"),AD63="Mayor"),"Extremo",
IF(AND(AB63="Casi seguro",AD63="Moderado"),"Extremo",
IF(AND(OR(AB63="Probable",AB63="Posible"),OR(AD63="Moderado")),"Alto",
IF(AD63="Catastrófico","Extremo","")))))))))))))))</f>
        <v/>
      </c>
      <c r="AG63" s="117"/>
      <c r="AH63" s="185" t="str">
        <f t="shared" ref="AH63" si="52">IF(AG63="Reducir (Mitigar)","Debe establecer el plan de acción a implementar para mitigar el nivel del riesgo",
IF(AG63="Reducir (Transferir)","No amerita plan de acción. Debe tercerizar la actividad que genera este riesgo o adquirir polizas para evitar responsabilidad economica, sin embargo mantiene la responsabilidad reputacional",
IF(AG63="Aceptar","No amerita plan de acción. Asuma las consecuencias de la materialización del riesgo",
IF(AG63="Evitar","No amerita plan de acción. No ejecute la actividad que genera el riesgo",
IF(AG63="Reducir","Debe establecer el plan de acción a implementar para mitigar el nivel del riesgo",
IF(AG63="Compartir","No amerita plan de acción. Comparta el riesgo con una parte interesada que pueda gestionarlo con mas eficacia",""))))))</f>
        <v/>
      </c>
      <c r="AI63" s="209"/>
      <c r="AJ63" s="211"/>
      <c r="AK63" s="212" t="str">
        <f t="shared" ref="AK63" si="53">IF(AI63="","","∑ Peso porcentual de cada acción definida")</f>
        <v/>
      </c>
      <c r="AL63" s="120"/>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row>
    <row r="64" spans="1:67" ht="31.5" customHeight="1" x14ac:dyDescent="0.3">
      <c r="A64" s="118"/>
      <c r="B64" s="119"/>
      <c r="C64" s="119"/>
      <c r="D64" s="119"/>
      <c r="E64" s="119"/>
      <c r="F64" s="119"/>
      <c r="G64" s="119"/>
      <c r="H64" s="119"/>
      <c r="I64" s="119"/>
      <c r="J64" s="119"/>
      <c r="K64" s="114"/>
      <c r="L64" s="115"/>
      <c r="M64" s="119"/>
      <c r="N64" s="114"/>
      <c r="O64" s="115"/>
      <c r="P64" s="116"/>
      <c r="Q64" s="51" t="str">
        <f>IF($H$63="","",
IF(OR($H$63="Corrupción",$H$63="Lavado de Activos",$H$63="Financiación del Terrorismo",$H$63="Trámites, OPAs y Consultas de Acceso a la Información Pública"),'6.Valoración Control Corrupción'!$E64,'5. Valoración de Controles'!$H64))</f>
        <v/>
      </c>
      <c r="R64" s="50" t="str">
        <f>IF($H$63="","",
IF(OR($H$63="Corrupción",$H$63="Lavado de Activos",$H$63="Financiación del Terrorismo",$H$63="Trámites, OPAs y Consultas de Acceso a la Información Pública"),"No Aplica",'5. Valoración de Controles'!$I64))</f>
        <v/>
      </c>
      <c r="S64" s="50" t="str">
        <f>IF($H$63="","",
IF(OR($H$63="Corrupción",$H$63="Lavado de Activos",$H$63="Financiación del Terrorismo",$H$63="Trámites, OPAs y Consultas de Acceso a la Información Pública"),"No Aplica",'5. Valoración de Controles'!$J64))</f>
        <v/>
      </c>
      <c r="T64" s="50" t="str">
        <f>IF($H$63="","",
IF(OR($H$63="Corrupción",$H$63="Lavado de Activos",$H$63="Financiación del Terrorismo",$H$63="Trámites, OPAs y Consultas de Acceso a la Información Pública"),"No Aplica",'5. Valoración de Controles'!$K64))</f>
        <v/>
      </c>
      <c r="U64" s="50" t="str">
        <f>IF($H$63="","",
IF(OR($H$63="Corrupción",$H$63="Lavado de Activos",$H$63="Financiación del Terrorismo",$H$63="Trámites, OPAs y Consultas de Acceso a la Información Pública"),"No Aplica",'5. Valoración de Controles'!$L64))</f>
        <v/>
      </c>
      <c r="V64" s="50" t="str">
        <f>IF($H$63="","",
IF(OR($H$63="Corrupción",$H$63="Lavado de Activos",$H$63="Financiación del Terrorismo",$H$63="Trámites, OPAs y Consultas de Acceso a la Información Pública"),"No Aplica",'5. Valoración de Controles'!$M64))</f>
        <v/>
      </c>
      <c r="W64" s="50" t="str">
        <f>IF($H$63="","",
IF(OR($H$63="Corrupción",$H$63="Lavado de Activos",$H$63="Financiación del Terrorismo",$H$63="Trámites, OPAs y Consultas de Acceso a la Información Pública"),"No Aplica",'5. Valoración de Controles'!$N64))</f>
        <v/>
      </c>
      <c r="X64" s="68" t="str">
        <f>IF($H$63="","",
IF(OR($H$63="Corrupción",$H$63="Lavado de Activos",$H$63="Financiación del Terrorismo",$H$63="Trámites, OPAs y Consultas de Acceso a la Información Pública"),"No Aplica",'5. Valoración de Controles'!$O64))</f>
        <v/>
      </c>
      <c r="Y64" s="68" t="str">
        <f>IF($H$63="","",
IF(OR($H$63="Corrupción",$H$63="Lavado de Activos",$H$63="Financiación del Terrorismo",$H$63="Trámites, OPAs y Consultas de Acceso a la Información Pública"),"No Aplica",'5. Valoración de Controles'!$P64))</f>
        <v/>
      </c>
      <c r="Z64" s="68" t="str">
        <f>IF($H$63="","",
IF(OR($H$63="Corrupción",$H$63="Lavado de Activos",$H$63="Financiación del Terrorismo",$H$63="Trámites, OPAs y Consultas de Acceso a la Información Pública"),"No Aplica",'5. Valoración de Controles'!$Q64))</f>
        <v/>
      </c>
      <c r="AA64" s="52" t="str">
        <f>IF($H$63="","",
IF(OR($H$63="Corrupción",$H$63="Lavado de Activos",$H$63="Financiación del Terrorismo",$H$63="Trámites, OPAs y Consultas de Acceso a la Información Pública"),"No aplica",'5. Valoración de Controles'!$R64))</f>
        <v/>
      </c>
      <c r="AB64" s="114"/>
      <c r="AC64" s="207"/>
      <c r="AD64" s="114"/>
      <c r="AE64" s="207"/>
      <c r="AF64" s="116"/>
      <c r="AG64" s="117"/>
      <c r="AH64" s="208"/>
      <c r="AI64" s="210"/>
      <c r="AJ64" s="205"/>
      <c r="AK64" s="213"/>
      <c r="AL64" s="205"/>
    </row>
    <row r="65" spans="1:67" ht="31.5" customHeight="1" x14ac:dyDescent="0.3">
      <c r="A65" s="118"/>
      <c r="B65" s="119"/>
      <c r="C65" s="119"/>
      <c r="D65" s="119"/>
      <c r="E65" s="119"/>
      <c r="F65" s="119"/>
      <c r="G65" s="119"/>
      <c r="H65" s="119"/>
      <c r="I65" s="119"/>
      <c r="J65" s="119"/>
      <c r="K65" s="114"/>
      <c r="L65" s="115"/>
      <c r="M65" s="119"/>
      <c r="N65" s="114"/>
      <c r="O65" s="115"/>
      <c r="P65" s="116"/>
      <c r="Q65" s="51" t="str">
        <f>IF($H$63="","",
IF(OR($H$63="Corrupción",$H$63="Lavado de Activos",$H$63="Financiación del Terrorismo",$H$63="Trámites, OPAs y Consultas de Acceso a la Información Pública"),'6.Valoración Control Corrupción'!$E65,'5. Valoración de Controles'!$H65))</f>
        <v/>
      </c>
      <c r="R65" s="50" t="str">
        <f>IF($H$63="","",
IF(OR($H$63="Corrupción",$H$63="Lavado de Activos",$H$63="Financiación del Terrorismo",$H$63="Trámites, OPAs y Consultas de Acceso a la Información Pública"),"No Aplica",'5. Valoración de Controles'!$I65))</f>
        <v/>
      </c>
      <c r="S65" s="50" t="str">
        <f>IF($H$63="","",
IF(OR($H$63="Corrupción",$H$63="Lavado de Activos",$H$63="Financiación del Terrorismo",$H$63="Trámites, OPAs y Consultas de Acceso a la Información Pública"),"No Aplica",'5. Valoración de Controles'!$J65))</f>
        <v/>
      </c>
      <c r="T65" s="50" t="str">
        <f>IF($H$63="","",
IF(OR($H$63="Corrupción",$H$63="Lavado de Activos",$H$63="Financiación del Terrorismo",$H$63="Trámites, OPAs y Consultas de Acceso a la Información Pública"),"No Aplica",'5. Valoración de Controles'!$K65))</f>
        <v/>
      </c>
      <c r="U65" s="50" t="str">
        <f>IF($H$63="","",
IF(OR($H$63="Corrupción",$H$63="Lavado de Activos",$H$63="Financiación del Terrorismo",$H$63="Trámites, OPAs y Consultas de Acceso a la Información Pública"),"No Aplica",'5. Valoración de Controles'!$L65))</f>
        <v/>
      </c>
      <c r="V65" s="50" t="str">
        <f>IF($H$63="","",
IF(OR($H$63="Corrupción",$H$63="Lavado de Activos",$H$63="Financiación del Terrorismo",$H$63="Trámites, OPAs y Consultas de Acceso a la Información Pública"),"No Aplica",'5. Valoración de Controles'!$M65))</f>
        <v/>
      </c>
      <c r="W65" s="50" t="str">
        <f>IF($H$63="","",
IF(OR($H$63="Corrupción",$H$63="Lavado de Activos",$H$63="Financiación del Terrorismo",$H$63="Trámites, OPAs y Consultas de Acceso a la Información Pública"),"No Aplica",'5. Valoración de Controles'!$N65))</f>
        <v/>
      </c>
      <c r="X65" s="68" t="str">
        <f>IF($H$63="","",
IF(OR($H$63="Corrupción",$H$63="Lavado de Activos",$H$63="Financiación del Terrorismo",$H$63="Trámites, OPAs y Consultas de Acceso a la Información Pública"),"No Aplica",'5. Valoración de Controles'!$O65))</f>
        <v/>
      </c>
      <c r="Y65" s="68" t="str">
        <f>IF($H$63="","",
IF(OR($H$63="Corrupción",$H$63="Lavado de Activos",$H$63="Financiación del Terrorismo",$H$63="Trámites, OPAs y Consultas de Acceso a la Información Pública"),"No Aplica",'5. Valoración de Controles'!$P65))</f>
        <v/>
      </c>
      <c r="Z65" s="68" t="str">
        <f>IF($H$63="","",
IF(OR($H$63="Corrupción",$H$63="Lavado de Activos",$H$63="Financiación del Terrorismo",$H$63="Trámites, OPAs y Consultas de Acceso a la Información Pública"),"No Aplica",'5. Valoración de Controles'!$Q65))</f>
        <v/>
      </c>
      <c r="AA65" s="52" t="str">
        <f>IF($H$63="","",
IF(OR($H$63="Corrupción",$H$63="Lavado de Activos",$H$63="Financiación del Terrorismo",$H$63="Trámites, OPAs y Consultas de Acceso a la Información Pública"),"No aplica",'5. Valoración de Controles'!$R65))</f>
        <v/>
      </c>
      <c r="AB65" s="114"/>
      <c r="AC65" s="207"/>
      <c r="AD65" s="114"/>
      <c r="AE65" s="207"/>
      <c r="AF65" s="116"/>
      <c r="AG65" s="117"/>
      <c r="AH65" s="208"/>
      <c r="AI65" s="210"/>
      <c r="AJ65" s="205"/>
      <c r="AK65" s="213"/>
      <c r="AL65" s="205"/>
    </row>
    <row r="66" spans="1:67" ht="31.5" customHeight="1" x14ac:dyDescent="0.3">
      <c r="A66" s="118">
        <v>20</v>
      </c>
      <c r="B66" s="119" t="str">
        <f>'2. Identificación del Riesgo'!B66:B68</f>
        <v/>
      </c>
      <c r="C66" s="119" t="str">
        <f>IF('2. Identificación del Riesgo'!C66:C68="","",'2. Identificación del Riesgo'!C66:C68)</f>
        <v/>
      </c>
      <c r="D66" s="119" t="str">
        <f>IF('2. Identificación del Riesgo'!D66:D68="","",'2. Identificación del Riesgo'!D66:D68)</f>
        <v/>
      </c>
      <c r="E66" s="119" t="str">
        <f>IF('2. Identificación del Riesgo'!E66:E68="","",'2. Identificación del Riesgo'!E66:E68)</f>
        <v/>
      </c>
      <c r="F66" s="119" t="str">
        <f>IF('2. Identificación del Riesgo'!F66:F68="","",'2. Identificación del Riesgo'!F66:F68)</f>
        <v/>
      </c>
      <c r="G66" s="119" t="str">
        <f>IF('2. Identificación del Riesgo'!G66:G68="","",'2. Identificación del Riesgo'!G66:G68)</f>
        <v/>
      </c>
      <c r="H66" s="119" t="str">
        <f>IF('2. Identificación del Riesgo'!H66:H68="","",'2. Identificación del Riesgo'!H66:H68)</f>
        <v/>
      </c>
      <c r="I66" s="119" t="str">
        <f>IF('2. Identificación del Riesgo'!I66:I68="","",'2. Identificación del Riesgo'!I66:I68)</f>
        <v/>
      </c>
      <c r="J66" s="119" t="str">
        <f>IF('2. Identificación del Riesgo'!J66:J68="","",'2. Identificación del Riesgo'!J66:J68)</f>
        <v/>
      </c>
      <c r="K66" s="114" t="str">
        <f>'2. Identificación del Riesgo'!K66:K68</f>
        <v/>
      </c>
      <c r="L66" s="115" t="str">
        <f>'2. Identificación del Riesgo'!L66:L68</f>
        <v/>
      </c>
      <c r="M66" s="119" t="str">
        <f>IF(OR('2. Identificación del Riesgo'!H66:H68="Corrupción",'2. Identificación del Riesgo'!H66:H68="Lavado de Activos",'2. Identificación del Riesgo'!H66:H68="Financiación del Terrorismo",'2. Identificación del Riesgo'!H66:H68="Trámites, OPAs y Consultas de Acceso a la Información Pública"),"No Aplica",
IF('2. Identificación del Riesgo'!M66:M68="","",'2. Identificación del Riesgo'!M66:M68))</f>
        <v/>
      </c>
      <c r="N66" s="114" t="str">
        <f>'2. Identificación del Riesgo'!N66:N68</f>
        <v/>
      </c>
      <c r="O66" s="115" t="str">
        <f>'2. Identificación del Riesgo'!O66:O68</f>
        <v/>
      </c>
      <c r="P66" s="116" t="str">
        <f>'2. Identificación del Riesgo'!P66:P68</f>
        <v/>
      </c>
      <c r="Q66" s="51" t="str">
        <f>IF($H$66="","",
IF(OR($H$66="Corrupción",$H$66="Lavado de Activos",$H$66="Financiación del Terrorismo",$H$66="Trámites, OPAs y Consultas de Acceso a la Información Pública"),'6.Valoración Control Corrupción'!$E66,'5. Valoración de Controles'!$H66))</f>
        <v/>
      </c>
      <c r="R66" s="50" t="str">
        <f>IF($H$66="","",
IF(OR($H$66="Corrupción",$H$66="Lavado de Activos",$H$66="Financiación del Terrorismo",$H$66="Trámites, OPAs y Consultas de Acceso a la Información Pública"),"No Aplica",'5. Valoración de Controles'!$I66))</f>
        <v/>
      </c>
      <c r="S66" s="50" t="str">
        <f>IF($H$66="","",
IF(OR($H$66="Corrupción",$H$66="Lavado de Activos",$H$66="Financiación del Terrorismo",$H$66="Trámites, OPAs y Consultas de Acceso a la Información Pública"),"No Aplica",'5. Valoración de Controles'!$J66))</f>
        <v/>
      </c>
      <c r="T66" s="50" t="str">
        <f>IF($H$66="","",
IF(OR($H$66="Corrupción",$H$66="Lavado de Activos",$H$66="Financiación del Terrorismo",$H$66="Trámites, OPAs y Consultas de Acceso a la Información Pública"),"No Aplica",'5. Valoración de Controles'!$K66))</f>
        <v/>
      </c>
      <c r="U66" s="50" t="str">
        <f>IF($H$66="","",
IF(OR($H$66="Corrupción",$H$66="Lavado de Activos",$H$66="Financiación del Terrorismo",$H$66="Trámites, OPAs y Consultas de Acceso a la Información Pública"),"No Aplica",'5. Valoración de Controles'!$L66))</f>
        <v/>
      </c>
      <c r="V66" s="50" t="str">
        <f>IF($H$66="","",
IF(OR($H$66="Corrupción",$H$66="Lavado de Activos",$H$66="Financiación del Terrorismo",$H$66="Trámites, OPAs y Consultas de Acceso a la Información Pública"),"No Aplica",'5. Valoración de Controles'!$M66))</f>
        <v/>
      </c>
      <c r="W66" s="50" t="str">
        <f>IF($H$66="","",
IF(OR($H$66="Corrupción",$H$66="Lavado de Activos",$H$66="Financiación del Terrorismo",$H$66="Trámites, OPAs y Consultas de Acceso a la Información Pública"),"No Aplica",'5. Valoración de Controles'!$N66))</f>
        <v/>
      </c>
      <c r="X66" s="68" t="str">
        <f>IF($H$66="","",
IF(OR($H$66="Corrupción",$H$66="Lavado de Activos",$H$66="Financiación del Terrorismo",$H$66="Trámites, OPAs y Consultas de Acceso a la Información Pública"),"No Aplica",'5. Valoración de Controles'!$O66))</f>
        <v/>
      </c>
      <c r="Y66" s="68" t="str">
        <f>IF($H$66="","",
IF(OR($H$66="Corrupción",$H$66="Lavado de Activos",$H$66="Financiación del Terrorismo",$H$66="Trámites, OPAs y Consultas de Acceso a la Información Pública"),"No Aplica",'5. Valoración de Controles'!$P66))</f>
        <v/>
      </c>
      <c r="Z66" s="68" t="str">
        <f>IF($H$66="","",
IF(OR($H$66="Corrupción",$H$66="Lavado de Activos",$H$66="Financiación del Terrorismo",$H$66="Trámites, OPAs y Consultas de Acceso a la Información Pública"),"No Aplica",'5. Valoración de Controles'!$Q66))</f>
        <v/>
      </c>
      <c r="AA66" s="52" t="str">
        <f>IF($H$66="","",
IF(OR($H$66="Corrupción",$H$66="Lavado de Activos",$H$66="Financiación del Terrorismo",$H$66="Trámites, OPAs y Consultas de Acceso a la Información Pública"),"No aplica",'5. Valoración de Controles'!$R66))</f>
        <v/>
      </c>
      <c r="AB66" s="114" t="str">
        <f>IF(H66="","",
IF(OR(H66="Corrupción",H66="Lavado de Activos",H66="Financiación del Terrorismo",H66="Trámites, OPAs y Consultas de Acceso a la Información Pública"),'6.Valoración Control Corrupción'!W66:W68,
IF(OR(H66&lt;&gt;"Corrupción",H66&lt;&gt;"Lavado de Activos",H66&lt;&gt;"Financiación del Terrorismo",H66&lt;&gt;"Trámites, OPAs y Consultas de Acceso a la Información Pública"),IF(AC66="","",
IF(AND(AC66&gt;0,AC66&lt;0.4),"Muy Baja",
IF(AND(AC66&gt;=0.4,AC66&lt;0.6),"Baja",
IF(AND(AC66&gt;=0.6,AC66&lt;0.8),"Media",
IF(AND(AC66&gt;=0.8,AC66&lt;1),"Alta",
IF(AC66&gt;=1,"Muy Alta","")))))))))</f>
        <v/>
      </c>
      <c r="AC66" s="206" t="str">
        <f>IF(H66="","",
IF(OR(H66="Corrupción",H66="Lavado de Activos",H66="Financiación del Terrorismo",H66="Trámites, OPAs y Consultas de Acceso a la Información Pública"),"No aplica",
IF(OR(H66&lt;&gt;"Corrupción",H66&lt;&gt;"Lavado de Activos",H66&lt;&gt;"Financiación del Terrorismo",H66&lt;&gt;"Trámites, OPAs y Consultas de Acceso a la Información Pública"),
IF('5. Valoración de Controles'!U68&gt;0,'5. Valoración de Controles'!U68,
IF('5. Valoración de Controles'!U67&gt;0,'5. Valoración de Controles'!U67,
IF('5. Valoración de Controles'!U66&gt;0,'5. Valoración de Controles'!U66,L66))))))</f>
        <v/>
      </c>
      <c r="AD66" s="114" t="str">
        <f>IF(H66="","",
IF(OR(H66="Corrupción",H66="Lavado de Activos",H66="Financiación del Terrorismo",H66="Trámites, OPAs y Consultas de Acceso a la Información Pública"),'3. Impacto Riesgo de Corrupción'!Z66:Z68,
IF(OR(H66&lt;&gt;"Corrupción",H66&lt;&gt;"Lavado de Activos",H66&lt;&gt;"Financiación del Terrorismo",H66&lt;&gt;"Trámites, OPAs y Consultas de Acceso a la Información Pública"),
IF(AE66="","",
IF(AND(AE66&gt;0,AE66&lt;0.4),"Leve",
IF(AND(AE66&gt;=0.4,AE66&lt;0.6),"Menor",
IF(AND(AE66&gt;=0.6,AE66&lt;0.8),"Moderado",
IF(AND(AE66&gt;=0.8,AE66&lt;1),"Mayor",
IF(AE66&gt;=1,"Catastrófico","")))))))))</f>
        <v/>
      </c>
      <c r="AE66" s="206" t="str">
        <f>IF(H66="","",
IF(OR(H66="Corrupción",H66="Lavado de Activos",H66="Financiación del Terrorismo",H66="Trámites, OPAs y Consultas de Acceso a la Información Pública"),"No aplica",
IF(OR(H66&lt;&gt;"Corrupción",H66&lt;&gt;"Lavado de Activos",H66&lt;&gt;"Financiación del Terrorismo",H66&lt;&gt;"Trámites, OPAs y Consultas de Acceso a la Información Pública"),
IF('5. Valoración de Controles'!V68&gt;0,'5. Valoración de Controles'!V68,
IF('5. Valoración de Controles'!V67&gt;0,'5. Valoración de Controles'!V67,
IF('5. Valoración de Controles'!V66&gt;0,'5. Valoración de Controles'!V66,O66))))))</f>
        <v/>
      </c>
      <c r="AF66" s="116" t="str">
        <f t="shared" ref="AF66" si="54">IF(AND(AB66="Muy Alta",OR(AD66="Leve",AD66="Menor",AD66="Moderado",AD66="Mayor")),"Alto",
IF(AND(AB66="Alta",OR(AD66="Leve",AD66="Menor")),"Moderado",
IF(AND(AB66="Alta",OR(AD66="Moderado",AD66="Mayor")),"Alto",
IF(AND(AB66="Media",OR(AD66="Leve",AD66="Menor",AD66="Moderado")),"Moderado",
IF(AND(AB66="Media",OR(AD66="Mayor")),"Alto",
IF(AND(AB66="Baja",OR(AD66="Leve")),"Bajo",
IF(AND(OR(AB66="Baja",AB66="Improbable"),OR(AD66="Menor",AD66="Moderado")),"Moderado",
IF(AND(OR(AB66="Baja",AB66="Improbable"),AD66="Mayor"),"Alto",
IF(AND(AB66="Muy Baja",OR(AD66="Leve",AD66="Menor")),"Bajo",
IF(AND(OR(AB66="Muy Baja",AB66="Rara vez"),OR(AD66="Moderado")),"Moderado",
IF(AND(OR(AB66="Muy Baja",AB66="Rara vez"),AD66="Mayor"),"Alto",
IF(AND(OR(AB66="Casi seguro",AB66="Probable",AB66="Posible"),AD66="Mayor"),"Extremo",
IF(AND(AB66="Casi seguro",AD66="Moderado"),"Extremo",
IF(AND(OR(AB66="Probable",AB66="Posible"),OR(AD66="Moderado")),"Alto",
IF(AD66="Catastrófico","Extremo","")))))))))))))))</f>
        <v/>
      </c>
      <c r="AG66" s="117"/>
      <c r="AH66" s="185" t="str">
        <f t="shared" ref="AH66" si="55">IF(AG66="Reducir (Mitigar)","Debe establecer el plan de acción a implementar para mitigar el nivel del riesgo",
IF(AG66="Reducir (Transferir)","No amerita plan de acción. Debe tercerizar la actividad que genera este riesgo o adquirir polizas para evitar responsabilidad economica, sin embargo mantiene la responsabilidad reputacional",
IF(AG66="Aceptar","No amerita plan de acción. Asuma las consecuencias de la materialización del riesgo",
IF(AG66="Evitar","No amerita plan de acción. No ejecute la actividad que genera el riesgo",
IF(AG66="Reducir","Debe establecer el plan de acción a implementar para mitigar el nivel del riesgo",
IF(AG66="Compartir","No amerita plan de acción. Comparta el riesgo con una parte interesada que pueda gestionarlo con mas eficacia",""))))))</f>
        <v/>
      </c>
      <c r="AI66" s="209"/>
      <c r="AJ66" s="211"/>
      <c r="AK66" s="212" t="str">
        <f t="shared" ref="AK66" si="56">IF(AI66="","","∑ Peso porcentual de cada acción definida")</f>
        <v/>
      </c>
      <c r="AL66" s="120"/>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row>
    <row r="67" spans="1:67" ht="31.5" customHeight="1" x14ac:dyDescent="0.3">
      <c r="A67" s="118"/>
      <c r="B67" s="119"/>
      <c r="C67" s="119"/>
      <c r="D67" s="119"/>
      <c r="E67" s="119"/>
      <c r="F67" s="119"/>
      <c r="G67" s="119"/>
      <c r="H67" s="119"/>
      <c r="I67" s="119"/>
      <c r="J67" s="119"/>
      <c r="K67" s="114"/>
      <c r="L67" s="115"/>
      <c r="M67" s="119"/>
      <c r="N67" s="114"/>
      <c r="O67" s="115"/>
      <c r="P67" s="116"/>
      <c r="Q67" s="51" t="str">
        <f>IF($H$66="","",
IF(OR($H$66="Corrupción",$H$66="Lavado de Activos",$H$66="Financiación del Terrorismo",$H$66="Trámites, OPAs y Consultas de Acceso a la Información Pública"),'6.Valoración Control Corrupción'!$E67,'5. Valoración de Controles'!$H67))</f>
        <v/>
      </c>
      <c r="R67" s="50" t="str">
        <f>IF($H$66="","",
IF(OR($H$66="Corrupción",$H$66="Lavado de Activos",$H$66="Financiación del Terrorismo",$H$66="Trámites, OPAs y Consultas de Acceso a la Información Pública"),"No Aplica",'5. Valoración de Controles'!$I67))</f>
        <v/>
      </c>
      <c r="S67" s="50" t="str">
        <f>IF($H$66="","",
IF(OR($H$66="Corrupción",$H$66="Lavado de Activos",$H$66="Financiación del Terrorismo",$H$66="Trámites, OPAs y Consultas de Acceso a la Información Pública"),"No Aplica",'5. Valoración de Controles'!$J67))</f>
        <v/>
      </c>
      <c r="T67" s="50" t="str">
        <f>IF($H$66="","",
IF(OR($H$66="Corrupción",$H$66="Lavado de Activos",$H$66="Financiación del Terrorismo",$H$66="Trámites, OPAs y Consultas de Acceso a la Información Pública"),"No Aplica",'5. Valoración de Controles'!$K67))</f>
        <v/>
      </c>
      <c r="U67" s="50" t="str">
        <f>IF($H$66="","",
IF(OR($H$66="Corrupción",$H$66="Lavado de Activos",$H$66="Financiación del Terrorismo",$H$66="Trámites, OPAs y Consultas de Acceso a la Información Pública"),"No Aplica",'5. Valoración de Controles'!$L67))</f>
        <v/>
      </c>
      <c r="V67" s="50" t="str">
        <f>IF($H$66="","",
IF(OR($H$66="Corrupción",$H$66="Lavado de Activos",$H$66="Financiación del Terrorismo",$H$66="Trámites, OPAs y Consultas de Acceso a la Información Pública"),"No Aplica",'5. Valoración de Controles'!$M67))</f>
        <v/>
      </c>
      <c r="W67" s="50" t="str">
        <f>IF($H$66="","",
IF(OR($H$66="Corrupción",$H$66="Lavado de Activos",$H$66="Financiación del Terrorismo",$H$66="Trámites, OPAs y Consultas de Acceso a la Información Pública"),"No Aplica",'5. Valoración de Controles'!$N67))</f>
        <v/>
      </c>
      <c r="X67" s="68" t="str">
        <f>IF($H$66="","",
IF(OR($H$66="Corrupción",$H$66="Lavado de Activos",$H$66="Financiación del Terrorismo",$H$66="Trámites, OPAs y Consultas de Acceso a la Información Pública"),"No Aplica",'5. Valoración de Controles'!$O67))</f>
        <v/>
      </c>
      <c r="Y67" s="68" t="str">
        <f>IF($H$66="","",
IF(OR($H$66="Corrupción",$H$66="Lavado de Activos",$H$66="Financiación del Terrorismo",$H$66="Trámites, OPAs y Consultas de Acceso a la Información Pública"),"No Aplica",'5. Valoración de Controles'!$P67))</f>
        <v/>
      </c>
      <c r="Z67" s="68" t="str">
        <f>IF($H$66="","",
IF(OR($H$66="Corrupción",$H$66="Lavado de Activos",$H$66="Financiación del Terrorismo",$H$66="Trámites, OPAs y Consultas de Acceso a la Información Pública"),"No Aplica",'5. Valoración de Controles'!$Q67))</f>
        <v/>
      </c>
      <c r="AA67" s="52" t="str">
        <f>IF($H$66="","",
IF(OR($H$66="Corrupción",$H$66="Lavado de Activos",$H$66="Financiación del Terrorismo",$H$66="Trámites, OPAs y Consultas de Acceso a la Información Pública"),"No aplica",'5. Valoración de Controles'!$R67))</f>
        <v/>
      </c>
      <c r="AB67" s="114"/>
      <c r="AC67" s="207"/>
      <c r="AD67" s="114"/>
      <c r="AE67" s="207"/>
      <c r="AF67" s="116"/>
      <c r="AG67" s="117"/>
      <c r="AH67" s="208"/>
      <c r="AI67" s="210"/>
      <c r="AJ67" s="205"/>
      <c r="AK67" s="213"/>
      <c r="AL67" s="205"/>
    </row>
    <row r="68" spans="1:67" ht="31.5" customHeight="1" x14ac:dyDescent="0.3">
      <c r="A68" s="118"/>
      <c r="B68" s="119"/>
      <c r="C68" s="119"/>
      <c r="D68" s="119"/>
      <c r="E68" s="119"/>
      <c r="F68" s="119"/>
      <c r="G68" s="119"/>
      <c r="H68" s="119"/>
      <c r="I68" s="119"/>
      <c r="J68" s="119"/>
      <c r="K68" s="114"/>
      <c r="L68" s="115"/>
      <c r="M68" s="119"/>
      <c r="N68" s="114"/>
      <c r="O68" s="115"/>
      <c r="P68" s="116"/>
      <c r="Q68" s="51" t="str">
        <f>IF($H$66="","",
IF(OR($H$66="Corrupción",$H$66="Lavado de Activos",$H$66="Financiación del Terrorismo",$H$66="Trámites, OPAs y Consultas de Acceso a la Información Pública"),'6.Valoración Control Corrupción'!$E68,'5. Valoración de Controles'!$H68))</f>
        <v/>
      </c>
      <c r="R68" s="50" t="str">
        <f>IF($H$66="","",
IF(OR($H$66="Corrupción",$H$66="Lavado de Activos",$H$66="Financiación del Terrorismo",$H$66="Trámites, OPAs y Consultas de Acceso a la Información Pública"),"No Aplica",'5. Valoración de Controles'!$I68))</f>
        <v/>
      </c>
      <c r="S68" s="50" t="str">
        <f>IF($H$66="","",
IF(OR($H$66="Corrupción",$H$66="Lavado de Activos",$H$66="Financiación del Terrorismo",$H$66="Trámites, OPAs y Consultas de Acceso a la Información Pública"),"No Aplica",'5. Valoración de Controles'!$J68))</f>
        <v/>
      </c>
      <c r="T68" s="50" t="str">
        <f>IF($H$66="","",
IF(OR($H$66="Corrupción",$H$66="Lavado de Activos",$H$66="Financiación del Terrorismo",$H$66="Trámites, OPAs y Consultas de Acceso a la Información Pública"),"No Aplica",'5. Valoración de Controles'!$K68))</f>
        <v/>
      </c>
      <c r="U68" s="50" t="str">
        <f>IF($H$66="","",
IF(OR($H$66="Corrupción",$H$66="Lavado de Activos",$H$66="Financiación del Terrorismo",$H$66="Trámites, OPAs y Consultas de Acceso a la Información Pública"),"No Aplica",'5. Valoración de Controles'!$L68))</f>
        <v/>
      </c>
      <c r="V68" s="50" t="str">
        <f>IF($H$66="","",
IF(OR($H$66="Corrupción",$H$66="Lavado de Activos",$H$66="Financiación del Terrorismo",$H$66="Trámites, OPAs y Consultas de Acceso a la Información Pública"),"No Aplica",'5. Valoración de Controles'!$M68))</f>
        <v/>
      </c>
      <c r="W68" s="50" t="str">
        <f>IF($H$66="","",
IF(OR($H$66="Corrupción",$H$66="Lavado de Activos",$H$66="Financiación del Terrorismo",$H$66="Trámites, OPAs y Consultas de Acceso a la Información Pública"),"No Aplica",'5. Valoración de Controles'!$N68))</f>
        <v/>
      </c>
      <c r="X68" s="68" t="str">
        <f>IF($H$66="","",
IF(OR($H$66="Corrupción",$H$66="Lavado de Activos",$H$66="Financiación del Terrorismo",$H$66="Trámites, OPAs y Consultas de Acceso a la Información Pública"),"No Aplica",'5. Valoración de Controles'!$O68))</f>
        <v/>
      </c>
      <c r="Y68" s="68" t="str">
        <f>IF($H$66="","",
IF(OR($H$66="Corrupción",$H$66="Lavado de Activos",$H$66="Financiación del Terrorismo",$H$66="Trámites, OPAs y Consultas de Acceso a la Información Pública"),"No Aplica",'5. Valoración de Controles'!$P68))</f>
        <v/>
      </c>
      <c r="Z68" s="68" t="str">
        <f>IF($H$66="","",
IF(OR($H$66="Corrupción",$H$66="Lavado de Activos",$H$66="Financiación del Terrorismo",$H$66="Trámites, OPAs y Consultas de Acceso a la Información Pública"),"No Aplica",'5. Valoración de Controles'!$Q68))</f>
        <v/>
      </c>
      <c r="AA68" s="52" t="str">
        <f>IF($H$66="","",
IF(OR($H$66="Corrupción",$H$66="Lavado de Activos",$H$66="Financiación del Terrorismo",$H$66="Trámites, OPAs y Consultas de Acceso a la Información Pública"),"No aplica",'5. Valoración de Controles'!$R68))</f>
        <v/>
      </c>
      <c r="AB68" s="114"/>
      <c r="AC68" s="207"/>
      <c r="AD68" s="114"/>
      <c r="AE68" s="207"/>
      <c r="AF68" s="116"/>
      <c r="AG68" s="117"/>
      <c r="AH68" s="208"/>
      <c r="AI68" s="210"/>
      <c r="AJ68" s="205"/>
      <c r="AK68" s="213"/>
      <c r="AL68" s="205"/>
    </row>
    <row r="69" spans="1:67" x14ac:dyDescent="0.3"/>
    <row r="70" spans="1:67" hidden="1" x14ac:dyDescent="0.3"/>
  </sheetData>
  <sheetProtection algorithmName="SHA-512" hashValue="dB8+4GUqr0nF8ORh2Va2/R1MAEJLLVAHeB8usOmAi0HAloNZBnBAjx3CefVL/aqJXnEJfPPmAwwvlVTNiRMCLw==" saltValue="SS7JiW5c9HKM8ABCT5Vj8g==" spinCount="100000" sheet="1" objects="1" scenarios="1" formatColumns="0" formatRows="0"/>
  <mergeCells count="582">
    <mergeCell ref="C66:C68"/>
    <mergeCell ref="C30:C32"/>
    <mergeCell ref="C33:C35"/>
    <mergeCell ref="C36:C38"/>
    <mergeCell ref="C39:C41"/>
    <mergeCell ref="C42:C44"/>
    <mergeCell ref="C45:C47"/>
    <mergeCell ref="C48:C50"/>
    <mergeCell ref="C51:C53"/>
    <mergeCell ref="C54:C56"/>
    <mergeCell ref="C57:C59"/>
    <mergeCell ref="A30:A32"/>
    <mergeCell ref="A39:A41"/>
    <mergeCell ref="B39:B41"/>
    <mergeCell ref="A51:A53"/>
    <mergeCell ref="B51:B53"/>
    <mergeCell ref="B30:B32"/>
    <mergeCell ref="U7:Z7"/>
    <mergeCell ref="C60:C62"/>
    <mergeCell ref="I27:I29"/>
    <mergeCell ref="J27:J29"/>
    <mergeCell ref="K27:K29"/>
    <mergeCell ref="J33:J35"/>
    <mergeCell ref="I30:I32"/>
    <mergeCell ref="J30:J32"/>
    <mergeCell ref="L24:L26"/>
    <mergeCell ref="G9:G11"/>
    <mergeCell ref="G12:G14"/>
    <mergeCell ref="G15:G17"/>
    <mergeCell ref="G18:G20"/>
    <mergeCell ref="G21:G23"/>
    <mergeCell ref="G24:G26"/>
    <mergeCell ref="G27:G29"/>
    <mergeCell ref="G30:G32"/>
    <mergeCell ref="G33:G35"/>
    <mergeCell ref="A1:C4"/>
    <mergeCell ref="C7:C8"/>
    <mergeCell ref="C9:C11"/>
    <mergeCell ref="C12:C14"/>
    <mergeCell ref="C15:C17"/>
    <mergeCell ref="C18:C20"/>
    <mergeCell ref="C21:C23"/>
    <mergeCell ref="C24:C26"/>
    <mergeCell ref="C27:C29"/>
    <mergeCell ref="B15:B17"/>
    <mergeCell ref="B18:B20"/>
    <mergeCell ref="B21:B23"/>
    <mergeCell ref="B24:B26"/>
    <mergeCell ref="B7:B8"/>
    <mergeCell ref="B9:B11"/>
    <mergeCell ref="B12:B14"/>
    <mergeCell ref="A18:A20"/>
    <mergeCell ref="A15:A17"/>
    <mergeCell ref="A12:A14"/>
    <mergeCell ref="A9:A11"/>
    <mergeCell ref="A24:A26"/>
    <mergeCell ref="A21:A23"/>
    <mergeCell ref="A27:A29"/>
    <mergeCell ref="B27:B29"/>
    <mergeCell ref="AK36:AK38"/>
    <mergeCell ref="G36:G38"/>
    <mergeCell ref="AH33:AH35"/>
    <mergeCell ref="AK30:AK32"/>
    <mergeCell ref="AE30:AE32"/>
    <mergeCell ref="AF30:AF32"/>
    <mergeCell ref="N36:N38"/>
    <mergeCell ref="O36:O38"/>
    <mergeCell ref="P36:P38"/>
    <mergeCell ref="AG36:AG38"/>
    <mergeCell ref="AI36:AI38"/>
    <mergeCell ref="AJ36:AJ38"/>
    <mergeCell ref="I36:I38"/>
    <mergeCell ref="J36:J38"/>
    <mergeCell ref="K36:K38"/>
    <mergeCell ref="L36:L38"/>
    <mergeCell ref="M36:M38"/>
    <mergeCell ref="AB36:AB38"/>
    <mergeCell ref="AC36:AC38"/>
    <mergeCell ref="AD36:AD38"/>
    <mergeCell ref="AE36:AE38"/>
    <mergeCell ref="AF36:AF38"/>
    <mergeCell ref="AH36:AH38"/>
    <mergeCell ref="D30:D32"/>
    <mergeCell ref="E30:E32"/>
    <mergeCell ref="F30:F32"/>
    <mergeCell ref="H30:H32"/>
    <mergeCell ref="AG27:AG29"/>
    <mergeCell ref="K33:K35"/>
    <mergeCell ref="K30:K32"/>
    <mergeCell ref="L30:L32"/>
    <mergeCell ref="M30:M32"/>
    <mergeCell ref="AB33:AB35"/>
    <mergeCell ref="AC33:AC35"/>
    <mergeCell ref="AD33:AD35"/>
    <mergeCell ref="AE33:AE35"/>
    <mergeCell ref="AF33:AF35"/>
    <mergeCell ref="L27:L29"/>
    <mergeCell ref="M27:M29"/>
    <mergeCell ref="N27:N29"/>
    <mergeCell ref="O27:O29"/>
    <mergeCell ref="P27:P29"/>
    <mergeCell ref="D27:D29"/>
    <mergeCell ref="E27:E29"/>
    <mergeCell ref="F27:F29"/>
    <mergeCell ref="H27:H29"/>
    <mergeCell ref="AL33:AL35"/>
    <mergeCell ref="A36:A38"/>
    <mergeCell ref="D36:D38"/>
    <mergeCell ref="E36:E38"/>
    <mergeCell ref="F36:F38"/>
    <mergeCell ref="H36:H38"/>
    <mergeCell ref="AG33:AG35"/>
    <mergeCell ref="AI33:AI35"/>
    <mergeCell ref="AJ33:AJ35"/>
    <mergeCell ref="AK33:AK35"/>
    <mergeCell ref="L33:L35"/>
    <mergeCell ref="M33:M35"/>
    <mergeCell ref="N33:N35"/>
    <mergeCell ref="O33:O35"/>
    <mergeCell ref="P33:P35"/>
    <mergeCell ref="A33:A35"/>
    <mergeCell ref="D33:D35"/>
    <mergeCell ref="E33:E35"/>
    <mergeCell ref="F33:F35"/>
    <mergeCell ref="B33:B35"/>
    <mergeCell ref="B36:B38"/>
    <mergeCell ref="H33:H35"/>
    <mergeCell ref="I33:I35"/>
    <mergeCell ref="AL36:AL38"/>
    <mergeCell ref="AL30:AL32"/>
    <mergeCell ref="N30:N32"/>
    <mergeCell ref="O30:O32"/>
    <mergeCell ref="P30:P32"/>
    <mergeCell ref="AG30:AG32"/>
    <mergeCell ref="AI30:AI32"/>
    <mergeCell ref="AJ30:AJ32"/>
    <mergeCell ref="AD30:AD32"/>
    <mergeCell ref="AB30:AB32"/>
    <mergeCell ref="AC30:AC32"/>
    <mergeCell ref="AH30:AH32"/>
    <mergeCell ref="M24:M26"/>
    <mergeCell ref="N24:N26"/>
    <mergeCell ref="O24:O26"/>
    <mergeCell ref="P24:P26"/>
    <mergeCell ref="AL27:AL29"/>
    <mergeCell ref="AK27:AK29"/>
    <mergeCell ref="AE27:AE29"/>
    <mergeCell ref="AF27:AF29"/>
    <mergeCell ref="AD24:AD26"/>
    <mergeCell ref="AE24:AE26"/>
    <mergeCell ref="AF24:AF26"/>
    <mergeCell ref="AB27:AB29"/>
    <mergeCell ref="AC27:AC29"/>
    <mergeCell ref="AD27:AD29"/>
    <mergeCell ref="AK24:AK26"/>
    <mergeCell ref="AL24:AL26"/>
    <mergeCell ref="AG24:AG26"/>
    <mergeCell ref="AI24:AI26"/>
    <mergeCell ref="AJ24:AJ26"/>
    <mergeCell ref="AJ27:AJ29"/>
    <mergeCell ref="AH24:AH26"/>
    <mergeCell ref="AI27:AI29"/>
    <mergeCell ref="AH27:AH29"/>
    <mergeCell ref="D24:D26"/>
    <mergeCell ref="E24:E26"/>
    <mergeCell ref="F24:F26"/>
    <mergeCell ref="H24:H26"/>
    <mergeCell ref="AG21:AG23"/>
    <mergeCell ref="AI21:AI23"/>
    <mergeCell ref="AJ21:AJ23"/>
    <mergeCell ref="L21:L23"/>
    <mergeCell ref="M21:M23"/>
    <mergeCell ref="N21:N23"/>
    <mergeCell ref="O21:O23"/>
    <mergeCell ref="P21:P23"/>
    <mergeCell ref="D21:D23"/>
    <mergeCell ref="E21:E23"/>
    <mergeCell ref="F21:F23"/>
    <mergeCell ref="H21:H23"/>
    <mergeCell ref="I21:I23"/>
    <mergeCell ref="J21:J23"/>
    <mergeCell ref="K21:K23"/>
    <mergeCell ref="AB24:AB26"/>
    <mergeCell ref="AC24:AC26"/>
    <mergeCell ref="I24:I26"/>
    <mergeCell ref="J24:J26"/>
    <mergeCell ref="K24:K26"/>
    <mergeCell ref="J18:J20"/>
    <mergeCell ref="K18:K20"/>
    <mergeCell ref="L18:L20"/>
    <mergeCell ref="M18:M20"/>
    <mergeCell ref="AL21:AL23"/>
    <mergeCell ref="AK21:AK23"/>
    <mergeCell ref="AE21:AE23"/>
    <mergeCell ref="AF21:AF23"/>
    <mergeCell ref="AD18:AD20"/>
    <mergeCell ref="AE18:AE20"/>
    <mergeCell ref="AF18:AF20"/>
    <mergeCell ref="AB21:AB23"/>
    <mergeCell ref="AC21:AC23"/>
    <mergeCell ref="AD21:AD23"/>
    <mergeCell ref="AK18:AK20"/>
    <mergeCell ref="AL18:AL20"/>
    <mergeCell ref="AH21:AH23"/>
    <mergeCell ref="N18:N20"/>
    <mergeCell ref="O18:O20"/>
    <mergeCell ref="P18:P20"/>
    <mergeCell ref="AG18:AG20"/>
    <mergeCell ref="AI18:AI20"/>
    <mergeCell ref="AJ18:AJ20"/>
    <mergeCell ref="D18:D20"/>
    <mergeCell ref="E18:E20"/>
    <mergeCell ref="F18:F20"/>
    <mergeCell ref="H18:H20"/>
    <mergeCell ref="AG15:AG17"/>
    <mergeCell ref="AI15:AI17"/>
    <mergeCell ref="AJ15:AJ17"/>
    <mergeCell ref="L15:L17"/>
    <mergeCell ref="M15:M17"/>
    <mergeCell ref="N15:N17"/>
    <mergeCell ref="O15:O17"/>
    <mergeCell ref="P15:P17"/>
    <mergeCell ref="D15:D17"/>
    <mergeCell ref="E15:E17"/>
    <mergeCell ref="F15:F17"/>
    <mergeCell ref="H15:H17"/>
    <mergeCell ref="I15:I17"/>
    <mergeCell ref="J15:J17"/>
    <mergeCell ref="K15:K17"/>
    <mergeCell ref="AB18:AB20"/>
    <mergeCell ref="AC18:AC20"/>
    <mergeCell ref="AH15:AH17"/>
    <mergeCell ref="AH18:AH20"/>
    <mergeCell ref="I18:I20"/>
    <mergeCell ref="K12:K14"/>
    <mergeCell ref="L12:L14"/>
    <mergeCell ref="M12:M14"/>
    <mergeCell ref="AL15:AL17"/>
    <mergeCell ref="AK15:AK17"/>
    <mergeCell ref="AE15:AE17"/>
    <mergeCell ref="AF15:AF17"/>
    <mergeCell ref="AB15:AB17"/>
    <mergeCell ref="AC15:AC17"/>
    <mergeCell ref="AD15:AD17"/>
    <mergeCell ref="AK12:AK14"/>
    <mergeCell ref="AL12:AL14"/>
    <mergeCell ref="N12:N14"/>
    <mergeCell ref="O12:O14"/>
    <mergeCell ref="P12:P14"/>
    <mergeCell ref="AG12:AG14"/>
    <mergeCell ref="AI12:AI14"/>
    <mergeCell ref="AJ12:AJ14"/>
    <mergeCell ref="AB12:AB14"/>
    <mergeCell ref="AC12:AC14"/>
    <mergeCell ref="AD12:AD14"/>
    <mergeCell ref="AE12:AE14"/>
    <mergeCell ref="AF12:AF14"/>
    <mergeCell ref="AH12:AH14"/>
    <mergeCell ref="D12:D14"/>
    <mergeCell ref="E12:E14"/>
    <mergeCell ref="F12:F14"/>
    <mergeCell ref="H12:H14"/>
    <mergeCell ref="AK9:AK11"/>
    <mergeCell ref="AL9:AL11"/>
    <mergeCell ref="O9:O11"/>
    <mergeCell ref="P9:P11"/>
    <mergeCell ref="AG9:AG11"/>
    <mergeCell ref="AI9:AI11"/>
    <mergeCell ref="AJ9:AJ11"/>
    <mergeCell ref="J9:J11"/>
    <mergeCell ref="K9:K11"/>
    <mergeCell ref="L9:L11"/>
    <mergeCell ref="M9:M11"/>
    <mergeCell ref="N9:N11"/>
    <mergeCell ref="D9:D11"/>
    <mergeCell ref="E9:E11"/>
    <mergeCell ref="F9:F11"/>
    <mergeCell ref="H9:H11"/>
    <mergeCell ref="I12:I14"/>
    <mergeCell ref="J12:J14"/>
    <mergeCell ref="I9:I11"/>
    <mergeCell ref="AE9:AE11"/>
    <mergeCell ref="AB9:AB11"/>
    <mergeCell ref="AC9:AC11"/>
    <mergeCell ref="AD9:AD11"/>
    <mergeCell ref="AI7:AI8"/>
    <mergeCell ref="AJ7:AJ8"/>
    <mergeCell ref="AK7:AK8"/>
    <mergeCell ref="AL7:AL8"/>
    <mergeCell ref="AB7:AB8"/>
    <mergeCell ref="AC7:AC8"/>
    <mergeCell ref="AD7:AD8"/>
    <mergeCell ref="AE7:AE8"/>
    <mergeCell ref="AF7:AF8"/>
    <mergeCell ref="AG7:AG8"/>
    <mergeCell ref="AF9:AF11"/>
    <mergeCell ref="AH9:AH11"/>
    <mergeCell ref="AI6:AL6"/>
    <mergeCell ref="A7:A8"/>
    <mergeCell ref="H7:H8"/>
    <mergeCell ref="I7:I8"/>
    <mergeCell ref="J7:J8"/>
    <mergeCell ref="A6:J6"/>
    <mergeCell ref="K6:P6"/>
    <mergeCell ref="G7:G8"/>
    <mergeCell ref="D7:D8"/>
    <mergeCell ref="E7:E8"/>
    <mergeCell ref="F7:F8"/>
    <mergeCell ref="AH7:AH8"/>
    <mergeCell ref="R7:T7"/>
    <mergeCell ref="AA7:AA8"/>
    <mergeCell ref="Q6:AA6"/>
    <mergeCell ref="AB6:AH6"/>
    <mergeCell ref="Q7:Q8"/>
    <mergeCell ref="P7:P8"/>
    <mergeCell ref="K7:K8"/>
    <mergeCell ref="L7:L8"/>
    <mergeCell ref="M7:M8"/>
    <mergeCell ref="N7:N8"/>
    <mergeCell ref="O7:O8"/>
    <mergeCell ref="D39:D41"/>
    <mergeCell ref="E39:E41"/>
    <mergeCell ref="F39:F41"/>
    <mergeCell ref="G39:G41"/>
    <mergeCell ref="H39:H41"/>
    <mergeCell ref="I39:I41"/>
    <mergeCell ref="J39:J41"/>
    <mergeCell ref="K39:K41"/>
    <mergeCell ref="L39:L41"/>
    <mergeCell ref="M39:M41"/>
    <mergeCell ref="N39:N41"/>
    <mergeCell ref="O39:O41"/>
    <mergeCell ref="P39:P41"/>
    <mergeCell ref="AB39:AB41"/>
    <mergeCell ref="AC39:AC41"/>
    <mergeCell ref="AD39:AD41"/>
    <mergeCell ref="AE39:AE41"/>
    <mergeCell ref="AF39:AF41"/>
    <mergeCell ref="AG39:AG41"/>
    <mergeCell ref="AH39:AH41"/>
    <mergeCell ref="AI39:AI41"/>
    <mergeCell ref="AJ39:AJ41"/>
    <mergeCell ref="AK39:AK41"/>
    <mergeCell ref="AL39:AL41"/>
    <mergeCell ref="A42:A44"/>
    <mergeCell ref="B42:B44"/>
    <mergeCell ref="D42:D44"/>
    <mergeCell ref="E42:E44"/>
    <mergeCell ref="F42:F44"/>
    <mergeCell ref="G42:G44"/>
    <mergeCell ref="H42:H44"/>
    <mergeCell ref="I42:I44"/>
    <mergeCell ref="J42:J44"/>
    <mergeCell ref="K42:K44"/>
    <mergeCell ref="L42:L44"/>
    <mergeCell ref="M42:M44"/>
    <mergeCell ref="N42:N44"/>
    <mergeCell ref="O42:O44"/>
    <mergeCell ref="P42:P44"/>
    <mergeCell ref="AB42:AB44"/>
    <mergeCell ref="AC42:AC44"/>
    <mergeCell ref="AD42:AD44"/>
    <mergeCell ref="AE42:AE44"/>
    <mergeCell ref="AF42:AF44"/>
    <mergeCell ref="AG42:AG44"/>
    <mergeCell ref="AH42:AH44"/>
    <mergeCell ref="AI42:AI44"/>
    <mergeCell ref="AJ42:AJ44"/>
    <mergeCell ref="AK42:AK44"/>
    <mergeCell ref="AL42:AL44"/>
    <mergeCell ref="A45:A47"/>
    <mergeCell ref="B45:B47"/>
    <mergeCell ref="D45:D47"/>
    <mergeCell ref="E45:E47"/>
    <mergeCell ref="F45:F47"/>
    <mergeCell ref="G45:G47"/>
    <mergeCell ref="H45:H47"/>
    <mergeCell ref="I45:I47"/>
    <mergeCell ref="J45:J47"/>
    <mergeCell ref="K45:K47"/>
    <mergeCell ref="L45:L47"/>
    <mergeCell ref="M45:M47"/>
    <mergeCell ref="N45:N47"/>
    <mergeCell ref="O45:O47"/>
    <mergeCell ref="P45:P47"/>
    <mergeCell ref="AB45:AB47"/>
    <mergeCell ref="AL45:AL47"/>
    <mergeCell ref="A48:A50"/>
    <mergeCell ref="B48:B50"/>
    <mergeCell ref="D48:D50"/>
    <mergeCell ref="E48:E50"/>
    <mergeCell ref="F48:F50"/>
    <mergeCell ref="G48:G50"/>
    <mergeCell ref="H48:H50"/>
    <mergeCell ref="I48:I50"/>
    <mergeCell ref="J48:J50"/>
    <mergeCell ref="AL48:AL50"/>
    <mergeCell ref="AC45:AC47"/>
    <mergeCell ref="AD45:AD47"/>
    <mergeCell ref="AE45:AE47"/>
    <mergeCell ref="AF45:AF47"/>
    <mergeCell ref="AG45:AG47"/>
    <mergeCell ref="AH45:AH47"/>
    <mergeCell ref="AI45:AI47"/>
    <mergeCell ref="AJ45:AJ47"/>
    <mergeCell ref="AK45:AK47"/>
    <mergeCell ref="D51:D53"/>
    <mergeCell ref="E51:E53"/>
    <mergeCell ref="F51:F53"/>
    <mergeCell ref="G51:G53"/>
    <mergeCell ref="H51:H53"/>
    <mergeCell ref="I51:I53"/>
    <mergeCell ref="J51:J53"/>
    <mergeCell ref="K51:K53"/>
    <mergeCell ref="L51:L53"/>
    <mergeCell ref="M51:M53"/>
    <mergeCell ref="N51:N53"/>
    <mergeCell ref="O51:O53"/>
    <mergeCell ref="P51:P53"/>
    <mergeCell ref="AB48:AB50"/>
    <mergeCell ref="AL51:AL53"/>
    <mergeCell ref="AB51:AB53"/>
    <mergeCell ref="AC51:AC53"/>
    <mergeCell ref="AD51:AD53"/>
    <mergeCell ref="D1:AJ4"/>
    <mergeCell ref="AE51:AE53"/>
    <mergeCell ref="AF51:AF53"/>
    <mergeCell ref="AG51:AG53"/>
    <mergeCell ref="AH51:AH53"/>
    <mergeCell ref="AI51:AI53"/>
    <mergeCell ref="AJ51:AJ53"/>
    <mergeCell ref="AK51:AK53"/>
    <mergeCell ref="AF48:AF50"/>
    <mergeCell ref="AG48:AG50"/>
    <mergeCell ref="AH48:AH50"/>
    <mergeCell ref="AI48:AI50"/>
    <mergeCell ref="AJ48:AJ50"/>
    <mergeCell ref="AK48:AK50"/>
    <mergeCell ref="AC48:AC50"/>
    <mergeCell ref="AD48:AD50"/>
    <mergeCell ref="AE48:AE50"/>
    <mergeCell ref="K48:K50"/>
    <mergeCell ref="L48:L50"/>
    <mergeCell ref="M48:M50"/>
    <mergeCell ref="N48:N50"/>
    <mergeCell ref="O48:O50"/>
    <mergeCell ref="P48:P50"/>
    <mergeCell ref="AK1:AL1"/>
    <mergeCell ref="AK2:AL2"/>
    <mergeCell ref="AK3:AL3"/>
    <mergeCell ref="AK4:AL4"/>
    <mergeCell ref="A54:A56"/>
    <mergeCell ref="B54:B56"/>
    <mergeCell ref="D54:D56"/>
    <mergeCell ref="E54:E56"/>
    <mergeCell ref="F54:F56"/>
    <mergeCell ref="G54:G56"/>
    <mergeCell ref="H54:H56"/>
    <mergeCell ref="I54:I56"/>
    <mergeCell ref="J54:J56"/>
    <mergeCell ref="K54:K56"/>
    <mergeCell ref="L54:L56"/>
    <mergeCell ref="M54:M56"/>
    <mergeCell ref="N54:N56"/>
    <mergeCell ref="O54:O56"/>
    <mergeCell ref="P54:P56"/>
    <mergeCell ref="AB54:AB56"/>
    <mergeCell ref="AC54:AC56"/>
    <mergeCell ref="AD54:AD56"/>
    <mergeCell ref="AE54:AE56"/>
    <mergeCell ref="AF54:AF56"/>
    <mergeCell ref="AG54:AG56"/>
    <mergeCell ref="AH54:AH56"/>
    <mergeCell ref="AI54:AI56"/>
    <mergeCell ref="AJ54:AJ56"/>
    <mergeCell ref="AK54:AK56"/>
    <mergeCell ref="AL54:AL56"/>
    <mergeCell ref="A57:A59"/>
    <mergeCell ref="B57:B59"/>
    <mergeCell ref="D57:D59"/>
    <mergeCell ref="E57:E59"/>
    <mergeCell ref="F57:F59"/>
    <mergeCell ref="G57:G59"/>
    <mergeCell ref="H57:H59"/>
    <mergeCell ref="I57:I59"/>
    <mergeCell ref="J57:J59"/>
    <mergeCell ref="K57:K59"/>
    <mergeCell ref="L57:L59"/>
    <mergeCell ref="M57:M59"/>
    <mergeCell ref="N57:N59"/>
    <mergeCell ref="O57:O59"/>
    <mergeCell ref="P57:P59"/>
    <mergeCell ref="AB57:AB59"/>
    <mergeCell ref="AC57:AC59"/>
    <mergeCell ref="AD57:AD59"/>
    <mergeCell ref="AE57:AE59"/>
    <mergeCell ref="AF57:AF59"/>
    <mergeCell ref="AG57:AG59"/>
    <mergeCell ref="AH57:AH59"/>
    <mergeCell ref="AI57:AI59"/>
    <mergeCell ref="AJ57:AJ59"/>
    <mergeCell ref="AK57:AK59"/>
    <mergeCell ref="AL57:AL59"/>
    <mergeCell ref="A60:A62"/>
    <mergeCell ref="B60:B62"/>
    <mergeCell ref="D60:D62"/>
    <mergeCell ref="E60:E62"/>
    <mergeCell ref="F60:F62"/>
    <mergeCell ref="G60:G62"/>
    <mergeCell ref="H60:H62"/>
    <mergeCell ref="I60:I62"/>
    <mergeCell ref="J60:J62"/>
    <mergeCell ref="K60:K62"/>
    <mergeCell ref="L60:L62"/>
    <mergeCell ref="M60:M62"/>
    <mergeCell ref="N60:N62"/>
    <mergeCell ref="O60:O62"/>
    <mergeCell ref="P60:P62"/>
    <mergeCell ref="AB60:AB62"/>
    <mergeCell ref="AC60:AC62"/>
    <mergeCell ref="AD60:AD62"/>
    <mergeCell ref="AE60:AE62"/>
    <mergeCell ref="AF60:AF62"/>
    <mergeCell ref="AG60:AG62"/>
    <mergeCell ref="AH60:AH62"/>
    <mergeCell ref="AI60:AI62"/>
    <mergeCell ref="AJ60:AJ62"/>
    <mergeCell ref="AK60:AK62"/>
    <mergeCell ref="AL60:AL62"/>
    <mergeCell ref="A63:A65"/>
    <mergeCell ref="B63:B65"/>
    <mergeCell ref="D63:D65"/>
    <mergeCell ref="E63:E65"/>
    <mergeCell ref="F63:F65"/>
    <mergeCell ref="G63:G65"/>
    <mergeCell ref="H63:H65"/>
    <mergeCell ref="I63:I65"/>
    <mergeCell ref="J63:J65"/>
    <mergeCell ref="C63:C65"/>
    <mergeCell ref="K63:K65"/>
    <mergeCell ref="L63:L65"/>
    <mergeCell ref="M63:M65"/>
    <mergeCell ref="N63:N65"/>
    <mergeCell ref="O63:O65"/>
    <mergeCell ref="P63:P65"/>
    <mergeCell ref="AB63:AB65"/>
    <mergeCell ref="AC63:AC65"/>
    <mergeCell ref="AD63:AD65"/>
    <mergeCell ref="AE63:AE65"/>
    <mergeCell ref="AF63:AF65"/>
    <mergeCell ref="AG63:AG65"/>
    <mergeCell ref="AH63:AH65"/>
    <mergeCell ref="AI63:AI65"/>
    <mergeCell ref="AJ63:AJ65"/>
    <mergeCell ref="AK63:AK65"/>
    <mergeCell ref="AL63:AL65"/>
    <mergeCell ref="A66:A68"/>
    <mergeCell ref="B66:B68"/>
    <mergeCell ref="D66:D68"/>
    <mergeCell ref="E66:E68"/>
    <mergeCell ref="F66:F68"/>
    <mergeCell ref="G66:G68"/>
    <mergeCell ref="H66:H68"/>
    <mergeCell ref="I66:I68"/>
    <mergeCell ref="J66:J68"/>
    <mergeCell ref="K66:K68"/>
    <mergeCell ref="L66:L68"/>
    <mergeCell ref="M66:M68"/>
    <mergeCell ref="N66:N68"/>
    <mergeCell ref="O66:O68"/>
    <mergeCell ref="P66:P68"/>
    <mergeCell ref="AB66:AB68"/>
    <mergeCell ref="AL66:AL68"/>
    <mergeCell ref="AC66:AC68"/>
    <mergeCell ref="AD66:AD68"/>
    <mergeCell ref="AE66:AE68"/>
    <mergeCell ref="AF66:AF68"/>
    <mergeCell ref="AG66:AG68"/>
    <mergeCell ref="AH66:AH68"/>
    <mergeCell ref="AI66:AI68"/>
    <mergeCell ref="AJ66:AJ68"/>
    <mergeCell ref="AK66:AK68"/>
  </mergeCells>
  <conditionalFormatting sqref="N9">
    <cfRule type="cellIs" dxfId="111" priority="733" operator="equal">
      <formula>"Catastrófico"</formula>
    </cfRule>
    <cfRule type="cellIs" dxfId="110" priority="734" operator="equal">
      <formula>"Mayor"</formula>
    </cfRule>
    <cfRule type="cellIs" dxfId="109" priority="735" operator="equal">
      <formula>"Moderado"</formula>
    </cfRule>
    <cfRule type="cellIs" dxfId="108" priority="736" operator="equal">
      <formula>"Menor"</formula>
    </cfRule>
    <cfRule type="cellIs" dxfId="107" priority="737" operator="equal">
      <formula>"Leve"</formula>
    </cfRule>
  </conditionalFormatting>
  <conditionalFormatting sqref="P9">
    <cfRule type="cellIs" dxfId="106" priority="729" operator="equal">
      <formula>"Extremo"</formula>
    </cfRule>
    <cfRule type="cellIs" dxfId="105" priority="730" operator="equal">
      <formula>"Alto"</formula>
    </cfRule>
    <cfRule type="cellIs" dxfId="104" priority="731" operator="equal">
      <formula>"Moderado"</formula>
    </cfRule>
    <cfRule type="cellIs" dxfId="103" priority="732" operator="equal">
      <formula>"Bajo"</formula>
    </cfRule>
  </conditionalFormatting>
  <conditionalFormatting sqref="AD9">
    <cfRule type="cellIs" dxfId="102" priority="566" operator="equal">
      <formula>"Catastrófico"</formula>
    </cfRule>
    <cfRule type="cellIs" dxfId="101" priority="567" operator="equal">
      <formula>"Mayor"</formula>
    </cfRule>
    <cfRule type="cellIs" dxfId="100" priority="568" operator="equal">
      <formula>"Moderado"</formula>
    </cfRule>
    <cfRule type="cellIs" dxfId="99" priority="569" operator="equal">
      <formula>"Menor"</formula>
    </cfRule>
    <cfRule type="cellIs" dxfId="98" priority="570" operator="equal">
      <formula>"Leve"</formula>
    </cfRule>
  </conditionalFormatting>
  <conditionalFormatting sqref="AF9">
    <cfRule type="cellIs" dxfId="97" priority="552" operator="equal">
      <formula>"Extremo"</formula>
    </cfRule>
    <cfRule type="cellIs" dxfId="96" priority="553" operator="equal">
      <formula>"Alto"</formula>
    </cfRule>
    <cfRule type="cellIs" dxfId="95" priority="554" operator="equal">
      <formula>"Moderado"</formula>
    </cfRule>
    <cfRule type="cellIs" dxfId="94" priority="555" operator="equal">
      <formula>"Bajo"</formula>
    </cfRule>
  </conditionalFormatting>
  <conditionalFormatting sqref="K9">
    <cfRule type="cellIs" dxfId="93" priority="445" operator="equal">
      <formula>"Muy Alta"</formula>
    </cfRule>
    <cfRule type="cellIs" dxfId="92" priority="446" operator="equal">
      <formula>"Alta"</formula>
    </cfRule>
    <cfRule type="cellIs" dxfId="91" priority="447" operator="equal">
      <formula>"Media"</formula>
    </cfRule>
    <cfRule type="cellIs" dxfId="90" priority="448" operator="equal">
      <formula>"Baja"</formula>
    </cfRule>
    <cfRule type="cellIs" dxfId="89" priority="449" operator="equal">
      <formula>"Muy Baja"</formula>
    </cfRule>
  </conditionalFormatting>
  <conditionalFormatting sqref="K9:K11">
    <cfRule type="expression" dxfId="88" priority="430">
      <formula>IF($K9="Casi seguro",1,0)</formula>
    </cfRule>
    <cfRule type="expression" dxfId="87" priority="431">
      <formula>IF($K9="Probable",1,0)</formula>
    </cfRule>
    <cfRule type="expression" dxfId="86" priority="432">
      <formula>IF($K9="Posible",1,0)</formula>
    </cfRule>
    <cfRule type="expression" dxfId="85" priority="433">
      <formula>IF($K9="Improbable",1,0)</formula>
    </cfRule>
    <cfRule type="expression" dxfId="84" priority="434">
      <formula>IF($K9="Rara vez",1,0)</formula>
    </cfRule>
  </conditionalFormatting>
  <conditionalFormatting sqref="AB9">
    <cfRule type="cellIs" dxfId="83" priority="405" operator="equal">
      <formula>"Muy Alta"</formula>
    </cfRule>
    <cfRule type="cellIs" dxfId="82" priority="406" operator="equal">
      <formula>"Alta"</formula>
    </cfRule>
    <cfRule type="cellIs" dxfId="81" priority="407" operator="equal">
      <formula>"Media"</formula>
    </cfRule>
    <cfRule type="cellIs" dxfId="80" priority="408" operator="equal">
      <formula>"Baja"</formula>
    </cfRule>
    <cfRule type="cellIs" dxfId="79" priority="409" operator="equal">
      <formula>"Muy Baja"</formula>
    </cfRule>
  </conditionalFormatting>
  <conditionalFormatting sqref="AB9:AB11">
    <cfRule type="expression" dxfId="78" priority="390">
      <formula>IF($AB9="Casi seguro",1,0)</formula>
    </cfRule>
    <cfRule type="expression" dxfId="77" priority="391">
      <formula>IF($AB9="Probable",1,0)</formula>
    </cfRule>
    <cfRule type="expression" dxfId="76" priority="392">
      <formula>IF($AB9="Posible",1,0)</formula>
    </cfRule>
    <cfRule type="expression" dxfId="75" priority="393">
      <formula>IF($AB9="Improbable",1,0)</formula>
    </cfRule>
    <cfRule type="expression" dxfId="74" priority="394">
      <formula>IF($AB9="Rara vez",1,0)</formula>
    </cfRule>
  </conditionalFormatting>
  <conditionalFormatting sqref="N12 N15 N18 N21 N24 N27 N30 N33 N36 N39 N42 N45 N48 N51 N54 N57 N60 N63 N66">
    <cfRule type="cellIs" dxfId="73" priority="80" operator="equal">
      <formula>"Catastrófico"</formula>
    </cfRule>
    <cfRule type="cellIs" dxfId="72" priority="81" operator="equal">
      <formula>"Mayor"</formula>
    </cfRule>
    <cfRule type="cellIs" dxfId="71" priority="82" operator="equal">
      <formula>"Moderado"</formula>
    </cfRule>
    <cfRule type="cellIs" dxfId="70" priority="83" operator="equal">
      <formula>"Menor"</formula>
    </cfRule>
    <cfRule type="cellIs" dxfId="69" priority="84" operator="equal">
      <formula>"Leve"</formula>
    </cfRule>
  </conditionalFormatting>
  <conditionalFormatting sqref="P12 P15 P18 P21 P24 P27 P30 P33 P36 P39 P42 P45 P48 P51 P54 P57 P60 P63 P66">
    <cfRule type="cellIs" dxfId="68" priority="76" operator="equal">
      <formula>"Extremo"</formula>
    </cfRule>
    <cfRule type="cellIs" dxfId="67" priority="77" operator="equal">
      <formula>"Alto"</formula>
    </cfRule>
    <cfRule type="cellIs" dxfId="66" priority="78" operator="equal">
      <formula>"Moderado"</formula>
    </cfRule>
    <cfRule type="cellIs" dxfId="65" priority="79" operator="equal">
      <formula>"Bajo"</formula>
    </cfRule>
  </conditionalFormatting>
  <conditionalFormatting sqref="AD12 AD15 AD18 AD21 AD24 AD27 AD30 AD33 AD36 AD39 AD42 AD45 AD48 AD51 AD54 AD57 AD60 AD63 AD66">
    <cfRule type="cellIs" dxfId="64" priority="71" operator="equal">
      <formula>"Catastrófico"</formula>
    </cfRule>
    <cfRule type="cellIs" dxfId="63" priority="72" operator="equal">
      <formula>"Mayor"</formula>
    </cfRule>
    <cfRule type="cellIs" dxfId="62" priority="73" operator="equal">
      <formula>"Moderado"</formula>
    </cfRule>
    <cfRule type="cellIs" dxfId="61" priority="74" operator="equal">
      <formula>"Menor"</formula>
    </cfRule>
    <cfRule type="cellIs" dxfId="60" priority="75" operator="equal">
      <formula>"Leve"</formula>
    </cfRule>
  </conditionalFormatting>
  <conditionalFormatting sqref="AF12 AF15 AF18 AF21 AF24 AF27 AF30 AF33 AF36 AF39 AF42 AF45 AF48 AF51 AF54 AF57 AF60 AF63 AF66">
    <cfRule type="cellIs" dxfId="59" priority="67" operator="equal">
      <formula>"Extremo"</formula>
    </cfRule>
    <cfRule type="cellIs" dxfId="58" priority="68" operator="equal">
      <formula>"Alto"</formula>
    </cfRule>
    <cfRule type="cellIs" dxfId="57" priority="69" operator="equal">
      <formula>"Moderado"</formula>
    </cfRule>
    <cfRule type="cellIs" dxfId="56" priority="70" operator="equal">
      <formula>"Bajo"</formula>
    </cfRule>
  </conditionalFormatting>
  <conditionalFormatting sqref="K12 K15 K18 K21 K24 K27 K30 K33 K36 K39 K42 K45 K48 K51 K54 K57 K60 K63 K66">
    <cfRule type="cellIs" dxfId="55" priority="62" operator="equal">
      <formula>"Muy Alta"</formula>
    </cfRule>
    <cfRule type="cellIs" dxfId="54" priority="63" operator="equal">
      <formula>"Alta"</formula>
    </cfRule>
    <cfRule type="cellIs" dxfId="53" priority="64" operator="equal">
      <formula>"Media"</formula>
    </cfRule>
    <cfRule type="cellIs" dxfId="52" priority="65" operator="equal">
      <formula>"Baja"</formula>
    </cfRule>
    <cfRule type="cellIs" dxfId="51" priority="66" operator="equal">
      <formula>"Muy Baja"</formula>
    </cfRule>
  </conditionalFormatting>
  <conditionalFormatting sqref="K12:K68">
    <cfRule type="expression" dxfId="50" priority="57">
      <formula>IF($K12="Casi seguro",1,0)</formula>
    </cfRule>
    <cfRule type="expression" dxfId="49" priority="58">
      <formula>IF($K12="Probable",1,0)</formula>
    </cfRule>
    <cfRule type="expression" dxfId="48" priority="59">
      <formula>IF($K12="Posible",1,0)</formula>
    </cfRule>
    <cfRule type="expression" dxfId="47" priority="60">
      <formula>IF($K12="Improbable",1,0)</formula>
    </cfRule>
    <cfRule type="expression" dxfId="46" priority="61">
      <formula>IF($K12="Rara vez",1,0)</formula>
    </cfRule>
  </conditionalFormatting>
  <conditionalFormatting sqref="AB12 AB15 AB18 AB21 AB24 AB27 AB30 AB33 AB36 AB39 AB42 AB45 AB48 AB51 AB54 AB57 AB60 AB63 AB66">
    <cfRule type="cellIs" dxfId="45" priority="52" operator="equal">
      <formula>"Muy Alta"</formula>
    </cfRule>
    <cfRule type="cellIs" dxfId="44" priority="53" operator="equal">
      <formula>"Alta"</formula>
    </cfRule>
    <cfRule type="cellIs" dxfId="43" priority="54" operator="equal">
      <formula>"Media"</formula>
    </cfRule>
    <cfRule type="cellIs" dxfId="42" priority="55" operator="equal">
      <formula>"Baja"</formula>
    </cfRule>
    <cfRule type="cellIs" dxfId="41" priority="56" operator="equal">
      <formula>"Muy Baja"</formula>
    </cfRule>
  </conditionalFormatting>
  <conditionalFormatting sqref="AB12:AB68">
    <cfRule type="expression" dxfId="40" priority="47">
      <formula>IF($AB12="Casi seguro",1,0)</formula>
    </cfRule>
    <cfRule type="expression" dxfId="39" priority="48">
      <formula>IF($AB12="Probable",1,0)</formula>
    </cfRule>
    <cfRule type="expression" dxfId="38" priority="49">
      <formula>IF($AB12="Posible",1,0)</formula>
    </cfRule>
    <cfRule type="expression" dxfId="37" priority="50">
      <formula>IF($AB12="Improbable",1,0)</formula>
    </cfRule>
    <cfRule type="expression" dxfId="36" priority="51">
      <formula>IF($AB12="Rara vez",1,0)</formula>
    </cfRule>
  </conditionalFormatting>
  <conditionalFormatting sqref="AI9:AL11">
    <cfRule type="expression" dxfId="35" priority="37">
      <formula>IF(OR($AG9="Evitar",$AG9="Compartir",$AG9="Aceptar",$AG9="Reducir (Transferir)"),1,0)</formula>
    </cfRule>
    <cfRule type="expression" dxfId="34" priority="42">
      <formula>IF(AND($AF9="Moderado",OR($H9="Gestión",$H9="Seguridad de la Información (Pérdida de la Disponibilidad)",$H9="Seguridad de la Información (Pérdida de la Integridad)",$H9="Seguridad de la Información (Pérdida de Confidencialidad)",$H9="Fuga de Capital Intelectual",$H9="Estratégico")),1,0)</formula>
    </cfRule>
    <cfRule type="expression" dxfId="33" priority="46">
      <formula>IF($AF9="Bajo",1,0)</formula>
    </cfRule>
  </conditionalFormatting>
  <conditionalFormatting sqref="AI12:AL26 AI42:AL68 AK27:AK38 AI39:AK41">
    <cfRule type="expression" dxfId="32" priority="31">
      <formula>IF(OR($AG12="Evitar",$AG12="Compartir",$AG12="Aceptar",$AG12="Reducir (Transferir)"),1,0)</formula>
    </cfRule>
    <cfRule type="expression" dxfId="31" priority="32">
      <formula>IF(AND($AF12="Moderado",OR($H12="Gestión",$H12="Seguridad de la Información (Pérdida de la Disponibilidad)",$H12="Seguridad de la Información (Pérdida de la Integridad)",$H12="Seguridad de la Información (Pérdida de Confidencialidad)",$H12="Fuga de Capital Intelectual",$H12="Estratégico")),1,0)</formula>
    </cfRule>
    <cfRule type="expression" dxfId="30" priority="33">
      <formula>IF($AF12="Bajo",1,0)</formula>
    </cfRule>
  </conditionalFormatting>
  <conditionalFormatting sqref="AI27:AI38">
    <cfRule type="expression" dxfId="29" priority="28">
      <formula>IF(OR($AG27="Evitar",$AG27="Compartir",$AG27="Aceptar",$AG27="Reducir (Transferir)"),1,0)</formula>
    </cfRule>
  </conditionalFormatting>
  <conditionalFormatting sqref="AI27:AI38">
    <cfRule type="expression" dxfId="28" priority="29">
      <formula>IF(AND($AF27="Moderado",OR($H27="Gestión",$H27="Seguridad de la Información (Pérdida de la Disponibilidad)",$H27="Seguridad de la Información (Pérdida de la Integridad)",$H27="Seguridad de la Información (Pérdida de Confidencialidad)",$H27="Fuga de Capital Intelectual",$H27="Estratégico")),1,0)</formula>
    </cfRule>
  </conditionalFormatting>
  <conditionalFormatting sqref="AI27:AI38">
    <cfRule type="expression" dxfId="27" priority="30">
      <formula>IF($AF27="Bajo",1,0)</formula>
    </cfRule>
  </conditionalFormatting>
  <conditionalFormatting sqref="AJ27:AJ29">
    <cfRule type="expression" dxfId="26" priority="25">
      <formula>IF(OR($AG27="Evitar",$AG27="Compartir",$AG27="Aceptar",$AG27="Reducir (Transferir)"),1,0)</formula>
    </cfRule>
  </conditionalFormatting>
  <conditionalFormatting sqref="AJ27:AJ29">
    <cfRule type="expression" dxfId="25" priority="26">
      <formula>IF(AND($AF27="Moderado",OR($H27="Gestión",$H27="Seguridad de la Información (Pérdida de la Disponibilidad)",$H27="Seguridad de la Información (Pérdida de la Integridad)",$H27="Seguridad de la Información (Pérdida de Confidencialidad)",$H27="Fuga de Capital Intelectual",$H27="Estratégico")),1,0)</formula>
    </cfRule>
  </conditionalFormatting>
  <conditionalFormatting sqref="AJ27:AJ29">
    <cfRule type="expression" dxfId="24" priority="27">
      <formula>IF($AF27="Bajo",1,0)</formula>
    </cfRule>
  </conditionalFormatting>
  <conditionalFormatting sqref="AJ30:AJ32">
    <cfRule type="expression" dxfId="23" priority="22">
      <formula>IF(OR($AG30="Evitar",$AG30="Compartir",$AG30="Aceptar",$AG30="Reducir (Transferir)"),1,0)</formula>
    </cfRule>
  </conditionalFormatting>
  <conditionalFormatting sqref="AJ30:AJ32">
    <cfRule type="expression" dxfId="22" priority="23">
      <formula>IF(AND($AF30="Moderado",OR($H30="Gestión",$H30="Seguridad de la Información (Pérdida de la Disponibilidad)",$H30="Seguridad de la Información (Pérdida de la Integridad)",$H30="Seguridad de la Información (Pérdida de Confidencialidad)",$H30="Fuga de Capital Intelectual",$H30="Estratégico")),1,0)</formula>
    </cfRule>
  </conditionalFormatting>
  <conditionalFormatting sqref="AJ30:AJ32">
    <cfRule type="expression" dxfId="21" priority="24">
      <formula>IF($AF30="Bajo",1,0)</formula>
    </cfRule>
  </conditionalFormatting>
  <conditionalFormatting sqref="AJ33:AJ35">
    <cfRule type="expression" dxfId="20" priority="19">
      <formula>IF(OR($AG33="Evitar",$AG33="Compartir",$AG33="Aceptar",$AG33="Reducir (Transferir)"),1,0)</formula>
    </cfRule>
  </conditionalFormatting>
  <conditionalFormatting sqref="AJ33:AJ35">
    <cfRule type="expression" dxfId="19" priority="20">
      <formula>IF(AND($AF33="Moderado",OR($H33="Gestión",$H33="Seguridad de la Información (Pérdida de la Disponibilidad)",$H33="Seguridad de la Información (Pérdida de la Integridad)",$H33="Seguridad de la Información (Pérdida de Confidencialidad)",$H33="Fuga de Capital Intelectual",$H33="Estratégico")),1,0)</formula>
    </cfRule>
  </conditionalFormatting>
  <conditionalFormatting sqref="AJ33:AJ35">
    <cfRule type="expression" dxfId="18" priority="21">
      <formula>IF($AF33="Bajo",1,0)</formula>
    </cfRule>
  </conditionalFormatting>
  <conditionalFormatting sqref="AJ36:AJ38">
    <cfRule type="expression" dxfId="17" priority="16">
      <formula>IF(OR($AG36="Evitar",$AG36="Compartir",$AG36="Aceptar",$AG36="Reducir (Transferir)"),1,0)</formula>
    </cfRule>
  </conditionalFormatting>
  <conditionalFormatting sqref="AJ36:AJ38">
    <cfRule type="expression" dxfId="16" priority="17">
      <formula>IF(AND($AF36="Moderado",OR($H36="Gestión",$H36="Seguridad de la Información (Pérdida de la Disponibilidad)",$H36="Seguridad de la Información (Pérdida de la Integridad)",$H36="Seguridad de la Información (Pérdida de Confidencialidad)",$H36="Fuga de Capital Intelectual",$H36="Estratégico")),1,0)</formula>
    </cfRule>
  </conditionalFormatting>
  <conditionalFormatting sqref="AJ36:AJ38">
    <cfRule type="expression" dxfId="15" priority="18">
      <formula>IF($AF36="Bajo",1,0)</formula>
    </cfRule>
  </conditionalFormatting>
  <conditionalFormatting sqref="AL27:AL29">
    <cfRule type="expression" dxfId="14" priority="13">
      <formula>IF(OR($AG27="Evitar",$AG27="Compartir",$AG27="Aceptar",$AG27="Reducir (Transferir)"),1,0)</formula>
    </cfRule>
  </conditionalFormatting>
  <conditionalFormatting sqref="AL27:AL29">
    <cfRule type="expression" dxfId="13" priority="14">
      <formula>IF(AND($AF27="Moderado",OR($H27="Gestión",$H27="Seguridad de la Información (Pérdida de la Disponibilidad)",$H27="Seguridad de la Información (Pérdida de la Integridad)",$H27="Seguridad de la Información (Pérdida de Confidencialidad)",$H27="Fuga de Capital Intelectual",$H27="Estratégico")),1,0)</formula>
    </cfRule>
  </conditionalFormatting>
  <conditionalFormatting sqref="AL27:AL29">
    <cfRule type="expression" dxfId="12" priority="15">
      <formula>IF($AF27="Bajo",1,0)</formula>
    </cfRule>
  </conditionalFormatting>
  <conditionalFormatting sqref="AL30:AL32">
    <cfRule type="expression" dxfId="11" priority="10">
      <formula>IF(OR($AG30="Evitar",$AG30="Compartir",$AG30="Aceptar",$AG30="Reducir (Transferir)"),1,0)</formula>
    </cfRule>
  </conditionalFormatting>
  <conditionalFormatting sqref="AL30:AL32">
    <cfRule type="expression" dxfId="10" priority="11">
      <formula>IF(AND($AF30="Moderado",OR($H30="Gestión",$H30="Seguridad de la Información (Pérdida de la Disponibilidad)",$H30="Seguridad de la Información (Pérdida de la Integridad)",$H30="Seguridad de la Información (Pérdida de Confidencialidad)",$H30="Fuga de Capital Intelectual",$H30="Estratégico")),1,0)</formula>
    </cfRule>
  </conditionalFormatting>
  <conditionalFormatting sqref="AL30:AL32">
    <cfRule type="expression" dxfId="9" priority="12">
      <formula>IF($AF30="Bajo",1,0)</formula>
    </cfRule>
  </conditionalFormatting>
  <conditionalFormatting sqref="AL33:AL35">
    <cfRule type="expression" dxfId="8" priority="7">
      <formula>IF(OR($AG33="Evitar",$AG33="Compartir",$AG33="Aceptar",$AG33="Reducir (Transferir)"),1,0)</formula>
    </cfRule>
  </conditionalFormatting>
  <conditionalFormatting sqref="AL33:AL35">
    <cfRule type="expression" dxfId="7" priority="8">
      <formula>IF(AND($AF33="Moderado",OR($H33="Gestión",$H33="Seguridad de la Información (Pérdida de la Disponibilidad)",$H33="Seguridad de la Información (Pérdida de la Integridad)",$H33="Seguridad de la Información (Pérdida de Confidencialidad)",$H33="Fuga de Capital Intelectual",$H33="Estratégico")),1,0)</formula>
    </cfRule>
  </conditionalFormatting>
  <conditionalFormatting sqref="AL33:AL35">
    <cfRule type="expression" dxfId="6" priority="9">
      <formula>IF($AF33="Bajo",1,0)</formula>
    </cfRule>
  </conditionalFormatting>
  <conditionalFormatting sqref="AL36:AL38">
    <cfRule type="expression" dxfId="5" priority="4">
      <formula>IF(OR($AG36="Evitar",$AG36="Compartir",$AG36="Aceptar",$AG36="Reducir (Transferir)"),1,0)</formula>
    </cfRule>
  </conditionalFormatting>
  <conditionalFormatting sqref="AL36:AL38">
    <cfRule type="expression" dxfId="4" priority="5">
      <formula>IF(AND($AF36="Moderado",OR($H36="Gestión",$H36="Seguridad de la Información (Pérdida de la Disponibilidad)",$H36="Seguridad de la Información (Pérdida de la Integridad)",$H36="Seguridad de la Información (Pérdida de Confidencialidad)",$H36="Fuga de Capital Intelectual",$H36="Estratégico")),1,0)</formula>
    </cfRule>
  </conditionalFormatting>
  <conditionalFormatting sqref="AL36:AL38">
    <cfRule type="expression" dxfId="3" priority="6">
      <formula>IF($AF36="Bajo",1,0)</formula>
    </cfRule>
  </conditionalFormatting>
  <conditionalFormatting sqref="AL39:AL41">
    <cfRule type="expression" dxfId="2" priority="1">
      <formula>IF(OR($AG39="Evitar",$AG39="Compartir",$AG39="Aceptar",$AG39="Reducir (Transferir)"),1,0)</formula>
    </cfRule>
  </conditionalFormatting>
  <conditionalFormatting sqref="AL39:AL41">
    <cfRule type="expression" dxfId="1" priority="2">
      <formula>IF(AND($AF39="Moderado",OR($H39="Gestión",$H39="Seguridad de la Información (Pérdida de la Disponibilidad)",$H39="Seguridad de la Información (Pérdida de la Integridad)",$H39="Seguridad de la Información (Pérdida de Confidencialidad)",$H39="Fuga de Capital Intelectual",$H39="Estratégico")),1,0)</formula>
    </cfRule>
  </conditionalFormatting>
  <conditionalFormatting sqref="AL39:AL41">
    <cfRule type="expression" dxfId="0" priority="3">
      <formula>IF($AF39="Bajo",1,0)</formula>
    </cfRule>
  </conditionalFormatting>
  <dataValidations count="1">
    <dataValidation type="list" allowBlank="1" showInputMessage="1" showErrorMessage="1" sqref="AG9:AG68">
      <formula1>IF(OR($H9="Corrupción",$H9="Trámites, OPAs y Consultas de Acceso a la Información Pública",$H9="Lavado de Activos",$H9="Financiación del Terrorismo"),TratamientoCorrupcion,TratamientoV5)</formula1>
    </dataValidation>
  </dataValidations>
  <pageMargins left="0.7" right="0.7" top="0.75" bottom="0.75" header="0.3" footer="0.3"/>
  <pageSetup orientation="portrait"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O79"/>
  <sheetViews>
    <sheetView zoomScale="80" zoomScaleNormal="80" workbookViewId="0">
      <pane ySplit="8" topLeftCell="A24" activePane="bottomLeft" state="frozen"/>
      <selection pane="bottomLeft" activeCell="C27" sqref="C27:C29"/>
    </sheetView>
  </sheetViews>
  <sheetFormatPr baseColWidth="10" defaultColWidth="0" defaultRowHeight="16.5" zeroHeight="1" x14ac:dyDescent="0.3"/>
  <cols>
    <col min="1" max="1" width="4" style="8" bestFit="1" customWidth="1"/>
    <col min="2" max="2" width="19" style="8" customWidth="1"/>
    <col min="3" max="3" width="29.28515625" style="8" customWidth="1"/>
    <col min="4" max="4" width="21.28515625" style="2" customWidth="1"/>
    <col min="5" max="5" width="53.5703125" style="2" customWidth="1"/>
    <col min="6" max="6" width="8.5703125" style="2" hidden="1" customWidth="1"/>
    <col min="7" max="7" width="27.85546875" style="2" hidden="1" customWidth="1"/>
    <col min="8" max="8" width="23.7109375" style="2" hidden="1" customWidth="1"/>
    <col min="9" max="9" width="33.7109375" style="2" hidden="1" customWidth="1"/>
    <col min="10" max="10" width="9.5703125" style="2" hidden="1" customWidth="1"/>
    <col min="11" max="11" width="31.85546875" style="2" hidden="1" customWidth="1"/>
    <col min="12" max="12" width="23.7109375" style="2" hidden="1" customWidth="1"/>
    <col min="13" max="13" width="8.5703125" style="2" customWidth="1"/>
    <col min="14" max="14" width="27.85546875" style="2" customWidth="1"/>
    <col min="15" max="15" width="23.7109375" style="2" customWidth="1"/>
    <col min="16" max="16" width="33.7109375" style="2" customWidth="1"/>
    <col min="17" max="17" width="9.5703125" style="2" customWidth="1"/>
    <col min="18" max="18" width="31.85546875" style="2" customWidth="1"/>
    <col min="19" max="19" width="23.7109375" style="2" customWidth="1"/>
    <col min="20" max="20" width="8.5703125" style="2" customWidth="1"/>
    <col min="21" max="21" width="27.85546875" style="2" customWidth="1"/>
    <col min="22" max="22" width="23.7109375" style="2" customWidth="1"/>
    <col min="23" max="23" width="33.7109375" style="2" customWidth="1"/>
    <col min="24" max="24" width="9.5703125" style="2" customWidth="1"/>
    <col min="25" max="25" width="27.140625" style="2" customWidth="1"/>
    <col min="26" max="26" width="23.7109375" style="2" customWidth="1"/>
    <col min="27" max="27" width="11.42578125" style="2" customWidth="1"/>
    <col min="28" max="41" width="11.42578125" style="2" hidden="1" customWidth="1"/>
    <col min="42" max="16384" width="11.42578125" style="4" hidden="1"/>
  </cols>
  <sheetData>
    <row r="1" spans="1:41" ht="16.5" customHeight="1" x14ac:dyDescent="0.3">
      <c r="A1" s="99"/>
      <c r="B1" s="101"/>
      <c r="C1" s="166" t="s">
        <v>162</v>
      </c>
      <c r="D1" s="166"/>
      <c r="E1" s="166"/>
      <c r="F1" s="166"/>
      <c r="G1" s="166"/>
      <c r="H1" s="166"/>
      <c r="I1" s="166"/>
      <c r="J1" s="166"/>
      <c r="K1" s="166"/>
      <c r="L1" s="166"/>
      <c r="M1" s="166"/>
      <c r="N1" s="166"/>
      <c r="O1" s="166"/>
      <c r="P1" s="166"/>
      <c r="Q1" s="166"/>
      <c r="R1" s="166"/>
      <c r="S1" s="166"/>
      <c r="T1" s="166"/>
      <c r="U1" s="166"/>
      <c r="V1" s="166"/>
      <c r="W1" s="166"/>
      <c r="X1" s="166"/>
      <c r="Y1" s="184" t="s">
        <v>264</v>
      </c>
      <c r="Z1" s="184"/>
      <c r="AA1" s="3"/>
      <c r="AB1" s="3"/>
      <c r="AC1" s="3"/>
      <c r="AD1" s="3"/>
      <c r="AE1" s="3"/>
      <c r="AF1" s="3"/>
      <c r="AG1" s="3"/>
      <c r="AH1" s="3"/>
      <c r="AI1" s="3"/>
      <c r="AJ1" s="3"/>
      <c r="AK1" s="3"/>
      <c r="AL1" s="3"/>
      <c r="AM1" s="3"/>
      <c r="AN1" s="3"/>
      <c r="AO1" s="3"/>
    </row>
    <row r="2" spans="1:41" ht="16.5" customHeight="1" x14ac:dyDescent="0.3">
      <c r="A2" s="102"/>
      <c r="B2" s="104"/>
      <c r="C2" s="166"/>
      <c r="D2" s="166"/>
      <c r="E2" s="166"/>
      <c r="F2" s="166"/>
      <c r="G2" s="166"/>
      <c r="H2" s="166"/>
      <c r="I2" s="166"/>
      <c r="J2" s="166"/>
      <c r="K2" s="166"/>
      <c r="L2" s="166"/>
      <c r="M2" s="166"/>
      <c r="N2" s="166"/>
      <c r="O2" s="166"/>
      <c r="P2" s="166"/>
      <c r="Q2" s="166"/>
      <c r="R2" s="166"/>
      <c r="S2" s="166"/>
      <c r="T2" s="166"/>
      <c r="U2" s="166"/>
      <c r="V2" s="166"/>
      <c r="W2" s="166"/>
      <c r="X2" s="166"/>
      <c r="Y2" s="184" t="s">
        <v>263</v>
      </c>
      <c r="Z2" s="184"/>
      <c r="AA2" s="3"/>
      <c r="AB2" s="3"/>
      <c r="AC2" s="3"/>
      <c r="AD2" s="3"/>
      <c r="AE2" s="3"/>
      <c r="AF2" s="3"/>
      <c r="AG2" s="3"/>
      <c r="AH2" s="3"/>
      <c r="AI2" s="3"/>
      <c r="AJ2" s="3"/>
      <c r="AK2" s="3"/>
      <c r="AL2" s="3"/>
      <c r="AM2" s="3"/>
      <c r="AN2" s="3"/>
      <c r="AO2" s="3"/>
    </row>
    <row r="3" spans="1:41" x14ac:dyDescent="0.3">
      <c r="A3" s="102"/>
      <c r="B3" s="104"/>
      <c r="C3" s="166"/>
      <c r="D3" s="166"/>
      <c r="E3" s="166"/>
      <c r="F3" s="166"/>
      <c r="G3" s="166"/>
      <c r="H3" s="166"/>
      <c r="I3" s="166"/>
      <c r="J3" s="166"/>
      <c r="K3" s="166"/>
      <c r="L3" s="166"/>
      <c r="M3" s="166"/>
      <c r="N3" s="166"/>
      <c r="O3" s="166"/>
      <c r="P3" s="166"/>
      <c r="Q3" s="166"/>
      <c r="R3" s="166"/>
      <c r="S3" s="166"/>
      <c r="T3" s="166"/>
      <c r="U3" s="166"/>
      <c r="V3" s="166"/>
      <c r="W3" s="166"/>
      <c r="X3" s="166"/>
      <c r="Y3" s="184" t="s">
        <v>311</v>
      </c>
      <c r="Z3" s="184"/>
      <c r="AA3" s="3"/>
      <c r="AB3" s="3"/>
      <c r="AC3" s="3"/>
      <c r="AD3" s="3"/>
      <c r="AE3" s="3"/>
      <c r="AF3" s="3"/>
      <c r="AG3" s="3"/>
      <c r="AH3" s="3"/>
      <c r="AI3" s="3"/>
      <c r="AJ3" s="3"/>
      <c r="AK3" s="3"/>
      <c r="AL3" s="3"/>
      <c r="AM3" s="3"/>
      <c r="AN3" s="3"/>
      <c r="AO3" s="3"/>
    </row>
    <row r="4" spans="1:41" x14ac:dyDescent="0.3">
      <c r="A4" s="105"/>
      <c r="B4" s="107"/>
      <c r="C4" s="166"/>
      <c r="D4" s="166"/>
      <c r="E4" s="166"/>
      <c r="F4" s="166"/>
      <c r="G4" s="166"/>
      <c r="H4" s="166"/>
      <c r="I4" s="166"/>
      <c r="J4" s="166"/>
      <c r="K4" s="166"/>
      <c r="L4" s="166"/>
      <c r="M4" s="166"/>
      <c r="N4" s="166"/>
      <c r="O4" s="166"/>
      <c r="P4" s="166"/>
      <c r="Q4" s="166"/>
      <c r="R4" s="166"/>
      <c r="S4" s="166"/>
      <c r="T4" s="166"/>
      <c r="U4" s="166"/>
      <c r="V4" s="166"/>
      <c r="W4" s="166"/>
      <c r="X4" s="166"/>
      <c r="Y4" s="184" t="s">
        <v>355</v>
      </c>
      <c r="Z4" s="184"/>
      <c r="AA4" s="3"/>
      <c r="AB4" s="3"/>
      <c r="AC4" s="3"/>
      <c r="AD4" s="3"/>
      <c r="AE4" s="3"/>
      <c r="AF4" s="3"/>
      <c r="AG4" s="3"/>
      <c r="AH4" s="3"/>
      <c r="AI4" s="3"/>
      <c r="AJ4" s="3"/>
      <c r="AK4" s="3"/>
      <c r="AL4" s="3"/>
      <c r="AM4" s="3"/>
      <c r="AN4" s="3"/>
      <c r="AO4" s="3"/>
    </row>
    <row r="5" spans="1:41" x14ac:dyDescent="0.3">
      <c r="A5" s="12"/>
      <c r="B5" s="15"/>
      <c r="C5" s="12"/>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row>
    <row r="6" spans="1:41" ht="15.75" customHeight="1" x14ac:dyDescent="0.3">
      <c r="A6" s="137" t="s">
        <v>109</v>
      </c>
      <c r="B6" s="137"/>
      <c r="C6" s="137"/>
      <c r="D6" s="189"/>
      <c r="E6" s="55" t="s">
        <v>0</v>
      </c>
      <c r="F6" s="239" t="s">
        <v>268</v>
      </c>
      <c r="G6" s="239"/>
      <c r="H6" s="239"/>
      <c r="I6" s="240"/>
      <c r="J6" s="240"/>
      <c r="K6" s="240"/>
      <c r="L6" s="240"/>
      <c r="M6" s="239" t="s">
        <v>269</v>
      </c>
      <c r="N6" s="239"/>
      <c r="O6" s="239"/>
      <c r="P6" s="240"/>
      <c r="Q6" s="240"/>
      <c r="R6" s="240"/>
      <c r="S6" s="240"/>
      <c r="T6" s="239" t="s">
        <v>270</v>
      </c>
      <c r="U6" s="239"/>
      <c r="V6" s="239"/>
      <c r="W6" s="240"/>
      <c r="X6" s="240"/>
      <c r="Y6" s="240"/>
      <c r="Z6" s="240"/>
      <c r="AA6" s="3"/>
      <c r="AB6" s="3"/>
      <c r="AC6" s="3"/>
      <c r="AD6" s="3"/>
      <c r="AE6" s="3"/>
      <c r="AF6" s="3"/>
      <c r="AG6" s="3"/>
      <c r="AH6" s="3"/>
      <c r="AI6" s="3"/>
      <c r="AJ6" s="3"/>
      <c r="AK6" s="3"/>
      <c r="AL6" s="3"/>
      <c r="AM6" s="3"/>
      <c r="AN6" s="3"/>
      <c r="AO6" s="3"/>
    </row>
    <row r="7" spans="1:41" ht="27.75" customHeight="1" x14ac:dyDescent="0.3">
      <c r="A7" s="242" t="s">
        <v>88</v>
      </c>
      <c r="B7" s="138" t="s">
        <v>39</v>
      </c>
      <c r="C7" s="137" t="s">
        <v>1</v>
      </c>
      <c r="D7" s="243" t="s">
        <v>86</v>
      </c>
      <c r="E7" s="189" t="s">
        <v>329</v>
      </c>
      <c r="F7" s="249" t="s">
        <v>33</v>
      </c>
      <c r="G7" s="249"/>
      <c r="H7" s="249"/>
      <c r="I7" s="19" t="s">
        <v>34</v>
      </c>
      <c r="J7" s="241" t="s">
        <v>35</v>
      </c>
      <c r="K7" s="241"/>
      <c r="L7" s="241"/>
      <c r="M7" s="249" t="s">
        <v>33</v>
      </c>
      <c r="N7" s="249"/>
      <c r="O7" s="249"/>
      <c r="P7" s="19" t="s">
        <v>34</v>
      </c>
      <c r="Q7" s="241" t="s">
        <v>35</v>
      </c>
      <c r="R7" s="241"/>
      <c r="S7" s="241"/>
      <c r="T7" s="249" t="s">
        <v>33</v>
      </c>
      <c r="U7" s="249"/>
      <c r="V7" s="249"/>
      <c r="W7" s="19" t="s">
        <v>34</v>
      </c>
      <c r="X7" s="241" t="s">
        <v>35</v>
      </c>
      <c r="Y7" s="241"/>
      <c r="Z7" s="241"/>
      <c r="AA7" s="3"/>
      <c r="AB7" s="3"/>
      <c r="AC7" s="3"/>
      <c r="AD7" s="3"/>
      <c r="AE7" s="3"/>
      <c r="AF7" s="3"/>
      <c r="AG7" s="3"/>
      <c r="AH7" s="3"/>
      <c r="AI7" s="3"/>
      <c r="AJ7" s="3"/>
      <c r="AK7" s="3"/>
      <c r="AL7" s="3"/>
      <c r="AM7" s="3"/>
      <c r="AN7" s="3"/>
      <c r="AO7" s="3"/>
    </row>
    <row r="8" spans="1:41" ht="30.75" customHeight="1" x14ac:dyDescent="0.25">
      <c r="A8" s="242"/>
      <c r="B8" s="138"/>
      <c r="C8" s="137"/>
      <c r="D8" s="243"/>
      <c r="E8" s="189"/>
      <c r="F8" s="41" t="s">
        <v>36</v>
      </c>
      <c r="G8" s="41" t="s">
        <v>30</v>
      </c>
      <c r="H8" s="41" t="s">
        <v>31</v>
      </c>
      <c r="I8" s="42" t="s">
        <v>32</v>
      </c>
      <c r="J8" s="43" t="s">
        <v>36</v>
      </c>
      <c r="K8" s="43" t="s">
        <v>37</v>
      </c>
      <c r="L8" s="43" t="s">
        <v>38</v>
      </c>
      <c r="M8" s="41" t="s">
        <v>36</v>
      </c>
      <c r="N8" s="41" t="s">
        <v>30</v>
      </c>
      <c r="O8" s="41" t="s">
        <v>31</v>
      </c>
      <c r="P8" s="42" t="s">
        <v>32</v>
      </c>
      <c r="Q8" s="43" t="s">
        <v>36</v>
      </c>
      <c r="R8" s="43" t="s">
        <v>37</v>
      </c>
      <c r="S8" s="43" t="s">
        <v>38</v>
      </c>
      <c r="T8" s="41" t="s">
        <v>36</v>
      </c>
      <c r="U8" s="41" t="s">
        <v>30</v>
      </c>
      <c r="V8" s="41" t="s">
        <v>31</v>
      </c>
      <c r="W8" s="42" t="s">
        <v>32</v>
      </c>
      <c r="X8" s="43" t="s">
        <v>36</v>
      </c>
      <c r="Y8" s="43" t="s">
        <v>37</v>
      </c>
      <c r="Z8" s="43" t="s">
        <v>38</v>
      </c>
      <c r="AA8" s="13"/>
      <c r="AB8" s="13"/>
      <c r="AC8" s="13"/>
      <c r="AD8" s="13"/>
      <c r="AE8" s="13"/>
      <c r="AF8" s="13"/>
      <c r="AG8" s="13"/>
      <c r="AH8" s="13"/>
      <c r="AI8" s="13"/>
      <c r="AJ8" s="13"/>
      <c r="AK8" s="13"/>
      <c r="AL8" s="13"/>
      <c r="AM8" s="13"/>
      <c r="AN8" s="13"/>
      <c r="AO8" s="13"/>
    </row>
    <row r="9" spans="1:41" ht="16.5" customHeight="1" x14ac:dyDescent="0.25">
      <c r="A9" s="118">
        <v>1</v>
      </c>
      <c r="B9" s="185" t="str">
        <f>IF('2. Identificación del Riesgo'!B9:B11="","",'2. Identificación del Riesgo'!B9:B11)</f>
        <v>Tecnologías de la Información y las Comunicaciones</v>
      </c>
      <c r="C9" s="119" t="str">
        <f>IF('2. Identificación del Riesgo'!G9:G11="","",'2. Identificación del Riesgo'!G9:G11)</f>
        <v>Posibilidad de Afectación Económica (o presupuestal) y Reputacional por daños en los equipos de instrumentación y comunicación debido a Fallas de funcionamiento por el uso rutinario.</v>
      </c>
      <c r="D9" s="119" t="str">
        <f>IF('2. Identificación del Riesgo'!H9:H11="","",'2. Identificación del Riesgo'!H9:H11)</f>
        <v>Gestión</v>
      </c>
      <c r="E9" s="233" t="str">
        <f>IF('7. Mapa de Riesgos General'!AI9:AI11="","",'7. Mapa de Riesgos General'!AI9:AI11)</f>
        <v/>
      </c>
      <c r="F9" s="244">
        <v>0.33</v>
      </c>
      <c r="G9" s="245" t="s">
        <v>498</v>
      </c>
      <c r="H9" s="250" t="s">
        <v>499</v>
      </c>
      <c r="I9" s="245"/>
      <c r="J9" s="244"/>
      <c r="K9" s="245"/>
      <c r="L9" s="245"/>
      <c r="M9" s="244">
        <v>1</v>
      </c>
      <c r="N9" s="245" t="s">
        <v>500</v>
      </c>
      <c r="O9" s="250" t="s">
        <v>501</v>
      </c>
      <c r="P9" s="251" t="s">
        <v>543</v>
      </c>
      <c r="Q9" s="252"/>
      <c r="R9" s="251"/>
      <c r="S9" s="251"/>
      <c r="T9" s="252"/>
      <c r="U9" s="253"/>
      <c r="V9" s="253"/>
      <c r="W9" s="251"/>
      <c r="X9" s="252"/>
      <c r="Y9" s="251"/>
      <c r="Z9" s="251"/>
      <c r="AA9" s="14"/>
      <c r="AB9" s="14"/>
      <c r="AC9" s="14"/>
      <c r="AD9" s="14"/>
      <c r="AE9" s="14"/>
      <c r="AF9" s="14"/>
      <c r="AG9" s="14"/>
      <c r="AH9" s="14"/>
      <c r="AI9" s="14"/>
      <c r="AJ9" s="14"/>
      <c r="AK9" s="14"/>
      <c r="AL9" s="14"/>
      <c r="AM9" s="14"/>
      <c r="AN9" s="14"/>
      <c r="AO9" s="14"/>
    </row>
    <row r="10" spans="1:41" x14ac:dyDescent="0.3">
      <c r="A10" s="118"/>
      <c r="B10" s="185"/>
      <c r="C10" s="119"/>
      <c r="D10" s="119"/>
      <c r="E10" s="233"/>
      <c r="F10" s="125"/>
      <c r="G10" s="125"/>
      <c r="H10" s="125"/>
      <c r="I10" s="125"/>
      <c r="J10" s="125"/>
      <c r="K10" s="125"/>
      <c r="L10" s="125"/>
      <c r="M10" s="125"/>
      <c r="N10" s="125"/>
      <c r="O10" s="125"/>
      <c r="P10" s="235"/>
      <c r="Q10" s="237"/>
      <c r="R10" s="235"/>
      <c r="S10" s="235"/>
      <c r="T10" s="237"/>
      <c r="U10" s="235"/>
      <c r="V10" s="235"/>
      <c r="W10" s="235"/>
      <c r="X10" s="237"/>
      <c r="Y10" s="235"/>
      <c r="Z10" s="235"/>
      <c r="AA10" s="3"/>
      <c r="AB10" s="3"/>
      <c r="AC10" s="3"/>
      <c r="AD10" s="3"/>
      <c r="AE10" s="3"/>
      <c r="AF10" s="3"/>
      <c r="AG10" s="3"/>
      <c r="AH10" s="3"/>
      <c r="AI10" s="3"/>
      <c r="AJ10" s="3"/>
      <c r="AK10" s="3"/>
      <c r="AL10" s="3"/>
      <c r="AM10" s="3"/>
      <c r="AN10" s="3"/>
      <c r="AO10" s="3"/>
    </row>
    <row r="11" spans="1:41" x14ac:dyDescent="0.3">
      <c r="A11" s="118"/>
      <c r="B11" s="185"/>
      <c r="C11" s="119"/>
      <c r="D11" s="119"/>
      <c r="E11" s="233"/>
      <c r="F11" s="126"/>
      <c r="G11" s="126"/>
      <c r="H11" s="126"/>
      <c r="I11" s="126"/>
      <c r="J11" s="126"/>
      <c r="K11" s="126"/>
      <c r="L11" s="126"/>
      <c r="M11" s="126"/>
      <c r="N11" s="126"/>
      <c r="O11" s="126"/>
      <c r="P11" s="235"/>
      <c r="Q11" s="237"/>
      <c r="R11" s="235"/>
      <c r="S11" s="235"/>
      <c r="T11" s="237"/>
      <c r="U11" s="235"/>
      <c r="V11" s="235"/>
      <c r="W11" s="235"/>
      <c r="X11" s="237"/>
      <c r="Y11" s="235"/>
      <c r="Z11" s="235"/>
      <c r="AA11" s="3"/>
      <c r="AB11" s="3"/>
      <c r="AC11" s="3"/>
      <c r="AD11" s="3"/>
      <c r="AE11" s="3"/>
      <c r="AF11" s="3"/>
      <c r="AG11" s="3"/>
      <c r="AH11" s="3"/>
      <c r="AI11" s="3"/>
      <c r="AJ11" s="3"/>
      <c r="AK11" s="3"/>
      <c r="AL11" s="3"/>
      <c r="AM11" s="3"/>
      <c r="AN11" s="3"/>
      <c r="AO11" s="3"/>
    </row>
    <row r="12" spans="1:41" ht="16.5" customHeight="1" x14ac:dyDescent="0.3">
      <c r="A12" s="118">
        <v>2</v>
      </c>
      <c r="B12" s="185" t="str">
        <f>IF('2. Identificación del Riesgo'!B12:B14="","",'2. Identificación del Riesgo'!B12:B14)</f>
        <v>Tecnologías de la Información y las Comunicaciones</v>
      </c>
      <c r="C12" s="119" t="str">
        <f>IF('2. Identificación del Riesgo'!G12:G14="","",'2. Identificación del Riesgo'!G12:G14)</f>
        <v>Posibilidad de Afectación reputacional por Acceso no autorizado a los Sistemas de Información Debido a posibles ataques ciberneticos Y/o Falta de seguimiento efectivo a la cancelación de los usuarios que ya no laboran en la entidad.</v>
      </c>
      <c r="D12" s="119" t="str">
        <f>IF('2. Identificación del Riesgo'!H12:H14="","",'2. Identificación del Riesgo'!H12:H14)</f>
        <v>Gestión</v>
      </c>
      <c r="E12" s="233" t="str">
        <f>IF('7. Mapa de Riesgos General'!AI12:AI14="","",'7. Mapa de Riesgos General'!AI12:AI14)</f>
        <v/>
      </c>
      <c r="F12" s="246">
        <v>0.33</v>
      </c>
      <c r="G12" s="247" t="s">
        <v>478</v>
      </c>
      <c r="H12" s="248" t="s">
        <v>479</v>
      </c>
      <c r="I12" s="247"/>
      <c r="J12" s="246"/>
      <c r="K12" s="247"/>
      <c r="L12" s="247"/>
      <c r="M12" s="246">
        <v>1</v>
      </c>
      <c r="N12" s="247" t="s">
        <v>480</v>
      </c>
      <c r="O12" s="248" t="s">
        <v>481</v>
      </c>
      <c r="P12" s="234" t="s">
        <v>544</v>
      </c>
      <c r="Q12" s="236"/>
      <c r="R12" s="234"/>
      <c r="S12" s="234"/>
      <c r="T12" s="236"/>
      <c r="U12" s="238"/>
      <c r="V12" s="238"/>
      <c r="W12" s="234"/>
      <c r="X12" s="236"/>
      <c r="Y12" s="234"/>
      <c r="Z12" s="234"/>
      <c r="AA12" s="3"/>
      <c r="AB12" s="3"/>
      <c r="AC12" s="3"/>
      <c r="AD12" s="3"/>
      <c r="AE12" s="3"/>
      <c r="AF12" s="3"/>
      <c r="AG12" s="3"/>
      <c r="AH12" s="3"/>
      <c r="AI12" s="3"/>
      <c r="AJ12" s="3"/>
      <c r="AK12" s="3"/>
      <c r="AL12" s="3"/>
      <c r="AM12" s="3"/>
      <c r="AN12" s="3"/>
      <c r="AO12" s="3"/>
    </row>
    <row r="13" spans="1:41" x14ac:dyDescent="0.3">
      <c r="A13" s="118"/>
      <c r="B13" s="185"/>
      <c r="C13" s="119"/>
      <c r="D13" s="119"/>
      <c r="E13" s="233"/>
      <c r="F13" s="125"/>
      <c r="G13" s="125"/>
      <c r="H13" s="125"/>
      <c r="I13" s="125"/>
      <c r="J13" s="125"/>
      <c r="K13" s="125"/>
      <c r="L13" s="125"/>
      <c r="M13" s="125"/>
      <c r="N13" s="125"/>
      <c r="O13" s="125"/>
      <c r="P13" s="235"/>
      <c r="Q13" s="237"/>
      <c r="R13" s="235"/>
      <c r="S13" s="235"/>
      <c r="T13" s="237"/>
      <c r="U13" s="235"/>
      <c r="V13" s="235"/>
      <c r="W13" s="235"/>
      <c r="X13" s="237"/>
      <c r="Y13" s="235"/>
      <c r="Z13" s="235"/>
      <c r="AA13" s="3"/>
      <c r="AB13" s="3"/>
      <c r="AC13" s="3"/>
      <c r="AD13" s="3"/>
      <c r="AE13" s="3"/>
      <c r="AF13" s="3"/>
      <c r="AG13" s="3"/>
      <c r="AH13" s="3"/>
      <c r="AI13" s="3"/>
      <c r="AJ13" s="3"/>
      <c r="AK13" s="3"/>
      <c r="AL13" s="3"/>
      <c r="AM13" s="3"/>
      <c r="AN13" s="3"/>
      <c r="AO13" s="3"/>
    </row>
    <row r="14" spans="1:41" x14ac:dyDescent="0.3">
      <c r="A14" s="118"/>
      <c r="B14" s="185"/>
      <c r="C14" s="119"/>
      <c r="D14" s="119"/>
      <c r="E14" s="233"/>
      <c r="F14" s="126"/>
      <c r="G14" s="126"/>
      <c r="H14" s="126"/>
      <c r="I14" s="126"/>
      <c r="J14" s="126"/>
      <c r="K14" s="126"/>
      <c r="L14" s="126"/>
      <c r="M14" s="126"/>
      <c r="N14" s="126"/>
      <c r="O14" s="126"/>
      <c r="P14" s="235"/>
      <c r="Q14" s="237"/>
      <c r="R14" s="235"/>
      <c r="S14" s="235"/>
      <c r="T14" s="237"/>
      <c r="U14" s="235"/>
      <c r="V14" s="235"/>
      <c r="W14" s="235"/>
      <c r="X14" s="237"/>
      <c r="Y14" s="235"/>
      <c r="Z14" s="235"/>
      <c r="AA14" s="3"/>
      <c r="AB14" s="3"/>
      <c r="AC14" s="3"/>
      <c r="AD14" s="3"/>
      <c r="AE14" s="3"/>
      <c r="AF14" s="3"/>
      <c r="AG14" s="3"/>
      <c r="AH14" s="3"/>
      <c r="AI14" s="3"/>
      <c r="AJ14" s="3"/>
      <c r="AK14" s="3"/>
      <c r="AL14" s="3"/>
      <c r="AM14" s="3"/>
      <c r="AN14" s="3"/>
      <c r="AO14" s="3"/>
    </row>
    <row r="15" spans="1:41" ht="16.5" customHeight="1" x14ac:dyDescent="0.3">
      <c r="A15" s="118">
        <v>3</v>
      </c>
      <c r="B15" s="185" t="str">
        <f>IF('2. Identificación del Riesgo'!B15:B17="","",'2. Identificación del Riesgo'!B15:B17)</f>
        <v>Tecnologías de la Información y las Comunicaciones</v>
      </c>
      <c r="C15" s="119" t="str">
        <f>IF('2. Identificación del Riesgo'!G15:G17="","",'2. Identificación del Riesgo'!G15:G17)</f>
        <v>Posibilidad de afectación reputacional por falencias en desarrollos y  soluciones tecnológicas debido a Falta de control y seguimiento durante el ciclo de vida del sistema de información,  No hay personal especializado en pruebas de sotfware, Falta monitoreo automatizado de soluciones, Pruebas de seguridad antes de salir a producción, perdidas de conexión de las bases de datos por falla en la infraestructura tecnológica</v>
      </c>
      <c r="D15" s="119" t="str">
        <f>IF('2. Identificación del Riesgo'!H15:H17="","",'2. Identificación del Riesgo'!H15:H17)</f>
        <v>Gestión</v>
      </c>
      <c r="E15" s="233" t="str">
        <f>IF('7. Mapa de Riesgos General'!AI15:AI17="","",'7. Mapa de Riesgos General'!AI15:AI17)</f>
        <v/>
      </c>
      <c r="F15" s="246">
        <v>0.33</v>
      </c>
      <c r="G15" s="247" t="s">
        <v>482</v>
      </c>
      <c r="H15" s="248" t="s">
        <v>483</v>
      </c>
      <c r="I15" s="247"/>
      <c r="J15" s="246"/>
      <c r="K15" s="247"/>
      <c r="L15" s="247"/>
      <c r="M15" s="246">
        <v>1</v>
      </c>
      <c r="N15" s="247" t="s">
        <v>484</v>
      </c>
      <c r="O15" s="248" t="s">
        <v>485</v>
      </c>
      <c r="P15" s="234" t="s">
        <v>545</v>
      </c>
      <c r="Q15" s="236"/>
      <c r="R15" s="234"/>
      <c r="S15" s="234"/>
      <c r="T15" s="236"/>
      <c r="U15" s="238"/>
      <c r="V15" s="238"/>
      <c r="W15" s="234"/>
      <c r="X15" s="236"/>
      <c r="Y15" s="234"/>
      <c r="Z15" s="234"/>
      <c r="AA15" s="3"/>
      <c r="AB15" s="3"/>
      <c r="AC15" s="3"/>
      <c r="AD15" s="3"/>
      <c r="AE15" s="3"/>
      <c r="AF15" s="3"/>
      <c r="AG15" s="3"/>
      <c r="AH15" s="3"/>
      <c r="AI15" s="3"/>
      <c r="AJ15" s="3"/>
      <c r="AK15" s="3"/>
      <c r="AL15" s="3"/>
      <c r="AM15" s="3"/>
      <c r="AN15" s="3"/>
      <c r="AO15" s="3"/>
    </row>
    <row r="16" spans="1:41" x14ac:dyDescent="0.3">
      <c r="A16" s="118"/>
      <c r="B16" s="185"/>
      <c r="C16" s="119"/>
      <c r="D16" s="119"/>
      <c r="E16" s="233"/>
      <c r="F16" s="125"/>
      <c r="G16" s="125"/>
      <c r="H16" s="125"/>
      <c r="I16" s="125"/>
      <c r="J16" s="125"/>
      <c r="K16" s="125"/>
      <c r="L16" s="125"/>
      <c r="M16" s="125"/>
      <c r="N16" s="125"/>
      <c r="O16" s="125"/>
      <c r="P16" s="235"/>
      <c r="Q16" s="237"/>
      <c r="R16" s="235"/>
      <c r="S16" s="235"/>
      <c r="T16" s="237"/>
      <c r="U16" s="235"/>
      <c r="V16" s="235"/>
      <c r="W16" s="235"/>
      <c r="X16" s="237"/>
      <c r="Y16" s="235"/>
      <c r="Z16" s="235"/>
      <c r="AA16" s="3"/>
      <c r="AB16" s="3"/>
      <c r="AC16" s="3"/>
      <c r="AD16" s="3"/>
      <c r="AE16" s="3"/>
      <c r="AF16" s="3"/>
      <c r="AG16" s="3"/>
      <c r="AH16" s="3"/>
      <c r="AI16" s="3"/>
      <c r="AJ16" s="3"/>
      <c r="AK16" s="3"/>
      <c r="AL16" s="3"/>
      <c r="AM16" s="3"/>
      <c r="AN16" s="3"/>
      <c r="AO16" s="3"/>
    </row>
    <row r="17" spans="1:41" x14ac:dyDescent="0.3">
      <c r="A17" s="118"/>
      <c r="B17" s="185"/>
      <c r="C17" s="119"/>
      <c r="D17" s="119"/>
      <c r="E17" s="233"/>
      <c r="F17" s="126"/>
      <c r="G17" s="126"/>
      <c r="H17" s="126"/>
      <c r="I17" s="126"/>
      <c r="J17" s="126"/>
      <c r="K17" s="126"/>
      <c r="L17" s="126"/>
      <c r="M17" s="126"/>
      <c r="N17" s="126"/>
      <c r="O17" s="126"/>
      <c r="P17" s="235"/>
      <c r="Q17" s="237"/>
      <c r="R17" s="235"/>
      <c r="S17" s="235"/>
      <c r="T17" s="237"/>
      <c r="U17" s="235"/>
      <c r="V17" s="235"/>
      <c r="W17" s="235"/>
      <c r="X17" s="237"/>
      <c r="Y17" s="235"/>
      <c r="Z17" s="235"/>
      <c r="AA17" s="3"/>
      <c r="AB17" s="3"/>
      <c r="AC17" s="3"/>
      <c r="AD17" s="3"/>
      <c r="AE17" s="3"/>
      <c r="AF17" s="3"/>
      <c r="AG17" s="3"/>
      <c r="AH17" s="3"/>
      <c r="AI17" s="3"/>
      <c r="AJ17" s="3"/>
      <c r="AK17" s="3"/>
      <c r="AL17" s="3"/>
      <c r="AM17" s="3"/>
      <c r="AN17" s="3"/>
      <c r="AO17" s="3"/>
    </row>
    <row r="18" spans="1:41" ht="16.5" customHeight="1" x14ac:dyDescent="0.3">
      <c r="A18" s="118">
        <v>4</v>
      </c>
      <c r="B18" s="185" t="str">
        <f>IF('2. Identificación del Riesgo'!B18:B20="","",'2. Identificación del Riesgo'!B18:B20)</f>
        <v>Tecnologías de la Información y las Comunicaciones</v>
      </c>
      <c r="C18" s="119" t="str">
        <f>IF('2. Identificación del Riesgo'!G18:G20="","",'2. Identificación del Riesgo'!G18:G20)</f>
        <v xml:space="preserve"> Posibilidad de afectación reputacional por falencias en la operatividad de la infraestructura tecnológica debido a Falta de operatividad de la infraestructura (Servidores, pc, aires acondicionados, UPS,etc) por problemas de obsolescencia tecnológica, software desactualizado o, con fallas o, terminación de vida util de componentes.
Problemas con el fluido eléctrico en términos de falta del mismo, sobrecargas y problemas en la red eléctrica.
 Falta de conectividad de red o problemas con infraestructura de red de comunicaciones (LAN / WAN)</v>
      </c>
      <c r="D18" s="119" t="str">
        <f>IF('2. Identificación del Riesgo'!H18:H20="","",'2. Identificación del Riesgo'!H18:H20)</f>
        <v>Gestión</v>
      </c>
      <c r="E18" s="233" t="str">
        <f>IF('7. Mapa de Riesgos General'!AI18:AI20="","",'7. Mapa de Riesgos General'!AI18:AI20)</f>
        <v/>
      </c>
      <c r="F18" s="246">
        <v>0.33</v>
      </c>
      <c r="G18" s="247" t="s">
        <v>486</v>
      </c>
      <c r="H18" s="248" t="s">
        <v>487</v>
      </c>
      <c r="I18" s="247"/>
      <c r="J18" s="246"/>
      <c r="K18" s="247"/>
      <c r="L18" s="247"/>
      <c r="M18" s="246">
        <v>1</v>
      </c>
      <c r="N18" s="247" t="s">
        <v>488</v>
      </c>
      <c r="O18" s="248" t="s">
        <v>489</v>
      </c>
      <c r="P18" s="234" t="s">
        <v>546</v>
      </c>
      <c r="Q18" s="236"/>
      <c r="R18" s="234"/>
      <c r="S18" s="234"/>
      <c r="T18" s="236"/>
      <c r="U18" s="238"/>
      <c r="V18" s="238"/>
      <c r="W18" s="234"/>
      <c r="X18" s="236"/>
      <c r="Y18" s="234"/>
      <c r="Z18" s="234"/>
      <c r="AA18" s="3"/>
      <c r="AB18" s="3"/>
      <c r="AC18" s="3"/>
      <c r="AD18" s="3"/>
      <c r="AE18" s="3"/>
      <c r="AF18" s="3"/>
      <c r="AG18" s="3"/>
      <c r="AH18" s="3"/>
      <c r="AI18" s="3"/>
      <c r="AJ18" s="3"/>
      <c r="AK18" s="3"/>
      <c r="AL18" s="3"/>
      <c r="AM18" s="3"/>
      <c r="AN18" s="3"/>
      <c r="AO18" s="3"/>
    </row>
    <row r="19" spans="1:41" x14ac:dyDescent="0.3">
      <c r="A19" s="118"/>
      <c r="B19" s="185"/>
      <c r="C19" s="119"/>
      <c r="D19" s="119"/>
      <c r="E19" s="233"/>
      <c r="F19" s="125"/>
      <c r="G19" s="125"/>
      <c r="H19" s="125"/>
      <c r="I19" s="125"/>
      <c r="J19" s="125"/>
      <c r="K19" s="125"/>
      <c r="L19" s="125"/>
      <c r="M19" s="125"/>
      <c r="N19" s="125"/>
      <c r="O19" s="125"/>
      <c r="P19" s="235"/>
      <c r="Q19" s="237"/>
      <c r="R19" s="235"/>
      <c r="S19" s="235"/>
      <c r="T19" s="237"/>
      <c r="U19" s="235"/>
      <c r="V19" s="235"/>
      <c r="W19" s="235"/>
      <c r="X19" s="237"/>
      <c r="Y19" s="235"/>
      <c r="Z19" s="235"/>
      <c r="AA19" s="3"/>
      <c r="AB19" s="3"/>
      <c r="AC19" s="3"/>
      <c r="AD19" s="3"/>
      <c r="AE19" s="3"/>
      <c r="AF19" s="3"/>
      <c r="AG19" s="3"/>
      <c r="AH19" s="3"/>
      <c r="AI19" s="3"/>
      <c r="AJ19" s="3"/>
      <c r="AK19" s="3"/>
      <c r="AL19" s="3"/>
      <c r="AM19" s="3"/>
      <c r="AN19" s="3"/>
      <c r="AO19" s="3"/>
    </row>
    <row r="20" spans="1:41" x14ac:dyDescent="0.3">
      <c r="A20" s="118"/>
      <c r="B20" s="185"/>
      <c r="C20" s="119"/>
      <c r="D20" s="119"/>
      <c r="E20" s="233"/>
      <c r="F20" s="126"/>
      <c r="G20" s="126"/>
      <c r="H20" s="126"/>
      <c r="I20" s="126"/>
      <c r="J20" s="126"/>
      <c r="K20" s="126"/>
      <c r="L20" s="126"/>
      <c r="M20" s="126"/>
      <c r="N20" s="126"/>
      <c r="O20" s="126"/>
      <c r="P20" s="235"/>
      <c r="Q20" s="237"/>
      <c r="R20" s="235"/>
      <c r="S20" s="235"/>
      <c r="T20" s="237"/>
      <c r="U20" s="235"/>
      <c r="V20" s="235"/>
      <c r="W20" s="235"/>
      <c r="X20" s="237"/>
      <c r="Y20" s="235"/>
      <c r="Z20" s="235"/>
      <c r="AA20" s="3"/>
      <c r="AB20" s="3"/>
      <c r="AC20" s="3"/>
      <c r="AD20" s="3"/>
      <c r="AE20" s="3"/>
      <c r="AF20" s="3"/>
      <c r="AG20" s="3"/>
      <c r="AH20" s="3"/>
      <c r="AI20" s="3"/>
      <c r="AJ20" s="3"/>
      <c r="AK20" s="3"/>
      <c r="AL20" s="3"/>
      <c r="AM20" s="3"/>
      <c r="AN20" s="3"/>
      <c r="AO20" s="3"/>
    </row>
    <row r="21" spans="1:41" ht="16.5" customHeight="1" x14ac:dyDescent="0.3">
      <c r="A21" s="118">
        <v>5</v>
      </c>
      <c r="B21" s="185" t="str">
        <f>IF('2. Identificación del Riesgo'!B21:B23="","",'2. Identificación del Riesgo'!B21:B23)</f>
        <v>Tecnologías de la Información y las Comunicaciones</v>
      </c>
      <c r="C21" s="119" t="str">
        <f>IF('2. Identificación del Riesgo'!G21:G23="","",'2. Identificación del Riesgo'!G21:G23)</f>
        <v>Posibilidad de Afectación Reputacional por habilitar técnicamente un proponente que no cumpla con los requisitos establecidos en las condiciones definidas por la Entidad a cambio de un beneficio personal de funcionarios o contratistas, debido a Intereses generados en la contratacion de porveedores dentro de la Oficina TICS, Requisitos técnicos que no son claros y específicos y/o Solicitar un requisito adicional de manera intencional</v>
      </c>
      <c r="D21" s="119" t="str">
        <f>IF('2. Identificación del Riesgo'!H21:H23="","",'2. Identificación del Riesgo'!H21:H23)</f>
        <v>Corrupción</v>
      </c>
      <c r="E21" s="233" t="str">
        <f>IF('7. Mapa de Riesgos General'!AI21:AI23="","",'7. Mapa de Riesgos General'!AI21:AI23)</f>
        <v/>
      </c>
      <c r="F21" s="246">
        <v>0.33</v>
      </c>
      <c r="G21" s="247" t="s">
        <v>490</v>
      </c>
      <c r="H21" s="248" t="s">
        <v>491</v>
      </c>
      <c r="I21" s="247"/>
      <c r="J21" s="246"/>
      <c r="K21" s="247"/>
      <c r="L21" s="247"/>
      <c r="M21" s="246">
        <v>1</v>
      </c>
      <c r="N21" s="247" t="s">
        <v>492</v>
      </c>
      <c r="O21" s="248" t="s">
        <v>493</v>
      </c>
      <c r="P21" s="234" t="s">
        <v>548</v>
      </c>
      <c r="Q21" s="236"/>
      <c r="R21" s="234"/>
      <c r="S21" s="234"/>
      <c r="T21" s="236"/>
      <c r="U21" s="238"/>
      <c r="V21" s="238"/>
      <c r="W21" s="234"/>
      <c r="X21" s="236"/>
      <c r="Y21" s="234"/>
      <c r="Z21" s="234"/>
      <c r="AA21" s="3"/>
      <c r="AB21" s="3"/>
      <c r="AC21" s="3"/>
      <c r="AD21" s="3"/>
      <c r="AE21" s="3"/>
      <c r="AF21" s="3"/>
      <c r="AG21" s="3"/>
      <c r="AH21" s="3"/>
      <c r="AI21" s="3"/>
      <c r="AJ21" s="3"/>
      <c r="AK21" s="3"/>
      <c r="AL21" s="3"/>
      <c r="AM21" s="3"/>
      <c r="AN21" s="3"/>
      <c r="AO21" s="3"/>
    </row>
    <row r="22" spans="1:41" x14ac:dyDescent="0.3">
      <c r="A22" s="118"/>
      <c r="B22" s="185"/>
      <c r="C22" s="119"/>
      <c r="D22" s="119"/>
      <c r="E22" s="233"/>
      <c r="F22" s="125"/>
      <c r="G22" s="125"/>
      <c r="H22" s="125"/>
      <c r="I22" s="125"/>
      <c r="J22" s="125"/>
      <c r="K22" s="125"/>
      <c r="L22" s="125"/>
      <c r="M22" s="125"/>
      <c r="N22" s="125"/>
      <c r="O22" s="125"/>
      <c r="P22" s="235"/>
      <c r="Q22" s="237"/>
      <c r="R22" s="235"/>
      <c r="S22" s="235"/>
      <c r="T22" s="237"/>
      <c r="U22" s="235"/>
      <c r="V22" s="235"/>
      <c r="W22" s="235"/>
      <c r="X22" s="237"/>
      <c r="Y22" s="235"/>
      <c r="Z22" s="235"/>
      <c r="AA22" s="3"/>
      <c r="AB22" s="3"/>
      <c r="AC22" s="3"/>
      <c r="AD22" s="3"/>
      <c r="AE22" s="3"/>
      <c r="AF22" s="3"/>
      <c r="AG22" s="3"/>
      <c r="AH22" s="3"/>
      <c r="AI22" s="3"/>
      <c r="AJ22" s="3"/>
      <c r="AK22" s="3"/>
      <c r="AL22" s="3"/>
      <c r="AM22" s="3"/>
      <c r="AN22" s="3"/>
      <c r="AO22" s="3"/>
    </row>
    <row r="23" spans="1:41" ht="20.25" customHeight="1" x14ac:dyDescent="0.3">
      <c r="A23" s="118"/>
      <c r="B23" s="185"/>
      <c r="C23" s="119"/>
      <c r="D23" s="119"/>
      <c r="E23" s="233"/>
      <c r="F23" s="126"/>
      <c r="G23" s="126"/>
      <c r="H23" s="126"/>
      <c r="I23" s="126"/>
      <c r="J23" s="126"/>
      <c r="K23" s="126"/>
      <c r="L23" s="126"/>
      <c r="M23" s="126"/>
      <c r="N23" s="126"/>
      <c r="O23" s="126"/>
      <c r="P23" s="235"/>
      <c r="Q23" s="237"/>
      <c r="R23" s="235"/>
      <c r="S23" s="235"/>
      <c r="T23" s="237"/>
      <c r="U23" s="235"/>
      <c r="V23" s="235"/>
      <c r="W23" s="235"/>
      <c r="X23" s="237"/>
      <c r="Y23" s="235"/>
      <c r="Z23" s="235"/>
      <c r="AA23" s="3"/>
      <c r="AB23" s="3"/>
      <c r="AC23" s="3"/>
      <c r="AD23" s="3"/>
      <c r="AE23" s="3"/>
      <c r="AF23" s="3"/>
      <c r="AG23" s="3"/>
      <c r="AH23" s="3"/>
      <c r="AI23" s="3"/>
      <c r="AJ23" s="3"/>
      <c r="AK23" s="3"/>
      <c r="AL23" s="3"/>
      <c r="AM23" s="3"/>
      <c r="AN23" s="3"/>
      <c r="AO23" s="3"/>
    </row>
    <row r="24" spans="1:41" ht="16.5" customHeight="1" x14ac:dyDescent="0.3">
      <c r="A24" s="118">
        <v>6</v>
      </c>
      <c r="B24" s="185" t="str">
        <f>IF('2. Identificación del Riesgo'!B24:B26="","",'2. Identificación del Riesgo'!B24:B26)</f>
        <v>Tecnologías de la Información y las Comunicaciones</v>
      </c>
      <c r="C24" s="119" t="str">
        <f>IF('2. Identificación del Riesgo'!G24:G26="","",'2. Identificación del Riesgo'!G24:G26)</f>
        <v>Posibilidad de afectación reputacional por perdida de disponibilidad del servicio SIRE debido a fallas tecnológicas causando perdidas reputacionales debidido a Fallas de funcioamiento de servidor, Fallas o intermitencias en la conexión de la base de datos, Fallas en la conectividad.</v>
      </c>
      <c r="D24" s="119" t="str">
        <f>IF('2. Identificación del Riesgo'!H24:H26="","",'2. Identificación del Riesgo'!H24:H26)</f>
        <v>Gestión</v>
      </c>
      <c r="E24" s="233" t="str">
        <f>IF('7. Mapa de Riesgos General'!AI24:AI26="","",'7. Mapa de Riesgos General'!AI24:AI26)</f>
        <v/>
      </c>
      <c r="F24" s="246">
        <v>0.33</v>
      </c>
      <c r="G24" s="247" t="s">
        <v>494</v>
      </c>
      <c r="H24" s="248" t="s">
        <v>495</v>
      </c>
      <c r="I24" s="247"/>
      <c r="J24" s="246"/>
      <c r="K24" s="247"/>
      <c r="L24" s="247"/>
      <c r="M24" s="246">
        <v>1</v>
      </c>
      <c r="N24" s="247" t="s">
        <v>496</v>
      </c>
      <c r="O24" s="248" t="s">
        <v>497</v>
      </c>
      <c r="P24" s="234" t="s">
        <v>547</v>
      </c>
      <c r="Q24" s="236"/>
      <c r="R24" s="234"/>
      <c r="S24" s="234"/>
      <c r="T24" s="236"/>
      <c r="U24" s="238"/>
      <c r="V24" s="238"/>
      <c r="W24" s="234"/>
      <c r="X24" s="236"/>
      <c r="Y24" s="234"/>
      <c r="Z24" s="234"/>
      <c r="AA24" s="3"/>
      <c r="AB24" s="3"/>
      <c r="AC24" s="3"/>
      <c r="AD24" s="3"/>
      <c r="AE24" s="3"/>
      <c r="AF24" s="3"/>
      <c r="AG24" s="3"/>
      <c r="AH24" s="3"/>
      <c r="AI24" s="3"/>
      <c r="AJ24" s="3"/>
      <c r="AK24" s="3"/>
      <c r="AL24" s="3"/>
      <c r="AM24" s="3"/>
      <c r="AN24" s="3"/>
      <c r="AO24" s="3"/>
    </row>
    <row r="25" spans="1:41" x14ac:dyDescent="0.3">
      <c r="A25" s="118"/>
      <c r="B25" s="185"/>
      <c r="C25" s="119"/>
      <c r="D25" s="119"/>
      <c r="E25" s="233"/>
      <c r="F25" s="125"/>
      <c r="G25" s="125"/>
      <c r="H25" s="125"/>
      <c r="I25" s="125"/>
      <c r="J25" s="125"/>
      <c r="K25" s="125"/>
      <c r="L25" s="125"/>
      <c r="M25" s="125"/>
      <c r="N25" s="125"/>
      <c r="O25" s="125"/>
      <c r="P25" s="235"/>
      <c r="Q25" s="237"/>
      <c r="R25" s="235"/>
      <c r="S25" s="235"/>
      <c r="T25" s="237"/>
      <c r="U25" s="235"/>
      <c r="V25" s="235"/>
      <c r="W25" s="235"/>
      <c r="X25" s="237"/>
      <c r="Y25" s="235"/>
      <c r="Z25" s="235"/>
      <c r="AA25" s="3"/>
      <c r="AB25" s="3"/>
      <c r="AC25" s="3"/>
      <c r="AD25" s="3"/>
      <c r="AE25" s="3"/>
      <c r="AF25" s="3"/>
      <c r="AG25" s="3"/>
      <c r="AH25" s="3"/>
      <c r="AI25" s="3"/>
      <c r="AJ25" s="3"/>
      <c r="AK25" s="3"/>
      <c r="AL25" s="3"/>
      <c r="AM25" s="3"/>
      <c r="AN25" s="3"/>
      <c r="AO25" s="3"/>
    </row>
    <row r="26" spans="1:41" x14ac:dyDescent="0.3">
      <c r="A26" s="118"/>
      <c r="B26" s="185"/>
      <c r="C26" s="119"/>
      <c r="D26" s="119"/>
      <c r="E26" s="233"/>
      <c r="F26" s="126"/>
      <c r="G26" s="126"/>
      <c r="H26" s="126"/>
      <c r="I26" s="126"/>
      <c r="J26" s="126"/>
      <c r="K26" s="126"/>
      <c r="L26" s="126"/>
      <c r="M26" s="126"/>
      <c r="N26" s="126"/>
      <c r="O26" s="126"/>
      <c r="P26" s="235"/>
      <c r="Q26" s="237"/>
      <c r="R26" s="235"/>
      <c r="S26" s="235"/>
      <c r="T26" s="237"/>
      <c r="U26" s="235"/>
      <c r="V26" s="235"/>
      <c r="W26" s="235"/>
      <c r="X26" s="237"/>
      <c r="Y26" s="235"/>
      <c r="Z26" s="235"/>
      <c r="AA26" s="3"/>
      <c r="AB26" s="3"/>
      <c r="AC26" s="3"/>
      <c r="AD26" s="3"/>
      <c r="AE26" s="3"/>
      <c r="AF26" s="3"/>
      <c r="AG26" s="3"/>
      <c r="AH26" s="3"/>
      <c r="AI26" s="3"/>
      <c r="AJ26" s="3"/>
      <c r="AK26" s="3"/>
      <c r="AL26" s="3"/>
      <c r="AM26" s="3"/>
      <c r="AN26" s="3"/>
      <c r="AO26" s="3"/>
    </row>
    <row r="27" spans="1:41" ht="16.5" customHeight="1" x14ac:dyDescent="0.3">
      <c r="A27" s="118">
        <v>7</v>
      </c>
      <c r="B27" s="185" t="str">
        <f>IF('2. Identificación del Riesgo'!B27:B29="","",'2. Identificación del Riesgo'!B27:B29)</f>
        <v>Tecnologías de la Información y las Comunicaciones</v>
      </c>
      <c r="C27" s="119" t="str">
        <f>IF('2. Identificación del Riesgo'!G27:G29="","",'2. Identificación del Riesgo'!G27:G29)</f>
        <v>Posibilidad de afectación economica, reputacional y perdida de la confidencialidad de la información almacenada en las carpetas compartidas de cada proceso, debido a las debilidades en la solicitud oportuna para la actualizacion de los permisos de la carpetas compartidas.</v>
      </c>
      <c r="D27" s="119" t="str">
        <f>IF('2. Identificación del Riesgo'!H27:H29="","",'2. Identificación del Riesgo'!H27:H29)</f>
        <v>Seguridad de la Información (Pérdida de Confidencialidad)</v>
      </c>
      <c r="E27" s="233" t="str">
        <f>IF('7. Mapa de Riesgos General'!AI27:AI29="","",'7. Mapa de Riesgos General'!AI27:AI29)</f>
        <v>1) Actualizar y divulgar el manual de políticas complementarias de seguridad de la información del IDIGER, en relación con los permisos y acceso a las carpetas compartidas. (50%)
2) Documentar el control existente dentro del procedimiento pertinente asociado al proceso TIC, incluyendo la entrega periodica por parte de la oficina TIC del reporte de permisos de las carpetas compartidas. (50%)</v>
      </c>
      <c r="F27" s="236"/>
      <c r="G27" s="238"/>
      <c r="H27" s="238"/>
      <c r="I27" s="234"/>
      <c r="J27" s="236"/>
      <c r="K27" s="234"/>
      <c r="L27" s="234"/>
      <c r="M27" s="236"/>
      <c r="N27" s="238"/>
      <c r="O27" s="238"/>
      <c r="P27" s="234" t="s">
        <v>549</v>
      </c>
      <c r="Q27" s="236"/>
      <c r="R27" s="234"/>
      <c r="S27" s="234"/>
      <c r="T27" s="236"/>
      <c r="U27" s="238"/>
      <c r="V27" s="238"/>
      <c r="W27" s="234"/>
      <c r="X27" s="236"/>
      <c r="Y27" s="234"/>
      <c r="Z27" s="234"/>
      <c r="AA27" s="3"/>
      <c r="AB27" s="3"/>
      <c r="AC27" s="3"/>
      <c r="AD27" s="3"/>
      <c r="AE27" s="3"/>
      <c r="AF27" s="3"/>
      <c r="AG27" s="3"/>
      <c r="AH27" s="3"/>
      <c r="AI27" s="3"/>
      <c r="AJ27" s="3"/>
      <c r="AK27" s="3"/>
      <c r="AL27" s="3"/>
      <c r="AM27" s="3"/>
      <c r="AN27" s="3"/>
      <c r="AO27" s="3"/>
    </row>
    <row r="28" spans="1:41" x14ac:dyDescent="0.3">
      <c r="A28" s="118"/>
      <c r="B28" s="185"/>
      <c r="C28" s="119"/>
      <c r="D28" s="119"/>
      <c r="E28" s="233"/>
      <c r="F28" s="237"/>
      <c r="G28" s="235"/>
      <c r="H28" s="235"/>
      <c r="I28" s="235"/>
      <c r="J28" s="237"/>
      <c r="K28" s="235"/>
      <c r="L28" s="235"/>
      <c r="M28" s="237"/>
      <c r="N28" s="235"/>
      <c r="O28" s="235"/>
      <c r="P28" s="235"/>
      <c r="Q28" s="237"/>
      <c r="R28" s="235"/>
      <c r="S28" s="235"/>
      <c r="T28" s="237"/>
      <c r="U28" s="235"/>
      <c r="V28" s="235"/>
      <c r="W28" s="235"/>
      <c r="X28" s="237"/>
      <c r="Y28" s="235"/>
      <c r="Z28" s="235"/>
      <c r="AA28" s="3"/>
      <c r="AB28" s="3"/>
      <c r="AC28" s="3"/>
      <c r="AD28" s="3"/>
      <c r="AE28" s="3"/>
      <c r="AF28" s="3"/>
      <c r="AG28" s="3"/>
      <c r="AH28" s="3"/>
      <c r="AI28" s="3"/>
      <c r="AJ28" s="3"/>
      <c r="AK28" s="3"/>
      <c r="AL28" s="3"/>
      <c r="AM28" s="3"/>
      <c r="AN28" s="3"/>
      <c r="AO28" s="3"/>
    </row>
    <row r="29" spans="1:41" x14ac:dyDescent="0.3">
      <c r="A29" s="118"/>
      <c r="B29" s="185"/>
      <c r="C29" s="119"/>
      <c r="D29" s="119"/>
      <c r="E29" s="233"/>
      <c r="F29" s="237"/>
      <c r="G29" s="235"/>
      <c r="H29" s="235"/>
      <c r="I29" s="235"/>
      <c r="J29" s="237"/>
      <c r="K29" s="235"/>
      <c r="L29" s="235"/>
      <c r="M29" s="237"/>
      <c r="N29" s="235"/>
      <c r="O29" s="235"/>
      <c r="P29" s="235"/>
      <c r="Q29" s="237"/>
      <c r="R29" s="235"/>
      <c r="S29" s="235"/>
      <c r="T29" s="237"/>
      <c r="U29" s="235"/>
      <c r="V29" s="235"/>
      <c r="W29" s="235"/>
      <c r="X29" s="237"/>
      <c r="Y29" s="235"/>
      <c r="Z29" s="235"/>
      <c r="AA29" s="3"/>
      <c r="AB29" s="3"/>
      <c r="AC29" s="3"/>
      <c r="AD29" s="3"/>
      <c r="AE29" s="3"/>
      <c r="AF29" s="3"/>
      <c r="AG29" s="3"/>
      <c r="AH29" s="3"/>
      <c r="AI29" s="3"/>
      <c r="AJ29" s="3"/>
      <c r="AK29" s="3"/>
      <c r="AL29" s="3"/>
      <c r="AM29" s="3"/>
      <c r="AN29" s="3"/>
      <c r="AO29" s="3"/>
    </row>
    <row r="30" spans="1:41" ht="16.5" customHeight="1" x14ac:dyDescent="0.3">
      <c r="A30" s="118">
        <v>8</v>
      </c>
      <c r="B30" s="185" t="str">
        <f>IF('2. Identificación del Riesgo'!B30:B32="","",'2. Identificación del Riesgo'!B30:B32)</f>
        <v>Tecnologías de la Información y las Comunicaciones</v>
      </c>
      <c r="C30" s="119" t="str">
        <f>IF('2. Identificación del Riesgo'!G30:G32="","",'2. Identificación del Riesgo'!G30:G32)</f>
        <v>Posibilidad de afectación económica, reputacional y de perdida de integridad por la instalación de software malicioso en los equipos de computo personales, cuando se realiza trabajo en casa o teletrabajo, debido al desconocimiento por parte de los procesos, de los riesgos de ciber seguridad.</v>
      </c>
      <c r="D30" s="119" t="str">
        <f>IF('2. Identificación del Riesgo'!H30:H32="","",'2. Identificación del Riesgo'!H30:H32)</f>
        <v>Seguridad de la Información (Pérdida de la Integridad)</v>
      </c>
      <c r="E30" s="233" t="str">
        <f>IF('7. Mapa de Riesgos General'!AI30:AI32="","",'7. Mapa de Riesgos General'!AI30:AI32)</f>
        <v xml:space="preserve">1) Actualizar y divulgar el manual de políticas complementarias de seguridad de la información del IDIGER, en relación con las actividades que se realizan desde trabajo en casa y teletrabajo. (50%)
2) Documentar el control existente dentro del procedimiento pertinente asociado al proceso TIC, incluyendo la entrega de las VPN para el personal que lo solicita. (20%)
3) Gestionar la ejecución del curso virtual de ciberseguridad para los funcionarios y contratistas de cada proceso. (30%)
</v>
      </c>
      <c r="F30" s="236"/>
      <c r="G30" s="238"/>
      <c r="H30" s="238"/>
      <c r="I30" s="234"/>
      <c r="J30" s="236"/>
      <c r="K30" s="234"/>
      <c r="L30" s="234"/>
      <c r="M30" s="236"/>
      <c r="N30" s="238"/>
      <c r="O30" s="238"/>
      <c r="P30" s="234" t="s">
        <v>549</v>
      </c>
      <c r="Q30" s="236"/>
      <c r="R30" s="234"/>
      <c r="S30" s="234"/>
      <c r="T30" s="236"/>
      <c r="U30" s="238"/>
      <c r="V30" s="238"/>
      <c r="W30" s="234"/>
      <c r="X30" s="236"/>
      <c r="Y30" s="234"/>
      <c r="Z30" s="234"/>
      <c r="AA30" s="3"/>
      <c r="AB30" s="3"/>
      <c r="AC30" s="3"/>
      <c r="AD30" s="3"/>
      <c r="AE30" s="3"/>
      <c r="AF30" s="3"/>
      <c r="AG30" s="3"/>
      <c r="AH30" s="3"/>
      <c r="AI30" s="3"/>
      <c r="AJ30" s="3"/>
      <c r="AK30" s="3"/>
      <c r="AL30" s="3"/>
      <c r="AM30" s="3"/>
      <c r="AN30" s="3"/>
      <c r="AO30" s="3"/>
    </row>
    <row r="31" spans="1:41" x14ac:dyDescent="0.3">
      <c r="A31" s="118"/>
      <c r="B31" s="185"/>
      <c r="C31" s="119"/>
      <c r="D31" s="119"/>
      <c r="E31" s="233"/>
      <c r="F31" s="237"/>
      <c r="G31" s="235"/>
      <c r="H31" s="235"/>
      <c r="I31" s="235"/>
      <c r="J31" s="237"/>
      <c r="K31" s="235"/>
      <c r="L31" s="235"/>
      <c r="M31" s="237"/>
      <c r="N31" s="235"/>
      <c r="O31" s="235"/>
      <c r="P31" s="235"/>
      <c r="Q31" s="237"/>
      <c r="R31" s="235"/>
      <c r="S31" s="235"/>
      <c r="T31" s="237"/>
      <c r="U31" s="235"/>
      <c r="V31" s="235"/>
      <c r="W31" s="235"/>
      <c r="X31" s="237"/>
      <c r="Y31" s="235"/>
      <c r="Z31" s="235"/>
      <c r="AA31" s="3"/>
      <c r="AB31" s="3"/>
      <c r="AC31" s="3"/>
      <c r="AD31" s="3"/>
      <c r="AE31" s="3"/>
      <c r="AF31" s="3"/>
      <c r="AG31" s="3"/>
      <c r="AH31" s="3"/>
      <c r="AI31" s="3"/>
      <c r="AJ31" s="3"/>
      <c r="AK31" s="3"/>
      <c r="AL31" s="3"/>
      <c r="AM31" s="3"/>
      <c r="AN31" s="3"/>
      <c r="AO31" s="3"/>
    </row>
    <row r="32" spans="1:41" x14ac:dyDescent="0.3">
      <c r="A32" s="118"/>
      <c r="B32" s="185"/>
      <c r="C32" s="119"/>
      <c r="D32" s="119"/>
      <c r="E32" s="233"/>
      <c r="F32" s="237"/>
      <c r="G32" s="235"/>
      <c r="H32" s="235"/>
      <c r="I32" s="235"/>
      <c r="J32" s="237"/>
      <c r="K32" s="235"/>
      <c r="L32" s="235"/>
      <c r="M32" s="237"/>
      <c r="N32" s="235"/>
      <c r="O32" s="235"/>
      <c r="P32" s="235"/>
      <c r="Q32" s="237"/>
      <c r="R32" s="235"/>
      <c r="S32" s="235"/>
      <c r="T32" s="237"/>
      <c r="U32" s="235"/>
      <c r="V32" s="235"/>
      <c r="W32" s="235"/>
      <c r="X32" s="237"/>
      <c r="Y32" s="235"/>
      <c r="Z32" s="235"/>
      <c r="AA32" s="3"/>
      <c r="AB32" s="3"/>
      <c r="AC32" s="3"/>
      <c r="AD32" s="3"/>
      <c r="AE32" s="3"/>
      <c r="AF32" s="3"/>
      <c r="AG32" s="3"/>
      <c r="AH32" s="3"/>
      <c r="AI32" s="3"/>
      <c r="AJ32" s="3"/>
      <c r="AK32" s="3"/>
      <c r="AL32" s="3"/>
      <c r="AM32" s="3"/>
      <c r="AN32" s="3"/>
      <c r="AO32" s="3"/>
    </row>
    <row r="33" spans="1:41" ht="16.5" customHeight="1" x14ac:dyDescent="0.3">
      <c r="A33" s="118">
        <v>9</v>
      </c>
      <c r="B33" s="185" t="str">
        <f>IF('2. Identificación del Riesgo'!B33:B35="","",'2. Identificación del Riesgo'!B33:B35)</f>
        <v>Tecnologías de la Información y las Comunicaciones</v>
      </c>
      <c r="C33" s="119" t="str">
        <f>IF('2. Identificación del Riesgo'!G33:G35="","",'2. Identificación del Riesgo'!G33:G35)</f>
        <v>Posibilidad de afectación economica y/o reputacional y perdida de disponiblidad de los servicios de TI por el Incumplimiento de buenas practicas en el manejo de usuarios de altos privilegios para administrar la infraestructura y servicios de TI debido a la ausencia de lineamientos para la adecuada  gestión de los usuarios de altos privilegios.</v>
      </c>
      <c r="D33" s="119" t="str">
        <f>IF('2. Identificación del Riesgo'!H33:H35="","",'2. Identificación del Riesgo'!H33:H35)</f>
        <v>Seguridad de la Información (Pérdida de la Disponibilidad)</v>
      </c>
      <c r="E33" s="233" t="str">
        <f>IF('7. Mapa de Riesgos General'!AI33:AI35="","",'7. Mapa de Riesgos General'!AI33:AI35)</f>
        <v>1) Actualizar y divulgar el manual de políticas complementarias de seguridad de la información del IDIGER, en relación con las actividades que se realizan para el adecuado manejo de usuarios de altos privilegios. (30%)
2) Realizar un inventario de usuarios de altos privilegios y sus contraseñas en una herramienta de gestión de claves (ej: KeePass) (40%)
3) Entregar usuarios nombrados a los colaboradores que acceden a a administrar los servicios y la infraestructura de TI. En la medida que las Apps lo permitan. (40%)</v>
      </c>
      <c r="F33" s="236"/>
      <c r="G33" s="238"/>
      <c r="H33" s="238"/>
      <c r="I33" s="234"/>
      <c r="J33" s="236"/>
      <c r="K33" s="234"/>
      <c r="L33" s="234"/>
      <c r="M33" s="236"/>
      <c r="N33" s="238"/>
      <c r="O33" s="238"/>
      <c r="P33" s="234" t="s">
        <v>549</v>
      </c>
      <c r="Q33" s="236"/>
      <c r="R33" s="234"/>
      <c r="S33" s="234"/>
      <c r="T33" s="236"/>
      <c r="U33" s="238"/>
      <c r="V33" s="238"/>
      <c r="W33" s="234"/>
      <c r="X33" s="236"/>
      <c r="Y33" s="234"/>
      <c r="Z33" s="234"/>
      <c r="AA33" s="3"/>
      <c r="AB33" s="3"/>
      <c r="AC33" s="3"/>
      <c r="AD33" s="3"/>
      <c r="AE33" s="3"/>
      <c r="AF33" s="3"/>
      <c r="AG33" s="3"/>
      <c r="AH33" s="3"/>
      <c r="AI33" s="3"/>
      <c r="AJ33" s="3"/>
      <c r="AK33" s="3"/>
      <c r="AL33" s="3"/>
      <c r="AM33" s="3"/>
      <c r="AN33" s="3"/>
      <c r="AO33" s="3"/>
    </row>
    <row r="34" spans="1:41" x14ac:dyDescent="0.3">
      <c r="A34" s="118"/>
      <c r="B34" s="185"/>
      <c r="C34" s="119"/>
      <c r="D34" s="119"/>
      <c r="E34" s="233"/>
      <c r="F34" s="237"/>
      <c r="G34" s="235"/>
      <c r="H34" s="235"/>
      <c r="I34" s="235"/>
      <c r="J34" s="237"/>
      <c r="K34" s="235"/>
      <c r="L34" s="235"/>
      <c r="M34" s="237"/>
      <c r="N34" s="235"/>
      <c r="O34" s="235"/>
      <c r="P34" s="235"/>
      <c r="Q34" s="237"/>
      <c r="R34" s="235"/>
      <c r="S34" s="235"/>
      <c r="T34" s="237"/>
      <c r="U34" s="235"/>
      <c r="V34" s="235"/>
      <c r="W34" s="235"/>
      <c r="X34" s="237"/>
      <c r="Y34" s="235"/>
      <c r="Z34" s="235"/>
      <c r="AA34" s="3"/>
      <c r="AB34" s="3"/>
      <c r="AC34" s="3"/>
      <c r="AD34" s="3"/>
      <c r="AE34" s="3"/>
      <c r="AF34" s="3"/>
      <c r="AG34" s="3"/>
      <c r="AH34" s="3"/>
      <c r="AI34" s="3"/>
      <c r="AJ34" s="3"/>
      <c r="AK34" s="3"/>
      <c r="AL34" s="3"/>
      <c r="AM34" s="3"/>
      <c r="AN34" s="3"/>
      <c r="AO34" s="3"/>
    </row>
    <row r="35" spans="1:41" x14ac:dyDescent="0.3">
      <c r="A35" s="118"/>
      <c r="B35" s="185"/>
      <c r="C35" s="119"/>
      <c r="D35" s="119"/>
      <c r="E35" s="233"/>
      <c r="F35" s="237"/>
      <c r="G35" s="235"/>
      <c r="H35" s="235"/>
      <c r="I35" s="235"/>
      <c r="J35" s="237"/>
      <c r="K35" s="235"/>
      <c r="L35" s="235"/>
      <c r="M35" s="237"/>
      <c r="N35" s="235"/>
      <c r="O35" s="235"/>
      <c r="P35" s="235"/>
      <c r="Q35" s="237"/>
      <c r="R35" s="235"/>
      <c r="S35" s="235"/>
      <c r="T35" s="237"/>
      <c r="U35" s="235"/>
      <c r="V35" s="235"/>
      <c r="W35" s="235"/>
      <c r="X35" s="237"/>
      <c r="Y35" s="235"/>
      <c r="Z35" s="235"/>
      <c r="AA35" s="3"/>
      <c r="AB35" s="3"/>
      <c r="AC35" s="3"/>
      <c r="AD35" s="3"/>
      <c r="AE35" s="3"/>
      <c r="AF35" s="3"/>
      <c r="AG35" s="3"/>
      <c r="AH35" s="3"/>
      <c r="AI35" s="3"/>
      <c r="AJ35" s="3"/>
      <c r="AK35" s="3"/>
      <c r="AL35" s="3"/>
      <c r="AM35" s="3"/>
      <c r="AN35" s="3"/>
      <c r="AO35" s="3"/>
    </row>
    <row r="36" spans="1:41" ht="16.5" customHeight="1" x14ac:dyDescent="0.3">
      <c r="A36" s="118">
        <v>10</v>
      </c>
      <c r="B36" s="185" t="str">
        <f>IF('2. Identificación del Riesgo'!B36:B38="","",'2. Identificación del Riesgo'!B36:B38)</f>
        <v>Tecnologías de la Información y las Comunicaciones</v>
      </c>
      <c r="C36" s="119" t="str">
        <f>IF('2. Identificación del Riesgo'!G36:G38="","",'2. Identificación del Riesgo'!G36:G38)</f>
        <v>Posibilidad de afectación economica y/o reputacional y perdida de disponiblidad por fallas en la prestación de los servicios de TI debido a la inadecuada gestión de cambios en los ambientes productivos de la entidad.</v>
      </c>
      <c r="D36" s="119" t="str">
        <f>IF('2. Identificación del Riesgo'!H36:H38="","",'2. Identificación del Riesgo'!H36:H38)</f>
        <v>Seguridad de la Información (Pérdida de la Disponibilidad)</v>
      </c>
      <c r="E36" s="233" t="str">
        <f>IF('7. Mapa de Riesgos General'!AI36:AI38="","",'7. Mapa de Riesgos General'!AI36:AI38)</f>
        <v>1) Actualizar y divulgar el manual de políticas complementarias de seguridad de la información del IDIGER, en relación con las actividades que se realizan para la adecuada gestión de los cambios de TI en la entidad. (30%)
2) Capacitar a los lideres de la Oficina TIC en conceptos de gestión de cambios. (30%)
3) Documentar el control dentro del procedimiento pertinente asociado al proceso TIC. (40%)</v>
      </c>
      <c r="F36" s="236"/>
      <c r="G36" s="238"/>
      <c r="H36" s="238"/>
      <c r="I36" s="234"/>
      <c r="J36" s="236"/>
      <c r="K36" s="234"/>
      <c r="L36" s="234"/>
      <c r="M36" s="236"/>
      <c r="N36" s="238"/>
      <c r="O36" s="238"/>
      <c r="P36" s="234" t="s">
        <v>549</v>
      </c>
      <c r="Q36" s="236"/>
      <c r="R36" s="234"/>
      <c r="S36" s="234"/>
      <c r="T36" s="236"/>
      <c r="U36" s="238"/>
      <c r="V36" s="238"/>
      <c r="W36" s="234"/>
      <c r="X36" s="236"/>
      <c r="Y36" s="234"/>
      <c r="Z36" s="234"/>
      <c r="AA36" s="3"/>
      <c r="AB36" s="3"/>
      <c r="AC36" s="3"/>
      <c r="AD36" s="3"/>
      <c r="AE36" s="3"/>
      <c r="AF36" s="3"/>
      <c r="AG36" s="3"/>
      <c r="AH36" s="3"/>
      <c r="AI36" s="3"/>
      <c r="AJ36" s="3"/>
      <c r="AK36" s="3"/>
      <c r="AL36" s="3"/>
      <c r="AM36" s="3"/>
      <c r="AN36" s="3"/>
      <c r="AO36" s="3"/>
    </row>
    <row r="37" spans="1:41" x14ac:dyDescent="0.3">
      <c r="A37" s="118"/>
      <c r="B37" s="185"/>
      <c r="C37" s="119"/>
      <c r="D37" s="119"/>
      <c r="E37" s="233"/>
      <c r="F37" s="237"/>
      <c r="G37" s="235"/>
      <c r="H37" s="235"/>
      <c r="I37" s="235"/>
      <c r="J37" s="237"/>
      <c r="K37" s="235"/>
      <c r="L37" s="235"/>
      <c r="M37" s="237"/>
      <c r="N37" s="235"/>
      <c r="O37" s="235"/>
      <c r="P37" s="235"/>
      <c r="Q37" s="237"/>
      <c r="R37" s="235"/>
      <c r="S37" s="235"/>
      <c r="T37" s="237"/>
      <c r="U37" s="235"/>
      <c r="V37" s="235"/>
      <c r="W37" s="235"/>
      <c r="X37" s="237"/>
      <c r="Y37" s="235"/>
      <c r="Z37" s="235"/>
      <c r="AA37" s="3"/>
      <c r="AB37" s="3"/>
      <c r="AC37" s="3"/>
      <c r="AD37" s="3"/>
      <c r="AE37" s="3"/>
      <c r="AF37" s="3"/>
      <c r="AG37" s="3"/>
      <c r="AH37" s="3"/>
      <c r="AI37" s="3"/>
      <c r="AJ37" s="3"/>
      <c r="AK37" s="3"/>
      <c r="AL37" s="3"/>
      <c r="AM37" s="3"/>
      <c r="AN37" s="3"/>
      <c r="AO37" s="3"/>
    </row>
    <row r="38" spans="1:41" x14ac:dyDescent="0.3">
      <c r="A38" s="118"/>
      <c r="B38" s="185"/>
      <c r="C38" s="119"/>
      <c r="D38" s="119"/>
      <c r="E38" s="233"/>
      <c r="F38" s="237"/>
      <c r="G38" s="235"/>
      <c r="H38" s="235"/>
      <c r="I38" s="235"/>
      <c r="J38" s="237"/>
      <c r="K38" s="235"/>
      <c r="L38" s="235"/>
      <c r="M38" s="237"/>
      <c r="N38" s="235"/>
      <c r="O38" s="235"/>
      <c r="P38" s="235"/>
      <c r="Q38" s="237"/>
      <c r="R38" s="235"/>
      <c r="S38" s="235"/>
      <c r="T38" s="237"/>
      <c r="U38" s="235"/>
      <c r="V38" s="235"/>
      <c r="W38" s="235"/>
      <c r="X38" s="237"/>
      <c r="Y38" s="235"/>
      <c r="Z38" s="235"/>
      <c r="AA38" s="3"/>
      <c r="AB38" s="3"/>
      <c r="AC38" s="3"/>
      <c r="AD38" s="3"/>
      <c r="AE38" s="3"/>
      <c r="AF38" s="3"/>
      <c r="AG38" s="3"/>
      <c r="AH38" s="3"/>
      <c r="AI38" s="3"/>
      <c r="AJ38" s="3"/>
      <c r="AK38" s="3"/>
      <c r="AL38" s="3"/>
      <c r="AM38" s="3"/>
      <c r="AN38" s="3"/>
      <c r="AO38" s="3"/>
    </row>
    <row r="39" spans="1:41" ht="16.5" customHeight="1" x14ac:dyDescent="0.3">
      <c r="A39" s="118">
        <v>11</v>
      </c>
      <c r="B39" s="185" t="str">
        <f>IF('2. Identificación del Riesgo'!B39:B41="","",'2. Identificación del Riesgo'!B39:B41)</f>
        <v>Tecnologías de la Información y las Comunicaciones</v>
      </c>
      <c r="C39" s="119" t="str">
        <f>IF('2. Identificación del Riesgo'!G39:G41="","",'2. Identificación del Riesgo'!G39:G41)</f>
        <v>Posibilidad de afectación economica o presupuestal, por la alta rotación de personal de planta, debido a la falta de lineamientos y herramientas institucionalizados para una adecuada trasferencia de conocimiento.</v>
      </c>
      <c r="D39" s="119" t="str">
        <f>IF('2. Identificación del Riesgo'!H39:H41="","",'2. Identificación del Riesgo'!H39:H41)</f>
        <v>Fuga de Capital Intelectual</v>
      </c>
      <c r="E39" s="233" t="str">
        <f>IF('7. Mapa de Riesgos General'!AI39:AI41="","",'7. Mapa de Riesgos General'!AI39:AI41)</f>
        <v>2) Identificación y diligenciamiento del mapa de conocimiento tacito y explicito por procesos (50%).
5) Identificación de los repositorios con los que actualmente cuenta la Entidad (50%).</v>
      </c>
      <c r="F39" s="236"/>
      <c r="G39" s="238"/>
      <c r="H39" s="238"/>
      <c r="I39" s="234"/>
      <c r="J39" s="236"/>
      <c r="K39" s="234"/>
      <c r="L39" s="234"/>
      <c r="M39" s="236"/>
      <c r="N39" s="238"/>
      <c r="O39" s="238"/>
      <c r="P39" s="234"/>
      <c r="Q39" s="236"/>
      <c r="R39" s="234"/>
      <c r="S39" s="234"/>
      <c r="T39" s="236"/>
      <c r="U39" s="238"/>
      <c r="V39" s="238"/>
      <c r="W39" s="234"/>
      <c r="X39" s="236"/>
      <c r="Y39" s="234"/>
      <c r="Z39" s="234"/>
      <c r="AA39" s="3"/>
      <c r="AB39" s="3"/>
      <c r="AC39" s="3"/>
      <c r="AD39" s="3"/>
      <c r="AE39" s="3"/>
      <c r="AF39" s="3"/>
      <c r="AG39" s="3"/>
      <c r="AH39" s="3"/>
      <c r="AI39" s="3"/>
      <c r="AJ39" s="3"/>
      <c r="AK39" s="3"/>
      <c r="AL39" s="3"/>
      <c r="AM39" s="3"/>
      <c r="AN39" s="3"/>
      <c r="AO39" s="3"/>
    </row>
    <row r="40" spans="1:41" x14ac:dyDescent="0.3">
      <c r="A40" s="118"/>
      <c r="B40" s="185"/>
      <c r="C40" s="119"/>
      <c r="D40" s="119"/>
      <c r="E40" s="233"/>
      <c r="F40" s="237"/>
      <c r="G40" s="235"/>
      <c r="H40" s="235"/>
      <c r="I40" s="235"/>
      <c r="J40" s="237"/>
      <c r="K40" s="235"/>
      <c r="L40" s="235"/>
      <c r="M40" s="237"/>
      <c r="N40" s="235"/>
      <c r="O40" s="235"/>
      <c r="P40" s="235"/>
      <c r="Q40" s="237"/>
      <c r="R40" s="235"/>
      <c r="S40" s="235"/>
      <c r="T40" s="237"/>
      <c r="U40" s="235"/>
      <c r="V40" s="235"/>
      <c r="W40" s="235"/>
      <c r="X40" s="237"/>
      <c r="Y40" s="235"/>
      <c r="Z40" s="235"/>
      <c r="AA40" s="3"/>
      <c r="AB40" s="3"/>
      <c r="AC40" s="3"/>
      <c r="AD40" s="3"/>
      <c r="AE40" s="3"/>
      <c r="AF40" s="3"/>
      <c r="AG40" s="3"/>
      <c r="AH40" s="3"/>
      <c r="AI40" s="3"/>
      <c r="AJ40" s="3"/>
      <c r="AK40" s="3"/>
      <c r="AL40" s="3"/>
      <c r="AM40" s="3"/>
      <c r="AN40" s="3"/>
      <c r="AO40" s="3"/>
    </row>
    <row r="41" spans="1:41" x14ac:dyDescent="0.3">
      <c r="A41" s="118"/>
      <c r="B41" s="185"/>
      <c r="C41" s="119"/>
      <c r="D41" s="119"/>
      <c r="E41" s="233"/>
      <c r="F41" s="237"/>
      <c r="G41" s="235"/>
      <c r="H41" s="235"/>
      <c r="I41" s="235"/>
      <c r="J41" s="237"/>
      <c r="K41" s="235"/>
      <c r="L41" s="235"/>
      <c r="M41" s="237"/>
      <c r="N41" s="235"/>
      <c r="O41" s="235"/>
      <c r="P41" s="235"/>
      <c r="Q41" s="237"/>
      <c r="R41" s="235"/>
      <c r="S41" s="235"/>
      <c r="T41" s="237"/>
      <c r="U41" s="235"/>
      <c r="V41" s="235"/>
      <c r="W41" s="235"/>
      <c r="X41" s="237"/>
      <c r="Y41" s="235"/>
      <c r="Z41" s="235"/>
      <c r="AA41" s="3"/>
      <c r="AB41" s="3"/>
      <c r="AC41" s="3"/>
      <c r="AD41" s="3"/>
      <c r="AE41" s="3"/>
      <c r="AF41" s="3"/>
      <c r="AG41" s="3"/>
      <c r="AH41" s="3"/>
      <c r="AI41" s="3"/>
      <c r="AJ41" s="3"/>
      <c r="AK41" s="3"/>
      <c r="AL41" s="3"/>
      <c r="AM41" s="3"/>
      <c r="AN41" s="3"/>
      <c r="AO41" s="3"/>
    </row>
    <row r="42" spans="1:41" ht="16.5" customHeight="1" x14ac:dyDescent="0.3">
      <c r="A42" s="118">
        <v>12</v>
      </c>
      <c r="B42" s="185" t="str">
        <f>IF('2. Identificación del Riesgo'!B42:B44="","",'2. Identificación del Riesgo'!B42:B44)</f>
        <v>Tecnologías de la Información y las Comunicaciones</v>
      </c>
      <c r="C42" s="119" t="str">
        <f>IF('2. Identificación del Riesgo'!G42:G44="","",'2. Identificación del Riesgo'!G42:G44)</f>
        <v>Posibilidad de afectación economica o presupuestal, por debilidades en la revisión de los productos entregados por los contratistas de prestación de servicios, debido a la falta de lineamientos y herramientas institucionalizados para una adecuada trasferencia de conocimiento.</v>
      </c>
      <c r="D42" s="119" t="str">
        <f>IF('2. Identificación del Riesgo'!H42:H44="","",'2. Identificación del Riesgo'!H42:H44)</f>
        <v>Fuga de Capital Intelectual</v>
      </c>
      <c r="E42" s="233" t="str">
        <f>IF('7. Mapa de Riesgos General'!AI42:AI44="","",'7. Mapa de Riesgos General'!AI42:AI44)</f>
        <v/>
      </c>
      <c r="F42" s="236"/>
      <c r="G42" s="238"/>
      <c r="H42" s="238"/>
      <c r="I42" s="234"/>
      <c r="J42" s="236"/>
      <c r="K42" s="234"/>
      <c r="L42" s="234"/>
      <c r="M42" s="236"/>
      <c r="N42" s="238"/>
      <c r="O42" s="238"/>
      <c r="P42" s="234"/>
      <c r="Q42" s="236"/>
      <c r="R42" s="234"/>
      <c r="S42" s="234"/>
      <c r="T42" s="236"/>
      <c r="U42" s="238"/>
      <c r="V42" s="238"/>
      <c r="W42" s="234"/>
      <c r="X42" s="236"/>
      <c r="Y42" s="234"/>
      <c r="Z42" s="234"/>
      <c r="AA42" s="3"/>
      <c r="AB42" s="3"/>
      <c r="AC42" s="3"/>
      <c r="AD42" s="3"/>
      <c r="AE42" s="3"/>
      <c r="AF42" s="3"/>
      <c r="AG42" s="3"/>
      <c r="AH42" s="3"/>
      <c r="AI42" s="3"/>
      <c r="AJ42" s="3"/>
      <c r="AK42" s="3"/>
      <c r="AL42" s="3"/>
      <c r="AM42" s="3"/>
      <c r="AN42" s="3"/>
      <c r="AO42" s="3"/>
    </row>
    <row r="43" spans="1:41" x14ac:dyDescent="0.3">
      <c r="A43" s="118"/>
      <c r="B43" s="185"/>
      <c r="C43" s="119"/>
      <c r="D43" s="119"/>
      <c r="E43" s="233"/>
      <c r="F43" s="237"/>
      <c r="G43" s="235"/>
      <c r="H43" s="235"/>
      <c r="I43" s="235"/>
      <c r="J43" s="237"/>
      <c r="K43" s="235"/>
      <c r="L43" s="235"/>
      <c r="M43" s="237"/>
      <c r="N43" s="235"/>
      <c r="O43" s="235"/>
      <c r="P43" s="235"/>
      <c r="Q43" s="237"/>
      <c r="R43" s="235"/>
      <c r="S43" s="235"/>
      <c r="T43" s="237"/>
      <c r="U43" s="235"/>
      <c r="V43" s="235"/>
      <c r="W43" s="235"/>
      <c r="X43" s="237"/>
      <c r="Y43" s="235"/>
      <c r="Z43" s="235"/>
      <c r="AA43" s="3"/>
      <c r="AB43" s="3"/>
      <c r="AC43" s="3"/>
      <c r="AD43" s="3"/>
      <c r="AE43" s="3"/>
      <c r="AF43" s="3"/>
      <c r="AG43" s="3"/>
      <c r="AH43" s="3"/>
      <c r="AI43" s="3"/>
      <c r="AJ43" s="3"/>
      <c r="AK43" s="3"/>
      <c r="AL43" s="3"/>
      <c r="AM43" s="3"/>
      <c r="AN43" s="3"/>
      <c r="AO43" s="3"/>
    </row>
    <row r="44" spans="1:41" x14ac:dyDescent="0.3">
      <c r="A44" s="118"/>
      <c r="B44" s="185"/>
      <c r="C44" s="119"/>
      <c r="D44" s="119"/>
      <c r="E44" s="233"/>
      <c r="F44" s="237"/>
      <c r="G44" s="235"/>
      <c r="H44" s="235"/>
      <c r="I44" s="235"/>
      <c r="J44" s="237"/>
      <c r="K44" s="235"/>
      <c r="L44" s="235"/>
      <c r="M44" s="237"/>
      <c r="N44" s="235"/>
      <c r="O44" s="235"/>
      <c r="P44" s="235"/>
      <c r="Q44" s="237"/>
      <c r="R44" s="235"/>
      <c r="S44" s="235"/>
      <c r="T44" s="237"/>
      <c r="U44" s="235"/>
      <c r="V44" s="235"/>
      <c r="W44" s="235"/>
      <c r="X44" s="237"/>
      <c r="Y44" s="235"/>
      <c r="Z44" s="235"/>
      <c r="AA44" s="3"/>
      <c r="AB44" s="3"/>
      <c r="AC44" s="3"/>
      <c r="AD44" s="3"/>
      <c r="AE44" s="3"/>
      <c r="AF44" s="3"/>
      <c r="AG44" s="3"/>
      <c r="AH44" s="3"/>
      <c r="AI44" s="3"/>
      <c r="AJ44" s="3"/>
      <c r="AK44" s="3"/>
      <c r="AL44" s="3"/>
      <c r="AM44" s="3"/>
      <c r="AN44" s="3"/>
      <c r="AO44" s="3"/>
    </row>
    <row r="45" spans="1:41" ht="16.5" customHeight="1" x14ac:dyDescent="0.3">
      <c r="A45" s="118">
        <v>13</v>
      </c>
      <c r="B45" s="185" t="str">
        <f>IF('2. Identificación del Riesgo'!B45:B47="","",'2. Identificación del Riesgo'!B45:B47)</f>
        <v/>
      </c>
      <c r="C45" s="119" t="str">
        <f>IF('2. Identificación del Riesgo'!G45:G47="","",'2. Identificación del Riesgo'!G45:G47)</f>
        <v/>
      </c>
      <c r="D45" s="119" t="str">
        <f>IF('2. Identificación del Riesgo'!H45:H47="","",'2. Identificación del Riesgo'!H45:H47)</f>
        <v/>
      </c>
      <c r="E45" s="233" t="str">
        <f>IF('7. Mapa de Riesgos General'!AI45:AI47="","",'7. Mapa de Riesgos General'!AI45:AI47)</f>
        <v/>
      </c>
      <c r="F45" s="236"/>
      <c r="G45" s="238"/>
      <c r="H45" s="238"/>
      <c r="I45" s="234"/>
      <c r="J45" s="236"/>
      <c r="K45" s="234"/>
      <c r="L45" s="234"/>
      <c r="M45" s="236"/>
      <c r="N45" s="238"/>
      <c r="O45" s="238"/>
      <c r="P45" s="234"/>
      <c r="Q45" s="236"/>
      <c r="R45" s="234"/>
      <c r="S45" s="234"/>
      <c r="T45" s="236"/>
      <c r="U45" s="238"/>
      <c r="V45" s="238"/>
      <c r="W45" s="234"/>
      <c r="X45" s="236"/>
      <c r="Y45" s="234"/>
      <c r="Z45" s="234"/>
      <c r="AA45" s="3"/>
      <c r="AB45" s="3"/>
      <c r="AC45" s="3"/>
      <c r="AD45" s="3"/>
      <c r="AE45" s="3"/>
      <c r="AF45" s="3"/>
      <c r="AG45" s="3"/>
      <c r="AH45" s="3"/>
      <c r="AI45" s="3"/>
      <c r="AJ45" s="3"/>
      <c r="AK45" s="3"/>
      <c r="AL45" s="3"/>
      <c r="AM45" s="3"/>
      <c r="AN45" s="3"/>
      <c r="AO45" s="3"/>
    </row>
    <row r="46" spans="1:41" x14ac:dyDescent="0.3">
      <c r="A46" s="118"/>
      <c r="B46" s="185"/>
      <c r="C46" s="119"/>
      <c r="D46" s="119"/>
      <c r="E46" s="233"/>
      <c r="F46" s="237"/>
      <c r="G46" s="235"/>
      <c r="H46" s="235"/>
      <c r="I46" s="235"/>
      <c r="J46" s="237"/>
      <c r="K46" s="235"/>
      <c r="L46" s="235"/>
      <c r="M46" s="237"/>
      <c r="N46" s="235"/>
      <c r="O46" s="235"/>
      <c r="P46" s="235"/>
      <c r="Q46" s="237"/>
      <c r="R46" s="235"/>
      <c r="S46" s="235"/>
      <c r="T46" s="237"/>
      <c r="U46" s="235"/>
      <c r="V46" s="235"/>
      <c r="W46" s="235"/>
      <c r="X46" s="237"/>
      <c r="Y46" s="235"/>
      <c r="Z46" s="235"/>
      <c r="AA46" s="3"/>
      <c r="AB46" s="3"/>
      <c r="AC46" s="3"/>
      <c r="AD46" s="3"/>
      <c r="AE46" s="3"/>
      <c r="AF46" s="3"/>
      <c r="AG46" s="3"/>
      <c r="AH46" s="3"/>
      <c r="AI46" s="3"/>
      <c r="AJ46" s="3"/>
      <c r="AK46" s="3"/>
      <c r="AL46" s="3"/>
      <c r="AM46" s="3"/>
      <c r="AN46" s="3"/>
      <c r="AO46" s="3"/>
    </row>
    <row r="47" spans="1:41" x14ac:dyDescent="0.3">
      <c r="A47" s="118"/>
      <c r="B47" s="185"/>
      <c r="C47" s="119"/>
      <c r="D47" s="119"/>
      <c r="E47" s="233"/>
      <c r="F47" s="237"/>
      <c r="G47" s="235"/>
      <c r="H47" s="235"/>
      <c r="I47" s="235"/>
      <c r="J47" s="237"/>
      <c r="K47" s="235"/>
      <c r="L47" s="235"/>
      <c r="M47" s="237"/>
      <c r="N47" s="235"/>
      <c r="O47" s="235"/>
      <c r="P47" s="235"/>
      <c r="Q47" s="237"/>
      <c r="R47" s="235"/>
      <c r="S47" s="235"/>
      <c r="T47" s="237"/>
      <c r="U47" s="235"/>
      <c r="V47" s="235"/>
      <c r="W47" s="235"/>
      <c r="X47" s="237"/>
      <c r="Y47" s="235"/>
      <c r="Z47" s="235"/>
      <c r="AA47" s="3"/>
      <c r="AB47" s="3"/>
      <c r="AC47" s="3"/>
      <c r="AD47" s="3"/>
      <c r="AE47" s="3"/>
      <c r="AF47" s="3"/>
      <c r="AG47" s="3"/>
      <c r="AH47" s="3"/>
      <c r="AI47" s="3"/>
      <c r="AJ47" s="3"/>
      <c r="AK47" s="3"/>
      <c r="AL47" s="3"/>
      <c r="AM47" s="3"/>
      <c r="AN47" s="3"/>
      <c r="AO47" s="3"/>
    </row>
    <row r="48" spans="1:41" ht="16.5" customHeight="1" x14ac:dyDescent="0.3">
      <c r="A48" s="118">
        <v>14</v>
      </c>
      <c r="B48" s="185" t="str">
        <f>IF('2. Identificación del Riesgo'!B48:B50="","",'2. Identificación del Riesgo'!B48:B50)</f>
        <v/>
      </c>
      <c r="C48" s="119" t="str">
        <f>IF('2. Identificación del Riesgo'!G48:G50="","",'2. Identificación del Riesgo'!G48:G50)</f>
        <v/>
      </c>
      <c r="D48" s="119" t="str">
        <f>IF('2. Identificación del Riesgo'!H48:H50="","",'2. Identificación del Riesgo'!H48:H50)</f>
        <v/>
      </c>
      <c r="E48" s="233" t="str">
        <f>IF('7. Mapa de Riesgos General'!AI48:AI50="","",'7. Mapa de Riesgos General'!AI48:AI50)</f>
        <v/>
      </c>
      <c r="F48" s="236"/>
      <c r="G48" s="238"/>
      <c r="H48" s="238"/>
      <c r="I48" s="234"/>
      <c r="J48" s="236"/>
      <c r="K48" s="234"/>
      <c r="L48" s="234"/>
      <c r="M48" s="236"/>
      <c r="N48" s="238"/>
      <c r="O48" s="238"/>
      <c r="P48" s="234"/>
      <c r="Q48" s="236"/>
      <c r="R48" s="234"/>
      <c r="S48" s="234"/>
      <c r="T48" s="236"/>
      <c r="U48" s="238"/>
      <c r="V48" s="238"/>
      <c r="W48" s="234"/>
      <c r="X48" s="236"/>
      <c r="Y48" s="234"/>
      <c r="Z48" s="234"/>
      <c r="AA48" s="3"/>
      <c r="AB48" s="3"/>
      <c r="AC48" s="3"/>
      <c r="AD48" s="3"/>
      <c r="AE48" s="3"/>
      <c r="AF48" s="3"/>
      <c r="AG48" s="3"/>
      <c r="AH48" s="3"/>
      <c r="AI48" s="3"/>
      <c r="AJ48" s="3"/>
      <c r="AK48" s="3"/>
      <c r="AL48" s="3"/>
      <c r="AM48" s="3"/>
      <c r="AN48" s="3"/>
      <c r="AO48" s="3"/>
    </row>
    <row r="49" spans="1:41" x14ac:dyDescent="0.3">
      <c r="A49" s="118"/>
      <c r="B49" s="185"/>
      <c r="C49" s="119"/>
      <c r="D49" s="119"/>
      <c r="E49" s="233"/>
      <c r="F49" s="237"/>
      <c r="G49" s="235"/>
      <c r="H49" s="235"/>
      <c r="I49" s="235"/>
      <c r="J49" s="237"/>
      <c r="K49" s="235"/>
      <c r="L49" s="235"/>
      <c r="M49" s="237"/>
      <c r="N49" s="235"/>
      <c r="O49" s="235"/>
      <c r="P49" s="235"/>
      <c r="Q49" s="237"/>
      <c r="R49" s="235"/>
      <c r="S49" s="235"/>
      <c r="T49" s="237"/>
      <c r="U49" s="235"/>
      <c r="V49" s="235"/>
      <c r="W49" s="235"/>
      <c r="X49" s="237"/>
      <c r="Y49" s="235"/>
      <c r="Z49" s="235"/>
      <c r="AA49" s="3"/>
      <c r="AB49" s="3"/>
      <c r="AC49" s="3"/>
      <c r="AD49" s="3"/>
      <c r="AE49" s="3"/>
      <c r="AF49" s="3"/>
      <c r="AG49" s="3"/>
      <c r="AH49" s="3"/>
      <c r="AI49" s="3"/>
      <c r="AJ49" s="3"/>
      <c r="AK49" s="3"/>
      <c r="AL49" s="3"/>
      <c r="AM49" s="3"/>
      <c r="AN49" s="3"/>
      <c r="AO49" s="3"/>
    </row>
    <row r="50" spans="1:41" x14ac:dyDescent="0.3">
      <c r="A50" s="118"/>
      <c r="B50" s="185"/>
      <c r="C50" s="119"/>
      <c r="D50" s="119"/>
      <c r="E50" s="233"/>
      <c r="F50" s="237"/>
      <c r="G50" s="235"/>
      <c r="H50" s="235"/>
      <c r="I50" s="235"/>
      <c r="J50" s="237"/>
      <c r="K50" s="235"/>
      <c r="L50" s="235"/>
      <c r="M50" s="237"/>
      <c r="N50" s="235"/>
      <c r="O50" s="235"/>
      <c r="P50" s="235"/>
      <c r="Q50" s="237"/>
      <c r="R50" s="235"/>
      <c r="S50" s="235"/>
      <c r="T50" s="237"/>
      <c r="U50" s="235"/>
      <c r="V50" s="235"/>
      <c r="W50" s="235"/>
      <c r="X50" s="237"/>
      <c r="Y50" s="235"/>
      <c r="Z50" s="235"/>
      <c r="AA50" s="3"/>
      <c r="AB50" s="3"/>
      <c r="AC50" s="3"/>
      <c r="AD50" s="3"/>
      <c r="AE50" s="3"/>
      <c r="AF50" s="3"/>
      <c r="AG50" s="3"/>
      <c r="AH50" s="3"/>
      <c r="AI50" s="3"/>
      <c r="AJ50" s="3"/>
      <c r="AK50" s="3"/>
      <c r="AL50" s="3"/>
      <c r="AM50" s="3"/>
      <c r="AN50" s="3"/>
      <c r="AO50" s="3"/>
    </row>
    <row r="51" spans="1:41" ht="16.5" customHeight="1" x14ac:dyDescent="0.3">
      <c r="A51" s="118">
        <v>15</v>
      </c>
      <c r="B51" s="185" t="str">
        <f>IF('2. Identificación del Riesgo'!B51:B53="","",'2. Identificación del Riesgo'!B51:B53)</f>
        <v/>
      </c>
      <c r="C51" s="119" t="str">
        <f>IF('2. Identificación del Riesgo'!G51:G53="","",'2. Identificación del Riesgo'!G51:G53)</f>
        <v/>
      </c>
      <c r="D51" s="119" t="str">
        <f>IF('2. Identificación del Riesgo'!H51:H53="","",'2. Identificación del Riesgo'!H51:H53)</f>
        <v/>
      </c>
      <c r="E51" s="233" t="str">
        <f>IF('7. Mapa de Riesgos General'!AI51:AI53="","",'7. Mapa de Riesgos General'!AI51:AI53)</f>
        <v/>
      </c>
      <c r="F51" s="236"/>
      <c r="G51" s="238"/>
      <c r="H51" s="238"/>
      <c r="I51" s="234"/>
      <c r="J51" s="236"/>
      <c r="K51" s="234"/>
      <c r="L51" s="234"/>
      <c r="M51" s="236"/>
      <c r="N51" s="238"/>
      <c r="O51" s="238"/>
      <c r="P51" s="234"/>
      <c r="Q51" s="236"/>
      <c r="R51" s="234"/>
      <c r="S51" s="234"/>
      <c r="T51" s="236"/>
      <c r="U51" s="238"/>
      <c r="V51" s="238"/>
      <c r="W51" s="234"/>
      <c r="X51" s="236"/>
      <c r="Y51" s="234"/>
      <c r="Z51" s="234"/>
      <c r="AA51" s="3"/>
      <c r="AB51" s="3"/>
      <c r="AC51" s="3"/>
      <c r="AD51" s="3"/>
      <c r="AE51" s="3"/>
      <c r="AF51" s="3"/>
      <c r="AG51" s="3"/>
      <c r="AH51" s="3"/>
      <c r="AI51" s="3"/>
      <c r="AJ51" s="3"/>
      <c r="AK51" s="3"/>
      <c r="AL51" s="3"/>
      <c r="AM51" s="3"/>
      <c r="AN51" s="3"/>
      <c r="AO51" s="3"/>
    </row>
    <row r="52" spans="1:41" x14ac:dyDescent="0.3">
      <c r="A52" s="118"/>
      <c r="B52" s="185"/>
      <c r="C52" s="119"/>
      <c r="D52" s="119"/>
      <c r="E52" s="233"/>
      <c r="F52" s="237"/>
      <c r="G52" s="235"/>
      <c r="H52" s="235"/>
      <c r="I52" s="235"/>
      <c r="J52" s="237"/>
      <c r="K52" s="235"/>
      <c r="L52" s="235"/>
      <c r="M52" s="237"/>
      <c r="N52" s="235"/>
      <c r="O52" s="235"/>
      <c r="P52" s="235"/>
      <c r="Q52" s="237"/>
      <c r="R52" s="235"/>
      <c r="S52" s="235"/>
      <c r="T52" s="237"/>
      <c r="U52" s="235"/>
      <c r="V52" s="235"/>
      <c r="W52" s="235"/>
      <c r="X52" s="237"/>
      <c r="Y52" s="235"/>
      <c r="Z52" s="235"/>
      <c r="AA52" s="3"/>
      <c r="AB52" s="3"/>
      <c r="AC52" s="3"/>
      <c r="AD52" s="3"/>
      <c r="AE52" s="3"/>
      <c r="AF52" s="3"/>
      <c r="AG52" s="3"/>
      <c r="AH52" s="3"/>
      <c r="AI52" s="3"/>
      <c r="AJ52" s="3"/>
      <c r="AK52" s="3"/>
      <c r="AL52" s="3"/>
      <c r="AM52" s="3"/>
      <c r="AN52" s="3"/>
      <c r="AO52" s="3"/>
    </row>
    <row r="53" spans="1:41" x14ac:dyDescent="0.3">
      <c r="A53" s="118"/>
      <c r="B53" s="185"/>
      <c r="C53" s="119"/>
      <c r="D53" s="119"/>
      <c r="E53" s="233"/>
      <c r="F53" s="237"/>
      <c r="G53" s="235"/>
      <c r="H53" s="235"/>
      <c r="I53" s="235"/>
      <c r="J53" s="237"/>
      <c r="K53" s="235"/>
      <c r="L53" s="235"/>
      <c r="M53" s="237"/>
      <c r="N53" s="235"/>
      <c r="O53" s="235"/>
      <c r="P53" s="235"/>
      <c r="Q53" s="237"/>
      <c r="R53" s="235"/>
      <c r="S53" s="235"/>
      <c r="T53" s="237"/>
      <c r="U53" s="235"/>
      <c r="V53" s="235"/>
      <c r="W53" s="235"/>
      <c r="X53" s="237"/>
      <c r="Y53" s="235"/>
      <c r="Z53" s="235"/>
      <c r="AA53" s="3"/>
      <c r="AB53" s="3"/>
      <c r="AC53" s="3"/>
      <c r="AD53" s="3"/>
      <c r="AE53" s="3"/>
      <c r="AF53" s="3"/>
      <c r="AG53" s="3"/>
      <c r="AH53" s="3"/>
      <c r="AI53" s="3"/>
      <c r="AJ53" s="3"/>
      <c r="AK53" s="3"/>
      <c r="AL53" s="3"/>
      <c r="AM53" s="3"/>
      <c r="AN53" s="3"/>
      <c r="AO53" s="3"/>
    </row>
    <row r="54" spans="1:41" ht="16.5" customHeight="1" x14ac:dyDescent="0.3">
      <c r="A54" s="118">
        <v>16</v>
      </c>
      <c r="B54" s="185" t="str">
        <f>IF('2. Identificación del Riesgo'!B54:B56="","",'2. Identificación del Riesgo'!B54:B56)</f>
        <v/>
      </c>
      <c r="C54" s="119" t="str">
        <f>IF('2. Identificación del Riesgo'!G54:G56="","",'2. Identificación del Riesgo'!G54:G56)</f>
        <v/>
      </c>
      <c r="D54" s="119" t="str">
        <f>IF('2. Identificación del Riesgo'!H54:H56="","",'2. Identificación del Riesgo'!H54:H56)</f>
        <v/>
      </c>
      <c r="E54" s="233" t="str">
        <f>IF('7. Mapa de Riesgos General'!AI54:AI56="","",'7. Mapa de Riesgos General'!AI54:AI56)</f>
        <v/>
      </c>
      <c r="F54" s="236"/>
      <c r="G54" s="238"/>
      <c r="H54" s="238"/>
      <c r="I54" s="234"/>
      <c r="J54" s="236"/>
      <c r="K54" s="234"/>
      <c r="L54" s="234"/>
      <c r="M54" s="236"/>
      <c r="N54" s="238"/>
      <c r="O54" s="238"/>
      <c r="P54" s="234"/>
      <c r="Q54" s="236"/>
      <c r="R54" s="234"/>
      <c r="S54" s="234"/>
      <c r="T54" s="236"/>
      <c r="U54" s="238"/>
      <c r="V54" s="238"/>
      <c r="W54" s="234"/>
      <c r="X54" s="236"/>
      <c r="Y54" s="234"/>
      <c r="Z54" s="234"/>
      <c r="AA54" s="3"/>
      <c r="AB54" s="3"/>
      <c r="AC54" s="3"/>
      <c r="AD54" s="3"/>
      <c r="AE54" s="3"/>
      <c r="AF54" s="3"/>
      <c r="AG54" s="3"/>
      <c r="AH54" s="3"/>
      <c r="AI54" s="3"/>
      <c r="AJ54" s="3"/>
      <c r="AK54" s="3"/>
      <c r="AL54" s="3"/>
      <c r="AM54" s="3"/>
      <c r="AN54" s="3"/>
      <c r="AO54" s="3"/>
    </row>
    <row r="55" spans="1:41" x14ac:dyDescent="0.3">
      <c r="A55" s="118"/>
      <c r="B55" s="185"/>
      <c r="C55" s="119"/>
      <c r="D55" s="119"/>
      <c r="E55" s="233"/>
      <c r="F55" s="237"/>
      <c r="G55" s="235"/>
      <c r="H55" s="235"/>
      <c r="I55" s="235"/>
      <c r="J55" s="237"/>
      <c r="K55" s="235"/>
      <c r="L55" s="235"/>
      <c r="M55" s="237"/>
      <c r="N55" s="235"/>
      <c r="O55" s="235"/>
      <c r="P55" s="235"/>
      <c r="Q55" s="237"/>
      <c r="R55" s="235"/>
      <c r="S55" s="235"/>
      <c r="T55" s="237"/>
      <c r="U55" s="235"/>
      <c r="V55" s="235"/>
      <c r="W55" s="235"/>
      <c r="X55" s="237"/>
      <c r="Y55" s="235"/>
      <c r="Z55" s="235"/>
      <c r="AA55" s="3"/>
      <c r="AB55" s="3"/>
      <c r="AC55" s="3"/>
      <c r="AD55" s="3"/>
      <c r="AE55" s="3"/>
      <c r="AF55" s="3"/>
      <c r="AG55" s="3"/>
      <c r="AH55" s="3"/>
      <c r="AI55" s="3"/>
      <c r="AJ55" s="3"/>
      <c r="AK55" s="3"/>
      <c r="AL55" s="3"/>
      <c r="AM55" s="3"/>
      <c r="AN55" s="3"/>
      <c r="AO55" s="3"/>
    </row>
    <row r="56" spans="1:41" x14ac:dyDescent="0.3">
      <c r="A56" s="118"/>
      <c r="B56" s="185"/>
      <c r="C56" s="119"/>
      <c r="D56" s="119"/>
      <c r="E56" s="233"/>
      <c r="F56" s="237"/>
      <c r="G56" s="235"/>
      <c r="H56" s="235"/>
      <c r="I56" s="235"/>
      <c r="J56" s="237"/>
      <c r="K56" s="235"/>
      <c r="L56" s="235"/>
      <c r="M56" s="237"/>
      <c r="N56" s="235"/>
      <c r="O56" s="235"/>
      <c r="P56" s="235"/>
      <c r="Q56" s="237"/>
      <c r="R56" s="235"/>
      <c r="S56" s="235"/>
      <c r="T56" s="237"/>
      <c r="U56" s="235"/>
      <c r="V56" s="235"/>
      <c r="W56" s="235"/>
      <c r="X56" s="237"/>
      <c r="Y56" s="235"/>
      <c r="Z56" s="235"/>
      <c r="AA56" s="3"/>
      <c r="AB56" s="3"/>
      <c r="AC56" s="3"/>
      <c r="AD56" s="3"/>
      <c r="AE56" s="3"/>
      <c r="AF56" s="3"/>
      <c r="AG56" s="3"/>
      <c r="AH56" s="3"/>
      <c r="AI56" s="3"/>
      <c r="AJ56" s="3"/>
      <c r="AK56" s="3"/>
      <c r="AL56" s="3"/>
      <c r="AM56" s="3"/>
      <c r="AN56" s="3"/>
      <c r="AO56" s="3"/>
    </row>
    <row r="57" spans="1:41" ht="16.5" customHeight="1" x14ac:dyDescent="0.3">
      <c r="A57" s="118">
        <v>17</v>
      </c>
      <c r="B57" s="185" t="str">
        <f>IF('2. Identificación del Riesgo'!B57:B59="","",'2. Identificación del Riesgo'!B57:B59)</f>
        <v/>
      </c>
      <c r="C57" s="119" t="str">
        <f>IF('2. Identificación del Riesgo'!G57:G59="","",'2. Identificación del Riesgo'!G57:G59)</f>
        <v/>
      </c>
      <c r="D57" s="119" t="str">
        <f>IF('2. Identificación del Riesgo'!H57:H59="","",'2. Identificación del Riesgo'!H57:H59)</f>
        <v/>
      </c>
      <c r="E57" s="233" t="str">
        <f>IF('7. Mapa de Riesgos General'!AI57:AI59="","",'7. Mapa de Riesgos General'!AI57:AI59)</f>
        <v/>
      </c>
      <c r="F57" s="236"/>
      <c r="G57" s="238"/>
      <c r="H57" s="238"/>
      <c r="I57" s="234"/>
      <c r="J57" s="236"/>
      <c r="K57" s="234"/>
      <c r="L57" s="234"/>
      <c r="M57" s="236"/>
      <c r="N57" s="238"/>
      <c r="O57" s="238"/>
      <c r="P57" s="234"/>
      <c r="Q57" s="236"/>
      <c r="R57" s="234"/>
      <c r="S57" s="234"/>
      <c r="T57" s="236"/>
      <c r="U57" s="238"/>
      <c r="V57" s="238"/>
      <c r="W57" s="234"/>
      <c r="X57" s="236"/>
      <c r="Y57" s="234"/>
      <c r="Z57" s="234"/>
      <c r="AA57" s="3"/>
      <c r="AB57" s="3"/>
      <c r="AC57" s="3"/>
      <c r="AD57" s="3"/>
      <c r="AE57" s="3"/>
      <c r="AF57" s="3"/>
      <c r="AG57" s="3"/>
      <c r="AH57" s="3"/>
      <c r="AI57" s="3"/>
      <c r="AJ57" s="3"/>
      <c r="AK57" s="3"/>
      <c r="AL57" s="3"/>
      <c r="AM57" s="3"/>
      <c r="AN57" s="3"/>
      <c r="AO57" s="3"/>
    </row>
    <row r="58" spans="1:41" x14ac:dyDescent="0.3">
      <c r="A58" s="118"/>
      <c r="B58" s="185"/>
      <c r="C58" s="119"/>
      <c r="D58" s="119"/>
      <c r="E58" s="233"/>
      <c r="F58" s="237"/>
      <c r="G58" s="235"/>
      <c r="H58" s="235"/>
      <c r="I58" s="235"/>
      <c r="J58" s="237"/>
      <c r="K58" s="235"/>
      <c r="L58" s="235"/>
      <c r="M58" s="237"/>
      <c r="N58" s="235"/>
      <c r="O58" s="235"/>
      <c r="P58" s="235"/>
      <c r="Q58" s="237"/>
      <c r="R58" s="235"/>
      <c r="S58" s="235"/>
      <c r="T58" s="237"/>
      <c r="U58" s="235"/>
      <c r="V58" s="235"/>
      <c r="W58" s="235"/>
      <c r="X58" s="237"/>
      <c r="Y58" s="235"/>
      <c r="Z58" s="235"/>
      <c r="AA58" s="3"/>
      <c r="AB58" s="3"/>
      <c r="AC58" s="3"/>
      <c r="AD58" s="3"/>
      <c r="AE58" s="3"/>
      <c r="AF58" s="3"/>
      <c r="AG58" s="3"/>
      <c r="AH58" s="3"/>
      <c r="AI58" s="3"/>
      <c r="AJ58" s="3"/>
      <c r="AK58" s="3"/>
      <c r="AL58" s="3"/>
      <c r="AM58" s="3"/>
      <c r="AN58" s="3"/>
      <c r="AO58" s="3"/>
    </row>
    <row r="59" spans="1:41" x14ac:dyDescent="0.3">
      <c r="A59" s="118"/>
      <c r="B59" s="185"/>
      <c r="C59" s="119"/>
      <c r="D59" s="119"/>
      <c r="E59" s="233"/>
      <c r="F59" s="237"/>
      <c r="G59" s="235"/>
      <c r="H59" s="235"/>
      <c r="I59" s="235"/>
      <c r="J59" s="237"/>
      <c r="K59" s="235"/>
      <c r="L59" s="235"/>
      <c r="M59" s="237"/>
      <c r="N59" s="235"/>
      <c r="O59" s="235"/>
      <c r="P59" s="235"/>
      <c r="Q59" s="237"/>
      <c r="R59" s="235"/>
      <c r="S59" s="235"/>
      <c r="T59" s="237"/>
      <c r="U59" s="235"/>
      <c r="V59" s="235"/>
      <c r="W59" s="235"/>
      <c r="X59" s="237"/>
      <c r="Y59" s="235"/>
      <c r="Z59" s="235"/>
      <c r="AA59" s="3"/>
      <c r="AB59" s="3"/>
      <c r="AC59" s="3"/>
      <c r="AD59" s="3"/>
      <c r="AE59" s="3"/>
      <c r="AF59" s="3"/>
      <c r="AG59" s="3"/>
      <c r="AH59" s="3"/>
      <c r="AI59" s="3"/>
      <c r="AJ59" s="3"/>
      <c r="AK59" s="3"/>
      <c r="AL59" s="3"/>
      <c r="AM59" s="3"/>
      <c r="AN59" s="3"/>
      <c r="AO59" s="3"/>
    </row>
    <row r="60" spans="1:41" ht="16.5" customHeight="1" x14ac:dyDescent="0.3">
      <c r="A60" s="118">
        <v>18</v>
      </c>
      <c r="B60" s="185" t="str">
        <f>IF('2. Identificación del Riesgo'!B60:B62="","",'2. Identificación del Riesgo'!B60:B62)</f>
        <v/>
      </c>
      <c r="C60" s="119" t="str">
        <f>IF('2. Identificación del Riesgo'!G60:G62="","",'2. Identificación del Riesgo'!G60:G62)</f>
        <v/>
      </c>
      <c r="D60" s="119" t="str">
        <f>IF('2. Identificación del Riesgo'!H60:H62="","",'2. Identificación del Riesgo'!H60:H62)</f>
        <v/>
      </c>
      <c r="E60" s="233" t="str">
        <f>IF('7. Mapa de Riesgos General'!AI60:AI62="","",'7. Mapa de Riesgos General'!AI60:AI62)</f>
        <v/>
      </c>
      <c r="F60" s="236"/>
      <c r="G60" s="238"/>
      <c r="H60" s="238"/>
      <c r="I60" s="234"/>
      <c r="J60" s="236"/>
      <c r="K60" s="234"/>
      <c r="L60" s="234"/>
      <c r="M60" s="236"/>
      <c r="N60" s="238"/>
      <c r="O60" s="238"/>
      <c r="P60" s="234"/>
      <c r="Q60" s="236"/>
      <c r="R60" s="234"/>
      <c r="S60" s="234"/>
      <c r="T60" s="236"/>
      <c r="U60" s="238"/>
      <c r="V60" s="238"/>
      <c r="W60" s="234"/>
      <c r="X60" s="236"/>
      <c r="Y60" s="234"/>
      <c r="Z60" s="234"/>
      <c r="AA60" s="3"/>
      <c r="AB60" s="3"/>
      <c r="AC60" s="3"/>
      <c r="AD60" s="3"/>
      <c r="AE60" s="3"/>
      <c r="AF60" s="3"/>
      <c r="AG60" s="3"/>
      <c r="AH60" s="3"/>
      <c r="AI60" s="3"/>
      <c r="AJ60" s="3"/>
      <c r="AK60" s="3"/>
      <c r="AL60" s="3"/>
      <c r="AM60" s="3"/>
      <c r="AN60" s="3"/>
      <c r="AO60" s="3"/>
    </row>
    <row r="61" spans="1:41" x14ac:dyDescent="0.3">
      <c r="A61" s="118"/>
      <c r="B61" s="185"/>
      <c r="C61" s="119"/>
      <c r="D61" s="119"/>
      <c r="E61" s="233"/>
      <c r="F61" s="237"/>
      <c r="G61" s="235"/>
      <c r="H61" s="235"/>
      <c r="I61" s="235"/>
      <c r="J61" s="237"/>
      <c r="K61" s="235"/>
      <c r="L61" s="235"/>
      <c r="M61" s="237"/>
      <c r="N61" s="235"/>
      <c r="O61" s="235"/>
      <c r="P61" s="235"/>
      <c r="Q61" s="237"/>
      <c r="R61" s="235"/>
      <c r="S61" s="235"/>
      <c r="T61" s="237"/>
      <c r="U61" s="235"/>
      <c r="V61" s="235"/>
      <c r="W61" s="235"/>
      <c r="X61" s="237"/>
      <c r="Y61" s="235"/>
      <c r="Z61" s="235"/>
      <c r="AA61" s="3"/>
      <c r="AB61" s="3"/>
      <c r="AC61" s="3"/>
      <c r="AD61" s="3"/>
      <c r="AE61" s="3"/>
      <c r="AF61" s="3"/>
      <c r="AG61" s="3"/>
      <c r="AH61" s="3"/>
      <c r="AI61" s="3"/>
      <c r="AJ61" s="3"/>
      <c r="AK61" s="3"/>
      <c r="AL61" s="3"/>
      <c r="AM61" s="3"/>
      <c r="AN61" s="3"/>
      <c r="AO61" s="3"/>
    </row>
    <row r="62" spans="1:41" x14ac:dyDescent="0.3">
      <c r="A62" s="118"/>
      <c r="B62" s="185"/>
      <c r="C62" s="119"/>
      <c r="D62" s="119"/>
      <c r="E62" s="233"/>
      <c r="F62" s="237"/>
      <c r="G62" s="235"/>
      <c r="H62" s="235"/>
      <c r="I62" s="235"/>
      <c r="J62" s="237"/>
      <c r="K62" s="235"/>
      <c r="L62" s="235"/>
      <c r="M62" s="237"/>
      <c r="N62" s="235"/>
      <c r="O62" s="235"/>
      <c r="P62" s="235"/>
      <c r="Q62" s="237"/>
      <c r="R62" s="235"/>
      <c r="S62" s="235"/>
      <c r="T62" s="237"/>
      <c r="U62" s="235"/>
      <c r="V62" s="235"/>
      <c r="W62" s="235"/>
      <c r="X62" s="237"/>
      <c r="Y62" s="235"/>
      <c r="Z62" s="235"/>
      <c r="AA62" s="3"/>
      <c r="AB62" s="3"/>
      <c r="AC62" s="3"/>
      <c r="AD62" s="3"/>
      <c r="AE62" s="3"/>
      <c r="AF62" s="3"/>
      <c r="AG62" s="3"/>
      <c r="AH62" s="3"/>
      <c r="AI62" s="3"/>
      <c r="AJ62" s="3"/>
      <c r="AK62" s="3"/>
      <c r="AL62" s="3"/>
      <c r="AM62" s="3"/>
      <c r="AN62" s="3"/>
      <c r="AO62" s="3"/>
    </row>
    <row r="63" spans="1:41" ht="16.5" customHeight="1" x14ac:dyDescent="0.3">
      <c r="A63" s="118">
        <v>19</v>
      </c>
      <c r="B63" s="185" t="str">
        <f>IF('2. Identificación del Riesgo'!B63:B65="","",'2. Identificación del Riesgo'!B63:B65)</f>
        <v/>
      </c>
      <c r="C63" s="119" t="str">
        <f>IF('2. Identificación del Riesgo'!G63:G65="","",'2. Identificación del Riesgo'!G63:G65)</f>
        <v/>
      </c>
      <c r="D63" s="119" t="str">
        <f>IF('2. Identificación del Riesgo'!H63:H65="","",'2. Identificación del Riesgo'!H63:H65)</f>
        <v/>
      </c>
      <c r="E63" s="233" t="str">
        <f>IF('7. Mapa de Riesgos General'!AI63:AI65="","",'7. Mapa de Riesgos General'!AI63:AI65)</f>
        <v/>
      </c>
      <c r="F63" s="236"/>
      <c r="G63" s="238"/>
      <c r="H63" s="238"/>
      <c r="I63" s="234"/>
      <c r="J63" s="236"/>
      <c r="K63" s="234"/>
      <c r="L63" s="234"/>
      <c r="M63" s="236"/>
      <c r="N63" s="238"/>
      <c r="O63" s="238"/>
      <c r="P63" s="234"/>
      <c r="Q63" s="236"/>
      <c r="R63" s="234"/>
      <c r="S63" s="234"/>
      <c r="T63" s="236"/>
      <c r="U63" s="238"/>
      <c r="V63" s="238"/>
      <c r="W63" s="234"/>
      <c r="X63" s="236"/>
      <c r="Y63" s="234"/>
      <c r="Z63" s="234"/>
      <c r="AA63" s="3"/>
      <c r="AB63" s="3"/>
      <c r="AC63" s="3"/>
      <c r="AD63" s="3"/>
      <c r="AE63" s="3"/>
      <c r="AF63" s="3"/>
      <c r="AG63" s="3"/>
      <c r="AH63" s="3"/>
      <c r="AI63" s="3"/>
      <c r="AJ63" s="3"/>
      <c r="AK63" s="3"/>
      <c r="AL63" s="3"/>
      <c r="AM63" s="3"/>
      <c r="AN63" s="3"/>
      <c r="AO63" s="3"/>
    </row>
    <row r="64" spans="1:41" x14ac:dyDescent="0.3">
      <c r="A64" s="118"/>
      <c r="B64" s="185"/>
      <c r="C64" s="119"/>
      <c r="D64" s="119"/>
      <c r="E64" s="233"/>
      <c r="F64" s="237"/>
      <c r="G64" s="235"/>
      <c r="H64" s="235"/>
      <c r="I64" s="235"/>
      <c r="J64" s="237"/>
      <c r="K64" s="235"/>
      <c r="L64" s="235"/>
      <c r="M64" s="237"/>
      <c r="N64" s="235"/>
      <c r="O64" s="235"/>
      <c r="P64" s="235"/>
      <c r="Q64" s="237"/>
      <c r="R64" s="235"/>
      <c r="S64" s="235"/>
      <c r="T64" s="237"/>
      <c r="U64" s="235"/>
      <c r="V64" s="235"/>
      <c r="W64" s="235"/>
      <c r="X64" s="237"/>
      <c r="Y64" s="235"/>
      <c r="Z64" s="235"/>
      <c r="AA64" s="3"/>
      <c r="AB64" s="3"/>
      <c r="AC64" s="3"/>
      <c r="AD64" s="3"/>
      <c r="AE64" s="3"/>
      <c r="AF64" s="3"/>
      <c r="AG64" s="3"/>
      <c r="AH64" s="3"/>
      <c r="AI64" s="3"/>
      <c r="AJ64" s="3"/>
      <c r="AK64" s="3"/>
      <c r="AL64" s="3"/>
      <c r="AM64" s="3"/>
      <c r="AN64" s="3"/>
      <c r="AO64" s="3"/>
    </row>
    <row r="65" spans="1:41" x14ac:dyDescent="0.3">
      <c r="A65" s="118"/>
      <c r="B65" s="185"/>
      <c r="C65" s="119"/>
      <c r="D65" s="119"/>
      <c r="E65" s="233"/>
      <c r="F65" s="237"/>
      <c r="G65" s="235"/>
      <c r="H65" s="235"/>
      <c r="I65" s="235"/>
      <c r="J65" s="237"/>
      <c r="K65" s="235"/>
      <c r="L65" s="235"/>
      <c r="M65" s="237"/>
      <c r="N65" s="235"/>
      <c r="O65" s="235"/>
      <c r="P65" s="235"/>
      <c r="Q65" s="237"/>
      <c r="R65" s="235"/>
      <c r="S65" s="235"/>
      <c r="T65" s="237"/>
      <c r="U65" s="235"/>
      <c r="V65" s="235"/>
      <c r="W65" s="235"/>
      <c r="X65" s="237"/>
      <c r="Y65" s="235"/>
      <c r="Z65" s="235"/>
      <c r="AA65" s="3"/>
      <c r="AB65" s="3"/>
      <c r="AC65" s="3"/>
      <c r="AD65" s="3"/>
      <c r="AE65" s="3"/>
      <c r="AF65" s="3"/>
      <c r="AG65" s="3"/>
      <c r="AH65" s="3"/>
      <c r="AI65" s="3"/>
      <c r="AJ65" s="3"/>
      <c r="AK65" s="3"/>
      <c r="AL65" s="3"/>
      <c r="AM65" s="3"/>
      <c r="AN65" s="3"/>
      <c r="AO65" s="3"/>
    </row>
    <row r="66" spans="1:41" ht="16.5" customHeight="1" x14ac:dyDescent="0.3">
      <c r="A66" s="118">
        <v>20</v>
      </c>
      <c r="B66" s="185" t="str">
        <f>IF('2. Identificación del Riesgo'!B66:B68="","",'2. Identificación del Riesgo'!B66:B68)</f>
        <v/>
      </c>
      <c r="C66" s="119" t="str">
        <f>IF('2. Identificación del Riesgo'!G66:G68="","",'2. Identificación del Riesgo'!G66:G68)</f>
        <v/>
      </c>
      <c r="D66" s="119" t="str">
        <f>IF('2. Identificación del Riesgo'!H66:H68="","",'2. Identificación del Riesgo'!H66:H68)</f>
        <v/>
      </c>
      <c r="E66" s="233" t="str">
        <f>IF('7. Mapa de Riesgos General'!AI66:AI68="","",'7. Mapa de Riesgos General'!AI66:AI68)</f>
        <v/>
      </c>
      <c r="F66" s="236"/>
      <c r="G66" s="238"/>
      <c r="H66" s="238"/>
      <c r="I66" s="234"/>
      <c r="J66" s="236"/>
      <c r="K66" s="234"/>
      <c r="L66" s="234"/>
      <c r="M66" s="236"/>
      <c r="N66" s="238"/>
      <c r="O66" s="238"/>
      <c r="P66" s="234"/>
      <c r="Q66" s="236"/>
      <c r="R66" s="234"/>
      <c r="S66" s="234"/>
      <c r="T66" s="236"/>
      <c r="U66" s="238"/>
      <c r="V66" s="238"/>
      <c r="W66" s="234"/>
      <c r="X66" s="236"/>
      <c r="Y66" s="234"/>
      <c r="Z66" s="234"/>
      <c r="AA66" s="3"/>
      <c r="AB66" s="3"/>
      <c r="AC66" s="3"/>
      <c r="AD66" s="3"/>
      <c r="AE66" s="3"/>
      <c r="AF66" s="3"/>
      <c r="AG66" s="3"/>
      <c r="AH66" s="3"/>
      <c r="AI66" s="3"/>
      <c r="AJ66" s="3"/>
      <c r="AK66" s="3"/>
      <c r="AL66" s="3"/>
      <c r="AM66" s="3"/>
      <c r="AN66" s="3"/>
      <c r="AO66" s="3"/>
    </row>
    <row r="67" spans="1:41" x14ac:dyDescent="0.3">
      <c r="A67" s="118"/>
      <c r="B67" s="185"/>
      <c r="C67" s="119"/>
      <c r="D67" s="119"/>
      <c r="E67" s="233"/>
      <c r="F67" s="237"/>
      <c r="G67" s="235"/>
      <c r="H67" s="235"/>
      <c r="I67" s="235"/>
      <c r="J67" s="237"/>
      <c r="K67" s="235"/>
      <c r="L67" s="235"/>
      <c r="M67" s="237"/>
      <c r="N67" s="235"/>
      <c r="O67" s="235"/>
      <c r="P67" s="235"/>
      <c r="Q67" s="237"/>
      <c r="R67" s="235"/>
      <c r="S67" s="235"/>
      <c r="T67" s="237"/>
      <c r="U67" s="235"/>
      <c r="V67" s="235"/>
      <c r="W67" s="235"/>
      <c r="X67" s="237"/>
      <c r="Y67" s="235"/>
      <c r="Z67" s="235"/>
    </row>
    <row r="68" spans="1:41" ht="17.25" thickBot="1" x14ac:dyDescent="0.35">
      <c r="A68" s="118"/>
      <c r="B68" s="185"/>
      <c r="C68" s="119"/>
      <c r="D68" s="119"/>
      <c r="E68" s="233"/>
      <c r="F68" s="237"/>
      <c r="G68" s="235"/>
      <c r="H68" s="235"/>
      <c r="I68" s="235"/>
      <c r="J68" s="237"/>
      <c r="K68" s="235"/>
      <c r="L68" s="235"/>
      <c r="M68" s="237"/>
      <c r="N68" s="235"/>
      <c r="O68" s="235"/>
      <c r="P68" s="235"/>
      <c r="Q68" s="237"/>
      <c r="R68" s="235"/>
      <c r="S68" s="235"/>
      <c r="T68" s="237"/>
      <c r="U68" s="235"/>
      <c r="V68" s="235"/>
      <c r="W68" s="235"/>
      <c r="X68" s="237"/>
      <c r="Y68" s="235"/>
      <c r="Z68" s="235"/>
    </row>
    <row r="69" spans="1:41" ht="25.5" customHeight="1" thickBot="1" x14ac:dyDescent="0.35">
      <c r="A69" s="2"/>
      <c r="B69" s="20"/>
      <c r="C69" s="2"/>
      <c r="F69" s="40">
        <f>IFERROR(AVERAGE(F9:F68),"")</f>
        <v>0.33</v>
      </c>
      <c r="J69" s="40" t="str">
        <f>IFERROR(AVERAGE(J9:J68),"")</f>
        <v/>
      </c>
      <c r="M69" s="40">
        <f>IFERROR(AVERAGE(M9:M68),"")</f>
        <v>1</v>
      </c>
      <c r="Q69" s="40" t="str">
        <f>IFERROR(AVERAGE(Q9:Q68),"")</f>
        <v/>
      </c>
      <c r="T69" s="40" t="str">
        <f>IFERROR(AVERAGE(T9:T68),"")</f>
        <v/>
      </c>
      <c r="X69" s="40" t="str">
        <f>IFERROR(AVERAGE(X9:X68),"")</f>
        <v/>
      </c>
    </row>
    <row r="70" spans="1:41" x14ac:dyDescent="0.3"/>
    <row r="71" spans="1:41" x14ac:dyDescent="0.3"/>
    <row r="72" spans="1:41" x14ac:dyDescent="0.3"/>
    <row r="73" spans="1:41" x14ac:dyDescent="0.3"/>
    <row r="74" spans="1:41" x14ac:dyDescent="0.3"/>
    <row r="75" spans="1:41" x14ac:dyDescent="0.3"/>
    <row r="76" spans="1:41" x14ac:dyDescent="0.3"/>
    <row r="77" spans="1:41" x14ac:dyDescent="0.3"/>
    <row r="78" spans="1:41" x14ac:dyDescent="0.3"/>
    <row r="79" spans="1:41" x14ac:dyDescent="0.3"/>
  </sheetData>
  <sheetProtection algorithmName="SHA-512" hashValue="sD/PN6VvvLwaKFGgIKOxG2bP7sjZ9odgrMvv0skaZy2NMr+eolQk4glh2tDzarPosprBXBgEUP4jh4QLOvYLLg==" saltValue="6Aw5QAmN+uIpMyeQCbO+GQ==" spinCount="100000" sheet="1" objects="1" scenarios="1" formatColumns="0" formatRows="0"/>
  <mergeCells count="541">
    <mergeCell ref="M66:M68"/>
    <mergeCell ref="N66:N68"/>
    <mergeCell ref="O66:O68"/>
    <mergeCell ref="P66:P68"/>
    <mergeCell ref="Q66:Q68"/>
    <mergeCell ref="R66:R68"/>
    <mergeCell ref="S66:S68"/>
    <mergeCell ref="T66:T68"/>
    <mergeCell ref="U66:U68"/>
    <mergeCell ref="X27:X29"/>
    <mergeCell ref="Y27:Y29"/>
    <mergeCell ref="Z27:Z29"/>
    <mergeCell ref="M24:M26"/>
    <mergeCell ref="N24:N26"/>
    <mergeCell ref="O24:O26"/>
    <mergeCell ref="P24:P26"/>
    <mergeCell ref="Q24:Q26"/>
    <mergeCell ref="R24:R26"/>
    <mergeCell ref="S24:S26"/>
    <mergeCell ref="T24:T26"/>
    <mergeCell ref="U24:U26"/>
    <mergeCell ref="N27:N29"/>
    <mergeCell ref="T27:T29"/>
    <mergeCell ref="U27:U29"/>
    <mergeCell ref="V27:V29"/>
    <mergeCell ref="W27:W29"/>
    <mergeCell ref="O27:O29"/>
    <mergeCell ref="P27:P29"/>
    <mergeCell ref="Q27:Q29"/>
    <mergeCell ref="R27:R29"/>
    <mergeCell ref="S27:S29"/>
    <mergeCell ref="M27:M29"/>
    <mergeCell ref="Z33:Z35"/>
    <mergeCell ref="Y30:Y32"/>
    <mergeCell ref="Z30:Z32"/>
    <mergeCell ref="M33:M35"/>
    <mergeCell ref="N33:N35"/>
    <mergeCell ref="O33:O35"/>
    <mergeCell ref="P33:P35"/>
    <mergeCell ref="Q33:Q35"/>
    <mergeCell ref="R33:R35"/>
    <mergeCell ref="S33:S35"/>
    <mergeCell ref="T33:T35"/>
    <mergeCell ref="X30:X32"/>
    <mergeCell ref="T30:T32"/>
    <mergeCell ref="M30:M32"/>
    <mergeCell ref="N30:N32"/>
    <mergeCell ref="O30:O32"/>
    <mergeCell ref="P30:P32"/>
    <mergeCell ref="Q30:Q32"/>
    <mergeCell ref="R30:R32"/>
    <mergeCell ref="S30:S32"/>
    <mergeCell ref="U30:U32"/>
    <mergeCell ref="V30:V32"/>
    <mergeCell ref="W30:W32"/>
    <mergeCell ref="Y18:Y20"/>
    <mergeCell ref="Z18:Z20"/>
    <mergeCell ref="X21:X23"/>
    <mergeCell ref="Y21:Y23"/>
    <mergeCell ref="Z21:Z23"/>
    <mergeCell ref="V24:V26"/>
    <mergeCell ref="W24:W26"/>
    <mergeCell ref="X24:X26"/>
    <mergeCell ref="Y24:Y26"/>
    <mergeCell ref="Z24:Z26"/>
    <mergeCell ref="M21:M23"/>
    <mergeCell ref="N21:N23"/>
    <mergeCell ref="O21:O23"/>
    <mergeCell ref="P21:P23"/>
    <mergeCell ref="Q21:Q23"/>
    <mergeCell ref="R21:R23"/>
    <mergeCell ref="S21:S23"/>
    <mergeCell ref="T21:T23"/>
    <mergeCell ref="W21:W23"/>
    <mergeCell ref="U21:U23"/>
    <mergeCell ref="V21:V23"/>
    <mergeCell ref="X15:X17"/>
    <mergeCell ref="Y15:Y17"/>
    <mergeCell ref="Z15:Z17"/>
    <mergeCell ref="M18:M20"/>
    <mergeCell ref="N18:N20"/>
    <mergeCell ref="O18:O20"/>
    <mergeCell ref="P18:P20"/>
    <mergeCell ref="Q18:Q20"/>
    <mergeCell ref="R18:R20"/>
    <mergeCell ref="S18:S20"/>
    <mergeCell ref="R15:R17"/>
    <mergeCell ref="S15:S17"/>
    <mergeCell ref="T15:T17"/>
    <mergeCell ref="U15:U17"/>
    <mergeCell ref="V15:V17"/>
    <mergeCell ref="W15:W17"/>
    <mergeCell ref="T18:T20"/>
    <mergeCell ref="U18:U20"/>
    <mergeCell ref="V18:V20"/>
    <mergeCell ref="W18:W20"/>
    <mergeCell ref="X18:X20"/>
    <mergeCell ref="O15:O17"/>
    <mergeCell ref="P15:P17"/>
    <mergeCell ref="Q15:Q17"/>
    <mergeCell ref="M9:M11"/>
    <mergeCell ref="N9:N11"/>
    <mergeCell ref="K9:K11"/>
    <mergeCell ref="Y9:Y11"/>
    <mergeCell ref="Z9:Z11"/>
    <mergeCell ref="M12:M14"/>
    <mergeCell ref="N12:N14"/>
    <mergeCell ref="O12:O14"/>
    <mergeCell ref="P12:P14"/>
    <mergeCell ref="Q12:Q14"/>
    <mergeCell ref="R12:R14"/>
    <mergeCell ref="S12:S14"/>
    <mergeCell ref="T12:T14"/>
    <mergeCell ref="S9:S11"/>
    <mergeCell ref="T9:T11"/>
    <mergeCell ref="U9:U11"/>
    <mergeCell ref="V9:V11"/>
    <mergeCell ref="W9:W11"/>
    <mergeCell ref="X9:X11"/>
    <mergeCell ref="O9:O11"/>
    <mergeCell ref="P9:P11"/>
    <mergeCell ref="Q9:Q11"/>
    <mergeCell ref="R9:R11"/>
    <mergeCell ref="L66:L68"/>
    <mergeCell ref="G66:G68"/>
    <mergeCell ref="H66:H68"/>
    <mergeCell ref="J66:J68"/>
    <mergeCell ref="V66:V68"/>
    <mergeCell ref="K66:K68"/>
    <mergeCell ref="W66:W68"/>
    <mergeCell ref="M6:S6"/>
    <mergeCell ref="T6:Z6"/>
    <mergeCell ref="M7:O7"/>
    <mergeCell ref="Q7:S7"/>
    <mergeCell ref="T7:V7"/>
    <mergeCell ref="X7:Z7"/>
    <mergeCell ref="G9:G11"/>
    <mergeCell ref="H9:H11"/>
    <mergeCell ref="G12:G14"/>
    <mergeCell ref="H12:H14"/>
    <mergeCell ref="F7:H7"/>
    <mergeCell ref="U12:U14"/>
    <mergeCell ref="V12:V14"/>
    <mergeCell ref="W12:W14"/>
    <mergeCell ref="X12:X14"/>
    <mergeCell ref="Y12:Y14"/>
    <mergeCell ref="Z12:Z14"/>
    <mergeCell ref="X66:X68"/>
    <mergeCell ref="Y66:Y68"/>
    <mergeCell ref="Z66:Z68"/>
    <mergeCell ref="A66:A68"/>
    <mergeCell ref="B66:B68"/>
    <mergeCell ref="C66:C68"/>
    <mergeCell ref="D66:D68"/>
    <mergeCell ref="F33:F35"/>
    <mergeCell ref="I33:I35"/>
    <mergeCell ref="L33:L35"/>
    <mergeCell ref="G33:G35"/>
    <mergeCell ref="H33:H35"/>
    <mergeCell ref="J33:J35"/>
    <mergeCell ref="U33:U35"/>
    <mergeCell ref="K33:K35"/>
    <mergeCell ref="V33:V35"/>
    <mergeCell ref="W33:W35"/>
    <mergeCell ref="X33:X35"/>
    <mergeCell ref="Y33:Y35"/>
    <mergeCell ref="A33:A35"/>
    <mergeCell ref="B33:B35"/>
    <mergeCell ref="C33:C35"/>
    <mergeCell ref="F66:F68"/>
    <mergeCell ref="I66:I68"/>
    <mergeCell ref="A30:A32"/>
    <mergeCell ref="B30:B32"/>
    <mergeCell ref="C30:C32"/>
    <mergeCell ref="D30:D32"/>
    <mergeCell ref="D33:D35"/>
    <mergeCell ref="F30:F32"/>
    <mergeCell ref="I30:I32"/>
    <mergeCell ref="L30:L32"/>
    <mergeCell ref="G30:G32"/>
    <mergeCell ref="H30:H32"/>
    <mergeCell ref="J30:J32"/>
    <mergeCell ref="K30:K32"/>
    <mergeCell ref="A27:A29"/>
    <mergeCell ref="B27:B29"/>
    <mergeCell ref="C27:C29"/>
    <mergeCell ref="D27:D29"/>
    <mergeCell ref="F24:F26"/>
    <mergeCell ref="I24:I26"/>
    <mergeCell ref="L24:L26"/>
    <mergeCell ref="G24:G26"/>
    <mergeCell ref="H24:H26"/>
    <mergeCell ref="J24:J26"/>
    <mergeCell ref="K24:K26"/>
    <mergeCell ref="A24:A26"/>
    <mergeCell ref="B24:B26"/>
    <mergeCell ref="C24:C26"/>
    <mergeCell ref="D24:D26"/>
    <mergeCell ref="F27:F29"/>
    <mergeCell ref="I27:I29"/>
    <mergeCell ref="L27:L29"/>
    <mergeCell ref="G27:G29"/>
    <mergeCell ref="H27:H29"/>
    <mergeCell ref="J27:J29"/>
    <mergeCell ref="K27:K29"/>
    <mergeCell ref="A21:A23"/>
    <mergeCell ref="B21:B23"/>
    <mergeCell ref="C21:C23"/>
    <mergeCell ref="D21:D23"/>
    <mergeCell ref="F18:F20"/>
    <mergeCell ref="I18:I20"/>
    <mergeCell ref="L18:L20"/>
    <mergeCell ref="G18:G20"/>
    <mergeCell ref="H18:H20"/>
    <mergeCell ref="J18:J20"/>
    <mergeCell ref="K18:K20"/>
    <mergeCell ref="A18:A20"/>
    <mergeCell ref="B18:B20"/>
    <mergeCell ref="C18:C20"/>
    <mergeCell ref="D18:D20"/>
    <mergeCell ref="F21:F23"/>
    <mergeCell ref="I21:I23"/>
    <mergeCell ref="L21:L23"/>
    <mergeCell ref="G21:G23"/>
    <mergeCell ref="H21:H23"/>
    <mergeCell ref="J21:J23"/>
    <mergeCell ref="K21:K23"/>
    <mergeCell ref="A1:B4"/>
    <mergeCell ref="C1:X4"/>
    <mergeCell ref="A15:A17"/>
    <mergeCell ref="B15:B17"/>
    <mergeCell ref="C15:C17"/>
    <mergeCell ref="D15:D17"/>
    <mergeCell ref="F12:F14"/>
    <mergeCell ref="I12:I14"/>
    <mergeCell ref="L12:L14"/>
    <mergeCell ref="J12:J14"/>
    <mergeCell ref="K12:K14"/>
    <mergeCell ref="A12:A14"/>
    <mergeCell ref="B12:B14"/>
    <mergeCell ref="C12:C14"/>
    <mergeCell ref="D12:D14"/>
    <mergeCell ref="F15:F17"/>
    <mergeCell ref="I15:I17"/>
    <mergeCell ref="L15:L17"/>
    <mergeCell ref="G15:G17"/>
    <mergeCell ref="H15:H17"/>
    <mergeCell ref="J15:J17"/>
    <mergeCell ref="M15:M17"/>
    <mergeCell ref="K15:K17"/>
    <mergeCell ref="N15:N17"/>
    <mergeCell ref="A6:D6"/>
    <mergeCell ref="F6:L6"/>
    <mergeCell ref="A9:A11"/>
    <mergeCell ref="B9:B11"/>
    <mergeCell ref="C9:C11"/>
    <mergeCell ref="D9:D11"/>
    <mergeCell ref="J7:L7"/>
    <mergeCell ref="A7:A8"/>
    <mergeCell ref="B7:B8"/>
    <mergeCell ref="C7:C8"/>
    <mergeCell ref="D7:D8"/>
    <mergeCell ref="F9:F11"/>
    <mergeCell ref="I9:I11"/>
    <mergeCell ref="L9:L11"/>
    <mergeCell ref="J9:J11"/>
    <mergeCell ref="E7:E8"/>
    <mergeCell ref="E9:E11"/>
    <mergeCell ref="A36:A38"/>
    <mergeCell ref="B36:B38"/>
    <mergeCell ref="C36:C38"/>
    <mergeCell ref="D36:D38"/>
    <mergeCell ref="F36:F38"/>
    <mergeCell ref="G36:G38"/>
    <mergeCell ref="H36:H38"/>
    <mergeCell ref="I36:I38"/>
    <mergeCell ref="J36:J38"/>
    <mergeCell ref="K36:K38"/>
    <mergeCell ref="L36:L38"/>
    <mergeCell ref="M36:M38"/>
    <mergeCell ref="N36:N38"/>
    <mergeCell ref="O36:O38"/>
    <mergeCell ref="P36:P38"/>
    <mergeCell ref="Q36:Q38"/>
    <mergeCell ref="R36:R38"/>
    <mergeCell ref="S36:S38"/>
    <mergeCell ref="T36:T38"/>
    <mergeCell ref="U36:U38"/>
    <mergeCell ref="V36:V38"/>
    <mergeCell ref="W36:W38"/>
    <mergeCell ref="X36:X38"/>
    <mergeCell ref="Y36:Y38"/>
    <mergeCell ref="Z36:Z38"/>
    <mergeCell ref="A39:A41"/>
    <mergeCell ref="B39:B41"/>
    <mergeCell ref="C39:C41"/>
    <mergeCell ref="D39:D41"/>
    <mergeCell ref="F39:F41"/>
    <mergeCell ref="G39:G41"/>
    <mergeCell ref="H39:H41"/>
    <mergeCell ref="I39:I41"/>
    <mergeCell ref="J39:J41"/>
    <mergeCell ref="K39:K41"/>
    <mergeCell ref="L39:L41"/>
    <mergeCell ref="M39:M41"/>
    <mergeCell ref="N39:N41"/>
    <mergeCell ref="O39:O41"/>
    <mergeCell ref="P39:P41"/>
    <mergeCell ref="Q39:Q41"/>
    <mergeCell ref="R39:R41"/>
    <mergeCell ref="S39:S41"/>
    <mergeCell ref="T39:T41"/>
    <mergeCell ref="U39:U41"/>
    <mergeCell ref="V39:V41"/>
    <mergeCell ref="W39:W41"/>
    <mergeCell ref="X39:X41"/>
    <mergeCell ref="Y39:Y41"/>
    <mergeCell ref="Z39:Z41"/>
    <mergeCell ref="A42:A44"/>
    <mergeCell ref="B42:B44"/>
    <mergeCell ref="C42:C44"/>
    <mergeCell ref="D42:D44"/>
    <mergeCell ref="F42:F44"/>
    <mergeCell ref="G42:G44"/>
    <mergeCell ref="H42:H44"/>
    <mergeCell ref="I42:I44"/>
    <mergeCell ref="J42:J44"/>
    <mergeCell ref="K42:K44"/>
    <mergeCell ref="L42:L44"/>
    <mergeCell ref="M42:M44"/>
    <mergeCell ref="N42:N44"/>
    <mergeCell ref="O42:O44"/>
    <mergeCell ref="P42:P44"/>
    <mergeCell ref="Q42:Q44"/>
    <mergeCell ref="R42:R44"/>
    <mergeCell ref="S42:S44"/>
    <mergeCell ref="T42:T44"/>
    <mergeCell ref="U42:U44"/>
    <mergeCell ref="V42:V44"/>
    <mergeCell ref="W42:W44"/>
    <mergeCell ref="X42:X44"/>
    <mergeCell ref="Y42:Y44"/>
    <mergeCell ref="Z42:Z44"/>
    <mergeCell ref="A45:A47"/>
    <mergeCell ref="B45:B47"/>
    <mergeCell ref="C45:C47"/>
    <mergeCell ref="D45:D47"/>
    <mergeCell ref="F45:F47"/>
    <mergeCell ref="G45:G47"/>
    <mergeCell ref="H45:H47"/>
    <mergeCell ref="I45:I47"/>
    <mergeCell ref="J45:J47"/>
    <mergeCell ref="K48:K50"/>
    <mergeCell ref="L48:L50"/>
    <mergeCell ref="M48:M50"/>
    <mergeCell ref="N48:N50"/>
    <mergeCell ref="O48:O50"/>
    <mergeCell ref="P48:P50"/>
    <mergeCell ref="Q48:Q50"/>
    <mergeCell ref="R48:R50"/>
    <mergeCell ref="K45:K47"/>
    <mergeCell ref="L45:L47"/>
    <mergeCell ref="M45:M47"/>
    <mergeCell ref="N45:N47"/>
    <mergeCell ref="O45:O47"/>
    <mergeCell ref="P45:P47"/>
    <mergeCell ref="Q45:Q47"/>
    <mergeCell ref="R45:R47"/>
    <mergeCell ref="A48:A50"/>
    <mergeCell ref="B48:B50"/>
    <mergeCell ref="C48:C50"/>
    <mergeCell ref="D48:D50"/>
    <mergeCell ref="F48:F50"/>
    <mergeCell ref="G48:G50"/>
    <mergeCell ref="H48:H50"/>
    <mergeCell ref="I48:I50"/>
    <mergeCell ref="J48:J50"/>
    <mergeCell ref="S48:S50"/>
    <mergeCell ref="T48:T50"/>
    <mergeCell ref="U48:U50"/>
    <mergeCell ref="V48:V50"/>
    <mergeCell ref="W48:W50"/>
    <mergeCell ref="X48:X50"/>
    <mergeCell ref="Y48:Y50"/>
    <mergeCell ref="Z48:Z50"/>
    <mergeCell ref="T45:T47"/>
    <mergeCell ref="U45:U47"/>
    <mergeCell ref="V45:V47"/>
    <mergeCell ref="W45:W47"/>
    <mergeCell ref="X45:X47"/>
    <mergeCell ref="Y45:Y47"/>
    <mergeCell ref="Z45:Z47"/>
    <mergeCell ref="S45:S47"/>
    <mergeCell ref="Y1:Z1"/>
    <mergeCell ref="Y2:Z2"/>
    <mergeCell ref="Y3:Z3"/>
    <mergeCell ref="Y4:Z4"/>
    <mergeCell ref="A51:A53"/>
    <mergeCell ref="B51:B53"/>
    <mergeCell ref="C51:C53"/>
    <mergeCell ref="D51:D53"/>
    <mergeCell ref="F51:F53"/>
    <mergeCell ref="G51:G53"/>
    <mergeCell ref="H51:H53"/>
    <mergeCell ref="I51:I53"/>
    <mergeCell ref="J51:J53"/>
    <mergeCell ref="K51:K53"/>
    <mergeCell ref="L51:L53"/>
    <mergeCell ref="M51:M53"/>
    <mergeCell ref="N51:N53"/>
    <mergeCell ref="O51:O53"/>
    <mergeCell ref="P51:P53"/>
    <mergeCell ref="Q51:Q53"/>
    <mergeCell ref="R51:R53"/>
    <mergeCell ref="S51:S53"/>
    <mergeCell ref="T51:T53"/>
    <mergeCell ref="U51:U53"/>
    <mergeCell ref="V51:V53"/>
    <mergeCell ref="W51:W53"/>
    <mergeCell ref="X51:X53"/>
    <mergeCell ref="Y51:Y53"/>
    <mergeCell ref="Z51:Z53"/>
    <mergeCell ref="A54:A56"/>
    <mergeCell ref="B54:B56"/>
    <mergeCell ref="C54:C56"/>
    <mergeCell ref="D54:D56"/>
    <mergeCell ref="F54:F56"/>
    <mergeCell ref="G54:G56"/>
    <mergeCell ref="H54:H56"/>
    <mergeCell ref="I54:I56"/>
    <mergeCell ref="J54:J56"/>
    <mergeCell ref="K54:K56"/>
    <mergeCell ref="L54:L56"/>
    <mergeCell ref="M54:M56"/>
    <mergeCell ref="N54:N56"/>
    <mergeCell ref="O54:O56"/>
    <mergeCell ref="P54:P56"/>
    <mergeCell ref="Q54:Q56"/>
    <mergeCell ref="R54:R56"/>
    <mergeCell ref="S54:S56"/>
    <mergeCell ref="T54:T56"/>
    <mergeCell ref="U54:U56"/>
    <mergeCell ref="V54:V56"/>
    <mergeCell ref="W54:W56"/>
    <mergeCell ref="X54:X56"/>
    <mergeCell ref="Y54:Y56"/>
    <mergeCell ref="Z54:Z56"/>
    <mergeCell ref="A57:A59"/>
    <mergeCell ref="B57:B59"/>
    <mergeCell ref="C57:C59"/>
    <mergeCell ref="D57:D59"/>
    <mergeCell ref="F57:F59"/>
    <mergeCell ref="G57:G59"/>
    <mergeCell ref="H57:H59"/>
    <mergeCell ref="I57:I59"/>
    <mergeCell ref="J57:J59"/>
    <mergeCell ref="K57:K59"/>
    <mergeCell ref="L57:L59"/>
    <mergeCell ref="M57:M59"/>
    <mergeCell ref="N57:N59"/>
    <mergeCell ref="O57:O59"/>
    <mergeCell ref="P57:P59"/>
    <mergeCell ref="Q57:Q59"/>
    <mergeCell ref="R57:R59"/>
    <mergeCell ref="S57:S59"/>
    <mergeCell ref="T57:T59"/>
    <mergeCell ref="U57:U59"/>
    <mergeCell ref="V57:V59"/>
    <mergeCell ref="W57:W59"/>
    <mergeCell ref="X57:X59"/>
    <mergeCell ref="Y57:Y59"/>
    <mergeCell ref="Z57:Z59"/>
    <mergeCell ref="A60:A62"/>
    <mergeCell ref="B60:B62"/>
    <mergeCell ref="C60:C62"/>
    <mergeCell ref="D60:D62"/>
    <mergeCell ref="F60:F62"/>
    <mergeCell ref="G60:G62"/>
    <mergeCell ref="H60:H62"/>
    <mergeCell ref="I60:I62"/>
    <mergeCell ref="J60:J62"/>
    <mergeCell ref="K60:K62"/>
    <mergeCell ref="L60:L62"/>
    <mergeCell ref="M60:M62"/>
    <mergeCell ref="N60:N62"/>
    <mergeCell ref="O60:O62"/>
    <mergeCell ref="P60:P62"/>
    <mergeCell ref="Q60:Q62"/>
    <mergeCell ref="R60:R62"/>
    <mergeCell ref="S60:S62"/>
    <mergeCell ref="T60:T62"/>
    <mergeCell ref="U60:U62"/>
    <mergeCell ref="V60:V62"/>
    <mergeCell ref="W60:W62"/>
    <mergeCell ref="X60:X62"/>
    <mergeCell ref="Y60:Y62"/>
    <mergeCell ref="Z60:Z62"/>
    <mergeCell ref="A63:A65"/>
    <mergeCell ref="B63:B65"/>
    <mergeCell ref="C63:C65"/>
    <mergeCell ref="D63:D65"/>
    <mergeCell ref="F63:F65"/>
    <mergeCell ref="G63:G65"/>
    <mergeCell ref="H63:H65"/>
    <mergeCell ref="I63:I65"/>
    <mergeCell ref="J63:J65"/>
    <mergeCell ref="K63:K65"/>
    <mergeCell ref="L63:L65"/>
    <mergeCell ref="M63:M65"/>
    <mergeCell ref="N63:N65"/>
    <mergeCell ref="O63:O65"/>
    <mergeCell ref="P63:P65"/>
    <mergeCell ref="Q63:Q65"/>
    <mergeCell ref="R63:R65"/>
    <mergeCell ref="S63:S65"/>
    <mergeCell ref="T63:T65"/>
    <mergeCell ref="U63:U65"/>
    <mergeCell ref="V63:V65"/>
    <mergeCell ref="W63:W65"/>
    <mergeCell ref="X63:X65"/>
    <mergeCell ref="Y63:Y65"/>
    <mergeCell ref="Z63:Z65"/>
    <mergeCell ref="E12:E14"/>
    <mergeCell ref="E15:E17"/>
    <mergeCell ref="E18:E20"/>
    <mergeCell ref="E21:E23"/>
    <mergeCell ref="E24:E26"/>
    <mergeCell ref="E27:E29"/>
    <mergeCell ref="E30:E32"/>
    <mergeCell ref="E33:E35"/>
    <mergeCell ref="E36:E38"/>
    <mergeCell ref="E66:E68"/>
    <mergeCell ref="E39:E41"/>
    <mergeCell ref="E42:E44"/>
    <mergeCell ref="E45:E47"/>
    <mergeCell ref="E48:E50"/>
    <mergeCell ref="E51:E53"/>
    <mergeCell ref="E54:E56"/>
    <mergeCell ref="E57:E59"/>
    <mergeCell ref="E60:E62"/>
    <mergeCell ref="E63:E65"/>
  </mergeCells>
  <hyperlinks>
    <hyperlink ref="H9" r:id="rId1"/>
    <hyperlink ref="O9" r:id="rId2"/>
    <hyperlink ref="H12" r:id="rId3"/>
    <hyperlink ref="O12" r:id="rId4"/>
    <hyperlink ref="H15" r:id="rId5"/>
    <hyperlink ref="O15" r:id="rId6"/>
    <hyperlink ref="H18" r:id="rId7"/>
    <hyperlink ref="O18" r:id="rId8"/>
    <hyperlink ref="H21" r:id="rId9"/>
    <hyperlink ref="O21" r:id="rId10"/>
    <hyperlink ref="H24" r:id="rId11"/>
    <hyperlink ref="O24" r:id="rId12"/>
  </hyperlinks>
  <pageMargins left="0.7" right="0.7" top="0.75" bottom="0.75" header="0.3" footer="0.3"/>
  <pageSetup orientation="portrait" r:id="rId13"/>
  <drawing r:id="rId1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9"/>
  <sheetViews>
    <sheetView topLeftCell="B1" zoomScale="80" zoomScaleNormal="80" workbookViewId="0">
      <pane ySplit="8" topLeftCell="A9" activePane="bottomLeft" state="frozen"/>
      <selection pane="bottomLeft" activeCell="E9" sqref="E9:E11"/>
    </sheetView>
  </sheetViews>
  <sheetFormatPr baseColWidth="10" defaultColWidth="11.42578125" defaultRowHeight="0" customHeight="1" zeroHeight="1" x14ac:dyDescent="0.3"/>
  <cols>
    <col min="1" max="1" width="4" style="8" bestFit="1" customWidth="1"/>
    <col min="2" max="2" width="18.140625" style="8" customWidth="1"/>
    <col min="3" max="3" width="30.85546875" style="8" customWidth="1"/>
    <col min="4" max="4" width="21.28515625" style="2" customWidth="1"/>
    <col min="5" max="5" width="12.7109375" style="2" customWidth="1"/>
    <col min="6" max="6" width="10.85546875" style="2" customWidth="1"/>
    <col min="7" max="7" width="12.7109375" style="2" customWidth="1"/>
    <col min="8" max="8" width="10.85546875" style="2" customWidth="1"/>
    <col min="9" max="9" width="12.7109375" style="2" customWidth="1"/>
    <col min="10" max="10" width="13.5703125" style="2" customWidth="1"/>
    <col min="11" max="25" width="11.42578125" style="2" customWidth="1"/>
    <col min="26" max="16384" width="11.42578125" style="4"/>
  </cols>
  <sheetData>
    <row r="1" spans="1:25" ht="16.5" customHeight="1" x14ac:dyDescent="0.3">
      <c r="A1" s="99"/>
      <c r="B1" s="101"/>
      <c r="C1" s="166" t="s">
        <v>162</v>
      </c>
      <c r="D1" s="166"/>
      <c r="E1" s="166"/>
      <c r="F1" s="166"/>
      <c r="G1" s="166"/>
      <c r="H1" s="166"/>
      <c r="I1" s="167" t="s">
        <v>264</v>
      </c>
      <c r="J1" s="169"/>
      <c r="K1" s="3"/>
      <c r="L1" s="3"/>
      <c r="M1" s="3"/>
      <c r="N1" s="3"/>
      <c r="O1" s="3"/>
      <c r="P1" s="3"/>
      <c r="Q1" s="3"/>
      <c r="R1" s="3"/>
      <c r="S1" s="3"/>
      <c r="T1" s="3"/>
      <c r="U1" s="3"/>
      <c r="V1" s="3"/>
      <c r="W1" s="3"/>
      <c r="X1" s="3"/>
      <c r="Y1" s="3"/>
    </row>
    <row r="2" spans="1:25" ht="16.5" customHeight="1" x14ac:dyDescent="0.3">
      <c r="A2" s="102"/>
      <c r="B2" s="104"/>
      <c r="C2" s="166"/>
      <c r="D2" s="166"/>
      <c r="E2" s="166"/>
      <c r="F2" s="166"/>
      <c r="G2" s="166"/>
      <c r="H2" s="166"/>
      <c r="I2" s="167" t="s">
        <v>263</v>
      </c>
      <c r="J2" s="169"/>
      <c r="K2" s="3"/>
      <c r="L2" s="3"/>
      <c r="M2" s="3"/>
      <c r="N2" s="3"/>
      <c r="O2" s="3"/>
      <c r="P2" s="3"/>
      <c r="Q2" s="3"/>
      <c r="R2" s="3"/>
      <c r="S2" s="3"/>
      <c r="T2" s="3"/>
      <c r="U2" s="3"/>
      <c r="V2" s="3"/>
      <c r="W2" s="3"/>
      <c r="X2" s="3"/>
      <c r="Y2" s="3"/>
    </row>
    <row r="3" spans="1:25" ht="16.5" x14ac:dyDescent="0.3">
      <c r="A3" s="102"/>
      <c r="B3" s="104"/>
      <c r="C3" s="166"/>
      <c r="D3" s="166"/>
      <c r="E3" s="166"/>
      <c r="F3" s="166"/>
      <c r="G3" s="166"/>
      <c r="H3" s="166"/>
      <c r="I3" s="167" t="s">
        <v>310</v>
      </c>
      <c r="J3" s="169"/>
      <c r="K3" s="3"/>
      <c r="L3" s="3"/>
      <c r="M3" s="3"/>
      <c r="N3" s="3"/>
      <c r="O3" s="3"/>
      <c r="P3" s="3"/>
      <c r="Q3" s="3"/>
      <c r="R3" s="3"/>
      <c r="S3" s="3"/>
      <c r="T3" s="3"/>
      <c r="U3" s="3"/>
      <c r="V3" s="3"/>
      <c r="W3" s="3"/>
      <c r="X3" s="3"/>
      <c r="Y3" s="3"/>
    </row>
    <row r="4" spans="1:25" ht="16.5" x14ac:dyDescent="0.3">
      <c r="A4" s="105"/>
      <c r="B4" s="107"/>
      <c r="C4" s="166"/>
      <c r="D4" s="166"/>
      <c r="E4" s="166"/>
      <c r="F4" s="166"/>
      <c r="G4" s="166"/>
      <c r="H4" s="166"/>
      <c r="I4" s="167" t="s">
        <v>355</v>
      </c>
      <c r="J4" s="169"/>
      <c r="K4" s="3"/>
      <c r="L4" s="3"/>
      <c r="M4" s="3"/>
      <c r="N4" s="3"/>
      <c r="O4" s="3"/>
      <c r="P4" s="3"/>
      <c r="Q4" s="3"/>
      <c r="R4" s="3"/>
      <c r="S4" s="3"/>
      <c r="T4" s="3"/>
      <c r="U4" s="3"/>
      <c r="V4" s="3"/>
      <c r="W4" s="3"/>
      <c r="X4" s="3"/>
      <c r="Y4" s="3"/>
    </row>
    <row r="5" spans="1:25" ht="16.5" x14ac:dyDescent="0.3">
      <c r="A5" s="12"/>
      <c r="B5" s="15"/>
      <c r="C5" s="12"/>
      <c r="D5" s="3"/>
      <c r="E5" s="3"/>
      <c r="F5" s="3"/>
      <c r="G5" s="3"/>
      <c r="H5" s="3"/>
      <c r="I5" s="3"/>
      <c r="J5" s="3"/>
      <c r="K5" s="3"/>
      <c r="L5" s="3"/>
      <c r="M5" s="3"/>
      <c r="N5" s="3"/>
      <c r="O5" s="3"/>
      <c r="P5" s="3"/>
      <c r="Q5" s="3"/>
      <c r="R5" s="3"/>
      <c r="S5" s="3"/>
      <c r="T5" s="3"/>
      <c r="U5" s="3"/>
      <c r="V5" s="3"/>
      <c r="W5" s="3"/>
      <c r="X5" s="3"/>
      <c r="Y5" s="3"/>
    </row>
    <row r="6" spans="1:25" ht="15.75" customHeight="1" x14ac:dyDescent="0.3">
      <c r="A6" s="137" t="s">
        <v>109</v>
      </c>
      <c r="B6" s="137"/>
      <c r="C6" s="137"/>
      <c r="D6" s="189"/>
      <c r="E6" s="254" t="s">
        <v>305</v>
      </c>
      <c r="F6" s="254"/>
      <c r="G6" s="254" t="s">
        <v>306</v>
      </c>
      <c r="H6" s="254"/>
      <c r="I6" s="254" t="s">
        <v>307</v>
      </c>
      <c r="J6" s="254"/>
      <c r="K6" s="3"/>
      <c r="L6" s="3"/>
      <c r="M6" s="3"/>
      <c r="N6" s="3"/>
      <c r="O6" s="3"/>
      <c r="P6" s="3"/>
      <c r="Q6" s="3"/>
      <c r="R6" s="3"/>
      <c r="S6" s="3"/>
      <c r="T6" s="3"/>
      <c r="U6" s="3"/>
      <c r="V6" s="3"/>
      <c r="W6" s="3"/>
      <c r="X6" s="3"/>
      <c r="Y6" s="3"/>
    </row>
    <row r="7" spans="1:25" ht="21" customHeight="1" x14ac:dyDescent="0.3">
      <c r="A7" s="242" t="s">
        <v>88</v>
      </c>
      <c r="B7" s="138" t="s">
        <v>39</v>
      </c>
      <c r="C7" s="137" t="s">
        <v>1</v>
      </c>
      <c r="D7" s="243" t="s">
        <v>86</v>
      </c>
      <c r="E7" s="254" t="s">
        <v>308</v>
      </c>
      <c r="F7" s="254" t="s">
        <v>309</v>
      </c>
      <c r="G7" s="254" t="s">
        <v>308</v>
      </c>
      <c r="H7" s="254" t="s">
        <v>309</v>
      </c>
      <c r="I7" s="254" t="s">
        <v>308</v>
      </c>
      <c r="J7" s="254" t="s">
        <v>309</v>
      </c>
      <c r="K7" s="3"/>
      <c r="L7" s="3"/>
      <c r="M7" s="3"/>
      <c r="N7" s="3"/>
      <c r="O7" s="3"/>
      <c r="P7" s="3"/>
      <c r="Q7" s="3"/>
      <c r="R7" s="3"/>
      <c r="S7" s="3"/>
      <c r="T7" s="3"/>
      <c r="U7" s="3"/>
      <c r="V7" s="3"/>
      <c r="W7" s="3"/>
      <c r="X7" s="3"/>
      <c r="Y7" s="3"/>
    </row>
    <row r="8" spans="1:25" ht="12" customHeight="1" x14ac:dyDescent="0.25">
      <c r="A8" s="242"/>
      <c r="B8" s="138"/>
      <c r="C8" s="137"/>
      <c r="D8" s="243"/>
      <c r="E8" s="254"/>
      <c r="F8" s="254"/>
      <c r="G8" s="254"/>
      <c r="H8" s="254"/>
      <c r="I8" s="254"/>
      <c r="J8" s="254"/>
      <c r="K8" s="13"/>
      <c r="L8" s="13"/>
      <c r="M8" s="13"/>
      <c r="N8" s="13"/>
      <c r="O8" s="13"/>
      <c r="P8" s="13"/>
      <c r="Q8" s="13"/>
      <c r="R8" s="13"/>
      <c r="S8" s="13"/>
      <c r="T8" s="13"/>
      <c r="U8" s="13"/>
      <c r="V8" s="13"/>
      <c r="W8" s="13"/>
      <c r="X8" s="13"/>
      <c r="Y8" s="13"/>
    </row>
    <row r="9" spans="1:25" ht="16.5" customHeight="1" x14ac:dyDescent="0.25">
      <c r="A9" s="118">
        <v>1</v>
      </c>
      <c r="B9" s="185" t="str">
        <f>IF('8. Seguimiento Cuatrimestral'!B9:B11="","",'8. Seguimiento Cuatrimestral'!B9:B11)</f>
        <v>Tecnologías de la Información y las Comunicaciones</v>
      </c>
      <c r="C9" s="185" t="str">
        <f>IF('8. Seguimiento Cuatrimestral'!C9:C11="","",'8. Seguimiento Cuatrimestral'!C9:C11)</f>
        <v>Posibilidad de Afectación Económica (o presupuestal) y Reputacional por daños en los equipos de instrumentación y comunicación debido a Fallas de funcionamiento por el uso rutinario.</v>
      </c>
      <c r="D9" s="185" t="str">
        <f>IF('8. Seguimiento Cuatrimestral'!D9:D11="","",'8. Seguimiento Cuatrimestral'!D9:D11)</f>
        <v>Gestión</v>
      </c>
      <c r="E9" s="255">
        <f>'8. Seguimiento Cuatrimestral'!F9:F11</f>
        <v>0.33</v>
      </c>
      <c r="F9" s="255">
        <f>'8. Seguimiento Cuatrimestral'!J9:J11</f>
        <v>0</v>
      </c>
      <c r="G9" s="255">
        <f>'8. Seguimiento Cuatrimestral'!M9:M11</f>
        <v>1</v>
      </c>
      <c r="H9" s="255">
        <f>'8. Seguimiento Cuatrimestral'!Q9:Q11</f>
        <v>0</v>
      </c>
      <c r="I9" s="255">
        <f>'8. Seguimiento Cuatrimestral'!T9:T11</f>
        <v>0</v>
      </c>
      <c r="J9" s="255">
        <f>'8. Seguimiento Cuatrimestral'!X9:X11</f>
        <v>0</v>
      </c>
      <c r="K9" s="14"/>
      <c r="L9" s="14"/>
      <c r="M9" s="14"/>
      <c r="N9" s="14"/>
      <c r="O9" s="14"/>
      <c r="P9" s="14"/>
      <c r="Q9" s="14"/>
      <c r="R9" s="14"/>
      <c r="S9" s="14"/>
      <c r="T9" s="14"/>
      <c r="U9" s="14"/>
      <c r="V9" s="14"/>
      <c r="W9" s="14"/>
      <c r="X9" s="14"/>
      <c r="Y9" s="14"/>
    </row>
    <row r="10" spans="1:25" ht="16.5" x14ac:dyDescent="0.3">
      <c r="A10" s="118"/>
      <c r="B10" s="185"/>
      <c r="C10" s="185"/>
      <c r="D10" s="185"/>
      <c r="E10" s="256"/>
      <c r="F10" s="256"/>
      <c r="G10" s="256"/>
      <c r="H10" s="256"/>
      <c r="I10" s="256"/>
      <c r="J10" s="256"/>
      <c r="K10" s="3"/>
      <c r="L10" s="3"/>
      <c r="M10" s="3"/>
      <c r="N10" s="3"/>
      <c r="O10" s="3"/>
      <c r="P10" s="3"/>
      <c r="Q10" s="3"/>
      <c r="R10" s="3"/>
      <c r="S10" s="3"/>
      <c r="T10" s="3"/>
      <c r="U10" s="3"/>
      <c r="V10" s="3"/>
      <c r="W10" s="3"/>
      <c r="X10" s="3"/>
      <c r="Y10" s="3"/>
    </row>
    <row r="11" spans="1:25" ht="16.5" x14ac:dyDescent="0.3">
      <c r="A11" s="118"/>
      <c r="B11" s="185"/>
      <c r="C11" s="185"/>
      <c r="D11" s="185"/>
      <c r="E11" s="256"/>
      <c r="F11" s="256"/>
      <c r="G11" s="256"/>
      <c r="H11" s="256"/>
      <c r="I11" s="256"/>
      <c r="J11" s="256"/>
      <c r="K11" s="3"/>
      <c r="L11" s="3"/>
      <c r="M11" s="3"/>
      <c r="N11" s="3"/>
      <c r="O11" s="3"/>
      <c r="P11" s="3"/>
      <c r="Q11" s="3"/>
      <c r="R11" s="3"/>
      <c r="S11" s="3"/>
      <c r="T11" s="3"/>
      <c r="U11" s="3"/>
      <c r="V11" s="3"/>
      <c r="W11" s="3"/>
      <c r="X11" s="3"/>
      <c r="Y11" s="3"/>
    </row>
    <row r="12" spans="1:25" ht="16.5" customHeight="1" x14ac:dyDescent="0.3">
      <c r="A12" s="118">
        <v>2</v>
      </c>
      <c r="B12" s="185" t="str">
        <f>IF('8. Seguimiento Cuatrimestral'!B12:B14="","",'8. Seguimiento Cuatrimestral'!B12:B14)</f>
        <v>Tecnologías de la Información y las Comunicaciones</v>
      </c>
      <c r="C12" s="185" t="str">
        <f>IF('8. Seguimiento Cuatrimestral'!C12:C14="","",'8. Seguimiento Cuatrimestral'!C12:C14)</f>
        <v>Posibilidad de Afectación reputacional por Acceso no autorizado a los Sistemas de Información Debido a posibles ataques ciberneticos Y/o Falta de seguimiento efectivo a la cancelación de los usuarios que ya no laboran en la entidad.</v>
      </c>
      <c r="D12" s="185" t="str">
        <f>IF('8. Seguimiento Cuatrimestral'!D12:D14="","",'8. Seguimiento Cuatrimestral'!D12:D14)</f>
        <v>Gestión</v>
      </c>
      <c r="E12" s="255">
        <f>'8. Seguimiento Cuatrimestral'!F12:F14</f>
        <v>0.33</v>
      </c>
      <c r="F12" s="255">
        <f>'8. Seguimiento Cuatrimestral'!J12:J14</f>
        <v>0</v>
      </c>
      <c r="G12" s="255">
        <f>'8. Seguimiento Cuatrimestral'!M12:M14</f>
        <v>1</v>
      </c>
      <c r="H12" s="255">
        <f>'8. Seguimiento Cuatrimestral'!Q12:Q14</f>
        <v>0</v>
      </c>
      <c r="I12" s="255">
        <f>'8. Seguimiento Cuatrimestral'!T12:T14</f>
        <v>0</v>
      </c>
      <c r="J12" s="255">
        <f>'8. Seguimiento Cuatrimestral'!X12:X14</f>
        <v>0</v>
      </c>
      <c r="K12" s="3"/>
      <c r="L12" s="3"/>
      <c r="M12" s="3"/>
      <c r="N12" s="3"/>
      <c r="O12" s="3"/>
      <c r="P12" s="3"/>
      <c r="Q12" s="3"/>
      <c r="R12" s="3"/>
      <c r="S12" s="3"/>
      <c r="T12" s="3"/>
      <c r="U12" s="3"/>
      <c r="V12" s="3"/>
      <c r="W12" s="3"/>
      <c r="X12" s="3"/>
      <c r="Y12" s="3"/>
    </row>
    <row r="13" spans="1:25" ht="16.5" x14ac:dyDescent="0.3">
      <c r="A13" s="118"/>
      <c r="B13" s="185"/>
      <c r="C13" s="185"/>
      <c r="D13" s="185"/>
      <c r="E13" s="256"/>
      <c r="F13" s="256"/>
      <c r="G13" s="256"/>
      <c r="H13" s="256"/>
      <c r="I13" s="256"/>
      <c r="J13" s="256"/>
      <c r="K13" s="3"/>
      <c r="L13" s="3"/>
      <c r="M13" s="3"/>
      <c r="N13" s="3"/>
      <c r="O13" s="3"/>
      <c r="P13" s="3"/>
      <c r="Q13" s="3"/>
      <c r="R13" s="3"/>
      <c r="S13" s="3"/>
      <c r="T13" s="3"/>
      <c r="U13" s="3"/>
      <c r="V13" s="3"/>
      <c r="W13" s="3"/>
      <c r="X13" s="3"/>
      <c r="Y13" s="3"/>
    </row>
    <row r="14" spans="1:25" ht="16.5" x14ac:dyDescent="0.3">
      <c r="A14" s="118"/>
      <c r="B14" s="185"/>
      <c r="C14" s="185"/>
      <c r="D14" s="185"/>
      <c r="E14" s="256"/>
      <c r="F14" s="256"/>
      <c r="G14" s="256"/>
      <c r="H14" s="256"/>
      <c r="I14" s="256"/>
      <c r="J14" s="256"/>
      <c r="K14" s="3"/>
      <c r="L14" s="3"/>
      <c r="M14" s="3"/>
      <c r="N14" s="3"/>
      <c r="O14" s="3"/>
      <c r="P14" s="3"/>
      <c r="Q14" s="3"/>
      <c r="R14" s="3"/>
      <c r="S14" s="3"/>
      <c r="T14" s="3"/>
      <c r="U14" s="3"/>
      <c r="V14" s="3"/>
      <c r="W14" s="3"/>
      <c r="X14" s="3"/>
      <c r="Y14" s="3"/>
    </row>
    <row r="15" spans="1:25" ht="16.5" customHeight="1" x14ac:dyDescent="0.3">
      <c r="A15" s="118">
        <v>3</v>
      </c>
      <c r="B15" s="185" t="str">
        <f>IF('8. Seguimiento Cuatrimestral'!B15:B17="","",'8. Seguimiento Cuatrimestral'!B15:B17)</f>
        <v>Tecnologías de la Información y las Comunicaciones</v>
      </c>
      <c r="C15" s="185" t="str">
        <f>IF('8. Seguimiento Cuatrimestral'!C15:C17="","",'8. Seguimiento Cuatrimestral'!C15:C17)</f>
        <v>Posibilidad de afectación reputacional por falencias en desarrollos y  soluciones tecnológicas debido a Falta de control y seguimiento durante el ciclo de vida del sistema de información,  No hay personal especializado en pruebas de sotfware, Falta monitoreo automatizado de soluciones, Pruebas de seguridad antes de salir a producción, perdidas de conexión de las bases de datos por falla en la infraestructura tecnológica</v>
      </c>
      <c r="D15" s="185" t="str">
        <f>IF('8. Seguimiento Cuatrimestral'!D15:D17="","",'8. Seguimiento Cuatrimestral'!D15:D17)</f>
        <v>Gestión</v>
      </c>
      <c r="E15" s="255">
        <f>'8. Seguimiento Cuatrimestral'!F15:F17</f>
        <v>0.33</v>
      </c>
      <c r="F15" s="255">
        <f>'8. Seguimiento Cuatrimestral'!J15:J17</f>
        <v>0</v>
      </c>
      <c r="G15" s="255">
        <f>'8. Seguimiento Cuatrimestral'!M15:M17</f>
        <v>1</v>
      </c>
      <c r="H15" s="255">
        <f>'8. Seguimiento Cuatrimestral'!Q15:Q17</f>
        <v>0</v>
      </c>
      <c r="I15" s="255">
        <f>'8. Seguimiento Cuatrimestral'!T15:T17</f>
        <v>0</v>
      </c>
      <c r="J15" s="255">
        <f>'8. Seguimiento Cuatrimestral'!X15:X17</f>
        <v>0</v>
      </c>
      <c r="K15" s="3"/>
      <c r="L15" s="3"/>
      <c r="M15" s="3"/>
      <c r="N15" s="3"/>
      <c r="O15" s="3"/>
      <c r="P15" s="3"/>
      <c r="Q15" s="3"/>
      <c r="R15" s="3"/>
      <c r="S15" s="3"/>
      <c r="T15" s="3"/>
      <c r="U15" s="3"/>
      <c r="V15" s="3"/>
      <c r="W15" s="3"/>
      <c r="X15" s="3"/>
      <c r="Y15" s="3"/>
    </row>
    <row r="16" spans="1:25" ht="16.5" x14ac:dyDescent="0.3">
      <c r="A16" s="118"/>
      <c r="B16" s="185"/>
      <c r="C16" s="185"/>
      <c r="D16" s="185"/>
      <c r="E16" s="256"/>
      <c r="F16" s="256"/>
      <c r="G16" s="256"/>
      <c r="H16" s="256"/>
      <c r="I16" s="256"/>
      <c r="J16" s="256"/>
      <c r="K16" s="3"/>
      <c r="L16" s="3"/>
      <c r="M16" s="3"/>
      <c r="N16" s="3"/>
      <c r="O16" s="3"/>
      <c r="P16" s="3"/>
      <c r="Q16" s="3"/>
      <c r="R16" s="3"/>
      <c r="S16" s="3"/>
      <c r="T16" s="3"/>
      <c r="U16" s="3"/>
      <c r="V16" s="3"/>
      <c r="W16" s="3"/>
      <c r="X16" s="3"/>
      <c r="Y16" s="3"/>
    </row>
    <row r="17" spans="1:25" ht="16.5" x14ac:dyDescent="0.3">
      <c r="A17" s="118"/>
      <c r="B17" s="185"/>
      <c r="C17" s="185"/>
      <c r="D17" s="185"/>
      <c r="E17" s="256"/>
      <c r="F17" s="256"/>
      <c r="G17" s="256"/>
      <c r="H17" s="256"/>
      <c r="I17" s="256"/>
      <c r="J17" s="256"/>
      <c r="K17" s="3"/>
      <c r="L17" s="3"/>
      <c r="M17" s="3"/>
      <c r="N17" s="3"/>
      <c r="O17" s="3"/>
      <c r="P17" s="3"/>
      <c r="Q17" s="3"/>
      <c r="R17" s="3"/>
      <c r="S17" s="3"/>
      <c r="T17" s="3"/>
      <c r="U17" s="3"/>
      <c r="V17" s="3"/>
      <c r="W17" s="3"/>
      <c r="X17" s="3"/>
      <c r="Y17" s="3"/>
    </row>
    <row r="18" spans="1:25" ht="16.5" customHeight="1" x14ac:dyDescent="0.3">
      <c r="A18" s="118">
        <v>4</v>
      </c>
      <c r="B18" s="185" t="str">
        <f>IF('8. Seguimiento Cuatrimestral'!B18:B20="","",'8. Seguimiento Cuatrimestral'!B18:B20)</f>
        <v>Tecnologías de la Información y las Comunicaciones</v>
      </c>
      <c r="C18" s="185" t="str">
        <f>IF('8. Seguimiento Cuatrimestral'!C18:C20="","",'8. Seguimiento Cuatrimestral'!C18:C20)</f>
        <v xml:space="preserve"> Posibilidad de afectación reputacional por falencias en la operatividad de la infraestructura tecnológica debido a Falta de operatividad de la infraestructura (Servidores, pc, aires acondicionados, UPS,etc) por problemas de obsolescencia tecnológica, software desactualizado o, con fallas o, terminación de vida util de componentes.
Problemas con el fluido eléctrico en términos de falta del mismo, sobrecargas y problemas en la red eléctrica.
 Falta de conectividad de red o problemas con infraestructura de red de comunicaciones (LAN / WAN)</v>
      </c>
      <c r="D18" s="185" t="str">
        <f>IF('8. Seguimiento Cuatrimestral'!D18:D20="","",'8. Seguimiento Cuatrimestral'!D18:D20)</f>
        <v>Gestión</v>
      </c>
      <c r="E18" s="255">
        <f>'8. Seguimiento Cuatrimestral'!F18:F20</f>
        <v>0.33</v>
      </c>
      <c r="F18" s="255">
        <f>'8. Seguimiento Cuatrimestral'!J18:J20</f>
        <v>0</v>
      </c>
      <c r="G18" s="255">
        <f>'8. Seguimiento Cuatrimestral'!M18:M20</f>
        <v>1</v>
      </c>
      <c r="H18" s="255">
        <f>'8. Seguimiento Cuatrimestral'!Q18:Q20</f>
        <v>0</v>
      </c>
      <c r="I18" s="255">
        <f>'8. Seguimiento Cuatrimestral'!T18:T20</f>
        <v>0</v>
      </c>
      <c r="J18" s="255">
        <f>'8. Seguimiento Cuatrimestral'!X18:X20</f>
        <v>0</v>
      </c>
      <c r="K18" s="3"/>
      <c r="L18" s="3"/>
      <c r="M18" s="3"/>
      <c r="N18" s="3"/>
      <c r="O18" s="3"/>
      <c r="P18" s="3"/>
      <c r="Q18" s="3"/>
      <c r="R18" s="3"/>
      <c r="S18" s="3"/>
      <c r="T18" s="3"/>
      <c r="U18" s="3"/>
      <c r="V18" s="3"/>
      <c r="W18" s="3"/>
      <c r="X18" s="3"/>
      <c r="Y18" s="3"/>
    </row>
    <row r="19" spans="1:25" ht="16.5" x14ac:dyDescent="0.3">
      <c r="A19" s="118"/>
      <c r="B19" s="185"/>
      <c r="C19" s="185"/>
      <c r="D19" s="185"/>
      <c r="E19" s="256"/>
      <c r="F19" s="256"/>
      <c r="G19" s="256"/>
      <c r="H19" s="256"/>
      <c r="I19" s="256"/>
      <c r="J19" s="256"/>
      <c r="K19" s="3"/>
      <c r="L19" s="3"/>
      <c r="M19" s="3"/>
      <c r="N19" s="3"/>
      <c r="O19" s="3"/>
      <c r="P19" s="3"/>
      <c r="Q19" s="3"/>
      <c r="R19" s="3"/>
      <c r="S19" s="3"/>
      <c r="T19" s="3"/>
      <c r="U19" s="3"/>
      <c r="V19" s="3"/>
      <c r="W19" s="3"/>
      <c r="X19" s="3"/>
      <c r="Y19" s="3"/>
    </row>
    <row r="20" spans="1:25" ht="16.5" x14ac:dyDescent="0.3">
      <c r="A20" s="118"/>
      <c r="B20" s="185"/>
      <c r="C20" s="185"/>
      <c r="D20" s="185"/>
      <c r="E20" s="256"/>
      <c r="F20" s="256"/>
      <c r="G20" s="256"/>
      <c r="H20" s="256"/>
      <c r="I20" s="256"/>
      <c r="J20" s="256"/>
      <c r="K20" s="3"/>
      <c r="L20" s="3"/>
      <c r="M20" s="3"/>
      <c r="N20" s="3"/>
      <c r="O20" s="3"/>
      <c r="P20" s="3"/>
      <c r="Q20" s="3"/>
      <c r="R20" s="3"/>
      <c r="S20" s="3"/>
      <c r="T20" s="3"/>
      <c r="U20" s="3"/>
      <c r="V20" s="3"/>
      <c r="W20" s="3"/>
      <c r="X20" s="3"/>
      <c r="Y20" s="3"/>
    </row>
    <row r="21" spans="1:25" ht="16.5" customHeight="1" x14ac:dyDescent="0.3">
      <c r="A21" s="118">
        <v>5</v>
      </c>
      <c r="B21" s="185" t="str">
        <f>IF('8. Seguimiento Cuatrimestral'!B21:B23="","",'8. Seguimiento Cuatrimestral'!B21:B23)</f>
        <v>Tecnologías de la Información y las Comunicaciones</v>
      </c>
      <c r="C21" s="185" t="str">
        <f>IF('8. Seguimiento Cuatrimestral'!C21:C23="","",'8. Seguimiento Cuatrimestral'!C21:C23)</f>
        <v>Posibilidad de Afectación Reputacional por habilitar técnicamente un proponente que no cumpla con los requisitos establecidos en las condiciones definidas por la Entidad a cambio de un beneficio personal de funcionarios o contratistas, debido a Intereses generados en la contratacion de porveedores dentro de la Oficina TICS, Requisitos técnicos que no son claros y específicos y/o Solicitar un requisito adicional de manera intencional</v>
      </c>
      <c r="D21" s="185" t="str">
        <f>IF('8. Seguimiento Cuatrimestral'!D21:D23="","",'8. Seguimiento Cuatrimestral'!D21:D23)</f>
        <v>Corrupción</v>
      </c>
      <c r="E21" s="255">
        <f>'8. Seguimiento Cuatrimestral'!F21:F23</f>
        <v>0.33</v>
      </c>
      <c r="F21" s="255">
        <f>'8. Seguimiento Cuatrimestral'!J21:J23</f>
        <v>0</v>
      </c>
      <c r="G21" s="255">
        <f>'8. Seguimiento Cuatrimestral'!M21:M23</f>
        <v>1</v>
      </c>
      <c r="H21" s="255">
        <f>'8. Seguimiento Cuatrimestral'!Q21:Q23</f>
        <v>0</v>
      </c>
      <c r="I21" s="255">
        <f>'8. Seguimiento Cuatrimestral'!T21:T23</f>
        <v>0</v>
      </c>
      <c r="J21" s="255">
        <f>'8. Seguimiento Cuatrimestral'!X21:X23</f>
        <v>0</v>
      </c>
      <c r="K21" s="3"/>
      <c r="L21" s="3"/>
      <c r="M21" s="3"/>
      <c r="N21" s="3"/>
      <c r="O21" s="3"/>
      <c r="P21" s="3"/>
      <c r="Q21" s="3"/>
      <c r="R21" s="3"/>
      <c r="S21" s="3"/>
      <c r="T21" s="3"/>
      <c r="U21" s="3"/>
      <c r="V21" s="3"/>
      <c r="W21" s="3"/>
      <c r="X21" s="3"/>
      <c r="Y21" s="3"/>
    </row>
    <row r="22" spans="1:25" ht="16.5" x14ac:dyDescent="0.3">
      <c r="A22" s="118"/>
      <c r="B22" s="185"/>
      <c r="C22" s="185"/>
      <c r="D22" s="185"/>
      <c r="E22" s="256"/>
      <c r="F22" s="256"/>
      <c r="G22" s="256"/>
      <c r="H22" s="256"/>
      <c r="I22" s="256"/>
      <c r="J22" s="256"/>
      <c r="K22" s="3"/>
      <c r="L22" s="3"/>
      <c r="M22" s="3"/>
      <c r="N22" s="3"/>
      <c r="O22" s="3"/>
      <c r="P22" s="3"/>
      <c r="Q22" s="3"/>
      <c r="R22" s="3"/>
      <c r="S22" s="3"/>
      <c r="T22" s="3"/>
      <c r="U22" s="3"/>
      <c r="V22" s="3"/>
      <c r="W22" s="3"/>
      <c r="X22" s="3"/>
      <c r="Y22" s="3"/>
    </row>
    <row r="23" spans="1:25" ht="16.5" x14ac:dyDescent="0.3">
      <c r="A23" s="118"/>
      <c r="B23" s="185"/>
      <c r="C23" s="185"/>
      <c r="D23" s="185"/>
      <c r="E23" s="256"/>
      <c r="F23" s="256"/>
      <c r="G23" s="256"/>
      <c r="H23" s="256"/>
      <c r="I23" s="256"/>
      <c r="J23" s="256"/>
      <c r="K23" s="3"/>
      <c r="L23" s="3"/>
      <c r="M23" s="3"/>
      <c r="N23" s="3"/>
      <c r="O23" s="3"/>
      <c r="P23" s="3"/>
      <c r="Q23" s="3"/>
      <c r="R23" s="3"/>
      <c r="S23" s="3"/>
      <c r="T23" s="3"/>
      <c r="U23" s="3"/>
      <c r="V23" s="3"/>
      <c r="W23" s="3"/>
      <c r="X23" s="3"/>
      <c r="Y23" s="3"/>
    </row>
    <row r="24" spans="1:25" ht="16.5" customHeight="1" x14ac:dyDescent="0.3">
      <c r="A24" s="118">
        <v>6</v>
      </c>
      <c r="B24" s="185" t="str">
        <f>IF('8. Seguimiento Cuatrimestral'!B24:B26="","",'8. Seguimiento Cuatrimestral'!B24:B26)</f>
        <v>Tecnologías de la Información y las Comunicaciones</v>
      </c>
      <c r="C24" s="185" t="str">
        <f>IF('8. Seguimiento Cuatrimestral'!C24:C26="","",'8. Seguimiento Cuatrimestral'!C24:C26)</f>
        <v>Posibilidad de afectación reputacional por perdida de disponibilidad del servicio SIRE debido a fallas tecnológicas causando perdidas reputacionales debidido a Fallas de funcioamiento de servidor, Fallas o intermitencias en la conexión de la base de datos, Fallas en la conectividad.</v>
      </c>
      <c r="D24" s="185" t="str">
        <f>IF('8. Seguimiento Cuatrimestral'!D24:D26="","",'8. Seguimiento Cuatrimestral'!D24:D26)</f>
        <v>Gestión</v>
      </c>
      <c r="E24" s="255">
        <f>'8. Seguimiento Cuatrimestral'!F24:F26</f>
        <v>0.33</v>
      </c>
      <c r="F24" s="255">
        <f>'8. Seguimiento Cuatrimestral'!J24:J26</f>
        <v>0</v>
      </c>
      <c r="G24" s="255">
        <f>'8. Seguimiento Cuatrimestral'!M24:M26</f>
        <v>1</v>
      </c>
      <c r="H24" s="255">
        <f>'8. Seguimiento Cuatrimestral'!Q24:Q26</f>
        <v>0</v>
      </c>
      <c r="I24" s="255">
        <f>'8. Seguimiento Cuatrimestral'!T24:T26</f>
        <v>0</v>
      </c>
      <c r="J24" s="255">
        <f>'8. Seguimiento Cuatrimestral'!X24:X26</f>
        <v>0</v>
      </c>
      <c r="K24" s="3"/>
      <c r="L24" s="3"/>
      <c r="M24" s="3"/>
      <c r="N24" s="3"/>
      <c r="O24" s="3"/>
      <c r="P24" s="3"/>
      <c r="Q24" s="3"/>
      <c r="R24" s="3"/>
      <c r="S24" s="3"/>
      <c r="T24" s="3"/>
      <c r="U24" s="3"/>
      <c r="V24" s="3"/>
      <c r="W24" s="3"/>
      <c r="X24" s="3"/>
      <c r="Y24" s="3"/>
    </row>
    <row r="25" spans="1:25" ht="16.5" x14ac:dyDescent="0.3">
      <c r="A25" s="118"/>
      <c r="B25" s="185"/>
      <c r="C25" s="185"/>
      <c r="D25" s="185"/>
      <c r="E25" s="256"/>
      <c r="F25" s="256"/>
      <c r="G25" s="256"/>
      <c r="H25" s="256"/>
      <c r="I25" s="256"/>
      <c r="J25" s="256"/>
      <c r="K25" s="3"/>
      <c r="L25" s="3"/>
      <c r="M25" s="3"/>
      <c r="N25" s="3"/>
      <c r="O25" s="3"/>
      <c r="P25" s="3"/>
      <c r="Q25" s="3"/>
      <c r="R25" s="3"/>
      <c r="S25" s="3"/>
      <c r="T25" s="3"/>
      <c r="U25" s="3"/>
      <c r="V25" s="3"/>
      <c r="W25" s="3"/>
      <c r="X25" s="3"/>
      <c r="Y25" s="3"/>
    </row>
    <row r="26" spans="1:25" ht="16.5" x14ac:dyDescent="0.3">
      <c r="A26" s="118"/>
      <c r="B26" s="185"/>
      <c r="C26" s="185"/>
      <c r="D26" s="185"/>
      <c r="E26" s="256"/>
      <c r="F26" s="256"/>
      <c r="G26" s="256"/>
      <c r="H26" s="256"/>
      <c r="I26" s="256"/>
      <c r="J26" s="256"/>
      <c r="K26" s="3"/>
      <c r="L26" s="3"/>
      <c r="M26" s="3"/>
      <c r="N26" s="3"/>
      <c r="O26" s="3"/>
      <c r="P26" s="3"/>
      <c r="Q26" s="3"/>
      <c r="R26" s="3"/>
      <c r="S26" s="3"/>
      <c r="T26" s="3"/>
      <c r="U26" s="3"/>
      <c r="V26" s="3"/>
      <c r="W26" s="3"/>
      <c r="X26" s="3"/>
      <c r="Y26" s="3"/>
    </row>
    <row r="27" spans="1:25" ht="16.5" customHeight="1" x14ac:dyDescent="0.3">
      <c r="A27" s="118">
        <v>7</v>
      </c>
      <c r="B27" s="185" t="str">
        <f>IF('8. Seguimiento Cuatrimestral'!B27:B29="","",'8. Seguimiento Cuatrimestral'!B27:B29)</f>
        <v>Tecnologías de la Información y las Comunicaciones</v>
      </c>
      <c r="C27" s="185" t="str">
        <f>IF('8. Seguimiento Cuatrimestral'!C27:C29="","",'8. Seguimiento Cuatrimestral'!C27:C29)</f>
        <v>Posibilidad de afectación economica, reputacional y perdida de la confidencialidad de la información almacenada en las carpetas compartidas de cada proceso, debido a las debilidades en la solicitud oportuna para la actualizacion de los permisos de la carpetas compartidas.</v>
      </c>
      <c r="D27" s="185" t="str">
        <f>IF('8. Seguimiento Cuatrimestral'!D27:D29="","",'8. Seguimiento Cuatrimestral'!D27:D29)</f>
        <v>Seguridad de la Información (Pérdida de Confidencialidad)</v>
      </c>
      <c r="E27" s="255">
        <f>'8. Seguimiento Cuatrimestral'!F27:F29</f>
        <v>0</v>
      </c>
      <c r="F27" s="255">
        <f>'8. Seguimiento Cuatrimestral'!J27:J29</f>
        <v>0</v>
      </c>
      <c r="G27" s="255">
        <f>'8. Seguimiento Cuatrimestral'!M27:M29</f>
        <v>0</v>
      </c>
      <c r="H27" s="255">
        <f>'8. Seguimiento Cuatrimestral'!Q27:Q29</f>
        <v>0</v>
      </c>
      <c r="I27" s="255">
        <f>'8. Seguimiento Cuatrimestral'!T27:T29</f>
        <v>0</v>
      </c>
      <c r="J27" s="255">
        <f>'8. Seguimiento Cuatrimestral'!X27:X29</f>
        <v>0</v>
      </c>
      <c r="K27" s="3"/>
      <c r="L27" s="3"/>
      <c r="M27" s="3"/>
      <c r="N27" s="3"/>
      <c r="O27" s="3"/>
      <c r="P27" s="3"/>
      <c r="Q27" s="3"/>
      <c r="R27" s="3"/>
      <c r="S27" s="3"/>
      <c r="T27" s="3"/>
      <c r="U27" s="3"/>
      <c r="V27" s="3"/>
      <c r="W27" s="3"/>
      <c r="X27" s="3"/>
      <c r="Y27" s="3"/>
    </row>
    <row r="28" spans="1:25" ht="16.5" x14ac:dyDescent="0.3">
      <c r="A28" s="118"/>
      <c r="B28" s="185"/>
      <c r="C28" s="185"/>
      <c r="D28" s="185"/>
      <c r="E28" s="256"/>
      <c r="F28" s="256"/>
      <c r="G28" s="256"/>
      <c r="H28" s="256"/>
      <c r="I28" s="256"/>
      <c r="J28" s="256"/>
      <c r="K28" s="3"/>
      <c r="L28" s="3"/>
      <c r="M28" s="3"/>
      <c r="N28" s="3"/>
      <c r="O28" s="3"/>
      <c r="P28" s="3"/>
      <c r="Q28" s="3"/>
      <c r="R28" s="3"/>
      <c r="S28" s="3"/>
      <c r="T28" s="3"/>
      <c r="U28" s="3"/>
      <c r="V28" s="3"/>
      <c r="W28" s="3"/>
      <c r="X28" s="3"/>
      <c r="Y28" s="3"/>
    </row>
    <row r="29" spans="1:25" ht="16.5" x14ac:dyDescent="0.3">
      <c r="A29" s="118"/>
      <c r="B29" s="185"/>
      <c r="C29" s="185"/>
      <c r="D29" s="185"/>
      <c r="E29" s="256"/>
      <c r="F29" s="256"/>
      <c r="G29" s="256"/>
      <c r="H29" s="256"/>
      <c r="I29" s="256"/>
      <c r="J29" s="256"/>
      <c r="K29" s="3"/>
      <c r="L29" s="3"/>
      <c r="M29" s="3"/>
      <c r="N29" s="3"/>
      <c r="O29" s="3"/>
      <c r="P29" s="3"/>
      <c r="Q29" s="3"/>
      <c r="R29" s="3"/>
      <c r="S29" s="3"/>
      <c r="T29" s="3"/>
      <c r="U29" s="3"/>
      <c r="V29" s="3"/>
      <c r="W29" s="3"/>
      <c r="X29" s="3"/>
      <c r="Y29" s="3"/>
    </row>
    <row r="30" spans="1:25" ht="16.5" customHeight="1" x14ac:dyDescent="0.3">
      <c r="A30" s="118">
        <v>8</v>
      </c>
      <c r="B30" s="185" t="str">
        <f>IF('8. Seguimiento Cuatrimestral'!B30:B32="","",'8. Seguimiento Cuatrimestral'!B30:B32)</f>
        <v>Tecnologías de la Información y las Comunicaciones</v>
      </c>
      <c r="C30" s="185" t="str">
        <f>IF('8. Seguimiento Cuatrimestral'!C30:C32="","",'8. Seguimiento Cuatrimestral'!C30:C32)</f>
        <v>Posibilidad de afectación económica, reputacional y de perdida de integridad por la instalación de software malicioso en los equipos de computo personales, cuando se realiza trabajo en casa o teletrabajo, debido al desconocimiento por parte de los procesos, de los riesgos de ciber seguridad.</v>
      </c>
      <c r="D30" s="185" t="str">
        <f>IF('8. Seguimiento Cuatrimestral'!D30:D32="","",'8. Seguimiento Cuatrimestral'!D30:D32)</f>
        <v>Seguridad de la Información (Pérdida de la Integridad)</v>
      </c>
      <c r="E30" s="255">
        <f>'8. Seguimiento Cuatrimestral'!F30:F32</f>
        <v>0</v>
      </c>
      <c r="F30" s="255">
        <f>'8. Seguimiento Cuatrimestral'!J30:J32</f>
        <v>0</v>
      </c>
      <c r="G30" s="255">
        <f>'8. Seguimiento Cuatrimestral'!M30:M32</f>
        <v>0</v>
      </c>
      <c r="H30" s="255">
        <f>'8. Seguimiento Cuatrimestral'!Q30:Q32</f>
        <v>0</v>
      </c>
      <c r="I30" s="255">
        <f>'8. Seguimiento Cuatrimestral'!T30:T32</f>
        <v>0</v>
      </c>
      <c r="J30" s="255">
        <f>'8. Seguimiento Cuatrimestral'!X30:X32</f>
        <v>0</v>
      </c>
      <c r="K30" s="3"/>
      <c r="L30" s="3"/>
      <c r="M30" s="3"/>
      <c r="N30" s="3"/>
      <c r="O30" s="3"/>
      <c r="P30" s="3"/>
      <c r="Q30" s="3"/>
      <c r="R30" s="3"/>
      <c r="S30" s="3"/>
      <c r="T30" s="3"/>
      <c r="U30" s="3"/>
      <c r="V30" s="3"/>
      <c r="W30" s="3"/>
      <c r="X30" s="3"/>
      <c r="Y30" s="3"/>
    </row>
    <row r="31" spans="1:25" ht="16.5" x14ac:dyDescent="0.3">
      <c r="A31" s="118"/>
      <c r="B31" s="185"/>
      <c r="C31" s="185"/>
      <c r="D31" s="185"/>
      <c r="E31" s="256"/>
      <c r="F31" s="256"/>
      <c r="G31" s="256"/>
      <c r="H31" s="256"/>
      <c r="I31" s="256"/>
      <c r="J31" s="256"/>
      <c r="K31" s="3"/>
      <c r="L31" s="3"/>
      <c r="M31" s="3"/>
      <c r="N31" s="3"/>
      <c r="O31" s="3"/>
      <c r="P31" s="3"/>
      <c r="Q31" s="3"/>
      <c r="R31" s="3"/>
      <c r="S31" s="3"/>
      <c r="T31" s="3"/>
      <c r="U31" s="3"/>
      <c r="V31" s="3"/>
      <c r="W31" s="3"/>
      <c r="X31" s="3"/>
      <c r="Y31" s="3"/>
    </row>
    <row r="32" spans="1:25" ht="16.5" x14ac:dyDescent="0.3">
      <c r="A32" s="118"/>
      <c r="B32" s="185"/>
      <c r="C32" s="185"/>
      <c r="D32" s="185"/>
      <c r="E32" s="256"/>
      <c r="F32" s="256"/>
      <c r="G32" s="256"/>
      <c r="H32" s="256"/>
      <c r="I32" s="256"/>
      <c r="J32" s="256"/>
      <c r="K32" s="3"/>
      <c r="L32" s="3"/>
      <c r="M32" s="3"/>
      <c r="N32" s="3"/>
      <c r="O32" s="3"/>
      <c r="P32" s="3"/>
      <c r="Q32" s="3"/>
      <c r="R32" s="3"/>
      <c r="S32" s="3"/>
      <c r="T32" s="3"/>
      <c r="U32" s="3"/>
      <c r="V32" s="3"/>
      <c r="W32" s="3"/>
      <c r="X32" s="3"/>
      <c r="Y32" s="3"/>
    </row>
    <row r="33" spans="1:25" ht="16.5" customHeight="1" x14ac:dyDescent="0.3">
      <c r="A33" s="118">
        <v>9</v>
      </c>
      <c r="B33" s="185" t="str">
        <f>IF('8. Seguimiento Cuatrimestral'!B33:B35="","",'8. Seguimiento Cuatrimestral'!B33:B35)</f>
        <v>Tecnologías de la Información y las Comunicaciones</v>
      </c>
      <c r="C33" s="185" t="str">
        <f>IF('8. Seguimiento Cuatrimestral'!C33:C35="","",'8. Seguimiento Cuatrimestral'!C33:C35)</f>
        <v>Posibilidad de afectación economica y/o reputacional y perdida de disponiblidad de los servicios de TI por el Incumplimiento de buenas practicas en el manejo de usuarios de altos privilegios para administrar la infraestructura y servicios de TI debido a la ausencia de lineamientos para la adecuada  gestión de los usuarios de altos privilegios.</v>
      </c>
      <c r="D33" s="185" t="str">
        <f>IF('8. Seguimiento Cuatrimestral'!D33:D35="","",'8. Seguimiento Cuatrimestral'!D33:D35)</f>
        <v>Seguridad de la Información (Pérdida de la Disponibilidad)</v>
      </c>
      <c r="E33" s="255">
        <f>'8. Seguimiento Cuatrimestral'!F33:F35</f>
        <v>0</v>
      </c>
      <c r="F33" s="255">
        <f>'8. Seguimiento Cuatrimestral'!J33:J35</f>
        <v>0</v>
      </c>
      <c r="G33" s="255">
        <f>'8. Seguimiento Cuatrimestral'!M33:M35</f>
        <v>0</v>
      </c>
      <c r="H33" s="255">
        <f>'8. Seguimiento Cuatrimestral'!Q33:Q35</f>
        <v>0</v>
      </c>
      <c r="I33" s="255">
        <f>'8. Seguimiento Cuatrimestral'!T33:T35</f>
        <v>0</v>
      </c>
      <c r="J33" s="255">
        <f>'8. Seguimiento Cuatrimestral'!X33:X35</f>
        <v>0</v>
      </c>
      <c r="K33" s="3"/>
      <c r="L33" s="3"/>
      <c r="M33" s="3"/>
      <c r="N33" s="3"/>
      <c r="O33" s="3"/>
      <c r="P33" s="3"/>
      <c r="Q33" s="3"/>
      <c r="R33" s="3"/>
      <c r="S33" s="3"/>
      <c r="T33" s="3"/>
      <c r="U33" s="3"/>
      <c r="V33" s="3"/>
      <c r="W33" s="3"/>
      <c r="X33" s="3"/>
      <c r="Y33" s="3"/>
    </row>
    <row r="34" spans="1:25" ht="16.5" x14ac:dyDescent="0.3">
      <c r="A34" s="118"/>
      <c r="B34" s="185"/>
      <c r="C34" s="185"/>
      <c r="D34" s="185"/>
      <c r="E34" s="256"/>
      <c r="F34" s="256"/>
      <c r="G34" s="256"/>
      <c r="H34" s="256"/>
      <c r="I34" s="256"/>
      <c r="J34" s="256"/>
      <c r="K34" s="3"/>
      <c r="L34" s="3"/>
      <c r="M34" s="3"/>
      <c r="N34" s="3"/>
      <c r="O34" s="3"/>
      <c r="P34" s="3"/>
      <c r="Q34" s="3"/>
      <c r="R34" s="3"/>
      <c r="S34" s="3"/>
      <c r="T34" s="3"/>
      <c r="U34" s="3"/>
      <c r="V34" s="3"/>
      <c r="W34" s="3"/>
      <c r="X34" s="3"/>
      <c r="Y34" s="3"/>
    </row>
    <row r="35" spans="1:25" ht="16.5" x14ac:dyDescent="0.3">
      <c r="A35" s="118"/>
      <c r="B35" s="185"/>
      <c r="C35" s="185"/>
      <c r="D35" s="185"/>
      <c r="E35" s="256"/>
      <c r="F35" s="256"/>
      <c r="G35" s="256"/>
      <c r="H35" s="256"/>
      <c r="I35" s="256"/>
      <c r="J35" s="256"/>
      <c r="K35" s="3"/>
      <c r="L35" s="3"/>
      <c r="M35" s="3"/>
      <c r="N35" s="3"/>
      <c r="O35" s="3"/>
      <c r="P35" s="3"/>
      <c r="Q35" s="3"/>
      <c r="R35" s="3"/>
      <c r="S35" s="3"/>
      <c r="T35" s="3"/>
      <c r="U35" s="3"/>
      <c r="V35" s="3"/>
      <c r="W35" s="3"/>
      <c r="X35" s="3"/>
      <c r="Y35" s="3"/>
    </row>
    <row r="36" spans="1:25" ht="16.5" customHeight="1" x14ac:dyDescent="0.3">
      <c r="A36" s="118">
        <v>10</v>
      </c>
      <c r="B36" s="185" t="str">
        <f>IF('8. Seguimiento Cuatrimestral'!B36:B38="","",'8. Seguimiento Cuatrimestral'!B36:B38)</f>
        <v>Tecnologías de la Información y las Comunicaciones</v>
      </c>
      <c r="C36" s="185" t="str">
        <f>IF('8. Seguimiento Cuatrimestral'!C36:C38="","",'8. Seguimiento Cuatrimestral'!C36:C38)</f>
        <v>Posibilidad de afectación economica y/o reputacional y perdida de disponiblidad por fallas en la prestación de los servicios de TI debido a la inadecuada gestión de cambios en los ambientes productivos de la entidad.</v>
      </c>
      <c r="D36" s="185" t="str">
        <f>IF('8. Seguimiento Cuatrimestral'!D36:D38="","",'8. Seguimiento Cuatrimestral'!D36:D38)</f>
        <v>Seguridad de la Información (Pérdida de la Disponibilidad)</v>
      </c>
      <c r="E36" s="255">
        <f>'8. Seguimiento Cuatrimestral'!F36:F38</f>
        <v>0</v>
      </c>
      <c r="F36" s="255">
        <f>'8. Seguimiento Cuatrimestral'!J36:J38</f>
        <v>0</v>
      </c>
      <c r="G36" s="255">
        <f>'8. Seguimiento Cuatrimestral'!M36:M38</f>
        <v>0</v>
      </c>
      <c r="H36" s="255">
        <f>'8. Seguimiento Cuatrimestral'!Q36:Q38</f>
        <v>0</v>
      </c>
      <c r="I36" s="255">
        <f>'8. Seguimiento Cuatrimestral'!T36:T38</f>
        <v>0</v>
      </c>
      <c r="J36" s="255">
        <f>'8. Seguimiento Cuatrimestral'!X36:X38</f>
        <v>0</v>
      </c>
      <c r="K36" s="3"/>
      <c r="L36" s="3"/>
      <c r="M36" s="3"/>
      <c r="N36" s="3"/>
      <c r="O36" s="3"/>
      <c r="P36" s="3"/>
      <c r="Q36" s="3"/>
      <c r="R36" s="3"/>
      <c r="S36" s="3"/>
      <c r="T36" s="3"/>
      <c r="U36" s="3"/>
      <c r="V36" s="3"/>
      <c r="W36" s="3"/>
      <c r="X36" s="3"/>
      <c r="Y36" s="3"/>
    </row>
    <row r="37" spans="1:25" ht="16.5" x14ac:dyDescent="0.3">
      <c r="A37" s="118"/>
      <c r="B37" s="185"/>
      <c r="C37" s="185"/>
      <c r="D37" s="185"/>
      <c r="E37" s="256"/>
      <c r="F37" s="256"/>
      <c r="G37" s="256"/>
      <c r="H37" s="256"/>
      <c r="I37" s="256"/>
      <c r="J37" s="256"/>
      <c r="K37" s="3"/>
      <c r="L37" s="3"/>
      <c r="M37" s="3"/>
      <c r="N37" s="3"/>
      <c r="O37" s="3"/>
      <c r="P37" s="3"/>
      <c r="Q37" s="3"/>
      <c r="R37" s="3"/>
      <c r="S37" s="3"/>
      <c r="T37" s="3"/>
      <c r="U37" s="3"/>
      <c r="V37" s="3"/>
      <c r="W37" s="3"/>
      <c r="X37" s="3"/>
      <c r="Y37" s="3"/>
    </row>
    <row r="38" spans="1:25" ht="16.5" x14ac:dyDescent="0.3">
      <c r="A38" s="118"/>
      <c r="B38" s="185"/>
      <c r="C38" s="185"/>
      <c r="D38" s="185"/>
      <c r="E38" s="256"/>
      <c r="F38" s="256"/>
      <c r="G38" s="256"/>
      <c r="H38" s="256"/>
      <c r="I38" s="256"/>
      <c r="J38" s="256"/>
      <c r="K38" s="3"/>
      <c r="L38" s="3"/>
      <c r="M38" s="3"/>
      <c r="N38" s="3"/>
      <c r="O38" s="3"/>
      <c r="P38" s="3"/>
      <c r="Q38" s="3"/>
      <c r="R38" s="3"/>
      <c r="S38" s="3"/>
      <c r="T38" s="3"/>
      <c r="U38" s="3"/>
      <c r="V38" s="3"/>
      <c r="W38" s="3"/>
      <c r="X38" s="3"/>
      <c r="Y38" s="3"/>
    </row>
    <row r="39" spans="1:25" ht="16.5" customHeight="1" x14ac:dyDescent="0.3">
      <c r="A39" s="118">
        <v>11</v>
      </c>
      <c r="B39" s="185" t="str">
        <f>IF('8. Seguimiento Cuatrimestral'!B39:B41="","",'8. Seguimiento Cuatrimestral'!B39:B41)</f>
        <v>Tecnologías de la Información y las Comunicaciones</v>
      </c>
      <c r="C39" s="185" t="str">
        <f>IF('8. Seguimiento Cuatrimestral'!C39:C41="","",'8. Seguimiento Cuatrimestral'!C39:C41)</f>
        <v>Posibilidad de afectación economica o presupuestal, por la alta rotación de personal de planta, debido a la falta de lineamientos y herramientas institucionalizados para una adecuada trasferencia de conocimiento.</v>
      </c>
      <c r="D39" s="185" t="str">
        <f>IF('8. Seguimiento Cuatrimestral'!D39:D41="","",'8. Seguimiento Cuatrimestral'!D39:D41)</f>
        <v>Fuga de Capital Intelectual</v>
      </c>
      <c r="E39" s="255">
        <f>'8. Seguimiento Cuatrimestral'!F39:F41</f>
        <v>0</v>
      </c>
      <c r="F39" s="255">
        <f>'8. Seguimiento Cuatrimestral'!J39:J41</f>
        <v>0</v>
      </c>
      <c r="G39" s="255">
        <f>'8. Seguimiento Cuatrimestral'!M39:M41</f>
        <v>0</v>
      </c>
      <c r="H39" s="255">
        <f>'8. Seguimiento Cuatrimestral'!Q39:Q41</f>
        <v>0</v>
      </c>
      <c r="I39" s="255">
        <f>'8. Seguimiento Cuatrimestral'!T39:T41</f>
        <v>0</v>
      </c>
      <c r="J39" s="255">
        <f>'8. Seguimiento Cuatrimestral'!X39:X41</f>
        <v>0</v>
      </c>
      <c r="K39" s="3"/>
      <c r="L39" s="3"/>
      <c r="M39" s="3"/>
      <c r="N39" s="3"/>
      <c r="O39" s="3"/>
      <c r="P39" s="3"/>
      <c r="Q39" s="3"/>
      <c r="R39" s="3"/>
      <c r="S39" s="3"/>
      <c r="T39" s="3"/>
      <c r="U39" s="3"/>
      <c r="V39" s="3"/>
      <c r="W39" s="3"/>
      <c r="X39" s="3"/>
      <c r="Y39" s="3"/>
    </row>
    <row r="40" spans="1:25" ht="16.5" x14ac:dyDescent="0.3">
      <c r="A40" s="118"/>
      <c r="B40" s="185"/>
      <c r="C40" s="185"/>
      <c r="D40" s="185"/>
      <c r="E40" s="256"/>
      <c r="F40" s="256"/>
      <c r="G40" s="256"/>
      <c r="H40" s="256"/>
      <c r="I40" s="256"/>
      <c r="J40" s="256"/>
      <c r="K40" s="3"/>
      <c r="L40" s="3"/>
      <c r="M40" s="3"/>
      <c r="N40" s="3"/>
      <c r="O40" s="3"/>
      <c r="P40" s="3"/>
      <c r="Q40" s="3"/>
      <c r="R40" s="3"/>
      <c r="S40" s="3"/>
      <c r="T40" s="3"/>
      <c r="U40" s="3"/>
      <c r="V40" s="3"/>
      <c r="W40" s="3"/>
      <c r="X40" s="3"/>
      <c r="Y40" s="3"/>
    </row>
    <row r="41" spans="1:25" ht="16.5" x14ac:dyDescent="0.3">
      <c r="A41" s="118"/>
      <c r="B41" s="185"/>
      <c r="C41" s="185"/>
      <c r="D41" s="185"/>
      <c r="E41" s="256"/>
      <c r="F41" s="256"/>
      <c r="G41" s="256"/>
      <c r="H41" s="256"/>
      <c r="I41" s="256"/>
      <c r="J41" s="256"/>
      <c r="K41" s="3"/>
      <c r="L41" s="3"/>
      <c r="M41" s="3"/>
      <c r="N41" s="3"/>
      <c r="O41" s="3"/>
      <c r="P41" s="3"/>
      <c r="Q41" s="3"/>
      <c r="R41" s="3"/>
      <c r="S41" s="3"/>
      <c r="T41" s="3"/>
      <c r="U41" s="3"/>
      <c r="V41" s="3"/>
      <c r="W41" s="3"/>
      <c r="X41" s="3"/>
      <c r="Y41" s="3"/>
    </row>
    <row r="42" spans="1:25" ht="16.5" customHeight="1" x14ac:dyDescent="0.3">
      <c r="A42" s="118">
        <v>12</v>
      </c>
      <c r="B42" s="185" t="str">
        <f>IF('8. Seguimiento Cuatrimestral'!B42:B44="","",'8. Seguimiento Cuatrimestral'!B42:B44)</f>
        <v>Tecnologías de la Información y las Comunicaciones</v>
      </c>
      <c r="C42" s="185" t="str">
        <f>IF('8. Seguimiento Cuatrimestral'!C42:C44="","",'8. Seguimiento Cuatrimestral'!C42:C44)</f>
        <v>Posibilidad de afectación economica o presupuestal, por debilidades en la revisión de los productos entregados por los contratistas de prestación de servicios, debido a la falta de lineamientos y herramientas institucionalizados para una adecuada trasferencia de conocimiento.</v>
      </c>
      <c r="D42" s="185" t="str">
        <f>IF('8. Seguimiento Cuatrimestral'!D42:D44="","",'8. Seguimiento Cuatrimestral'!D42:D44)</f>
        <v>Fuga de Capital Intelectual</v>
      </c>
      <c r="E42" s="255">
        <f>'8. Seguimiento Cuatrimestral'!F42:F44</f>
        <v>0</v>
      </c>
      <c r="F42" s="255">
        <f>'8. Seguimiento Cuatrimestral'!J42:J44</f>
        <v>0</v>
      </c>
      <c r="G42" s="255">
        <f>'8. Seguimiento Cuatrimestral'!M42:M44</f>
        <v>0</v>
      </c>
      <c r="H42" s="255">
        <f>'8. Seguimiento Cuatrimestral'!Q42:Q44</f>
        <v>0</v>
      </c>
      <c r="I42" s="255">
        <f>'8. Seguimiento Cuatrimestral'!T42:T44</f>
        <v>0</v>
      </c>
      <c r="J42" s="255">
        <f>'8. Seguimiento Cuatrimestral'!X42:X44</f>
        <v>0</v>
      </c>
      <c r="K42" s="3"/>
      <c r="L42" s="3"/>
      <c r="M42" s="3"/>
      <c r="N42" s="3"/>
      <c r="O42" s="3"/>
      <c r="P42" s="3"/>
      <c r="Q42" s="3"/>
      <c r="R42" s="3"/>
      <c r="S42" s="3"/>
      <c r="T42" s="3"/>
      <c r="U42" s="3"/>
      <c r="V42" s="3"/>
      <c r="W42" s="3"/>
      <c r="X42" s="3"/>
      <c r="Y42" s="3"/>
    </row>
    <row r="43" spans="1:25" ht="16.5" x14ac:dyDescent="0.3">
      <c r="A43" s="118"/>
      <c r="B43" s="185"/>
      <c r="C43" s="185"/>
      <c r="D43" s="185"/>
      <c r="E43" s="256"/>
      <c r="F43" s="256"/>
      <c r="G43" s="256"/>
      <c r="H43" s="256"/>
      <c r="I43" s="256"/>
      <c r="J43" s="256"/>
      <c r="K43" s="3"/>
      <c r="L43" s="3"/>
      <c r="M43" s="3"/>
      <c r="N43" s="3"/>
      <c r="O43" s="3"/>
      <c r="P43" s="3"/>
      <c r="Q43" s="3"/>
      <c r="R43" s="3"/>
      <c r="S43" s="3"/>
      <c r="T43" s="3"/>
      <c r="U43" s="3"/>
      <c r="V43" s="3"/>
      <c r="W43" s="3"/>
      <c r="X43" s="3"/>
      <c r="Y43" s="3"/>
    </row>
    <row r="44" spans="1:25" ht="16.5" x14ac:dyDescent="0.3">
      <c r="A44" s="118"/>
      <c r="B44" s="185"/>
      <c r="C44" s="185"/>
      <c r="D44" s="185"/>
      <c r="E44" s="256"/>
      <c r="F44" s="256"/>
      <c r="G44" s="256"/>
      <c r="H44" s="256"/>
      <c r="I44" s="256"/>
      <c r="J44" s="256"/>
      <c r="K44" s="3"/>
      <c r="L44" s="3"/>
      <c r="M44" s="3"/>
      <c r="N44" s="3"/>
      <c r="O44" s="3"/>
      <c r="P44" s="3"/>
      <c r="Q44" s="3"/>
      <c r="R44" s="3"/>
      <c r="S44" s="3"/>
      <c r="T44" s="3"/>
      <c r="U44" s="3"/>
      <c r="V44" s="3"/>
      <c r="W44" s="3"/>
      <c r="X44" s="3"/>
      <c r="Y44" s="3"/>
    </row>
    <row r="45" spans="1:25" ht="16.5" customHeight="1" x14ac:dyDescent="0.3">
      <c r="A45" s="118">
        <v>13</v>
      </c>
      <c r="B45" s="185" t="str">
        <f>IF('8. Seguimiento Cuatrimestral'!B45:B47="","",'8. Seguimiento Cuatrimestral'!B45:B47)</f>
        <v/>
      </c>
      <c r="C45" s="185" t="str">
        <f>IF('8. Seguimiento Cuatrimestral'!C45:C47="","",'8. Seguimiento Cuatrimestral'!C45:C47)</f>
        <v/>
      </c>
      <c r="D45" s="185" t="str">
        <f>IF('8. Seguimiento Cuatrimestral'!D45:D47="","",'8. Seguimiento Cuatrimestral'!D45:D47)</f>
        <v/>
      </c>
      <c r="E45" s="255">
        <f>'8. Seguimiento Cuatrimestral'!F45:F47</f>
        <v>0</v>
      </c>
      <c r="F45" s="255">
        <f>'8. Seguimiento Cuatrimestral'!J45:J47</f>
        <v>0</v>
      </c>
      <c r="G45" s="255">
        <f>'8. Seguimiento Cuatrimestral'!M45:M47</f>
        <v>0</v>
      </c>
      <c r="H45" s="255">
        <f>'8. Seguimiento Cuatrimestral'!Q45:Q47</f>
        <v>0</v>
      </c>
      <c r="I45" s="255">
        <f>'8. Seguimiento Cuatrimestral'!T45:T47</f>
        <v>0</v>
      </c>
      <c r="J45" s="255">
        <f>'8. Seguimiento Cuatrimestral'!X45:X47</f>
        <v>0</v>
      </c>
      <c r="K45" s="3"/>
      <c r="L45" s="3"/>
      <c r="M45" s="3"/>
      <c r="N45" s="3"/>
      <c r="O45" s="3"/>
      <c r="P45" s="3"/>
      <c r="Q45" s="3"/>
      <c r="R45" s="3"/>
      <c r="S45" s="3"/>
      <c r="T45" s="3"/>
      <c r="U45" s="3"/>
      <c r="V45" s="3"/>
      <c r="W45" s="3"/>
      <c r="X45" s="3"/>
      <c r="Y45" s="3"/>
    </row>
    <row r="46" spans="1:25" ht="16.5" x14ac:dyDescent="0.3">
      <c r="A46" s="118"/>
      <c r="B46" s="185"/>
      <c r="C46" s="185"/>
      <c r="D46" s="185"/>
      <c r="E46" s="256"/>
      <c r="F46" s="256"/>
      <c r="G46" s="256"/>
      <c r="H46" s="256"/>
      <c r="I46" s="256"/>
      <c r="J46" s="256"/>
      <c r="K46" s="3"/>
      <c r="L46" s="3"/>
      <c r="M46" s="3"/>
      <c r="N46" s="3"/>
      <c r="O46" s="3"/>
      <c r="P46" s="3"/>
      <c r="Q46" s="3"/>
      <c r="R46" s="3"/>
      <c r="S46" s="3"/>
      <c r="T46" s="3"/>
      <c r="U46" s="3"/>
      <c r="V46" s="3"/>
      <c r="W46" s="3"/>
      <c r="X46" s="3"/>
      <c r="Y46" s="3"/>
    </row>
    <row r="47" spans="1:25" ht="16.5" x14ac:dyDescent="0.3">
      <c r="A47" s="118"/>
      <c r="B47" s="185"/>
      <c r="C47" s="185"/>
      <c r="D47" s="185"/>
      <c r="E47" s="256"/>
      <c r="F47" s="256"/>
      <c r="G47" s="256"/>
      <c r="H47" s="256"/>
      <c r="I47" s="256"/>
      <c r="J47" s="256"/>
      <c r="K47" s="3"/>
      <c r="L47" s="3"/>
      <c r="M47" s="3"/>
      <c r="N47" s="3"/>
      <c r="O47" s="3"/>
      <c r="P47" s="3"/>
      <c r="Q47" s="3"/>
      <c r="R47" s="3"/>
      <c r="S47" s="3"/>
      <c r="T47" s="3"/>
      <c r="U47" s="3"/>
      <c r="V47" s="3"/>
      <c r="W47" s="3"/>
      <c r="X47" s="3"/>
      <c r="Y47" s="3"/>
    </row>
    <row r="48" spans="1:25" ht="16.5" customHeight="1" x14ac:dyDescent="0.3">
      <c r="A48" s="118">
        <v>14</v>
      </c>
      <c r="B48" s="185" t="str">
        <f>IF('8. Seguimiento Cuatrimestral'!B48:B50="","",'8. Seguimiento Cuatrimestral'!B48:B50)</f>
        <v/>
      </c>
      <c r="C48" s="185" t="str">
        <f>IF('8. Seguimiento Cuatrimestral'!C48:C50="","",'8. Seguimiento Cuatrimestral'!C48:C50)</f>
        <v/>
      </c>
      <c r="D48" s="185" t="str">
        <f>IF('8. Seguimiento Cuatrimestral'!D48:D50="","",'8. Seguimiento Cuatrimestral'!D48:D50)</f>
        <v/>
      </c>
      <c r="E48" s="255">
        <f>'8. Seguimiento Cuatrimestral'!F48:F50</f>
        <v>0</v>
      </c>
      <c r="F48" s="255">
        <f>'8. Seguimiento Cuatrimestral'!J48:J50</f>
        <v>0</v>
      </c>
      <c r="G48" s="255">
        <f>'8. Seguimiento Cuatrimestral'!M48:M50</f>
        <v>0</v>
      </c>
      <c r="H48" s="255">
        <f>'8. Seguimiento Cuatrimestral'!Q48:Q50</f>
        <v>0</v>
      </c>
      <c r="I48" s="255">
        <f>'8. Seguimiento Cuatrimestral'!T48:T50</f>
        <v>0</v>
      </c>
      <c r="J48" s="255">
        <f>'8. Seguimiento Cuatrimestral'!X48:X50</f>
        <v>0</v>
      </c>
      <c r="K48" s="3"/>
      <c r="L48" s="3"/>
      <c r="M48" s="3"/>
      <c r="N48" s="3"/>
      <c r="O48" s="3"/>
      <c r="P48" s="3"/>
      <c r="Q48" s="3"/>
      <c r="R48" s="3"/>
      <c r="S48" s="3"/>
      <c r="T48" s="3"/>
      <c r="U48" s="3"/>
      <c r="V48" s="3"/>
      <c r="W48" s="3"/>
      <c r="X48" s="3"/>
      <c r="Y48" s="3"/>
    </row>
    <row r="49" spans="1:25" ht="16.5" x14ac:dyDescent="0.3">
      <c r="A49" s="118"/>
      <c r="B49" s="185"/>
      <c r="C49" s="185"/>
      <c r="D49" s="185"/>
      <c r="E49" s="256"/>
      <c r="F49" s="256"/>
      <c r="G49" s="256"/>
      <c r="H49" s="256"/>
      <c r="I49" s="256"/>
      <c r="J49" s="256"/>
      <c r="K49" s="3"/>
      <c r="L49" s="3"/>
      <c r="M49" s="3"/>
      <c r="N49" s="3"/>
      <c r="O49" s="3"/>
      <c r="P49" s="3"/>
      <c r="Q49" s="3"/>
      <c r="R49" s="3"/>
      <c r="S49" s="3"/>
      <c r="T49" s="3"/>
      <c r="U49" s="3"/>
      <c r="V49" s="3"/>
      <c r="W49" s="3"/>
      <c r="X49" s="3"/>
      <c r="Y49" s="3"/>
    </row>
    <row r="50" spans="1:25" ht="16.5" x14ac:dyDescent="0.3">
      <c r="A50" s="118"/>
      <c r="B50" s="185"/>
      <c r="C50" s="185"/>
      <c r="D50" s="185"/>
      <c r="E50" s="256"/>
      <c r="F50" s="256"/>
      <c r="G50" s="256"/>
      <c r="H50" s="256"/>
      <c r="I50" s="256"/>
      <c r="J50" s="256"/>
      <c r="K50" s="3"/>
      <c r="L50" s="3"/>
      <c r="M50" s="3"/>
      <c r="N50" s="3"/>
      <c r="O50" s="3"/>
      <c r="P50" s="3"/>
      <c r="Q50" s="3"/>
      <c r="R50" s="3"/>
      <c r="S50" s="3"/>
      <c r="T50" s="3"/>
      <c r="U50" s="3"/>
      <c r="V50" s="3"/>
      <c r="W50" s="3"/>
      <c r="X50" s="3"/>
      <c r="Y50" s="3"/>
    </row>
    <row r="51" spans="1:25" ht="16.5" customHeight="1" x14ac:dyDescent="0.3">
      <c r="A51" s="118">
        <v>15</v>
      </c>
      <c r="B51" s="185" t="str">
        <f>IF('8. Seguimiento Cuatrimestral'!B51:B53="","",'8. Seguimiento Cuatrimestral'!B51:B53)</f>
        <v/>
      </c>
      <c r="C51" s="185" t="str">
        <f>IF('8. Seguimiento Cuatrimestral'!C51:C53="","",'8. Seguimiento Cuatrimestral'!C51:C53)</f>
        <v/>
      </c>
      <c r="D51" s="185" t="str">
        <f>IF('8. Seguimiento Cuatrimestral'!D51:D53="","",'8. Seguimiento Cuatrimestral'!D51:D53)</f>
        <v/>
      </c>
      <c r="E51" s="255">
        <f>'8. Seguimiento Cuatrimestral'!F51:F53</f>
        <v>0</v>
      </c>
      <c r="F51" s="255">
        <f>'8. Seguimiento Cuatrimestral'!J51:J53</f>
        <v>0</v>
      </c>
      <c r="G51" s="255">
        <f>'8. Seguimiento Cuatrimestral'!M51:M53</f>
        <v>0</v>
      </c>
      <c r="H51" s="255">
        <f>'8. Seguimiento Cuatrimestral'!Q51:Q53</f>
        <v>0</v>
      </c>
      <c r="I51" s="255">
        <f>'8. Seguimiento Cuatrimestral'!T51:T53</f>
        <v>0</v>
      </c>
      <c r="J51" s="255">
        <f>'8. Seguimiento Cuatrimestral'!X51:X53</f>
        <v>0</v>
      </c>
      <c r="K51" s="3"/>
      <c r="L51" s="3"/>
      <c r="M51" s="3"/>
      <c r="N51" s="3"/>
      <c r="O51" s="3"/>
      <c r="P51" s="3"/>
      <c r="Q51" s="3"/>
      <c r="R51" s="3"/>
      <c r="S51" s="3"/>
      <c r="T51" s="3"/>
      <c r="U51" s="3"/>
      <c r="V51" s="3"/>
      <c r="W51" s="3"/>
      <c r="X51" s="3"/>
      <c r="Y51" s="3"/>
    </row>
    <row r="52" spans="1:25" ht="16.5" x14ac:dyDescent="0.3">
      <c r="A52" s="118"/>
      <c r="B52" s="185"/>
      <c r="C52" s="185"/>
      <c r="D52" s="185"/>
      <c r="E52" s="256"/>
      <c r="F52" s="256"/>
      <c r="G52" s="256"/>
      <c r="H52" s="256"/>
      <c r="I52" s="256"/>
      <c r="J52" s="256"/>
      <c r="K52" s="3"/>
      <c r="L52" s="3"/>
      <c r="M52" s="3"/>
      <c r="N52" s="3"/>
      <c r="O52" s="3"/>
      <c r="P52" s="3"/>
      <c r="Q52" s="3"/>
      <c r="R52" s="3"/>
      <c r="S52" s="3"/>
      <c r="T52" s="3"/>
      <c r="U52" s="3"/>
      <c r="V52" s="3"/>
      <c r="W52" s="3"/>
      <c r="X52" s="3"/>
      <c r="Y52" s="3"/>
    </row>
    <row r="53" spans="1:25" ht="16.5" x14ac:dyDescent="0.3">
      <c r="A53" s="118"/>
      <c r="B53" s="185"/>
      <c r="C53" s="185"/>
      <c r="D53" s="185"/>
      <c r="E53" s="256"/>
      <c r="F53" s="256"/>
      <c r="G53" s="256"/>
      <c r="H53" s="256"/>
      <c r="I53" s="256"/>
      <c r="J53" s="256"/>
      <c r="K53" s="3"/>
      <c r="L53" s="3"/>
      <c r="M53" s="3"/>
      <c r="N53" s="3"/>
      <c r="O53" s="3"/>
      <c r="P53" s="3"/>
      <c r="Q53" s="3"/>
      <c r="R53" s="3"/>
      <c r="S53" s="3"/>
      <c r="T53" s="3"/>
      <c r="U53" s="3"/>
      <c r="V53" s="3"/>
      <c r="W53" s="3"/>
      <c r="X53" s="3"/>
      <c r="Y53" s="3"/>
    </row>
    <row r="54" spans="1:25" ht="16.5" customHeight="1" x14ac:dyDescent="0.3">
      <c r="A54" s="118">
        <v>16</v>
      </c>
      <c r="B54" s="185" t="str">
        <f>IF('8. Seguimiento Cuatrimestral'!B54:B56="","",'8. Seguimiento Cuatrimestral'!B54:B56)</f>
        <v/>
      </c>
      <c r="C54" s="185" t="str">
        <f>IF('8. Seguimiento Cuatrimestral'!C54:C56="","",'8. Seguimiento Cuatrimestral'!C54:C56)</f>
        <v/>
      </c>
      <c r="D54" s="185" t="str">
        <f>IF('8. Seguimiento Cuatrimestral'!D54:D56="","",'8. Seguimiento Cuatrimestral'!D54:D56)</f>
        <v/>
      </c>
      <c r="E54" s="255">
        <f>'8. Seguimiento Cuatrimestral'!F54:F56</f>
        <v>0</v>
      </c>
      <c r="F54" s="255">
        <f>'8. Seguimiento Cuatrimestral'!J54:J56</f>
        <v>0</v>
      </c>
      <c r="G54" s="255">
        <f>'8. Seguimiento Cuatrimestral'!M54:M56</f>
        <v>0</v>
      </c>
      <c r="H54" s="255">
        <f>'8. Seguimiento Cuatrimestral'!Q54:Q56</f>
        <v>0</v>
      </c>
      <c r="I54" s="255">
        <f>'8. Seguimiento Cuatrimestral'!T54:T56</f>
        <v>0</v>
      </c>
      <c r="J54" s="255">
        <f>'8. Seguimiento Cuatrimestral'!X54:X56</f>
        <v>0</v>
      </c>
      <c r="K54" s="3"/>
      <c r="L54" s="3"/>
      <c r="M54" s="3"/>
      <c r="N54" s="3"/>
      <c r="O54" s="3"/>
      <c r="P54" s="3"/>
      <c r="Q54" s="3"/>
      <c r="R54" s="3"/>
      <c r="S54" s="3"/>
      <c r="T54" s="3"/>
      <c r="U54" s="3"/>
      <c r="V54" s="3"/>
      <c r="W54" s="3"/>
      <c r="X54" s="3"/>
      <c r="Y54" s="3"/>
    </row>
    <row r="55" spans="1:25" ht="16.5" x14ac:dyDescent="0.3">
      <c r="A55" s="118"/>
      <c r="B55" s="185"/>
      <c r="C55" s="185"/>
      <c r="D55" s="185"/>
      <c r="E55" s="256"/>
      <c r="F55" s="256"/>
      <c r="G55" s="256"/>
      <c r="H55" s="256"/>
      <c r="I55" s="256"/>
      <c r="J55" s="256"/>
      <c r="K55" s="3"/>
      <c r="L55" s="3"/>
      <c r="M55" s="3"/>
      <c r="N55" s="3"/>
      <c r="O55" s="3"/>
      <c r="P55" s="3"/>
      <c r="Q55" s="3"/>
      <c r="R55" s="3"/>
      <c r="S55" s="3"/>
      <c r="T55" s="3"/>
      <c r="U55" s="3"/>
      <c r="V55" s="3"/>
      <c r="W55" s="3"/>
      <c r="X55" s="3"/>
      <c r="Y55" s="3"/>
    </row>
    <row r="56" spans="1:25" ht="16.5" x14ac:dyDescent="0.3">
      <c r="A56" s="118"/>
      <c r="B56" s="185"/>
      <c r="C56" s="185"/>
      <c r="D56" s="185"/>
      <c r="E56" s="256"/>
      <c r="F56" s="256"/>
      <c r="G56" s="256"/>
      <c r="H56" s="256"/>
      <c r="I56" s="256"/>
      <c r="J56" s="256"/>
      <c r="K56" s="3"/>
      <c r="L56" s="3"/>
      <c r="M56" s="3"/>
      <c r="N56" s="3"/>
      <c r="O56" s="3"/>
      <c r="P56" s="3"/>
      <c r="Q56" s="3"/>
      <c r="R56" s="3"/>
      <c r="S56" s="3"/>
      <c r="T56" s="3"/>
      <c r="U56" s="3"/>
      <c r="V56" s="3"/>
      <c r="W56" s="3"/>
      <c r="X56" s="3"/>
      <c r="Y56" s="3"/>
    </row>
    <row r="57" spans="1:25" ht="16.5" customHeight="1" x14ac:dyDescent="0.3">
      <c r="A57" s="118">
        <v>17</v>
      </c>
      <c r="B57" s="185" t="str">
        <f>IF('8. Seguimiento Cuatrimestral'!B57:B59="","",'8. Seguimiento Cuatrimestral'!B57:B59)</f>
        <v/>
      </c>
      <c r="C57" s="185" t="str">
        <f>IF('8. Seguimiento Cuatrimestral'!C57:C59="","",'8. Seguimiento Cuatrimestral'!C57:C59)</f>
        <v/>
      </c>
      <c r="D57" s="185" t="str">
        <f>IF('8. Seguimiento Cuatrimestral'!D57:D59="","",'8. Seguimiento Cuatrimestral'!D57:D59)</f>
        <v/>
      </c>
      <c r="E57" s="255">
        <f>'8. Seguimiento Cuatrimestral'!F57:F59</f>
        <v>0</v>
      </c>
      <c r="F57" s="255">
        <f>'8. Seguimiento Cuatrimestral'!J57:J59</f>
        <v>0</v>
      </c>
      <c r="G57" s="255">
        <f>'8. Seguimiento Cuatrimestral'!M57:M59</f>
        <v>0</v>
      </c>
      <c r="H57" s="255">
        <f>'8. Seguimiento Cuatrimestral'!Q57:Q59</f>
        <v>0</v>
      </c>
      <c r="I57" s="255">
        <f>'8. Seguimiento Cuatrimestral'!T57:T59</f>
        <v>0</v>
      </c>
      <c r="J57" s="255">
        <f>'8. Seguimiento Cuatrimestral'!X57:X59</f>
        <v>0</v>
      </c>
      <c r="K57" s="3"/>
      <c r="L57" s="3"/>
      <c r="M57" s="3"/>
      <c r="N57" s="3"/>
      <c r="O57" s="3"/>
      <c r="P57" s="3"/>
      <c r="Q57" s="3"/>
      <c r="R57" s="3"/>
      <c r="S57" s="3"/>
      <c r="T57" s="3"/>
      <c r="U57" s="3"/>
      <c r="V57" s="3"/>
      <c r="W57" s="3"/>
      <c r="X57" s="3"/>
      <c r="Y57" s="3"/>
    </row>
    <row r="58" spans="1:25" ht="16.5" x14ac:dyDescent="0.3">
      <c r="A58" s="118"/>
      <c r="B58" s="185"/>
      <c r="C58" s="185"/>
      <c r="D58" s="185"/>
      <c r="E58" s="256"/>
      <c r="F58" s="256"/>
      <c r="G58" s="256"/>
      <c r="H58" s="256"/>
      <c r="I58" s="256"/>
      <c r="J58" s="256"/>
      <c r="K58" s="3"/>
      <c r="L58" s="3"/>
      <c r="M58" s="3"/>
      <c r="N58" s="3"/>
      <c r="O58" s="3"/>
      <c r="P58" s="3"/>
      <c r="Q58" s="3"/>
      <c r="R58" s="3"/>
      <c r="S58" s="3"/>
      <c r="T58" s="3"/>
      <c r="U58" s="3"/>
      <c r="V58" s="3"/>
      <c r="W58" s="3"/>
      <c r="X58" s="3"/>
      <c r="Y58" s="3"/>
    </row>
    <row r="59" spans="1:25" ht="16.5" x14ac:dyDescent="0.3">
      <c r="A59" s="118"/>
      <c r="B59" s="185"/>
      <c r="C59" s="185"/>
      <c r="D59" s="185"/>
      <c r="E59" s="256"/>
      <c r="F59" s="256"/>
      <c r="G59" s="256"/>
      <c r="H59" s="256"/>
      <c r="I59" s="256"/>
      <c r="J59" s="256"/>
      <c r="K59" s="3"/>
      <c r="L59" s="3"/>
      <c r="M59" s="3"/>
      <c r="N59" s="3"/>
      <c r="O59" s="3"/>
      <c r="P59" s="3"/>
      <c r="Q59" s="3"/>
      <c r="R59" s="3"/>
      <c r="S59" s="3"/>
      <c r="T59" s="3"/>
      <c r="U59" s="3"/>
      <c r="V59" s="3"/>
      <c r="W59" s="3"/>
      <c r="X59" s="3"/>
      <c r="Y59" s="3"/>
    </row>
    <row r="60" spans="1:25" ht="16.5" customHeight="1" x14ac:dyDescent="0.3">
      <c r="A60" s="118">
        <v>18</v>
      </c>
      <c r="B60" s="185" t="str">
        <f>IF('8. Seguimiento Cuatrimestral'!B60:B62="","",'8. Seguimiento Cuatrimestral'!B60:B62)</f>
        <v/>
      </c>
      <c r="C60" s="185" t="str">
        <f>IF('8. Seguimiento Cuatrimestral'!C60:C62="","",'8. Seguimiento Cuatrimestral'!C60:C62)</f>
        <v/>
      </c>
      <c r="D60" s="185" t="str">
        <f>IF('8. Seguimiento Cuatrimestral'!D60:D62="","",'8. Seguimiento Cuatrimestral'!D60:D62)</f>
        <v/>
      </c>
      <c r="E60" s="255">
        <f>'8. Seguimiento Cuatrimestral'!F60:F62</f>
        <v>0</v>
      </c>
      <c r="F60" s="255">
        <f>'8. Seguimiento Cuatrimestral'!J60:J62</f>
        <v>0</v>
      </c>
      <c r="G60" s="255">
        <f>'8. Seguimiento Cuatrimestral'!M60:M62</f>
        <v>0</v>
      </c>
      <c r="H60" s="255">
        <f>'8. Seguimiento Cuatrimestral'!Q60:Q62</f>
        <v>0</v>
      </c>
      <c r="I60" s="255">
        <f>'8. Seguimiento Cuatrimestral'!T60:T62</f>
        <v>0</v>
      </c>
      <c r="J60" s="255">
        <f>'8. Seguimiento Cuatrimestral'!X60:X62</f>
        <v>0</v>
      </c>
      <c r="K60" s="3"/>
      <c r="L60" s="3"/>
      <c r="M60" s="3"/>
      <c r="N60" s="3"/>
      <c r="O60" s="3"/>
      <c r="P60" s="3"/>
      <c r="Q60" s="3"/>
      <c r="R60" s="3"/>
      <c r="S60" s="3"/>
      <c r="T60" s="3"/>
      <c r="U60" s="3"/>
      <c r="V60" s="3"/>
      <c r="W60" s="3"/>
      <c r="X60" s="3"/>
      <c r="Y60" s="3"/>
    </row>
    <row r="61" spans="1:25" ht="16.5" x14ac:dyDescent="0.3">
      <c r="A61" s="118"/>
      <c r="B61" s="185"/>
      <c r="C61" s="185"/>
      <c r="D61" s="185"/>
      <c r="E61" s="256"/>
      <c r="F61" s="256"/>
      <c r="G61" s="256"/>
      <c r="H61" s="256"/>
      <c r="I61" s="256"/>
      <c r="J61" s="256"/>
      <c r="K61" s="3"/>
      <c r="L61" s="3"/>
      <c r="M61" s="3"/>
      <c r="N61" s="3"/>
      <c r="O61" s="3"/>
      <c r="P61" s="3"/>
      <c r="Q61" s="3"/>
      <c r="R61" s="3"/>
      <c r="S61" s="3"/>
      <c r="T61" s="3"/>
      <c r="U61" s="3"/>
      <c r="V61" s="3"/>
      <c r="W61" s="3"/>
      <c r="X61" s="3"/>
      <c r="Y61" s="3"/>
    </row>
    <row r="62" spans="1:25" ht="16.5" x14ac:dyDescent="0.3">
      <c r="A62" s="118"/>
      <c r="B62" s="185"/>
      <c r="C62" s="185"/>
      <c r="D62" s="185"/>
      <c r="E62" s="256"/>
      <c r="F62" s="256"/>
      <c r="G62" s="256"/>
      <c r="H62" s="256"/>
      <c r="I62" s="256"/>
      <c r="J62" s="256"/>
      <c r="K62" s="3"/>
      <c r="L62" s="3"/>
      <c r="M62" s="3"/>
      <c r="N62" s="3"/>
      <c r="O62" s="3"/>
      <c r="P62" s="3"/>
      <c r="Q62" s="3"/>
      <c r="R62" s="3"/>
      <c r="S62" s="3"/>
      <c r="T62" s="3"/>
      <c r="U62" s="3"/>
      <c r="V62" s="3"/>
      <c r="W62" s="3"/>
      <c r="X62" s="3"/>
      <c r="Y62" s="3"/>
    </row>
    <row r="63" spans="1:25" ht="16.5" customHeight="1" x14ac:dyDescent="0.3">
      <c r="A63" s="118">
        <v>19</v>
      </c>
      <c r="B63" s="185" t="str">
        <f>IF('8. Seguimiento Cuatrimestral'!B63:B65="","",'8. Seguimiento Cuatrimestral'!B63:B65)</f>
        <v/>
      </c>
      <c r="C63" s="185" t="str">
        <f>IF('8. Seguimiento Cuatrimestral'!C63:C65="","",'8. Seguimiento Cuatrimestral'!C63:C65)</f>
        <v/>
      </c>
      <c r="D63" s="185" t="str">
        <f>IF('8. Seguimiento Cuatrimestral'!D63:D65="","",'8. Seguimiento Cuatrimestral'!D63:D65)</f>
        <v/>
      </c>
      <c r="E63" s="255">
        <f>'8. Seguimiento Cuatrimestral'!F63:F65</f>
        <v>0</v>
      </c>
      <c r="F63" s="255">
        <f>'8. Seguimiento Cuatrimestral'!J63:J65</f>
        <v>0</v>
      </c>
      <c r="G63" s="255">
        <f>'8. Seguimiento Cuatrimestral'!M63:M65</f>
        <v>0</v>
      </c>
      <c r="H63" s="255">
        <f>'8. Seguimiento Cuatrimestral'!Q63:Q65</f>
        <v>0</v>
      </c>
      <c r="I63" s="255">
        <f>'8. Seguimiento Cuatrimestral'!T63:T65</f>
        <v>0</v>
      </c>
      <c r="J63" s="255">
        <f>'8. Seguimiento Cuatrimestral'!X63:X65</f>
        <v>0</v>
      </c>
      <c r="K63" s="3"/>
      <c r="L63" s="3"/>
      <c r="M63" s="3"/>
      <c r="N63" s="3"/>
      <c r="O63" s="3"/>
      <c r="P63" s="3"/>
      <c r="Q63" s="3"/>
      <c r="R63" s="3"/>
      <c r="S63" s="3"/>
      <c r="T63" s="3"/>
      <c r="U63" s="3"/>
      <c r="V63" s="3"/>
      <c r="W63" s="3"/>
      <c r="X63" s="3"/>
      <c r="Y63" s="3"/>
    </row>
    <row r="64" spans="1:25" ht="16.5" x14ac:dyDescent="0.3">
      <c r="A64" s="118"/>
      <c r="B64" s="185"/>
      <c r="C64" s="185"/>
      <c r="D64" s="185"/>
      <c r="E64" s="256"/>
      <c r="F64" s="256"/>
      <c r="G64" s="256"/>
      <c r="H64" s="256"/>
      <c r="I64" s="256"/>
      <c r="J64" s="256"/>
      <c r="K64" s="3"/>
      <c r="L64" s="3"/>
      <c r="M64" s="3"/>
      <c r="N64" s="3"/>
      <c r="O64" s="3"/>
      <c r="P64" s="3"/>
      <c r="Q64" s="3"/>
      <c r="R64" s="3"/>
      <c r="S64" s="3"/>
      <c r="T64" s="3"/>
      <c r="U64" s="3"/>
      <c r="V64" s="3"/>
      <c r="W64" s="3"/>
      <c r="X64" s="3"/>
      <c r="Y64" s="3"/>
    </row>
    <row r="65" spans="1:25" ht="16.5" x14ac:dyDescent="0.3">
      <c r="A65" s="118"/>
      <c r="B65" s="185"/>
      <c r="C65" s="185"/>
      <c r="D65" s="185"/>
      <c r="E65" s="256"/>
      <c r="F65" s="256"/>
      <c r="G65" s="256"/>
      <c r="H65" s="256"/>
      <c r="I65" s="256"/>
      <c r="J65" s="256"/>
      <c r="K65" s="3"/>
      <c r="L65" s="3"/>
      <c r="M65" s="3"/>
      <c r="N65" s="3"/>
      <c r="O65" s="3"/>
      <c r="P65" s="3"/>
      <c r="Q65" s="3"/>
      <c r="R65" s="3"/>
      <c r="S65" s="3"/>
      <c r="T65" s="3"/>
      <c r="U65" s="3"/>
      <c r="V65" s="3"/>
      <c r="W65" s="3"/>
      <c r="X65" s="3"/>
      <c r="Y65" s="3"/>
    </row>
    <row r="66" spans="1:25" ht="16.5" customHeight="1" x14ac:dyDescent="0.3">
      <c r="A66" s="118">
        <v>20</v>
      </c>
      <c r="B66" s="185" t="str">
        <f>IF('8. Seguimiento Cuatrimestral'!B66:B68="","",'8. Seguimiento Cuatrimestral'!B66:B68)</f>
        <v/>
      </c>
      <c r="C66" s="185" t="str">
        <f>IF('8. Seguimiento Cuatrimestral'!C66:C68="","",'8. Seguimiento Cuatrimestral'!C66:C68)</f>
        <v/>
      </c>
      <c r="D66" s="185" t="str">
        <f>IF('8. Seguimiento Cuatrimestral'!D66:D68="","",'8. Seguimiento Cuatrimestral'!D66:D68)</f>
        <v/>
      </c>
      <c r="E66" s="255">
        <f>'8. Seguimiento Cuatrimestral'!F66:F68</f>
        <v>0</v>
      </c>
      <c r="F66" s="255">
        <f>'8. Seguimiento Cuatrimestral'!J66:J68</f>
        <v>0</v>
      </c>
      <c r="G66" s="255">
        <f>'8. Seguimiento Cuatrimestral'!M66:M68</f>
        <v>0</v>
      </c>
      <c r="H66" s="255">
        <f>'8. Seguimiento Cuatrimestral'!Q66:Q68</f>
        <v>0</v>
      </c>
      <c r="I66" s="255">
        <f>'8. Seguimiento Cuatrimestral'!T66:T68</f>
        <v>0</v>
      </c>
      <c r="J66" s="255">
        <f>'8. Seguimiento Cuatrimestral'!X66:X68</f>
        <v>0</v>
      </c>
      <c r="K66" s="3"/>
      <c r="L66" s="3"/>
      <c r="M66" s="3"/>
      <c r="N66" s="3"/>
      <c r="O66" s="3"/>
      <c r="P66" s="3"/>
      <c r="Q66" s="3"/>
      <c r="R66" s="3"/>
      <c r="S66" s="3"/>
      <c r="T66" s="3"/>
      <c r="U66" s="3"/>
      <c r="V66" s="3"/>
      <c r="W66" s="3"/>
      <c r="X66" s="3"/>
      <c r="Y66" s="3"/>
    </row>
    <row r="67" spans="1:25" ht="16.5" x14ac:dyDescent="0.3">
      <c r="A67" s="118"/>
      <c r="B67" s="185"/>
      <c r="C67" s="185"/>
      <c r="D67" s="185"/>
      <c r="E67" s="256"/>
      <c r="F67" s="256"/>
      <c r="G67" s="256"/>
      <c r="H67" s="256"/>
      <c r="I67" s="256"/>
      <c r="J67" s="256"/>
    </row>
    <row r="68" spans="1:25" ht="16.5" x14ac:dyDescent="0.3">
      <c r="A68" s="118"/>
      <c r="B68" s="185"/>
      <c r="C68" s="185"/>
      <c r="D68" s="185"/>
      <c r="E68" s="257"/>
      <c r="F68" s="257"/>
      <c r="G68" s="257"/>
      <c r="H68" s="257"/>
      <c r="I68" s="257"/>
      <c r="J68" s="257"/>
    </row>
    <row r="69" spans="1:25" ht="23.25" customHeight="1" x14ac:dyDescent="0.3">
      <c r="A69" s="2"/>
      <c r="B69" s="258" t="s">
        <v>302</v>
      </c>
      <c r="C69" s="258"/>
      <c r="D69" s="258"/>
      <c r="E69" s="46">
        <f t="shared" ref="E69:J69" si="0">IFERROR(AVERAGE(E9:E68),"")</f>
        <v>9.9000000000000005E-2</v>
      </c>
      <c r="F69" s="46">
        <f t="shared" si="0"/>
        <v>0</v>
      </c>
      <c r="G69" s="46">
        <f t="shared" si="0"/>
        <v>0.3</v>
      </c>
      <c r="H69" s="46">
        <f t="shared" si="0"/>
        <v>0</v>
      </c>
      <c r="I69" s="46">
        <f t="shared" si="0"/>
        <v>0</v>
      </c>
      <c r="J69" s="46">
        <f t="shared" si="0"/>
        <v>0</v>
      </c>
    </row>
    <row r="70" spans="1:25" ht="23.25" customHeight="1" x14ac:dyDescent="0.3">
      <c r="B70" s="258" t="s">
        <v>303</v>
      </c>
      <c r="C70" s="258"/>
      <c r="D70" s="258"/>
      <c r="E70" s="47">
        <v>0.33333333333333337</v>
      </c>
      <c r="F70" s="47">
        <v>0.33333333333333337</v>
      </c>
      <c r="G70" s="47">
        <v>0.66666666666666596</v>
      </c>
      <c r="H70" s="47">
        <v>0.66666666666666596</v>
      </c>
      <c r="I70" s="47">
        <v>1</v>
      </c>
      <c r="J70" s="47">
        <v>1</v>
      </c>
    </row>
    <row r="71" spans="1:25" ht="23.25" customHeight="1" x14ac:dyDescent="0.3">
      <c r="B71" s="258" t="s">
        <v>304</v>
      </c>
      <c r="C71" s="258"/>
      <c r="D71" s="258"/>
      <c r="E71" s="46">
        <f>IFERROR(E69/E70,"")</f>
        <v>0.29699999999999999</v>
      </c>
      <c r="F71" s="46">
        <f t="shared" ref="F71:J71" si="1">IFERROR(F69/F70,"")</f>
        <v>0</v>
      </c>
      <c r="G71" s="46">
        <f t="shared" si="1"/>
        <v>0.45000000000000046</v>
      </c>
      <c r="H71" s="46">
        <f t="shared" si="1"/>
        <v>0</v>
      </c>
      <c r="I71" s="46">
        <f t="shared" si="1"/>
        <v>0</v>
      </c>
      <c r="J71" s="46">
        <f t="shared" si="1"/>
        <v>0</v>
      </c>
    </row>
    <row r="72" spans="1:25" ht="16.5" x14ac:dyDescent="0.3"/>
    <row r="73" spans="1:25" ht="16.5" x14ac:dyDescent="0.3"/>
    <row r="74" spans="1:25" ht="16.5" x14ac:dyDescent="0.3"/>
    <row r="75" spans="1:25" ht="16.5" x14ac:dyDescent="0.3"/>
    <row r="76" spans="1:25" ht="16.5" x14ac:dyDescent="0.3"/>
    <row r="77" spans="1:25" ht="16.5" x14ac:dyDescent="0.3"/>
    <row r="78" spans="1:25" ht="16.5" x14ac:dyDescent="0.3"/>
    <row r="79" spans="1:25" ht="16.5" x14ac:dyDescent="0.3"/>
  </sheetData>
  <sheetProtection algorithmName="SHA-512" hashValue="i/bO7c5i+iq9hGDGSqUgCp1TSVPlM0ZOiKXVVrn1ZE8L7mpdkywtNfskxUm3J/5RaBKInBND9FxKCq1P4k6YpQ==" saltValue="Qa6Iox2VzyABHOXvsG8IGg==" spinCount="100000" sheet="1" objects="1" scenarios="1" formatColumns="0" formatRows="0"/>
  <mergeCells count="223">
    <mergeCell ref="B69:D69"/>
    <mergeCell ref="B70:D70"/>
    <mergeCell ref="B71:D71"/>
    <mergeCell ref="C1:H4"/>
    <mergeCell ref="I1:J1"/>
    <mergeCell ref="I2:J2"/>
    <mergeCell ref="I3:J3"/>
    <mergeCell ref="I4:J4"/>
    <mergeCell ref="I6:J6"/>
    <mergeCell ref="E7:E8"/>
    <mergeCell ref="F7:F8"/>
    <mergeCell ref="G7:G8"/>
    <mergeCell ref="H7:H8"/>
    <mergeCell ref="I7:I8"/>
    <mergeCell ref="J7:J8"/>
    <mergeCell ref="J66:J68"/>
    <mergeCell ref="H66:H68"/>
    <mergeCell ref="I66:I68"/>
    <mergeCell ref="G66:G68"/>
    <mergeCell ref="J60:J62"/>
    <mergeCell ref="H60:H62"/>
    <mergeCell ref="I60:I62"/>
    <mergeCell ref="G60:G62"/>
    <mergeCell ref="J54:J56"/>
    <mergeCell ref="A66:A68"/>
    <mergeCell ref="B66:B68"/>
    <mergeCell ref="C66:C68"/>
    <mergeCell ref="D66:D68"/>
    <mergeCell ref="E66:E68"/>
    <mergeCell ref="F66:F68"/>
    <mergeCell ref="I63:I65"/>
    <mergeCell ref="J63:J65"/>
    <mergeCell ref="H63:H65"/>
    <mergeCell ref="G63:G65"/>
    <mergeCell ref="F63:F65"/>
    <mergeCell ref="A63:A65"/>
    <mergeCell ref="B63:B65"/>
    <mergeCell ref="C63:C65"/>
    <mergeCell ref="D63:D65"/>
    <mergeCell ref="E63:E65"/>
    <mergeCell ref="A60:A62"/>
    <mergeCell ref="B60:B62"/>
    <mergeCell ref="C60:C62"/>
    <mergeCell ref="D60:D62"/>
    <mergeCell ref="E60:E62"/>
    <mergeCell ref="F60:F62"/>
    <mergeCell ref="I57:I59"/>
    <mergeCell ref="J57:J59"/>
    <mergeCell ref="H57:H59"/>
    <mergeCell ref="G57:G59"/>
    <mergeCell ref="F57:F59"/>
    <mergeCell ref="A57:A59"/>
    <mergeCell ref="B57:B59"/>
    <mergeCell ref="C57:C59"/>
    <mergeCell ref="D57:D59"/>
    <mergeCell ref="E57:E59"/>
    <mergeCell ref="H54:H56"/>
    <mergeCell ref="I54:I56"/>
    <mergeCell ref="G54:G56"/>
    <mergeCell ref="A54:A56"/>
    <mergeCell ref="B54:B56"/>
    <mergeCell ref="C54:C56"/>
    <mergeCell ref="D54:D56"/>
    <mergeCell ref="E54:E56"/>
    <mergeCell ref="F54:F56"/>
    <mergeCell ref="I51:I53"/>
    <mergeCell ref="J51:J53"/>
    <mergeCell ref="H51:H53"/>
    <mergeCell ref="G51:G53"/>
    <mergeCell ref="F51:F53"/>
    <mergeCell ref="J48:J50"/>
    <mergeCell ref="A51:A53"/>
    <mergeCell ref="B51:B53"/>
    <mergeCell ref="C51:C53"/>
    <mergeCell ref="D51:D53"/>
    <mergeCell ref="E51:E53"/>
    <mergeCell ref="H48:H50"/>
    <mergeCell ref="I48:I50"/>
    <mergeCell ref="G48:G50"/>
    <mergeCell ref="A48:A50"/>
    <mergeCell ref="B48:B50"/>
    <mergeCell ref="C48:C50"/>
    <mergeCell ref="D48:D50"/>
    <mergeCell ref="E48:E50"/>
    <mergeCell ref="F48:F50"/>
    <mergeCell ref="I45:I47"/>
    <mergeCell ref="J45:J47"/>
    <mergeCell ref="H45:H47"/>
    <mergeCell ref="G45:G47"/>
    <mergeCell ref="F45:F47"/>
    <mergeCell ref="J42:J44"/>
    <mergeCell ref="A45:A47"/>
    <mergeCell ref="B45:B47"/>
    <mergeCell ref="C45:C47"/>
    <mergeCell ref="D45:D47"/>
    <mergeCell ref="E45:E47"/>
    <mergeCell ref="H42:H44"/>
    <mergeCell ref="I42:I44"/>
    <mergeCell ref="G42:G44"/>
    <mergeCell ref="A42:A44"/>
    <mergeCell ref="B42:B44"/>
    <mergeCell ref="C42:C44"/>
    <mergeCell ref="D42:D44"/>
    <mergeCell ref="E42:E44"/>
    <mergeCell ref="F42:F44"/>
    <mergeCell ref="I39:I41"/>
    <mergeCell ref="J39:J41"/>
    <mergeCell ref="H39:H41"/>
    <mergeCell ref="G39:G41"/>
    <mergeCell ref="F39:F41"/>
    <mergeCell ref="J36:J38"/>
    <mergeCell ref="A39:A41"/>
    <mergeCell ref="B39:B41"/>
    <mergeCell ref="C39:C41"/>
    <mergeCell ref="D39:D41"/>
    <mergeCell ref="E39:E41"/>
    <mergeCell ref="H36:H38"/>
    <mergeCell ref="I36:I38"/>
    <mergeCell ref="G36:G38"/>
    <mergeCell ref="A36:A38"/>
    <mergeCell ref="B36:B38"/>
    <mergeCell ref="C36:C38"/>
    <mergeCell ref="D36:D38"/>
    <mergeCell ref="E36:E38"/>
    <mergeCell ref="F36:F38"/>
    <mergeCell ref="I33:I35"/>
    <mergeCell ref="J33:J35"/>
    <mergeCell ref="H33:H35"/>
    <mergeCell ref="G33:G35"/>
    <mergeCell ref="F33:F35"/>
    <mergeCell ref="J30:J32"/>
    <mergeCell ref="A33:A35"/>
    <mergeCell ref="B33:B35"/>
    <mergeCell ref="C33:C35"/>
    <mergeCell ref="D33:D35"/>
    <mergeCell ref="E33:E35"/>
    <mergeCell ref="H30:H32"/>
    <mergeCell ref="I30:I32"/>
    <mergeCell ref="G30:G32"/>
    <mergeCell ref="A30:A32"/>
    <mergeCell ref="B30:B32"/>
    <mergeCell ref="C30:C32"/>
    <mergeCell ref="D30:D32"/>
    <mergeCell ref="E30:E32"/>
    <mergeCell ref="F30:F32"/>
    <mergeCell ref="I27:I29"/>
    <mergeCell ref="J27:J29"/>
    <mergeCell ref="H27:H29"/>
    <mergeCell ref="G27:G29"/>
    <mergeCell ref="F27:F29"/>
    <mergeCell ref="J24:J26"/>
    <mergeCell ref="A27:A29"/>
    <mergeCell ref="B27:B29"/>
    <mergeCell ref="C27:C29"/>
    <mergeCell ref="D27:D29"/>
    <mergeCell ref="E27:E29"/>
    <mergeCell ref="H24:H26"/>
    <mergeCell ref="I24:I26"/>
    <mergeCell ref="G24:G26"/>
    <mergeCell ref="A24:A26"/>
    <mergeCell ref="B24:B26"/>
    <mergeCell ref="C24:C26"/>
    <mergeCell ref="D24:D26"/>
    <mergeCell ref="E24:E26"/>
    <mergeCell ref="F24:F26"/>
    <mergeCell ref="I21:I23"/>
    <mergeCell ref="J21:J23"/>
    <mergeCell ref="H21:H23"/>
    <mergeCell ref="G21:G23"/>
    <mergeCell ref="F21:F23"/>
    <mergeCell ref="J18:J20"/>
    <mergeCell ref="A21:A23"/>
    <mergeCell ref="B21:B23"/>
    <mergeCell ref="C21:C23"/>
    <mergeCell ref="D21:D23"/>
    <mergeCell ref="E21:E23"/>
    <mergeCell ref="H18:H20"/>
    <mergeCell ref="I18:I20"/>
    <mergeCell ref="G18:G20"/>
    <mergeCell ref="A18:A20"/>
    <mergeCell ref="B18:B20"/>
    <mergeCell ref="C18:C20"/>
    <mergeCell ref="D18:D20"/>
    <mergeCell ref="E18:E20"/>
    <mergeCell ref="F18:F20"/>
    <mergeCell ref="I15:I17"/>
    <mergeCell ref="J15:J17"/>
    <mergeCell ref="H15:H17"/>
    <mergeCell ref="G15:G17"/>
    <mergeCell ref="F15:F17"/>
    <mergeCell ref="J12:J14"/>
    <mergeCell ref="A15:A17"/>
    <mergeCell ref="B15:B17"/>
    <mergeCell ref="C15:C17"/>
    <mergeCell ref="D15:D17"/>
    <mergeCell ref="E15:E17"/>
    <mergeCell ref="H12:H14"/>
    <mergeCell ref="I12:I14"/>
    <mergeCell ref="G12:G14"/>
    <mergeCell ref="A12:A14"/>
    <mergeCell ref="B12:B14"/>
    <mergeCell ref="C12:C14"/>
    <mergeCell ref="D12:D14"/>
    <mergeCell ref="E12:E14"/>
    <mergeCell ref="F12:F14"/>
    <mergeCell ref="J9:J11"/>
    <mergeCell ref="H9:H11"/>
    <mergeCell ref="G9:G11"/>
    <mergeCell ref="F9:F11"/>
    <mergeCell ref="A9:A11"/>
    <mergeCell ref="B9:B11"/>
    <mergeCell ref="C9:C11"/>
    <mergeCell ref="D9:D11"/>
    <mergeCell ref="E9:E11"/>
    <mergeCell ref="A6:D6"/>
    <mergeCell ref="E6:F6"/>
    <mergeCell ref="G6:H6"/>
    <mergeCell ref="A7:A8"/>
    <mergeCell ref="B7:B8"/>
    <mergeCell ref="C7:C8"/>
    <mergeCell ref="D7:D8"/>
    <mergeCell ref="A1:B4"/>
    <mergeCell ref="I9:I11"/>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1. Punto de Partida</vt:lpstr>
      <vt:lpstr>2. Identificación del Riesgo</vt:lpstr>
      <vt:lpstr>3. Impacto Riesgo de Corrupción</vt:lpstr>
      <vt:lpstr>4. Riesgo Seguridad Informacion</vt:lpstr>
      <vt:lpstr>5. Valoración de Controles</vt:lpstr>
      <vt:lpstr>6.Valoración Control Corrupción</vt:lpstr>
      <vt:lpstr>7. Mapa de Riesgos General</vt:lpstr>
      <vt:lpstr>8. Seguimiento Cuatrimestral</vt:lpstr>
      <vt:lpstr>9. Seguimiento Consolidado</vt:lpstr>
      <vt:lpstr>Listas</vt:lpstr>
      <vt:lpstr>Datos Hoja 1</vt:lpstr>
      <vt:lpstr>Corrupción</vt:lpstr>
      <vt:lpstr>CriteriosImpacto</vt:lpstr>
      <vt:lpstr>Probabilidad</vt:lpstr>
      <vt:lpstr>SI_NO</vt:lpstr>
      <vt:lpstr>TipoRiesgo</vt:lpstr>
      <vt:lpstr>TratamientoCorrupcion</vt:lpstr>
      <vt:lpstr>TratamientoV5</vt:lpstr>
    </vt:vector>
  </TitlesOfParts>
  <Company>HP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Ivan Rueda Blanco</dc:creator>
  <cp:lastModifiedBy>Viviana Alejandra Galeano</cp:lastModifiedBy>
  <dcterms:created xsi:type="dcterms:W3CDTF">2021-10-27T17:44:21Z</dcterms:created>
  <dcterms:modified xsi:type="dcterms:W3CDTF">2022-09-03T00:36:55Z</dcterms:modified>
</cp:coreProperties>
</file>