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16608" windowHeight="8232" tabRatio="769"/>
  </bookViews>
  <sheets>
    <sheet name="1. Punto de Partida" sheetId="5" r:id="rId1"/>
    <sheet name="2. Identificación del Riesgo" sheetId="7" r:id="rId2"/>
    <sheet name="3. Impacto Riesgo de Corrupción" sheetId="9" r:id="rId3"/>
    <sheet name="4. Riesgo Seguridad Informacion" sheetId="10" r:id="rId4"/>
    <sheet name="5. Valoración de Controles" sheetId="6" r:id="rId5"/>
    <sheet name="6.Valoración Control Corrupción" sheetId="11" r:id="rId6"/>
    <sheet name="7. Mapa de Riesgos General" sheetId="1" r:id="rId7"/>
    <sheet name="8. Seguimiento Cuatrimestral" sheetId="4" r:id="rId8"/>
    <sheet name="9. Seguimiento Consolidado" sheetId="14" r:id="rId9"/>
    <sheet name="Listas" sheetId="3" state="hidden" r:id="rId10"/>
    <sheet name="Datos Hoja 1" sheetId="12" state="hidden" r:id="rId11"/>
  </sheets>
  <externalReferences>
    <externalReference r:id="rId12"/>
  </externalReferences>
  <definedNames>
    <definedName name="AUTOMATIZACION" localSheetId="2">#REF!</definedName>
    <definedName name="AUTOMATIZACION" localSheetId="3">#REF!</definedName>
    <definedName name="AUTOMATIZACION" localSheetId="5">#REF!</definedName>
    <definedName name="AUTOMATIZACION" localSheetId="8">#REF!</definedName>
    <definedName name="AUTOMATIZACION">#REF!</definedName>
    <definedName name="Casi_seguro" localSheetId="2">'[1]3. PROBABILIDAD'!#REF!</definedName>
    <definedName name="Casi_seguro" localSheetId="3">'[1]3. PROBABILIDAD'!#REF!</definedName>
    <definedName name="Casi_seguro" localSheetId="5">'[1]3. PROBABILIDAD'!#REF!</definedName>
    <definedName name="Casi_seguro" localSheetId="8">'[1]3. PROBABILIDAD'!#REF!</definedName>
    <definedName name="Casi_seguro">'[1]3. PROBABILIDAD'!#REF!</definedName>
    <definedName name="CONFIDENCIALIDAD" localSheetId="2">'[1]4. IMPACTO GESTIÓN Y E'!#REF!</definedName>
    <definedName name="CONFIDENCIALIDAD" localSheetId="3">'[1]4. IMPACTO GESTIÓN Y E'!#REF!</definedName>
    <definedName name="CONFIDENCIALIDAD" localSheetId="5">'[1]4. IMPACTO GESTIÓN Y E'!#REF!</definedName>
    <definedName name="CONFIDENCIALIDAD" localSheetId="8">'[1]4. IMPACTO GESTIÓN Y E'!#REF!</definedName>
    <definedName name="CONFIDENCIALIDAD">'[1]4. IMPACTO GESTIÓN Y E'!#REF!</definedName>
    <definedName name="CONFIDENCIALIDAD_DE_LA_INFORMACIÓN" localSheetId="2">'[1]4. IMPACTO GESTIÓN Y E'!#REF!</definedName>
    <definedName name="CONFIDENCIALIDAD_DE_LA_INFORMACIÓN" localSheetId="3">'[1]4. IMPACTO GESTIÓN Y E'!#REF!</definedName>
    <definedName name="CONFIDENCIALIDAD_DE_LA_INFORMACIÓN" localSheetId="5">'[1]4. IMPACTO GESTIÓN Y E'!#REF!</definedName>
    <definedName name="CONFIDENCIALIDAD_DE_LA_INFORMACIÓN" localSheetId="8">'[1]4. IMPACTO GESTIÓN Y E'!#REF!</definedName>
    <definedName name="CONFIDENCIALIDAD_DE_LA_INFORMACIÓN">'[1]4. IMPACTO GESTIÓN Y E'!#REF!</definedName>
    <definedName name="CONTROL" localSheetId="2">#REF!</definedName>
    <definedName name="CONTROL" localSheetId="3">#REF!</definedName>
    <definedName name="CONTROL" localSheetId="5">#REF!</definedName>
    <definedName name="CONTROL" localSheetId="8">#REF!</definedName>
    <definedName name="CONTROL">#REF!</definedName>
    <definedName name="Corrupción">Listas!$Q$2:$Q$6</definedName>
    <definedName name="CREDIBILIDAD" localSheetId="2">'[1]4. IMPACTO GESTIÓN Y E'!#REF!</definedName>
    <definedName name="CREDIBILIDAD" localSheetId="3">'[1]4. IMPACTO GESTIÓN Y E'!#REF!</definedName>
    <definedName name="CREDIBILIDAD" localSheetId="5">'[1]4. IMPACTO GESTIÓN Y E'!#REF!</definedName>
    <definedName name="CREDIBILIDAD" localSheetId="8">'[1]4. IMPACTO GESTIÓN Y E'!#REF!</definedName>
    <definedName name="CREDIBILIDAD">'[1]4. IMPACTO GESTIÓN Y E'!#REF!</definedName>
    <definedName name="CREDIBILIDAD_O_IMAGEN" localSheetId="2">'[1]4. IMPACTO GESTIÓN Y E'!#REF!</definedName>
    <definedName name="CREDIBILIDAD_O_IMAGEN" localSheetId="3">'[1]4. IMPACTO GESTIÓN Y E'!#REF!</definedName>
    <definedName name="CREDIBILIDAD_O_IMAGEN" localSheetId="5">'[1]4. IMPACTO GESTIÓN Y E'!#REF!</definedName>
    <definedName name="CREDIBILIDAD_O_IMAGEN" localSheetId="8">'[1]4. IMPACTO GESTIÓN Y E'!#REF!</definedName>
    <definedName name="CREDIBILIDAD_O_IMAGEN">'[1]4. IMPACTO GESTIÓN Y E'!#REF!</definedName>
    <definedName name="CriteriosImpacto">Listas!$E$2:$E$11</definedName>
    <definedName name="EVIDENCIA" localSheetId="2">#REF!</definedName>
    <definedName name="EVIDENCIA" localSheetId="3">#REF!</definedName>
    <definedName name="EVIDENCIA" localSheetId="5">#REF!</definedName>
    <definedName name="EVIDENCIA" localSheetId="8">#REF!</definedName>
    <definedName name="EVIDENCIA">#REF!</definedName>
    <definedName name="FRECUENCIA" localSheetId="2">#REF!</definedName>
    <definedName name="FRECUENCIA" localSheetId="3">#REF!</definedName>
    <definedName name="FRECUENCIA" localSheetId="5">#REF!</definedName>
    <definedName name="FRECUENCIA" localSheetId="8">#REF!</definedName>
    <definedName name="FRECUENCIA">#REF!</definedName>
    <definedName name="Improbable_posible" localSheetId="2">'[1]3. PROBABILIDAD'!#REF!</definedName>
    <definedName name="Improbable_posible" localSheetId="3">'[1]3. PROBABILIDAD'!#REF!</definedName>
    <definedName name="Improbable_posible" localSheetId="5">'[1]3. PROBABILIDAD'!#REF!</definedName>
    <definedName name="Improbable_posible" localSheetId="8">'[1]3. PROBABILIDAD'!#REF!</definedName>
    <definedName name="Improbable_posible">'[1]3. PROBABILIDAD'!#REF!</definedName>
    <definedName name="LEGAL" localSheetId="2">'[1]4. IMPACTO GESTIÓN Y E'!#REF!</definedName>
    <definedName name="LEGAL" localSheetId="3">'[1]4. IMPACTO GESTIÓN Y E'!#REF!</definedName>
    <definedName name="LEGAL" localSheetId="5">'[1]4. IMPACTO GESTIÓN Y E'!#REF!</definedName>
    <definedName name="LEGAL" localSheetId="8">'[1]4. IMPACTO GESTIÓN Y E'!#REF!</definedName>
    <definedName name="LEGAL">'[1]4. IMPACTO GESTIÓN Y E'!#REF!</definedName>
    <definedName name="MANUALES" localSheetId="2">#REF!</definedName>
    <definedName name="MANUALES" localSheetId="3">#REF!</definedName>
    <definedName name="MANUALES" localSheetId="5">#REF!</definedName>
    <definedName name="MANUALES" localSheetId="8">#REF!</definedName>
    <definedName name="MANUALES">#REF!</definedName>
    <definedName name="OPERATIVO" localSheetId="2">'[1]4. IMPACTO GESTIÓN Y E'!#REF!</definedName>
    <definedName name="OPERATIVO" localSheetId="3">'[1]4. IMPACTO GESTIÓN Y E'!#REF!</definedName>
    <definedName name="OPERATIVO" localSheetId="5">'[1]4. IMPACTO GESTIÓN Y E'!#REF!</definedName>
    <definedName name="OPERATIVO" localSheetId="8">'[1]4. IMPACTO GESTIÓN Y E'!#REF!</definedName>
    <definedName name="OPERATIVO">'[1]4. IMPACTO GESTIÓN Y E'!#REF!</definedName>
    <definedName name="Posible" localSheetId="2">'[1]3. PROBABILIDAD'!#REF!</definedName>
    <definedName name="Posible" localSheetId="3">'[1]3. PROBABILIDAD'!#REF!</definedName>
    <definedName name="Posible" localSheetId="5">'[1]3. PROBABILIDAD'!#REF!</definedName>
    <definedName name="Posible" localSheetId="8">'[1]3. PROBABILIDAD'!#REF!</definedName>
    <definedName name="Posible">'[1]3. PROBABILIDAD'!#REF!</definedName>
    <definedName name="Probabilidad">Listas!$D$2:$D$6</definedName>
    <definedName name="Probable" localSheetId="2">'[1]3. PROBABILIDAD'!#REF!</definedName>
    <definedName name="Probable" localSheetId="3">'[1]3. PROBABILIDAD'!#REF!</definedName>
    <definedName name="Probable" localSheetId="5">'[1]3. PROBABILIDAD'!#REF!</definedName>
    <definedName name="Probable" localSheetId="8">'[1]3. PROBABILIDAD'!#REF!</definedName>
    <definedName name="Probable">'[1]3. PROBABILIDAD'!#REF!</definedName>
    <definedName name="Rara_vez" localSheetId="2">'[1]3. PROBABILIDAD'!#REF!</definedName>
    <definedName name="Rara_vez" localSheetId="3">'[1]3. PROBABILIDAD'!#REF!</definedName>
    <definedName name="Rara_vez" localSheetId="5">'[1]3. PROBABILIDAD'!#REF!</definedName>
    <definedName name="Rara_vez" localSheetId="8">'[1]3. PROBABILIDAD'!#REF!</definedName>
    <definedName name="Rara_vez">'[1]3. PROBABILIDAD'!#REF!</definedName>
    <definedName name="RESPONSABLES" localSheetId="2">#REF!</definedName>
    <definedName name="RESPONSABLES" localSheetId="3">#REF!</definedName>
    <definedName name="RESPONSABLES" localSheetId="5">#REF!</definedName>
    <definedName name="RESPONSABLES" localSheetId="8">#REF!</definedName>
    <definedName name="RESPONSABLES">#REF!</definedName>
    <definedName name="SI_NO">Listas!$O$2:$O$3</definedName>
    <definedName name="TIEMPO" localSheetId="2">#REF!</definedName>
    <definedName name="TIEMPO" localSheetId="3">#REF!</definedName>
    <definedName name="TIEMPO" localSheetId="5">#REF!</definedName>
    <definedName name="TIEMPO" localSheetId="8">#REF!</definedName>
    <definedName name="TIEMPO">#REF!</definedName>
    <definedName name="TipoRiesgo">Listas!$B$2:$B$11</definedName>
    <definedName name="TratamientoCorrupcion">Listas!$AD$2:$AD$4</definedName>
    <definedName name="TratamientoV5">Listas!$N$2:$N$5</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66" i="1"/>
  <c r="AK63"/>
  <c r="AK60"/>
  <c r="AK57"/>
  <c r="AK54"/>
  <c r="AK51"/>
  <c r="AK48"/>
  <c r="AK45"/>
  <c r="AK42"/>
  <c r="AK39"/>
  <c r="AK36"/>
  <c r="AK33"/>
  <c r="AK30"/>
  <c r="AK27"/>
  <c r="AK24"/>
  <c r="AK21"/>
  <c r="AK18"/>
  <c r="AK15"/>
  <c r="AK12"/>
  <c r="H9" i="6"/>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9"/>
  <c r="H68" l="1"/>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U9" i="7"/>
  <c r="U66" l="1"/>
  <c r="U63"/>
  <c r="U60"/>
  <c r="U57"/>
  <c r="U54"/>
  <c r="U51"/>
  <c r="U48"/>
  <c r="U45"/>
  <c r="U42"/>
  <c r="U39"/>
  <c r="U36"/>
  <c r="U33"/>
  <c r="U30"/>
  <c r="U27"/>
  <c r="U24"/>
  <c r="U21"/>
  <c r="U18"/>
  <c r="U15"/>
  <c r="U12"/>
  <c r="E66" i="4" l="1"/>
  <c r="E63"/>
  <c r="E60"/>
  <c r="E57"/>
  <c r="E54"/>
  <c r="E51"/>
  <c r="E48"/>
  <c r="E45"/>
  <c r="E42"/>
  <c r="E39"/>
  <c r="E36"/>
  <c r="E33"/>
  <c r="E30"/>
  <c r="E27"/>
  <c r="E24"/>
  <c r="E21"/>
  <c r="E18"/>
  <c r="E15"/>
  <c r="E12"/>
  <c r="E9"/>
  <c r="N13" i="11" l="1"/>
  <c r="N14"/>
  <c r="C66" i="1" l="1"/>
  <c r="C63"/>
  <c r="C60"/>
  <c r="C57"/>
  <c r="C54"/>
  <c r="C51"/>
  <c r="C48"/>
  <c r="C45"/>
  <c r="C42"/>
  <c r="C39"/>
  <c r="C36"/>
  <c r="C33"/>
  <c r="C30"/>
  <c r="C27"/>
  <c r="C24"/>
  <c r="C21"/>
  <c r="C18"/>
  <c r="C15"/>
  <c r="C12"/>
  <c r="C9"/>
  <c r="D51" i="11"/>
  <c r="W51" s="1"/>
  <c r="D54" i="6"/>
  <c r="D66"/>
  <c r="C66"/>
  <c r="B66"/>
  <c r="D27"/>
  <c r="C27"/>
  <c r="T58"/>
  <c r="V58" s="1"/>
  <c r="J68"/>
  <c r="T68" s="1"/>
  <c r="V68" s="1"/>
  <c r="J67"/>
  <c r="S67" s="1"/>
  <c r="U67" s="1"/>
  <c r="J65"/>
  <c r="S65" s="1"/>
  <c r="U65" s="1"/>
  <c r="J64"/>
  <c r="T64" s="1"/>
  <c r="V64" s="1"/>
  <c r="J62"/>
  <c r="T62" s="1"/>
  <c r="V62" s="1"/>
  <c r="J61"/>
  <c r="T61" s="1"/>
  <c r="V61" s="1"/>
  <c r="J59"/>
  <c r="S59" s="1"/>
  <c r="U59" s="1"/>
  <c r="J58"/>
  <c r="S58" s="1"/>
  <c r="U58" s="1"/>
  <c r="J56"/>
  <c r="T56" s="1"/>
  <c r="V56" s="1"/>
  <c r="J55"/>
  <c r="S55" s="1"/>
  <c r="U55" s="1"/>
  <c r="J53"/>
  <c r="T53" s="1"/>
  <c r="V53" s="1"/>
  <c r="J52"/>
  <c r="T52" s="1"/>
  <c r="V52" s="1"/>
  <c r="J50"/>
  <c r="T50" s="1"/>
  <c r="V50" s="1"/>
  <c r="J49"/>
  <c r="T49" s="1"/>
  <c r="V49" s="1"/>
  <c r="J47"/>
  <c r="T47" s="1"/>
  <c r="V47" s="1"/>
  <c r="J46"/>
  <c r="T46" s="1"/>
  <c r="V46" s="1"/>
  <c r="J44"/>
  <c r="T44" s="1"/>
  <c r="V44" s="1"/>
  <c r="J43"/>
  <c r="S43" s="1"/>
  <c r="U43" s="1"/>
  <c r="J41"/>
  <c r="T41" s="1"/>
  <c r="V41" s="1"/>
  <c r="J40"/>
  <c r="S40" s="1"/>
  <c r="U40" s="1"/>
  <c r="J38"/>
  <c r="T38" s="1"/>
  <c r="V38" s="1"/>
  <c r="J37"/>
  <c r="T37" s="1"/>
  <c r="V37" s="1"/>
  <c r="J35"/>
  <c r="T35" s="1"/>
  <c r="V35" s="1"/>
  <c r="J34"/>
  <c r="T34" s="1"/>
  <c r="V34" s="1"/>
  <c r="J32"/>
  <c r="T32" s="1"/>
  <c r="V32" s="1"/>
  <c r="J31"/>
  <c r="S31" s="1"/>
  <c r="U31" s="1"/>
  <c r="J29"/>
  <c r="T29" s="1"/>
  <c r="V29" s="1"/>
  <c r="J28"/>
  <c r="T28" s="1"/>
  <c r="V28" s="1"/>
  <c r="J26"/>
  <c r="T26" s="1"/>
  <c r="V26" s="1"/>
  <c r="J25"/>
  <c r="T25" s="1"/>
  <c r="V25" s="1"/>
  <c r="J23"/>
  <c r="T23" s="1"/>
  <c r="V23" s="1"/>
  <c r="J22"/>
  <c r="T22" s="1"/>
  <c r="V22" s="1"/>
  <c r="J20"/>
  <c r="J19"/>
  <c r="J17"/>
  <c r="T17" s="1"/>
  <c r="V17" s="1"/>
  <c r="J16"/>
  <c r="T16" s="1"/>
  <c r="V16" s="1"/>
  <c r="J14"/>
  <c r="S14" s="1"/>
  <c r="U14" s="1"/>
  <c r="J13"/>
  <c r="J11"/>
  <c r="S11" s="1"/>
  <c r="U11" s="1"/>
  <c r="J10"/>
  <c r="N17" i="11"/>
  <c r="O17" s="1"/>
  <c r="N16"/>
  <c r="O16" s="1"/>
  <c r="O14"/>
  <c r="O13"/>
  <c r="T31" i="6" l="1"/>
  <c r="V31" s="1"/>
  <c r="S34"/>
  <c r="U34" s="1"/>
  <c r="T67"/>
  <c r="V67" s="1"/>
  <c r="T59"/>
  <c r="V59" s="1"/>
  <c r="S17"/>
  <c r="U17" s="1"/>
  <c r="T43"/>
  <c r="V43" s="1"/>
  <c r="S46"/>
  <c r="U46" s="1"/>
  <c r="S35"/>
  <c r="U35" s="1"/>
  <c r="T55"/>
  <c r="V55" s="1"/>
  <c r="S47"/>
  <c r="U47" s="1"/>
  <c r="S16"/>
  <c r="U16" s="1"/>
  <c r="S25"/>
  <c r="U25" s="1"/>
  <c r="S37"/>
  <c r="U37" s="1"/>
  <c r="S49"/>
  <c r="U49" s="1"/>
  <c r="S61"/>
  <c r="U61" s="1"/>
  <c r="S26"/>
  <c r="U26" s="1"/>
  <c r="S38"/>
  <c r="U38" s="1"/>
  <c r="S50"/>
  <c r="U50" s="1"/>
  <c r="S62"/>
  <c r="U62" s="1"/>
  <c r="S52"/>
  <c r="U52" s="1"/>
  <c r="S64"/>
  <c r="U64" s="1"/>
  <c r="S29"/>
  <c r="U29" s="1"/>
  <c r="S41"/>
  <c r="U41" s="1"/>
  <c r="S53"/>
  <c r="U53" s="1"/>
  <c r="T40"/>
  <c r="V40" s="1"/>
  <c r="T65"/>
  <c r="V65" s="1"/>
  <c r="S32"/>
  <c r="U32" s="1"/>
  <c r="S44"/>
  <c r="U44" s="1"/>
  <c r="S56"/>
  <c r="U56" s="1"/>
  <c r="S68"/>
  <c r="U68" s="1"/>
  <c r="S13"/>
  <c r="U13" s="1"/>
  <c r="T20"/>
  <c r="V20" s="1"/>
  <c r="S19"/>
  <c r="U19" s="1"/>
  <c r="M17" i="11"/>
  <c r="Q17" s="1"/>
  <c r="M16"/>
  <c r="Q16" s="1"/>
  <c r="M14"/>
  <c r="Q14" s="1"/>
  <c r="M13"/>
  <c r="Q13" s="1"/>
  <c r="N68"/>
  <c r="O68" s="1"/>
  <c r="N67"/>
  <c r="O67" s="1"/>
  <c r="N65"/>
  <c r="O65" s="1"/>
  <c r="N64"/>
  <c r="O64" s="1"/>
  <c r="N62"/>
  <c r="O62" s="1"/>
  <c r="N61"/>
  <c r="M61" s="1"/>
  <c r="Q61" s="1"/>
  <c r="N59"/>
  <c r="O59" s="1"/>
  <c r="N58"/>
  <c r="O58" s="1"/>
  <c r="N56"/>
  <c r="O56" s="1"/>
  <c r="N55"/>
  <c r="O55" s="1"/>
  <c r="N53"/>
  <c r="O53" s="1"/>
  <c r="N52"/>
  <c r="M52" s="1"/>
  <c r="Q52" s="1"/>
  <c r="N50"/>
  <c r="M50" s="1"/>
  <c r="Q50" s="1"/>
  <c r="N49"/>
  <c r="O49" s="1"/>
  <c r="N47"/>
  <c r="O47" s="1"/>
  <c r="N46"/>
  <c r="M46" s="1"/>
  <c r="Q46" s="1"/>
  <c r="N44"/>
  <c r="O44" s="1"/>
  <c r="N43"/>
  <c r="O43" s="1"/>
  <c r="N41"/>
  <c r="M41" s="1"/>
  <c r="Q41" s="1"/>
  <c r="N40"/>
  <c r="M40" s="1"/>
  <c r="Q40" s="1"/>
  <c r="N38"/>
  <c r="O38" s="1"/>
  <c r="N37"/>
  <c r="O37" s="1"/>
  <c r="N35"/>
  <c r="O35" s="1"/>
  <c r="N34"/>
  <c r="M34" s="1"/>
  <c r="Q34" s="1"/>
  <c r="N32"/>
  <c r="O32" s="1"/>
  <c r="N31"/>
  <c r="M31" s="1"/>
  <c r="Q31" s="1"/>
  <c r="N29"/>
  <c r="M29" s="1"/>
  <c r="Q29" s="1"/>
  <c r="N28"/>
  <c r="M28" s="1"/>
  <c r="Q28" s="1"/>
  <c r="N26"/>
  <c r="O26" s="1"/>
  <c r="M26"/>
  <c r="Q26" s="1"/>
  <c r="N25"/>
  <c r="O25" s="1"/>
  <c r="N23"/>
  <c r="O23" s="1"/>
  <c r="N22"/>
  <c r="M22" s="1"/>
  <c r="Q22" s="1"/>
  <c r="N20"/>
  <c r="O20" s="1"/>
  <c r="N19"/>
  <c r="O19" s="1"/>
  <c r="D21"/>
  <c r="W21" s="1"/>
  <c r="B21"/>
  <c r="N66"/>
  <c r="N63"/>
  <c r="N60"/>
  <c r="N57"/>
  <c r="N54"/>
  <c r="N51"/>
  <c r="N48"/>
  <c r="N45"/>
  <c r="N42"/>
  <c r="N39"/>
  <c r="N36"/>
  <c r="N33"/>
  <c r="M33" s="1"/>
  <c r="Q33" s="1"/>
  <c r="N30"/>
  <c r="N27"/>
  <c r="N24"/>
  <c r="N21"/>
  <c r="N18"/>
  <c r="N15"/>
  <c r="D66"/>
  <c r="W66" s="1"/>
  <c r="C66"/>
  <c r="B66"/>
  <c r="D63"/>
  <c r="W63" s="1"/>
  <c r="C63"/>
  <c r="B63"/>
  <c r="D60"/>
  <c r="W60" s="1"/>
  <c r="C60"/>
  <c r="B60"/>
  <c r="D57"/>
  <c r="W57" s="1"/>
  <c r="C57"/>
  <c r="B57"/>
  <c r="D54"/>
  <c r="W54" s="1"/>
  <c r="C54"/>
  <c r="B54"/>
  <c r="C51"/>
  <c r="B51"/>
  <c r="D48"/>
  <c r="W48" s="1"/>
  <c r="C48"/>
  <c r="B48"/>
  <c r="D45"/>
  <c r="W45" s="1"/>
  <c r="C45"/>
  <c r="B45"/>
  <c r="D42"/>
  <c r="W42" s="1"/>
  <c r="C42"/>
  <c r="B42"/>
  <c r="D39"/>
  <c r="C39"/>
  <c r="B39"/>
  <c r="D36"/>
  <c r="W36" s="1"/>
  <c r="C36"/>
  <c r="B36"/>
  <c r="D33"/>
  <c r="W33" s="1"/>
  <c r="C33"/>
  <c r="B33"/>
  <c r="D30"/>
  <c r="W30" s="1"/>
  <c r="C30"/>
  <c r="B30"/>
  <c r="D27"/>
  <c r="W27" s="1"/>
  <c r="C27"/>
  <c r="B27"/>
  <c r="D24"/>
  <c r="W24" s="1"/>
  <c r="C24"/>
  <c r="B24"/>
  <c r="C21"/>
  <c r="D18"/>
  <c r="W18" s="1"/>
  <c r="C18"/>
  <c r="B18"/>
  <c r="D15"/>
  <c r="W15" s="1"/>
  <c r="C15"/>
  <c r="D12"/>
  <c r="C12"/>
  <c r="N11"/>
  <c r="O11" s="1"/>
  <c r="N10"/>
  <c r="O10" s="1"/>
  <c r="B66" i="7"/>
  <c r="B63"/>
  <c r="B60"/>
  <c r="B57"/>
  <c r="B54"/>
  <c r="B51"/>
  <c r="B48"/>
  <c r="B45"/>
  <c r="B42"/>
  <c r="B39"/>
  <c r="B36"/>
  <c r="B33"/>
  <c r="B30"/>
  <c r="B27"/>
  <c r="B24"/>
  <c r="B24" i="6" s="1"/>
  <c r="B21" i="7"/>
  <c r="B18"/>
  <c r="B15"/>
  <c r="B15" i="11" s="1"/>
  <c r="B12" i="7"/>
  <c r="B12" i="11" s="1"/>
  <c r="B9" i="7"/>
  <c r="O41" i="11" l="1"/>
  <c r="M67"/>
  <c r="Q67" s="1"/>
  <c r="O30"/>
  <c r="R30"/>
  <c r="S30" s="1"/>
  <c r="M48"/>
  <c r="Q48" s="1"/>
  <c r="R48"/>
  <c r="S48" s="1"/>
  <c r="M47"/>
  <c r="Q47" s="1"/>
  <c r="M51"/>
  <c r="Q51" s="1"/>
  <c r="R51"/>
  <c r="S51" s="1"/>
  <c r="O33"/>
  <c r="R33"/>
  <c r="S33" s="1"/>
  <c r="O54"/>
  <c r="R54"/>
  <c r="S54" s="1"/>
  <c r="O27"/>
  <c r="R27"/>
  <c r="S27" s="1"/>
  <c r="O36"/>
  <c r="R36"/>
  <c r="S36" s="1"/>
  <c r="O57"/>
  <c r="R57"/>
  <c r="S57" s="1"/>
  <c r="O18"/>
  <c r="R18"/>
  <c r="S18" s="1"/>
  <c r="M39"/>
  <c r="Q39" s="1"/>
  <c r="R39"/>
  <c r="S39" s="1"/>
  <c r="O60"/>
  <c r="R60"/>
  <c r="S60" s="1"/>
  <c r="O22"/>
  <c r="M64"/>
  <c r="Q64" s="1"/>
  <c r="O21"/>
  <c r="R21"/>
  <c r="S21" s="1"/>
  <c r="O39"/>
  <c r="M63"/>
  <c r="Q63" s="1"/>
  <c r="R63"/>
  <c r="S63" s="1"/>
  <c r="M44"/>
  <c r="Q44" s="1"/>
  <c r="O45"/>
  <c r="R45"/>
  <c r="S45" s="1"/>
  <c r="O24"/>
  <c r="R24"/>
  <c r="S24" s="1"/>
  <c r="O42"/>
  <c r="R42"/>
  <c r="S42" s="1"/>
  <c r="O66"/>
  <c r="R66"/>
  <c r="S66" s="1"/>
  <c r="M15"/>
  <c r="Q15" s="1"/>
  <c r="R15"/>
  <c r="S15" s="1"/>
  <c r="O51"/>
  <c r="M49"/>
  <c r="Q49" s="1"/>
  <c r="M10"/>
  <c r="Q10" s="1"/>
  <c r="M65"/>
  <c r="Q65" s="1"/>
  <c r="O63"/>
  <c r="M11"/>
  <c r="Q11" s="1"/>
  <c r="O48"/>
  <c r="O29"/>
  <c r="O40"/>
  <c r="O61"/>
  <c r="M68"/>
  <c r="Q68" s="1"/>
  <c r="M21"/>
  <c r="Q21" s="1"/>
  <c r="M36"/>
  <c r="Q36" s="1"/>
  <c r="M56"/>
  <c r="Q56" s="1"/>
  <c r="M19"/>
  <c r="Q19" s="1"/>
  <c r="M58"/>
  <c r="Q58" s="1"/>
  <c r="M20"/>
  <c r="Q20" s="1"/>
  <c r="O50"/>
  <c r="M59"/>
  <c r="Q59" s="1"/>
  <c r="O15"/>
  <c r="M62"/>
  <c r="Q62" s="1"/>
  <c r="M55"/>
  <c r="Q55" s="1"/>
  <c r="O52"/>
  <c r="M53"/>
  <c r="Q53" s="1"/>
  <c r="O46"/>
  <c r="M43"/>
  <c r="Q43" s="1"/>
  <c r="M37"/>
  <c r="Q37" s="1"/>
  <c r="M38"/>
  <c r="Q38" s="1"/>
  <c r="O34"/>
  <c r="M35"/>
  <c r="Q35" s="1"/>
  <c r="O31"/>
  <c r="M32"/>
  <c r="Q32" s="1"/>
  <c r="O28"/>
  <c r="M25"/>
  <c r="Q25" s="1"/>
  <c r="M23"/>
  <c r="Q23" s="1"/>
  <c r="M66"/>
  <c r="Q66" s="1"/>
  <c r="M60"/>
  <c r="Q60" s="1"/>
  <c r="M57"/>
  <c r="Q57" s="1"/>
  <c r="M54"/>
  <c r="Q54" s="1"/>
  <c r="M45"/>
  <c r="Q45" s="1"/>
  <c r="M42"/>
  <c r="Q42" s="1"/>
  <c r="M30"/>
  <c r="Q30" s="1"/>
  <c r="M27"/>
  <c r="Q27" s="1"/>
  <c r="M24"/>
  <c r="Q24" s="1"/>
  <c r="M18"/>
  <c r="Q18" s="1"/>
  <c r="G66" i="10"/>
  <c r="G63"/>
  <c r="G60"/>
  <c r="G57"/>
  <c r="G54"/>
  <c r="G51"/>
  <c r="G48"/>
  <c r="G45"/>
  <c r="G42"/>
  <c r="G39"/>
  <c r="G30"/>
  <c r="G27"/>
  <c r="G24"/>
  <c r="G18"/>
  <c r="G12"/>
  <c r="F66"/>
  <c r="F63"/>
  <c r="F60"/>
  <c r="F57"/>
  <c r="F54"/>
  <c r="F51"/>
  <c r="F48"/>
  <c r="F45"/>
  <c r="F42"/>
  <c r="F39"/>
  <c r="F36"/>
  <c r="F33"/>
  <c r="F30"/>
  <c r="F27"/>
  <c r="F24"/>
  <c r="F21"/>
  <c r="F18"/>
  <c r="F15"/>
  <c r="F12"/>
  <c r="F9"/>
  <c r="C66"/>
  <c r="C63"/>
  <c r="C60"/>
  <c r="C57"/>
  <c r="C54"/>
  <c r="C51"/>
  <c r="C48"/>
  <c r="C45"/>
  <c r="C42"/>
  <c r="C39"/>
  <c r="C36"/>
  <c r="C33"/>
  <c r="C30"/>
  <c r="C27"/>
  <c r="C24"/>
  <c r="C21"/>
  <c r="C18"/>
  <c r="C15"/>
  <c r="C12"/>
  <c r="C9"/>
  <c r="C66" i="9"/>
  <c r="C63"/>
  <c r="C60"/>
  <c r="C57"/>
  <c r="C54"/>
  <c r="C51"/>
  <c r="C48"/>
  <c r="C45"/>
  <c r="C42"/>
  <c r="C39"/>
  <c r="C36"/>
  <c r="C33"/>
  <c r="C30"/>
  <c r="C27"/>
  <c r="C24"/>
  <c r="C21"/>
  <c r="C18"/>
  <c r="C15"/>
  <c r="C12"/>
  <c r="C9"/>
  <c r="V66" i="11" l="1"/>
  <c r="T66"/>
  <c r="V60"/>
  <c r="T60"/>
  <c r="V36"/>
  <c r="T36"/>
  <c r="V51"/>
  <c r="T51"/>
  <c r="V63"/>
  <c r="T63"/>
  <c r="V42"/>
  <c r="T42"/>
  <c r="V39"/>
  <c r="W39" s="1"/>
  <c r="T39"/>
  <c r="V27"/>
  <c r="T27"/>
  <c r="T48"/>
  <c r="V48"/>
  <c r="V24"/>
  <c r="T24"/>
  <c r="V21"/>
  <c r="T21"/>
  <c r="V18"/>
  <c r="T18"/>
  <c r="V54"/>
  <c r="T54"/>
  <c r="T30"/>
  <c r="V30"/>
  <c r="T45"/>
  <c r="V45"/>
  <c r="V57"/>
  <c r="T57"/>
  <c r="V33"/>
  <c r="T33"/>
  <c r="T15"/>
  <c r="V15"/>
  <c r="AH66" i="1"/>
  <c r="M66"/>
  <c r="J66"/>
  <c r="I66"/>
  <c r="H66"/>
  <c r="G66"/>
  <c r="F66"/>
  <c r="E66"/>
  <c r="D66"/>
  <c r="AH63"/>
  <c r="M63"/>
  <c r="J63"/>
  <c r="I63"/>
  <c r="H63"/>
  <c r="G63"/>
  <c r="F63"/>
  <c r="E63"/>
  <c r="D63"/>
  <c r="AH60"/>
  <c r="M60"/>
  <c r="J60"/>
  <c r="I60"/>
  <c r="H60"/>
  <c r="G60"/>
  <c r="F60"/>
  <c r="E60"/>
  <c r="D60"/>
  <c r="AH57"/>
  <c r="M57"/>
  <c r="J57"/>
  <c r="I57"/>
  <c r="H57"/>
  <c r="G57"/>
  <c r="F57"/>
  <c r="E57"/>
  <c r="D57"/>
  <c r="AH54"/>
  <c r="M54"/>
  <c r="J54"/>
  <c r="I54"/>
  <c r="H54"/>
  <c r="G54"/>
  <c r="F54"/>
  <c r="E54"/>
  <c r="D54"/>
  <c r="AH51"/>
  <c r="M51"/>
  <c r="J51"/>
  <c r="I51"/>
  <c r="H51"/>
  <c r="G51"/>
  <c r="F51"/>
  <c r="E51"/>
  <c r="D51"/>
  <c r="AH48"/>
  <c r="M48"/>
  <c r="J48"/>
  <c r="I48"/>
  <c r="H48"/>
  <c r="G48"/>
  <c r="F48"/>
  <c r="E48"/>
  <c r="D48"/>
  <c r="AH45"/>
  <c r="M45"/>
  <c r="J45"/>
  <c r="I45"/>
  <c r="H45"/>
  <c r="G45"/>
  <c r="F45"/>
  <c r="E45"/>
  <c r="D45"/>
  <c r="AH42"/>
  <c r="M42"/>
  <c r="J42"/>
  <c r="I42"/>
  <c r="H42"/>
  <c r="G42"/>
  <c r="F42"/>
  <c r="E42"/>
  <c r="D42"/>
  <c r="AH39"/>
  <c r="M39"/>
  <c r="J39"/>
  <c r="I39"/>
  <c r="H39"/>
  <c r="G39"/>
  <c r="F39"/>
  <c r="E39"/>
  <c r="D39"/>
  <c r="AH36"/>
  <c r="M36"/>
  <c r="J36"/>
  <c r="I36"/>
  <c r="H36"/>
  <c r="G36"/>
  <c r="F36"/>
  <c r="E36"/>
  <c r="D36"/>
  <c r="AH33"/>
  <c r="M33"/>
  <c r="J33"/>
  <c r="I33"/>
  <c r="H33"/>
  <c r="G33"/>
  <c r="F33"/>
  <c r="E33"/>
  <c r="D33"/>
  <c r="AH30"/>
  <c r="M30"/>
  <c r="J30"/>
  <c r="I30"/>
  <c r="H30"/>
  <c r="G30"/>
  <c r="F30"/>
  <c r="E30"/>
  <c r="D30"/>
  <c r="AH27"/>
  <c r="M27"/>
  <c r="J27"/>
  <c r="I27"/>
  <c r="H27"/>
  <c r="G27"/>
  <c r="F27"/>
  <c r="E27"/>
  <c r="D27"/>
  <c r="AH24"/>
  <c r="M24"/>
  <c r="J24"/>
  <c r="I24"/>
  <c r="H24"/>
  <c r="G24"/>
  <c r="F24"/>
  <c r="E24"/>
  <c r="D24"/>
  <c r="AH21"/>
  <c r="M21"/>
  <c r="J21"/>
  <c r="I21"/>
  <c r="H21"/>
  <c r="G21"/>
  <c r="F21"/>
  <c r="E21"/>
  <c r="D21"/>
  <c r="AH18"/>
  <c r="M18"/>
  <c r="J18"/>
  <c r="I18"/>
  <c r="H18"/>
  <c r="G18"/>
  <c r="F18"/>
  <c r="E18"/>
  <c r="D18"/>
  <c r="AH15"/>
  <c r="M15"/>
  <c r="J15"/>
  <c r="I15"/>
  <c r="H15"/>
  <c r="G15"/>
  <c r="F15"/>
  <c r="E15"/>
  <c r="D15"/>
  <c r="AH12"/>
  <c r="M12"/>
  <c r="J12"/>
  <c r="I12"/>
  <c r="H12"/>
  <c r="G12"/>
  <c r="F12"/>
  <c r="E12"/>
  <c r="D12"/>
  <c r="M9"/>
  <c r="N12" i="11"/>
  <c r="R12" s="1"/>
  <c r="S12" s="1"/>
  <c r="D9"/>
  <c r="C9"/>
  <c r="B9"/>
  <c r="J66" i="6"/>
  <c r="J63"/>
  <c r="D63"/>
  <c r="C63"/>
  <c r="B63"/>
  <c r="J60"/>
  <c r="D60"/>
  <c r="C60"/>
  <c r="B60"/>
  <c r="J57"/>
  <c r="D57"/>
  <c r="C57"/>
  <c r="B57"/>
  <c r="J54"/>
  <c r="C54"/>
  <c r="B54"/>
  <c r="J51"/>
  <c r="D51"/>
  <c r="C51"/>
  <c r="B51"/>
  <c r="J48"/>
  <c r="D48"/>
  <c r="C48"/>
  <c r="B48"/>
  <c r="J45"/>
  <c r="D45"/>
  <c r="C45"/>
  <c r="B45"/>
  <c r="J42"/>
  <c r="D42"/>
  <c r="C42"/>
  <c r="B42"/>
  <c r="J39"/>
  <c r="D39"/>
  <c r="C39"/>
  <c r="B39"/>
  <c r="J36"/>
  <c r="D36"/>
  <c r="C36"/>
  <c r="B36"/>
  <c r="J33"/>
  <c r="D33"/>
  <c r="C33"/>
  <c r="B33"/>
  <c r="J30"/>
  <c r="D30"/>
  <c r="C30"/>
  <c r="B30"/>
  <c r="J27"/>
  <c r="B27"/>
  <c r="J24"/>
  <c r="D24"/>
  <c r="C24"/>
  <c r="J21"/>
  <c r="D21"/>
  <c r="C21"/>
  <c r="B21"/>
  <c r="J18"/>
  <c r="D18"/>
  <c r="C18"/>
  <c r="B18"/>
  <c r="J15"/>
  <c r="D15"/>
  <c r="C15"/>
  <c r="B15"/>
  <c r="J12"/>
  <c r="D12"/>
  <c r="C12"/>
  <c r="B12"/>
  <c r="D9"/>
  <c r="C9"/>
  <c r="B9"/>
  <c r="E66" i="9"/>
  <c r="Y66" s="1"/>
  <c r="Z66" s="1"/>
  <c r="D66"/>
  <c r="B66"/>
  <c r="E63"/>
  <c r="Y63" s="1"/>
  <c r="Z63" s="1"/>
  <c r="D63"/>
  <c r="B63"/>
  <c r="E60"/>
  <c r="Y60" s="1"/>
  <c r="Z60" s="1"/>
  <c r="D60"/>
  <c r="B60"/>
  <c r="E57"/>
  <c r="Y57" s="1"/>
  <c r="Z57" s="1"/>
  <c r="D57"/>
  <c r="B57"/>
  <c r="E54"/>
  <c r="Y54" s="1"/>
  <c r="Z54" s="1"/>
  <c r="D54"/>
  <c r="B54"/>
  <c r="E51"/>
  <c r="Y51" s="1"/>
  <c r="Z51" s="1"/>
  <c r="D51"/>
  <c r="B51"/>
  <c r="E48"/>
  <c r="Y48" s="1"/>
  <c r="Z48" s="1"/>
  <c r="D48"/>
  <c r="B48"/>
  <c r="E45"/>
  <c r="Y45" s="1"/>
  <c r="Z45" s="1"/>
  <c r="D45"/>
  <c r="B45"/>
  <c r="E42"/>
  <c r="Y42" s="1"/>
  <c r="Z42" s="1"/>
  <c r="D42"/>
  <c r="B42"/>
  <c r="E39"/>
  <c r="Y39" s="1"/>
  <c r="Z39" s="1"/>
  <c r="N39" i="7" s="1"/>
  <c r="N39" i="1" s="1"/>
  <c r="D39" i="9"/>
  <c r="B39"/>
  <c r="E36"/>
  <c r="Y36" s="1"/>
  <c r="Z36" s="1"/>
  <c r="D36"/>
  <c r="B36"/>
  <c r="E33"/>
  <c r="Y33" s="1"/>
  <c r="Z33" s="1"/>
  <c r="D33"/>
  <c r="B33"/>
  <c r="E30"/>
  <c r="Y30" s="1"/>
  <c r="Z30" s="1"/>
  <c r="D30"/>
  <c r="B30"/>
  <c r="E27"/>
  <c r="Y27" s="1"/>
  <c r="Z27" s="1"/>
  <c r="D27"/>
  <c r="B27"/>
  <c r="E24"/>
  <c r="Y24" s="1"/>
  <c r="Z24" s="1"/>
  <c r="D24"/>
  <c r="B24"/>
  <c r="N21" i="7"/>
  <c r="E21" i="9"/>
  <c r="Y21" s="1"/>
  <c r="Z21" s="1"/>
  <c r="D21"/>
  <c r="B21"/>
  <c r="E18"/>
  <c r="Y18" s="1"/>
  <c r="Z18" s="1"/>
  <c r="D18"/>
  <c r="B18"/>
  <c r="E15"/>
  <c r="Y15" s="1"/>
  <c r="Z15" s="1"/>
  <c r="D15"/>
  <c r="B15"/>
  <c r="E12"/>
  <c r="Y12" s="1"/>
  <c r="Z12" s="1"/>
  <c r="D12"/>
  <c r="B12"/>
  <c r="E9"/>
  <c r="Y9" s="1"/>
  <c r="Z9" s="1"/>
  <c r="D9"/>
  <c r="B9"/>
  <c r="N66" i="7"/>
  <c r="N66" i="1" s="1"/>
  <c r="N63" i="7"/>
  <c r="N63" i="1" s="1"/>
  <c r="N60" i="7"/>
  <c r="N60" i="1" s="1"/>
  <c r="N57" i="7"/>
  <c r="N57" i="1" s="1"/>
  <c r="N54" i="7"/>
  <c r="N54" i="1" s="1"/>
  <c r="N51" i="7"/>
  <c r="N51" i="1" s="1"/>
  <c r="N48" i="7"/>
  <c r="N48" i="1" s="1"/>
  <c r="N45" i="7"/>
  <c r="N45" i="1" s="1"/>
  <c r="N42" i="7"/>
  <c r="N42" i="1" s="1"/>
  <c r="N36" i="7"/>
  <c r="N36" i="1" s="1"/>
  <c r="N33" i="7"/>
  <c r="N33" i="1" s="1"/>
  <c r="N30" i="7"/>
  <c r="N30" i="1" s="1"/>
  <c r="N27" i="7"/>
  <c r="N27" i="1" s="1"/>
  <c r="N24" i="7"/>
  <c r="N24" i="1" s="1"/>
  <c r="Q47" l="1"/>
  <c r="Q46"/>
  <c r="Q45"/>
  <c r="Y47"/>
  <c r="X47"/>
  <c r="Z46"/>
  <c r="Y46"/>
  <c r="X46"/>
  <c r="Z45"/>
  <c r="Y45"/>
  <c r="Z47"/>
  <c r="X45"/>
  <c r="Q26"/>
  <c r="Q25"/>
  <c r="Q24"/>
  <c r="X26"/>
  <c r="Z25"/>
  <c r="Y25"/>
  <c r="X25"/>
  <c r="Z24"/>
  <c r="Y24"/>
  <c r="Z26"/>
  <c r="X24"/>
  <c r="Y26"/>
  <c r="Q48"/>
  <c r="Q50"/>
  <c r="Q49"/>
  <c r="X50"/>
  <c r="Z49"/>
  <c r="Y49"/>
  <c r="X49"/>
  <c r="Z48"/>
  <c r="Y48"/>
  <c r="Z50"/>
  <c r="X48"/>
  <c r="Y50"/>
  <c r="Q27"/>
  <c r="Q29"/>
  <c r="Q28"/>
  <c r="Z28"/>
  <c r="Y28"/>
  <c r="X28"/>
  <c r="Z27"/>
  <c r="Y27"/>
  <c r="Z29"/>
  <c r="X27"/>
  <c r="Y29"/>
  <c r="X29"/>
  <c r="Q51"/>
  <c r="Q53"/>
  <c r="Q52"/>
  <c r="Z52"/>
  <c r="Y52"/>
  <c r="X52"/>
  <c r="Z51"/>
  <c r="Y51"/>
  <c r="Z53"/>
  <c r="X51"/>
  <c r="Y53"/>
  <c r="X53"/>
  <c r="Q32"/>
  <c r="Q31"/>
  <c r="Q30"/>
  <c r="Y31"/>
  <c r="X31"/>
  <c r="Z30"/>
  <c r="Y30"/>
  <c r="Z32"/>
  <c r="X30"/>
  <c r="Y32"/>
  <c r="X32"/>
  <c r="Z31"/>
  <c r="Q56"/>
  <c r="Q55"/>
  <c r="Q54"/>
  <c r="Y55"/>
  <c r="X55"/>
  <c r="Z54"/>
  <c r="Y54"/>
  <c r="Z56"/>
  <c r="X54"/>
  <c r="Y56"/>
  <c r="X56"/>
  <c r="Z55"/>
  <c r="Q35"/>
  <c r="Q34"/>
  <c r="Q33"/>
  <c r="X34"/>
  <c r="Z33"/>
  <c r="Y33"/>
  <c r="Z35"/>
  <c r="X33"/>
  <c r="Y35"/>
  <c r="X35"/>
  <c r="Z34"/>
  <c r="Y34"/>
  <c r="Q59"/>
  <c r="Q58"/>
  <c r="Q57"/>
  <c r="X58"/>
  <c r="Z57"/>
  <c r="Y57"/>
  <c r="Z59"/>
  <c r="X57"/>
  <c r="Y59"/>
  <c r="X59"/>
  <c r="Z58"/>
  <c r="Y58"/>
  <c r="Q38"/>
  <c r="Q37"/>
  <c r="Q36"/>
  <c r="Z36"/>
  <c r="Y36"/>
  <c r="Z38"/>
  <c r="X36"/>
  <c r="Y38"/>
  <c r="X38"/>
  <c r="Z37"/>
  <c r="Y37"/>
  <c r="X37"/>
  <c r="Q62"/>
  <c r="Q60"/>
  <c r="Q61"/>
  <c r="Z60"/>
  <c r="Y60"/>
  <c r="Z62"/>
  <c r="X60"/>
  <c r="Y62"/>
  <c r="X62"/>
  <c r="Z61"/>
  <c r="Y61"/>
  <c r="X61"/>
  <c r="Q40"/>
  <c r="Q39"/>
  <c r="Q41"/>
  <c r="Y39"/>
  <c r="Z41"/>
  <c r="X39"/>
  <c r="Y41"/>
  <c r="X41"/>
  <c r="Z40"/>
  <c r="Y40"/>
  <c r="X40"/>
  <c r="Z39"/>
  <c r="Q65"/>
  <c r="Q64"/>
  <c r="Q63"/>
  <c r="Y63"/>
  <c r="Z65"/>
  <c r="X63"/>
  <c r="Y65"/>
  <c r="X65"/>
  <c r="Z64"/>
  <c r="Y64"/>
  <c r="X64"/>
  <c r="Z63"/>
  <c r="Q43"/>
  <c r="Q42"/>
  <c r="Q44"/>
  <c r="Z44"/>
  <c r="X42"/>
  <c r="Y44"/>
  <c r="X44"/>
  <c r="Z43"/>
  <c r="Y43"/>
  <c r="X43"/>
  <c r="Z42"/>
  <c r="Y42"/>
  <c r="Q67"/>
  <c r="Q66"/>
  <c r="Q68"/>
  <c r="Z68"/>
  <c r="X66"/>
  <c r="Y68"/>
  <c r="X68"/>
  <c r="Z67"/>
  <c r="Y67"/>
  <c r="X67"/>
  <c r="Z66"/>
  <c r="Y66"/>
  <c r="Q22"/>
  <c r="Q23"/>
  <c r="Q21"/>
  <c r="Y23"/>
  <c r="X23"/>
  <c r="Z22"/>
  <c r="Z21"/>
  <c r="Z23"/>
  <c r="Y22"/>
  <c r="X22"/>
  <c r="Y21"/>
  <c r="X21"/>
  <c r="Q19"/>
  <c r="Q18"/>
  <c r="Q20"/>
  <c r="Q15"/>
  <c r="Q17"/>
  <c r="Q16"/>
  <c r="Q14"/>
  <c r="Q13"/>
  <c r="Q12"/>
  <c r="N12" i="7"/>
  <c r="N12" i="1" s="1"/>
  <c r="N18" i="7"/>
  <c r="N18" i="1" s="1"/>
  <c r="X20"/>
  <c r="Z19"/>
  <c r="Y19"/>
  <c r="X19"/>
  <c r="X18"/>
  <c r="Z18"/>
  <c r="Y18"/>
  <c r="Z20"/>
  <c r="Y20"/>
  <c r="X13"/>
  <c r="X12"/>
  <c r="X14"/>
  <c r="Y13"/>
  <c r="Z12"/>
  <c r="Y12"/>
  <c r="Z14"/>
  <c r="Y14"/>
  <c r="Z13"/>
  <c r="Y15"/>
  <c r="X15"/>
  <c r="Y17"/>
  <c r="X17"/>
  <c r="Y16"/>
  <c r="Z16"/>
  <c r="X16"/>
  <c r="Z17"/>
  <c r="Z15"/>
  <c r="S63" i="6"/>
  <c r="U63" s="1"/>
  <c r="T63"/>
  <c r="V63" s="1"/>
  <c r="T27"/>
  <c r="V27" s="1"/>
  <c r="S27"/>
  <c r="U27" s="1"/>
  <c r="S33"/>
  <c r="U33" s="1"/>
  <c r="T33"/>
  <c r="V33" s="1"/>
  <c r="S39"/>
  <c r="U39" s="1"/>
  <c r="T39"/>
  <c r="V39" s="1"/>
  <c r="S45"/>
  <c r="U45" s="1"/>
  <c r="T45"/>
  <c r="V45" s="1"/>
  <c r="T51"/>
  <c r="V51" s="1"/>
  <c r="S51"/>
  <c r="U51" s="1"/>
  <c r="T66"/>
  <c r="V66" s="1"/>
  <c r="S66"/>
  <c r="U66" s="1"/>
  <c r="T15"/>
  <c r="V15" s="1"/>
  <c r="S15"/>
  <c r="U15" s="1"/>
  <c r="T54"/>
  <c r="V54" s="1"/>
  <c r="S54"/>
  <c r="U54" s="1"/>
  <c r="T60"/>
  <c r="V60" s="1"/>
  <c r="S60"/>
  <c r="U60" s="1"/>
  <c r="T30"/>
  <c r="V30" s="1"/>
  <c r="S30"/>
  <c r="U30" s="1"/>
  <c r="T36"/>
  <c r="V36" s="1"/>
  <c r="S36"/>
  <c r="U36" s="1"/>
  <c r="T42"/>
  <c r="V42" s="1"/>
  <c r="S42"/>
  <c r="U42" s="1"/>
  <c r="T48"/>
  <c r="V48" s="1"/>
  <c r="S48"/>
  <c r="U48" s="1"/>
  <c r="T24"/>
  <c r="V24" s="1"/>
  <c r="S24"/>
  <c r="U24" s="1"/>
  <c r="S57"/>
  <c r="U57" s="1"/>
  <c r="T57"/>
  <c r="V57" s="1"/>
  <c r="T12"/>
  <c r="V12" s="1"/>
  <c r="W29" i="1"/>
  <c r="T28"/>
  <c r="T27"/>
  <c r="R27"/>
  <c r="W28"/>
  <c r="W27"/>
  <c r="R28"/>
  <c r="U29"/>
  <c r="U28"/>
  <c r="U27"/>
  <c r="S29"/>
  <c r="V29"/>
  <c r="S28"/>
  <c r="S27"/>
  <c r="AA28"/>
  <c r="AA27"/>
  <c r="AA29"/>
  <c r="V28"/>
  <c r="V27"/>
  <c r="R29"/>
  <c r="T29"/>
  <c r="S35"/>
  <c r="R35"/>
  <c r="V35"/>
  <c r="U33"/>
  <c r="S34"/>
  <c r="R34"/>
  <c r="W33"/>
  <c r="AA35"/>
  <c r="V34"/>
  <c r="R33"/>
  <c r="AA34"/>
  <c r="T35"/>
  <c r="S33"/>
  <c r="W35"/>
  <c r="V33"/>
  <c r="T34"/>
  <c r="AA33"/>
  <c r="W34"/>
  <c r="U35"/>
  <c r="T33"/>
  <c r="U34"/>
  <c r="W41"/>
  <c r="T40"/>
  <c r="W40"/>
  <c r="S39"/>
  <c r="V39"/>
  <c r="U41"/>
  <c r="R41"/>
  <c r="AA39"/>
  <c r="U40"/>
  <c r="R40"/>
  <c r="T39"/>
  <c r="S41"/>
  <c r="R39"/>
  <c r="W39"/>
  <c r="V41"/>
  <c r="S40"/>
  <c r="T41"/>
  <c r="AA41"/>
  <c r="V40"/>
  <c r="AA40"/>
  <c r="U39"/>
  <c r="AC45"/>
  <c r="AE45"/>
  <c r="V45"/>
  <c r="S47"/>
  <c r="AA45"/>
  <c r="V47"/>
  <c r="S46"/>
  <c r="AA47"/>
  <c r="V46"/>
  <c r="T45"/>
  <c r="AA46"/>
  <c r="W45"/>
  <c r="T47"/>
  <c r="W47"/>
  <c r="T46"/>
  <c r="R47"/>
  <c r="W46"/>
  <c r="U45"/>
  <c r="R46"/>
  <c r="U46"/>
  <c r="U47"/>
  <c r="R45"/>
  <c r="S45"/>
  <c r="AC51"/>
  <c r="AE51"/>
  <c r="W53"/>
  <c r="T52"/>
  <c r="T51"/>
  <c r="R51"/>
  <c r="W52"/>
  <c r="W51"/>
  <c r="U53"/>
  <c r="U52"/>
  <c r="U51"/>
  <c r="S53"/>
  <c r="R52"/>
  <c r="V53"/>
  <c r="S52"/>
  <c r="S51"/>
  <c r="AA52"/>
  <c r="AA53"/>
  <c r="V52"/>
  <c r="V51"/>
  <c r="R53"/>
  <c r="AA51"/>
  <c r="T53"/>
  <c r="AC57"/>
  <c r="AE57"/>
  <c r="S59"/>
  <c r="R59"/>
  <c r="V59"/>
  <c r="U57"/>
  <c r="S58"/>
  <c r="R58"/>
  <c r="AA59"/>
  <c r="V58"/>
  <c r="R57"/>
  <c r="AA58"/>
  <c r="T59"/>
  <c r="S57"/>
  <c r="W59"/>
  <c r="V57"/>
  <c r="T58"/>
  <c r="AA57"/>
  <c r="W58"/>
  <c r="W57"/>
  <c r="U59"/>
  <c r="T57"/>
  <c r="U58"/>
  <c r="AC63"/>
  <c r="AE63"/>
  <c r="W65"/>
  <c r="T64"/>
  <c r="W64"/>
  <c r="S63"/>
  <c r="V63"/>
  <c r="U65"/>
  <c r="R65"/>
  <c r="T65"/>
  <c r="AA63"/>
  <c r="U64"/>
  <c r="R64"/>
  <c r="T63"/>
  <c r="S65"/>
  <c r="R63"/>
  <c r="W63"/>
  <c r="V65"/>
  <c r="S64"/>
  <c r="U63"/>
  <c r="AA65"/>
  <c r="V64"/>
  <c r="AA64"/>
  <c r="AA26"/>
  <c r="AA24"/>
  <c r="V25"/>
  <c r="AA25"/>
  <c r="T26"/>
  <c r="T24"/>
  <c r="R26"/>
  <c r="S25"/>
  <c r="W26"/>
  <c r="W24"/>
  <c r="T25"/>
  <c r="R25"/>
  <c r="W25"/>
  <c r="R24"/>
  <c r="U26"/>
  <c r="U24"/>
  <c r="U25"/>
  <c r="V24"/>
  <c r="S26"/>
  <c r="S24"/>
  <c r="V26"/>
  <c r="W30"/>
  <c r="U32"/>
  <c r="U31"/>
  <c r="U30"/>
  <c r="S32"/>
  <c r="V32"/>
  <c r="S31"/>
  <c r="R32"/>
  <c r="AA32"/>
  <c r="V31"/>
  <c r="S30"/>
  <c r="R31"/>
  <c r="AA31"/>
  <c r="V30"/>
  <c r="T32"/>
  <c r="R30"/>
  <c r="T30"/>
  <c r="AA30"/>
  <c r="W32"/>
  <c r="T31"/>
  <c r="W31"/>
  <c r="AA38"/>
  <c r="V37"/>
  <c r="U36"/>
  <c r="AA37"/>
  <c r="T38"/>
  <c r="W38"/>
  <c r="T37"/>
  <c r="S36"/>
  <c r="R36"/>
  <c r="W37"/>
  <c r="V36"/>
  <c r="AA36"/>
  <c r="U38"/>
  <c r="U37"/>
  <c r="T36"/>
  <c r="R38"/>
  <c r="V38"/>
  <c r="S37"/>
  <c r="W36"/>
  <c r="S38"/>
  <c r="R37"/>
  <c r="U44"/>
  <c r="S42"/>
  <c r="R43"/>
  <c r="V42"/>
  <c r="U43"/>
  <c r="R42"/>
  <c r="AA42"/>
  <c r="S44"/>
  <c r="V44"/>
  <c r="T42"/>
  <c r="S43"/>
  <c r="AA44"/>
  <c r="W42"/>
  <c r="V43"/>
  <c r="AA43"/>
  <c r="T44"/>
  <c r="W43"/>
  <c r="W44"/>
  <c r="U42"/>
  <c r="T43"/>
  <c r="R44"/>
  <c r="AC48"/>
  <c r="AE48"/>
  <c r="AA50"/>
  <c r="AA48"/>
  <c r="V49"/>
  <c r="AA49"/>
  <c r="T50"/>
  <c r="T48"/>
  <c r="R50"/>
  <c r="W50"/>
  <c r="W48"/>
  <c r="T49"/>
  <c r="R49"/>
  <c r="W49"/>
  <c r="R48"/>
  <c r="V48"/>
  <c r="U50"/>
  <c r="U48"/>
  <c r="U49"/>
  <c r="S50"/>
  <c r="S48"/>
  <c r="V50"/>
  <c r="S49"/>
  <c r="AE54"/>
  <c r="AC54"/>
  <c r="W54"/>
  <c r="U56"/>
  <c r="U55"/>
  <c r="U54"/>
  <c r="S56"/>
  <c r="V56"/>
  <c r="S55"/>
  <c r="R56"/>
  <c r="AA56"/>
  <c r="V55"/>
  <c r="S54"/>
  <c r="R55"/>
  <c r="T54"/>
  <c r="AA55"/>
  <c r="V54"/>
  <c r="T56"/>
  <c r="R54"/>
  <c r="AA54"/>
  <c r="W56"/>
  <c r="T55"/>
  <c r="W55"/>
  <c r="AE60"/>
  <c r="AC60"/>
  <c r="AA62"/>
  <c r="V61"/>
  <c r="U60"/>
  <c r="AA61"/>
  <c r="T62"/>
  <c r="W62"/>
  <c r="T61"/>
  <c r="S60"/>
  <c r="S61"/>
  <c r="W61"/>
  <c r="V60"/>
  <c r="AA60"/>
  <c r="U62"/>
  <c r="U61"/>
  <c r="T60"/>
  <c r="R62"/>
  <c r="V62"/>
  <c r="R60"/>
  <c r="W60"/>
  <c r="S62"/>
  <c r="R61"/>
  <c r="AC66"/>
  <c r="U68"/>
  <c r="S66"/>
  <c r="R67"/>
  <c r="V66"/>
  <c r="U67"/>
  <c r="R66"/>
  <c r="AA66"/>
  <c r="S68"/>
  <c r="R68"/>
  <c r="V68"/>
  <c r="T66"/>
  <c r="S67"/>
  <c r="AA68"/>
  <c r="W66"/>
  <c r="V67"/>
  <c r="AA67"/>
  <c r="T68"/>
  <c r="W67"/>
  <c r="W68"/>
  <c r="U66"/>
  <c r="T67"/>
  <c r="V12" i="11"/>
  <c r="T12"/>
  <c r="V23" i="1"/>
  <c r="T23"/>
  <c r="R21"/>
  <c r="V22"/>
  <c r="V21"/>
  <c r="W23"/>
  <c r="U23"/>
  <c r="S23"/>
  <c r="S21"/>
  <c r="AA23"/>
  <c r="AA21"/>
  <c r="W22"/>
  <c r="W21"/>
  <c r="U22"/>
  <c r="U21"/>
  <c r="S22"/>
  <c r="T21"/>
  <c r="AA22"/>
  <c r="R23"/>
  <c r="R22"/>
  <c r="T22"/>
  <c r="AA12"/>
  <c r="W12"/>
  <c r="U12"/>
  <c r="R13"/>
  <c r="W14"/>
  <c r="U14"/>
  <c r="S14"/>
  <c r="AA14"/>
  <c r="W13"/>
  <c r="U13"/>
  <c r="S13"/>
  <c r="AA13"/>
  <c r="V12"/>
  <c r="T12"/>
  <c r="R12"/>
  <c r="V13"/>
  <c r="T13"/>
  <c r="S12"/>
  <c r="R14"/>
  <c r="V14"/>
  <c r="T14"/>
  <c r="W17"/>
  <c r="U17"/>
  <c r="S17"/>
  <c r="W16"/>
  <c r="U16"/>
  <c r="AA16"/>
  <c r="V15"/>
  <c r="T15"/>
  <c r="V17"/>
  <c r="T17"/>
  <c r="R17"/>
  <c r="V16"/>
  <c r="T16"/>
  <c r="R16"/>
  <c r="AA15"/>
  <c r="W15"/>
  <c r="U15"/>
  <c r="S15"/>
  <c r="R15"/>
  <c r="AA17"/>
  <c r="S16"/>
  <c r="AA19"/>
  <c r="V20"/>
  <c r="V18"/>
  <c r="T20"/>
  <c r="T18"/>
  <c r="R19"/>
  <c r="V19"/>
  <c r="T19"/>
  <c r="R18"/>
  <c r="S18"/>
  <c r="AA18"/>
  <c r="W20"/>
  <c r="W18"/>
  <c r="U20"/>
  <c r="U18"/>
  <c r="S20"/>
  <c r="AA20"/>
  <c r="W19"/>
  <c r="U19"/>
  <c r="S19"/>
  <c r="R20"/>
  <c r="M12" i="11"/>
  <c r="Q12" s="1"/>
  <c r="T21" i="6"/>
  <c r="V21" s="1"/>
  <c r="AD54" i="1"/>
  <c r="AB60"/>
  <c r="T18" i="6"/>
  <c r="V18" s="1"/>
  <c r="N21" i="1"/>
  <c r="N15" i="7"/>
  <c r="AD63" i="1"/>
  <c r="AB45"/>
  <c r="AB57"/>
  <c r="AD45"/>
  <c r="AB51"/>
  <c r="AB54"/>
  <c r="AD51"/>
  <c r="AD60"/>
  <c r="AB66"/>
  <c r="AB48"/>
  <c r="AD57"/>
  <c r="AB63"/>
  <c r="AD48"/>
  <c r="O12" i="11"/>
  <c r="S28" i="6" l="1"/>
  <c r="U28" s="1"/>
  <c r="N15" i="1"/>
  <c r="AF54"/>
  <c r="AF60"/>
  <c r="AF63"/>
  <c r="AF45"/>
  <c r="AF57"/>
  <c r="AF51"/>
  <c r="AF48"/>
  <c r="J12" i="14"/>
  <c r="I12"/>
  <c r="J9"/>
  <c r="I9"/>
  <c r="H12"/>
  <c r="G12"/>
  <c r="H9"/>
  <c r="G9"/>
  <c r="E9"/>
  <c r="F9"/>
  <c r="E12"/>
  <c r="F12"/>
  <c r="E15"/>
  <c r="J66"/>
  <c r="I66"/>
  <c r="H66"/>
  <c r="G66"/>
  <c r="F66"/>
  <c r="E66"/>
  <c r="J63"/>
  <c r="I63"/>
  <c r="H63"/>
  <c r="G63"/>
  <c r="F63"/>
  <c r="E63"/>
  <c r="J60"/>
  <c r="I60"/>
  <c r="H60"/>
  <c r="G60"/>
  <c r="F60"/>
  <c r="E60"/>
  <c r="J57"/>
  <c r="I57"/>
  <c r="H57"/>
  <c r="G57"/>
  <c r="F57"/>
  <c r="E57"/>
  <c r="J54"/>
  <c r="I54"/>
  <c r="H54"/>
  <c r="G54"/>
  <c r="F54"/>
  <c r="E54"/>
  <c r="J51"/>
  <c r="I51"/>
  <c r="H51"/>
  <c r="G51"/>
  <c r="F51"/>
  <c r="E51"/>
  <c r="J48"/>
  <c r="I48"/>
  <c r="H48"/>
  <c r="G48"/>
  <c r="F48"/>
  <c r="E48"/>
  <c r="J45"/>
  <c r="I45"/>
  <c r="H45"/>
  <c r="G45"/>
  <c r="F45"/>
  <c r="E45"/>
  <c r="J42"/>
  <c r="I42"/>
  <c r="H42"/>
  <c r="G42"/>
  <c r="F42"/>
  <c r="E42"/>
  <c r="J39"/>
  <c r="I39"/>
  <c r="H39"/>
  <c r="G39"/>
  <c r="F39"/>
  <c r="E39"/>
  <c r="J36"/>
  <c r="I36"/>
  <c r="H36"/>
  <c r="G36"/>
  <c r="F36"/>
  <c r="E36"/>
  <c r="J33"/>
  <c r="I33"/>
  <c r="H33"/>
  <c r="G33"/>
  <c r="F33"/>
  <c r="E33"/>
  <c r="J30"/>
  <c r="I30"/>
  <c r="H30"/>
  <c r="G30"/>
  <c r="F30"/>
  <c r="E30"/>
  <c r="J27"/>
  <c r="I27"/>
  <c r="H27"/>
  <c r="G27"/>
  <c r="F27"/>
  <c r="E27"/>
  <c r="J24"/>
  <c r="I24"/>
  <c r="H24"/>
  <c r="G24"/>
  <c r="F24"/>
  <c r="E24"/>
  <c r="J21"/>
  <c r="I21"/>
  <c r="H21"/>
  <c r="G21"/>
  <c r="F21"/>
  <c r="E21"/>
  <c r="J18"/>
  <c r="I18"/>
  <c r="H18"/>
  <c r="G18"/>
  <c r="F18"/>
  <c r="E18"/>
  <c r="J15"/>
  <c r="I15"/>
  <c r="H15"/>
  <c r="G15"/>
  <c r="F15"/>
  <c r="E69" l="1"/>
  <c r="E71" s="1"/>
  <c r="G69"/>
  <c r="G71" s="1"/>
  <c r="F69"/>
  <c r="F71" s="1"/>
  <c r="I69"/>
  <c r="I71" s="1"/>
  <c r="H69"/>
  <c r="H71" s="1"/>
  <c r="J69"/>
  <c r="J71" s="1"/>
  <c r="AE2" i="3" l="1"/>
  <c r="J66" i="10" l="1"/>
  <c r="E66"/>
  <c r="D66"/>
  <c r="B66"/>
  <c r="J63"/>
  <c r="E63"/>
  <c r="D63"/>
  <c r="B63"/>
  <c r="J60"/>
  <c r="E60"/>
  <c r="D60"/>
  <c r="B60"/>
  <c r="J57"/>
  <c r="E57"/>
  <c r="D57"/>
  <c r="B57"/>
  <c r="J54"/>
  <c r="E54"/>
  <c r="D54"/>
  <c r="B54"/>
  <c r="J51"/>
  <c r="E51"/>
  <c r="D51"/>
  <c r="B51"/>
  <c r="J48"/>
  <c r="E48"/>
  <c r="D48"/>
  <c r="B48"/>
  <c r="J45"/>
  <c r="E45"/>
  <c r="D45"/>
  <c r="B45"/>
  <c r="J42"/>
  <c r="E42"/>
  <c r="D42"/>
  <c r="B42"/>
  <c r="J39"/>
  <c r="E39"/>
  <c r="D39"/>
  <c r="B39"/>
  <c r="J36"/>
  <c r="E36"/>
  <c r="D36"/>
  <c r="B36"/>
  <c r="J33"/>
  <c r="E33"/>
  <c r="D33"/>
  <c r="B33"/>
  <c r="J30"/>
  <c r="E30"/>
  <c r="D30"/>
  <c r="B30"/>
  <c r="J27"/>
  <c r="E27"/>
  <c r="D27"/>
  <c r="B27"/>
  <c r="J24"/>
  <c r="E24"/>
  <c r="D24"/>
  <c r="B24"/>
  <c r="J21"/>
  <c r="E21"/>
  <c r="D21"/>
  <c r="J18"/>
  <c r="E18"/>
  <c r="D18"/>
  <c r="J15"/>
  <c r="E15"/>
  <c r="D15"/>
  <c r="B15"/>
  <c r="J12"/>
  <c r="E12"/>
  <c r="D12"/>
  <c r="B12"/>
  <c r="B66" i="1"/>
  <c r="B63"/>
  <c r="B60"/>
  <c r="B57"/>
  <c r="B54"/>
  <c r="B51"/>
  <c r="B48"/>
  <c r="B45"/>
  <c r="B42"/>
  <c r="B39"/>
  <c r="B36"/>
  <c r="B33"/>
  <c r="B30"/>
  <c r="B27"/>
  <c r="B24"/>
  <c r="B18"/>
  <c r="B15"/>
  <c r="B12"/>
  <c r="D66" i="4"/>
  <c r="D66" i="14" s="1"/>
  <c r="C66" i="4"/>
  <c r="C66" i="14" s="1"/>
  <c r="D63" i="4"/>
  <c r="D63" i="14" s="1"/>
  <c r="C63" i="4"/>
  <c r="C63" i="14" s="1"/>
  <c r="D60" i="4"/>
  <c r="D60" i="14" s="1"/>
  <c r="C60" i="4"/>
  <c r="C60" i="14" s="1"/>
  <c r="D57" i="4"/>
  <c r="D57" i="14" s="1"/>
  <c r="C57" i="4"/>
  <c r="C57" i="14" s="1"/>
  <c r="D54" i="4"/>
  <c r="D54" i="14" s="1"/>
  <c r="C54" i="4"/>
  <c r="C54" i="14" s="1"/>
  <c r="D51" i="4"/>
  <c r="D51" i="14" s="1"/>
  <c r="C51" i="4"/>
  <c r="C51" i="14" s="1"/>
  <c r="D48" i="4"/>
  <c r="D48" i="14" s="1"/>
  <c r="C48" i="4"/>
  <c r="C48" i="14" s="1"/>
  <c r="D45" i="4"/>
  <c r="D45" i="14" s="1"/>
  <c r="C45" i="4"/>
  <c r="C45" i="14" s="1"/>
  <c r="D42" i="4"/>
  <c r="D42" i="14" s="1"/>
  <c r="C42" i="4"/>
  <c r="C42" i="14" s="1"/>
  <c r="D39" i="4"/>
  <c r="D39" i="14" s="1"/>
  <c r="C39" i="4"/>
  <c r="C39" i="14" s="1"/>
  <c r="D36" i="4"/>
  <c r="D36" i="14" s="1"/>
  <c r="C36" i="4"/>
  <c r="C36" i="14" s="1"/>
  <c r="D33" i="4"/>
  <c r="D33" i="14" s="1"/>
  <c r="C33" i="4"/>
  <c r="C33" i="14" s="1"/>
  <c r="D30" i="4"/>
  <c r="D30" i="14" s="1"/>
  <c r="C30" i="4"/>
  <c r="C30" i="14" s="1"/>
  <c r="D27" i="4"/>
  <c r="D27" i="14" s="1"/>
  <c r="C27" i="4"/>
  <c r="C27" i="14" s="1"/>
  <c r="D24" i="4"/>
  <c r="D24" i="14" s="1"/>
  <c r="C24" i="4"/>
  <c r="C24" i="14" s="1"/>
  <c r="D21" i="4"/>
  <c r="D21" i="14" s="1"/>
  <c r="C21" i="4"/>
  <c r="C21" i="14" s="1"/>
  <c r="D18" i="4"/>
  <c r="D18" i="14" s="1"/>
  <c r="C18" i="4"/>
  <c r="C18" i="14" s="1"/>
  <c r="D15" i="4"/>
  <c r="D15" i="14" s="1"/>
  <c r="C15" i="4"/>
  <c r="C15" i="14" s="1"/>
  <c r="D12" i="4"/>
  <c r="D12" i="14" s="1"/>
  <c r="C12" i="4"/>
  <c r="C12" i="14" s="1"/>
  <c r="D9" i="4"/>
  <c r="D9" i="14" s="1"/>
  <c r="C9" i="4"/>
  <c r="C9" i="14" s="1"/>
  <c r="F69" i="4"/>
  <c r="J69"/>
  <c r="M69"/>
  <c r="Q69"/>
  <c r="T69"/>
  <c r="O66" i="7"/>
  <c r="O66" i="1" s="1"/>
  <c r="AE66" s="1"/>
  <c r="AD66" s="1"/>
  <c r="AF66" s="1"/>
  <c r="K66" i="7"/>
  <c r="K66" i="1" s="1"/>
  <c r="O63" i="7"/>
  <c r="O63" i="1" s="1"/>
  <c r="K63" i="7"/>
  <c r="K63" i="1" s="1"/>
  <c r="O60" i="7"/>
  <c r="O60" i="1" s="1"/>
  <c r="K60" i="7"/>
  <c r="K60" i="1" s="1"/>
  <c r="O57" i="7"/>
  <c r="O57" i="1" s="1"/>
  <c r="K57" i="7"/>
  <c r="K57" i="1" s="1"/>
  <c r="O54" i="7"/>
  <c r="O54" i="1" s="1"/>
  <c r="K54" i="7"/>
  <c r="K54" i="1" s="1"/>
  <c r="B21" i="10" l="1"/>
  <c r="B21" i="1"/>
  <c r="B63" i="4"/>
  <c r="B63" i="14" s="1"/>
  <c r="B18" i="10"/>
  <c r="B57" i="4"/>
  <c r="B57" i="14" s="1"/>
  <c r="L66" i="7"/>
  <c r="L66" i="1" s="1"/>
  <c r="P66" i="7"/>
  <c r="P66" i="1" s="1"/>
  <c r="P57" i="7"/>
  <c r="P57" i="1" s="1"/>
  <c r="P60" i="7"/>
  <c r="P60" i="1" s="1"/>
  <c r="L54" i="7"/>
  <c r="L54" i="1" s="1"/>
  <c r="P54" i="7"/>
  <c r="P54" i="1" s="1"/>
  <c r="L63" i="7"/>
  <c r="L63" i="1" s="1"/>
  <c r="P63" i="7"/>
  <c r="P63" i="1" s="1"/>
  <c r="B60" i="4"/>
  <c r="B60" i="14" s="1"/>
  <c r="B66" i="4"/>
  <c r="B66" i="14" s="1"/>
  <c r="B54" i="4"/>
  <c r="B54" i="14" s="1"/>
  <c r="L57" i="7"/>
  <c r="L57" i="1" s="1"/>
  <c r="L60" i="7"/>
  <c r="L60" i="1" s="1"/>
  <c r="I8" i="5"/>
  <c r="C10"/>
  <c r="C8"/>
  <c r="AH9" i="1"/>
  <c r="N9" i="11" l="1"/>
  <c r="O9" l="1"/>
  <c r="R9"/>
  <c r="S9" s="1"/>
  <c r="M9"/>
  <c r="Q9" s="1"/>
  <c r="J9" i="1"/>
  <c r="I9"/>
  <c r="H9"/>
  <c r="G9"/>
  <c r="F9"/>
  <c r="E9"/>
  <c r="D9"/>
  <c r="K51" i="7"/>
  <c r="K51" i="1" s="1"/>
  <c r="K48" i="7"/>
  <c r="K48" i="1" s="1"/>
  <c r="K45" i="7"/>
  <c r="K45" i="1" s="1"/>
  <c r="K42" i="7"/>
  <c r="K42" i="1" s="1"/>
  <c r="K39" i="7"/>
  <c r="K39" i="1" s="1"/>
  <c r="K36" i="7"/>
  <c r="K33"/>
  <c r="K30"/>
  <c r="K30" i="1" s="1"/>
  <c r="K27" i="7"/>
  <c r="K27" i="1" s="1"/>
  <c r="K24" i="7"/>
  <c r="K24" i="1" s="1"/>
  <c r="K21" i="7"/>
  <c r="K21" i="1" s="1"/>
  <c r="K18" i="7"/>
  <c r="K18" i="1" s="1"/>
  <c r="K15" i="7"/>
  <c r="K12"/>
  <c r="K33" i="1" l="1"/>
  <c r="K36"/>
  <c r="Q10"/>
  <c r="Q9"/>
  <c r="Q11"/>
  <c r="K12"/>
  <c r="W12" i="11"/>
  <c r="Y9" i="1"/>
  <c r="Z11"/>
  <c r="X9"/>
  <c r="Y11"/>
  <c r="X11"/>
  <c r="Y10"/>
  <c r="X10"/>
  <c r="Z9"/>
  <c r="Z10"/>
  <c r="V9" i="11"/>
  <c r="T9"/>
  <c r="V11" i="1"/>
  <c r="T11"/>
  <c r="T10"/>
  <c r="R11"/>
  <c r="R10"/>
  <c r="W11"/>
  <c r="U11"/>
  <c r="S11"/>
  <c r="R9"/>
  <c r="AA11"/>
  <c r="W10"/>
  <c r="V9"/>
  <c r="U10"/>
  <c r="T9"/>
  <c r="AA9"/>
  <c r="W9"/>
  <c r="V10"/>
  <c r="U9"/>
  <c r="S10"/>
  <c r="AA10"/>
  <c r="K15"/>
  <c r="P48" i="7"/>
  <c r="P48" i="1" s="1"/>
  <c r="P27" i="7"/>
  <c r="P27" i="1" s="1"/>
  <c r="L51" i="7"/>
  <c r="L51" i="1" s="1"/>
  <c r="P51" i="7"/>
  <c r="P51" i="1" s="1"/>
  <c r="L18" i="7"/>
  <c r="P18"/>
  <c r="P18" i="1" s="1"/>
  <c r="L45" i="7"/>
  <c r="L45" i="1" s="1"/>
  <c r="P45" i="7"/>
  <c r="P45" i="1" s="1"/>
  <c r="L24" i="7"/>
  <c r="L24" i="1" s="1"/>
  <c r="AC24" s="1"/>
  <c r="AB24" s="1"/>
  <c r="P24" i="7"/>
  <c r="P24" i="1" s="1"/>
  <c r="P30" i="7"/>
  <c r="P30" i="1" s="1"/>
  <c r="L30" i="7"/>
  <c r="L30" i="1" s="1"/>
  <c r="AC30" s="1"/>
  <c r="AB30" s="1"/>
  <c r="P12" i="7"/>
  <c r="P12" i="1" s="1"/>
  <c r="L42" i="7"/>
  <c r="L42" i="1" s="1"/>
  <c r="AC42" s="1"/>
  <c r="AB42" s="1"/>
  <c r="P42" i="7"/>
  <c r="P42" i="1" s="1"/>
  <c r="L21" i="7"/>
  <c r="P21"/>
  <c r="P33"/>
  <c r="P33" i="1" s="1"/>
  <c r="L33" i="7"/>
  <c r="L33" i="1" s="1"/>
  <c r="AC33" s="1"/>
  <c r="AB33" s="1"/>
  <c r="P36" i="7"/>
  <c r="P36" i="1" s="1"/>
  <c r="P15" i="7"/>
  <c r="L39"/>
  <c r="L39" i="1" s="1"/>
  <c r="AC39" s="1"/>
  <c r="AB39" s="1"/>
  <c r="P39" i="7"/>
  <c r="P39" i="1" s="1"/>
  <c r="L36" i="7"/>
  <c r="L36" i="1" s="1"/>
  <c r="AC36" s="1"/>
  <c r="AB36" s="1"/>
  <c r="L48" i="7"/>
  <c r="L48" i="1" s="1"/>
  <c r="L27" i="7"/>
  <c r="L27" i="1" s="1"/>
  <c r="AC27" s="1"/>
  <c r="AB27" s="1"/>
  <c r="L15" i="7"/>
  <c r="L15" i="1" s="1"/>
  <c r="AC15" s="1"/>
  <c r="AB15" s="1"/>
  <c r="L12" i="7"/>
  <c r="G36" i="10" l="1"/>
  <c r="G33"/>
  <c r="L12" i="1"/>
  <c r="S12" i="6"/>
  <c r="U12" s="1"/>
  <c r="P15" i="1"/>
  <c r="G15" i="10"/>
  <c r="L18" i="1"/>
  <c r="S18" i="6"/>
  <c r="L21" i="1"/>
  <c r="S21" i="6"/>
  <c r="P21" i="1"/>
  <c r="G21" i="10"/>
  <c r="AC12" i="1" l="1"/>
  <c r="AB12" s="1"/>
  <c r="U21" i="6"/>
  <c r="S22"/>
  <c r="U18"/>
  <c r="S20"/>
  <c r="U20" s="1"/>
  <c r="J9" i="10"/>
  <c r="E9"/>
  <c r="D9"/>
  <c r="B9"/>
  <c r="B51" i="4"/>
  <c r="B51" i="14" s="1"/>
  <c r="B48" i="4"/>
  <c r="B48" i="14" s="1"/>
  <c r="B45" i="4"/>
  <c r="B45" i="14" s="1"/>
  <c r="B42" i="4"/>
  <c r="B42" i="14" s="1"/>
  <c r="B36" i="4"/>
  <c r="B36" i="14" s="1"/>
  <c r="B33" i="4"/>
  <c r="B33" i="14" s="1"/>
  <c r="B30" i="4"/>
  <c r="B30" i="14" s="1"/>
  <c r="B27" i="4"/>
  <c r="B27" i="14" s="1"/>
  <c r="B24" i="4"/>
  <c r="B24" i="14" s="1"/>
  <c r="B21" i="4"/>
  <c r="B21" i="14" s="1"/>
  <c r="B18" i="4"/>
  <c r="B18" i="14" s="1"/>
  <c r="B15" i="4"/>
  <c r="B15" i="14" s="1"/>
  <c r="AC18" i="1" l="1"/>
  <c r="U22" i="6"/>
  <c r="S23"/>
  <c r="U23" s="1"/>
  <c r="AC21" i="1" s="1"/>
  <c r="B39" i="4"/>
  <c r="B39" i="14" s="1"/>
  <c r="B12" i="4"/>
  <c r="B12" i="14" s="1"/>
  <c r="B9" i="4"/>
  <c r="B9" i="14" s="1"/>
  <c r="O51" i="7"/>
  <c r="O51" i="1" s="1"/>
  <c r="O39" i="7"/>
  <c r="O39" i="1" s="1"/>
  <c r="AE39" s="1"/>
  <c r="AD39" s="1"/>
  <c r="AF39" s="1"/>
  <c r="O42" i="7"/>
  <c r="O42" i="1" s="1"/>
  <c r="AE42" s="1"/>
  <c r="AD42" s="1"/>
  <c r="AF42" s="1"/>
  <c r="O45" i="7"/>
  <c r="O45" i="1" s="1"/>
  <c r="O48" i="7"/>
  <c r="O48" i="1" s="1"/>
  <c r="N9" i="7" l="1"/>
  <c r="N9" i="1" s="1"/>
  <c r="X69" i="4"/>
  <c r="AK9" i="1"/>
  <c r="B9"/>
  <c r="J9" i="6"/>
  <c r="S9" i="1" s="1"/>
  <c r="O36" i="7"/>
  <c r="O36" i="1" s="1"/>
  <c r="AE36" s="1"/>
  <c r="AD36" s="1"/>
  <c r="AF36" s="1"/>
  <c r="O33" i="7"/>
  <c r="O33" i="1" s="1"/>
  <c r="AE33" s="1"/>
  <c r="AD33" s="1"/>
  <c r="AF33" s="1"/>
  <c r="O30" i="7"/>
  <c r="O30" i="1" s="1"/>
  <c r="AE30" s="1"/>
  <c r="AD30" s="1"/>
  <c r="AF30" s="1"/>
  <c r="O27" i="7"/>
  <c r="O27" i="1" s="1"/>
  <c r="AE27" s="1"/>
  <c r="AD27" s="1"/>
  <c r="AF27" s="1"/>
  <c r="O24" i="7"/>
  <c r="O24" i="1" s="1"/>
  <c r="AE24" s="1"/>
  <c r="AD24" s="1"/>
  <c r="AF24" s="1"/>
  <c r="O21" i="7"/>
  <c r="O21" i="1" s="1"/>
  <c r="AE21" s="1"/>
  <c r="O12" i="7"/>
  <c r="K9"/>
  <c r="W9" i="11" s="1"/>
  <c r="O12" i="1" l="1"/>
  <c r="T13" i="6"/>
  <c r="S9"/>
  <c r="AB21" i="1"/>
  <c r="AD21"/>
  <c r="P9" i="7"/>
  <c r="G9" i="10" s="1"/>
  <c r="O9" i="7"/>
  <c r="O9" i="1" s="1"/>
  <c r="L9" i="7"/>
  <c r="L9" i="1" s="1"/>
  <c r="K9"/>
  <c r="O15" i="7"/>
  <c r="O15" i="1" s="1"/>
  <c r="AE15" s="1"/>
  <c r="AD15" s="1"/>
  <c r="AF15" s="1"/>
  <c r="O18" i="7"/>
  <c r="V13" i="6" l="1"/>
  <c r="T14"/>
  <c r="V14" s="1"/>
  <c r="AE12" i="1" s="1"/>
  <c r="AD12" s="1"/>
  <c r="AF12" s="1"/>
  <c r="O18"/>
  <c r="T19" i="6"/>
  <c r="V19" s="1"/>
  <c r="T9"/>
  <c r="V9" s="1"/>
  <c r="S10"/>
  <c r="U10" s="1"/>
  <c r="U9"/>
  <c r="T10"/>
  <c r="AF21" i="1"/>
  <c r="AB18"/>
  <c r="P9"/>
  <c r="AE18" l="1"/>
  <c r="AD18" s="1"/>
  <c r="AF18" s="1"/>
  <c r="AC9"/>
  <c r="AB9" s="1"/>
  <c r="V10" i="6"/>
  <c r="T11"/>
  <c r="V11" s="1"/>
  <c r="AE9" i="1" s="1"/>
  <c r="AD9" s="1"/>
  <c r="AF9" l="1"/>
</calcChain>
</file>

<file path=xl/comments1.xml><?xml version="1.0" encoding="utf-8"?>
<comments xmlns="http://schemas.openxmlformats.org/spreadsheetml/2006/main">
  <authors>
    <author>Carlos Ivan Rueda Blanco</author>
  </authors>
  <commentList>
    <comment ref="C7" authorId="0">
      <text>
        <r>
          <rPr>
            <b/>
            <sz val="9"/>
            <color indexed="81"/>
            <rFont val="Tahoma"/>
            <family val="2"/>
          </rPr>
          <t>Punto de Riesgo: actividad dentro del flujo del proceso donde existe evidencia o se tienen indicios de que pueden ocurrir eventos de riesgo operativo y deben mantenerse bajo control para asegurar que el proceso cumpla con su objetivo.</t>
        </r>
      </text>
    </comment>
    <comment ref="D7" authorId="0">
      <text>
        <r>
          <rPr>
            <b/>
            <sz val="9"/>
            <color indexed="81"/>
            <rFont val="Tahoma"/>
            <family val="2"/>
          </rPr>
          <t>Impacto: las consecuencias que puede ocasionar a la organización la materialización del riesgo.</t>
        </r>
      </text>
    </comment>
    <comment ref="E7" authorId="0">
      <text>
        <r>
          <rPr>
            <b/>
            <sz val="9"/>
            <color indexed="81"/>
            <rFont val="Tahoma"/>
            <family val="2"/>
          </rPr>
          <t>Causa inmediata: circunstancias o situaciones más evidentes sobre las cuales se presenta el riesgo, las mismas no constituyen la causa principal o base para que se presente el riesgo.</t>
        </r>
      </text>
    </comment>
    <comment ref="F7" authorId="0">
      <text>
        <r>
          <rPr>
            <b/>
            <sz val="9"/>
            <color indexed="81"/>
            <rFont val="Tahoma"/>
            <family val="2"/>
          </rPr>
          <t>Causa raíz: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G7" authorId="0">
      <text>
        <r>
          <rPr>
            <b/>
            <sz val="9"/>
            <color indexed="81"/>
            <rFont val="Tahoma"/>
            <family val="2"/>
          </rPr>
          <t xml:space="preserve">Descripción del Riesgo: Se recomienda la siguiente estructura que facilita su redacción y claridad, iniciando con la frase POSIBILIDAD DE:
Descripción del Riesgo = Impacto + Causa Inmediata + Causa Raiz </t>
        </r>
      </text>
    </comment>
    <comment ref="Q7" authorId="0">
      <text>
        <r>
          <rPr>
            <b/>
            <sz val="9"/>
            <color indexed="81"/>
            <rFont val="Tahoma"/>
            <family val="2"/>
          </rPr>
          <t>Apetito del Riesgo: Es el nivel de riesgo que la entidad puede aceptar en relación con sus objetivos, el marco legal y las disposiciones de la alta dirección.
Para determinar el apetito del riesgo, se debe definir un valor que es menor a la tolerancia del riesgo.</t>
        </r>
      </text>
    </comment>
    <comment ref="R7" authorId="0">
      <text>
        <r>
          <rPr>
            <b/>
            <sz val="9"/>
            <color indexed="81"/>
            <rFont val="Tahoma"/>
            <family val="2"/>
          </rPr>
          <t>Tolerancia del Riesgo: Es el valor de la máxima desviación admisible del nivel de riesgo con respecto al valor del apetito de riesgo determinado por la entidad.
Para determinar la tolerancia de riesgo, se debe definir un valor que es igual o superior al apetito de riesgo y menor o igual a la capacidad de riesgo.</t>
        </r>
      </text>
    </comment>
    <comment ref="S7" authorId="0">
      <text>
        <r>
          <rPr>
            <b/>
            <sz val="9"/>
            <color indexed="81"/>
            <rFont val="Tahoma"/>
            <family val="2"/>
          </rPr>
          <t xml:space="preserve">Capacidad del Riesgo: Es el máximo valor del nivel de riesgo que una entidad puede soportar y a partir del cual la alta dirección consideran que no sería posible el logro de los objetivos de la entidad.
</t>
        </r>
      </text>
    </comment>
    <comment ref="T7" authorId="0">
      <text>
        <r>
          <rPr>
            <b/>
            <sz val="9"/>
            <color indexed="81"/>
            <rFont val="Tahoma"/>
            <family val="2"/>
          </rPr>
          <t>Unidad de Medida: Registre la unidad de medida que representa los valores de apetito, tolerancia y capacidad del riesgo (ejemplo: unidad, porcentaje, etc).
Recuerde que la unidad de medida es la misma para el apetito, tolerancia y capacidad del riesgo.</t>
        </r>
      </text>
    </comment>
  </commentList>
</comments>
</file>

<file path=xl/comments2.xml><?xml version="1.0" encoding="utf-8"?>
<comments xmlns="http://schemas.openxmlformats.org/spreadsheetml/2006/main">
  <authors>
    <author>Carlos Ivan Rueda Blanco</author>
  </authors>
  <commentList>
    <comment ref="E7" authorId="0">
      <text>
        <r>
          <rPr>
            <b/>
            <sz val="9"/>
            <color indexed="81"/>
            <rFont val="Tahoma"/>
            <family val="2"/>
          </rPr>
          <t>Responsable de ejecutar el control: Cargo del servidor que ejecuta el control, en caso de que sean controles automáticos se identificará el sistema que realiza la actividad.</t>
        </r>
      </text>
    </comment>
    <comment ref="F7" authorId="0">
      <text>
        <r>
          <rPr>
            <b/>
            <sz val="9"/>
            <color indexed="81"/>
            <rFont val="Tahoma"/>
            <family val="2"/>
          </rPr>
          <t>Acción: se determina mediante verbos que indican la acción que deben realizar como parte del control.</t>
        </r>
      </text>
    </comment>
    <comment ref="G7" authorId="0">
      <text>
        <r>
          <rPr>
            <b/>
            <sz val="9"/>
            <color indexed="81"/>
            <rFont val="Tahoma"/>
            <family val="2"/>
          </rPr>
          <t>Complemento: corresponde a los detalles que permiten identificar claramente el objeto del control.</t>
        </r>
      </text>
    </comment>
    <comment ref="H7" authorId="0">
      <text>
        <r>
          <rPr>
            <b/>
            <sz val="9"/>
            <color indexed="81"/>
            <rFont val="Tahoma"/>
            <family val="2"/>
          </rPr>
          <t>La Estructura para describir un control es la siguiente: 
* Responsable de ejecutar el control: identifica el cargo del servidor que ejecuta el control, en caso de que sean controles automáticos se identificará el sistema que realiza la actividad.
* Acción: se determina mediante verbos que indican la acción que deben realizar como parte del control.
* Complemento: corresponde a los detalles que permiten identificar claramente el objeto del control.</t>
        </r>
      </text>
    </comment>
    <comment ref="I8" authorId="0">
      <text>
        <r>
          <rPr>
            <b/>
            <sz val="9"/>
            <color indexed="81"/>
            <rFont val="Tahoma"/>
            <family val="2"/>
          </rPr>
          <t>Los tipos de controles son: 
* Control preventivo: control accionado en la entrada del proceso y antes de que se realice la actividad originadora del riesgo, se busca establecer las condiciones que aseguren el resultado final esperado.
* Control detectivo: control accionado durante la ejecución del proceso. Estos controles detectan el riesgo, pero generan reprocesos.
* Control correctivo: control accionado en la salida del proceso y después de que se materializa el riesgo. Estos controles tienen costos implícitos.</t>
        </r>
      </text>
    </comment>
    <comment ref="K8" authorId="0">
      <text>
        <r>
          <rPr>
            <b/>
            <sz val="9"/>
            <color indexed="81"/>
            <rFont val="Tahoma"/>
            <family val="2"/>
          </rPr>
          <t>Las maneras en que se ejecutan los controles son:
* Control manual: controles que son ejecutados por personas.
* Control automático: son ejecutados por un sistema.</t>
        </r>
      </text>
    </comment>
  </commentList>
</comments>
</file>

<file path=xl/comments3.xml><?xml version="1.0" encoding="utf-8"?>
<comments xmlns="http://schemas.openxmlformats.org/spreadsheetml/2006/main">
  <authors>
    <author>Carlos Ivan Rueda Blanco</author>
  </authors>
  <commentList>
    <comment ref="E7" authorId="0">
      <text>
        <r>
          <rPr>
            <b/>
            <sz val="9"/>
            <color indexed="81"/>
            <rFont val="Tahoma"/>
            <family val="2"/>
          </rPr>
          <t>La Estructura para describir un control es la siguiente: 
* Responsable de ejecutar el control: identifica el cargo del servidor que ejecuta el control, en caso de que sean controles automáticos se identificará el sistema que realiza la actividad.
* Acción: se determina mediante verbos que indican la acción que deben realizar como parte del control.
* Complemento: corresponde a los detalles que permiten identificar claramente el objeto del control.</t>
        </r>
      </text>
    </comment>
  </commentList>
</comments>
</file>

<file path=xl/comments4.xml><?xml version="1.0" encoding="utf-8"?>
<comments xmlns="http://schemas.openxmlformats.org/spreadsheetml/2006/main">
  <authors>
    <author>Carlos Ivan Rueda Blanco</author>
  </authors>
  <commentList>
    <comment ref="C7" authorId="0">
      <text>
        <r>
          <rPr>
            <b/>
            <sz val="9"/>
            <color indexed="81"/>
            <rFont val="Tahoma"/>
            <family val="2"/>
          </rPr>
          <t>Punto de Riesgo: actividad dentro del flujo del proceso donde existe evidencia o se tienen indicios de que pueden ocurrir eventos de riesgo operativo y deben mantenerse bajo control para asegurar que el proceso cumpla con su objetivo.</t>
        </r>
      </text>
    </comment>
    <comment ref="D7" authorId="0">
      <text>
        <r>
          <rPr>
            <b/>
            <sz val="9"/>
            <color indexed="81"/>
            <rFont val="Tahoma"/>
            <family val="2"/>
          </rPr>
          <t>Impacto: las consecuencias que puede ocasionar a la organización la materialización del riesgo.</t>
        </r>
      </text>
    </comment>
    <comment ref="E7" authorId="0">
      <text>
        <r>
          <rPr>
            <b/>
            <sz val="9"/>
            <color indexed="81"/>
            <rFont val="Tahoma"/>
            <family val="2"/>
          </rPr>
          <t>Causa inmediata: circunstancias o situaciones más evidentes sobre las cuales se presenta el riesgo, las mismas no constituyen la causa principal o base para que se presente el riesgo.</t>
        </r>
      </text>
    </comment>
    <comment ref="F7" authorId="0">
      <text>
        <r>
          <rPr>
            <b/>
            <sz val="9"/>
            <color indexed="81"/>
            <rFont val="Tahoma"/>
            <family val="2"/>
          </rPr>
          <t>Causa raíz: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Q7" authorId="0">
      <text>
        <r>
          <rPr>
            <b/>
            <sz val="9"/>
            <color indexed="81"/>
            <rFont val="Tahoma"/>
            <family val="2"/>
          </rPr>
          <t>La Estructura para describir un control es la siguiente: 
* Responsable de ejecutar el control: identifica el cargo del servidor que ejecuta el control, en caso de que sean controles automáticos se identificará el sistema que realiza la actividad.
* Acción: se determina mediante verbos que indican la acción que deben realizar como parte del control.
* Complemento: corresponde a los detalles que permiten identificar claramente el objeto del control.</t>
        </r>
      </text>
    </comment>
    <comment ref="R8" authorId="0">
      <text>
        <r>
          <rPr>
            <b/>
            <sz val="9"/>
            <color indexed="81"/>
            <rFont val="Tahoma"/>
            <family val="2"/>
          </rPr>
          <t>Los tipos de controles son: 
* Control preventivo: control accionado en la entrada del proceso y antes de que se realice la actividad originadora del riesgo, se busca establecer las condiciones que aseguren el resultado final esperado.
* Control detectivo: control accionado durante la ejecución del proceso. Estos controles detectan el riesgo, pero generan reprocesos.
* Control correctivo: control accionado en la salida del proceso y después de que se materializa el riesgo. Estos controles tienen costos implícitos.</t>
        </r>
      </text>
    </comment>
    <comment ref="T8" authorId="0">
      <text>
        <r>
          <rPr>
            <b/>
            <sz val="9"/>
            <color indexed="81"/>
            <rFont val="Tahoma"/>
            <family val="2"/>
          </rPr>
          <t>Las maneras en que se ejecutan los controles son:
* Control manual: controles que son ejecutados por personas.
* Control automático: son ejecutados por un sistema.</t>
        </r>
      </text>
    </comment>
  </commentList>
</comments>
</file>

<file path=xl/sharedStrings.xml><?xml version="1.0" encoding="utf-8"?>
<sst xmlns="http://schemas.openxmlformats.org/spreadsheetml/2006/main" count="822" uniqueCount="491">
  <si>
    <t>Plan de Acción</t>
  </si>
  <si>
    <t>Descripción del Riesgo</t>
  </si>
  <si>
    <t>Clasificación del Riesgo</t>
  </si>
  <si>
    <t>Probabilidad Inherente</t>
  </si>
  <si>
    <t>%</t>
  </si>
  <si>
    <t>Impacto 
Inherente</t>
  </si>
  <si>
    <t>Zona de Riesgo Inherente</t>
  </si>
  <si>
    <t>Descripción del Control</t>
  </si>
  <si>
    <t>Afectación</t>
  </si>
  <si>
    <t>Probabilidad Residual</t>
  </si>
  <si>
    <t>Fórmula del Indicador</t>
  </si>
  <si>
    <t>Implementación</t>
  </si>
  <si>
    <t>Frecuencia</t>
  </si>
  <si>
    <t>Evidencia</t>
  </si>
  <si>
    <t>Gestión</t>
  </si>
  <si>
    <t>Trámites, OPAs y Consultas de Acceso a la Información Pública</t>
  </si>
  <si>
    <t>Lavado de Activos</t>
  </si>
  <si>
    <t>Financiación del Terrorismo</t>
  </si>
  <si>
    <t>Relaciones Laborales</t>
  </si>
  <si>
    <r>
      <rPr>
        <b/>
        <sz val="11"/>
        <color theme="1"/>
        <rFont val="Calibri"/>
        <family val="2"/>
        <scheme val="minor"/>
      </rPr>
      <t>Muy Alta:</t>
    </r>
    <r>
      <rPr>
        <sz val="11"/>
        <color theme="1"/>
        <rFont val="Calibri"/>
        <family val="2"/>
        <scheme val="minor"/>
      </rPr>
      <t xml:space="preserve"> La actividad que conlleva el riesgo se ejecuta más de 5000 veces por año</t>
    </r>
  </si>
  <si>
    <r>
      <rPr>
        <b/>
        <sz val="11"/>
        <color theme="1"/>
        <rFont val="Calibri"/>
        <family val="2"/>
        <scheme val="minor"/>
      </rPr>
      <t>Alta:</t>
    </r>
    <r>
      <rPr>
        <sz val="11"/>
        <color theme="1"/>
        <rFont val="Calibri"/>
        <family val="2"/>
        <scheme val="minor"/>
      </rPr>
      <t xml:space="preserve"> La actividad que conlleva el riesgo se ejecuta mínimo 500 veces al año y máximo 5000 veces por año</t>
    </r>
  </si>
  <si>
    <r>
      <rPr>
        <b/>
        <sz val="11"/>
        <color theme="1"/>
        <rFont val="Calibri"/>
        <family val="2"/>
        <scheme val="minor"/>
      </rPr>
      <t>Media:</t>
    </r>
    <r>
      <rPr>
        <sz val="11"/>
        <color theme="1"/>
        <rFont val="Calibri"/>
        <family val="2"/>
        <scheme val="minor"/>
      </rPr>
      <t xml:space="preserve"> La actividad que conlleva el riesgo se ejecuta de 24 a 500 veces por año</t>
    </r>
  </si>
  <si>
    <r>
      <rPr>
        <b/>
        <sz val="11"/>
        <color theme="1"/>
        <rFont val="Calibri"/>
        <family val="2"/>
        <scheme val="minor"/>
      </rPr>
      <t>Baja:</t>
    </r>
    <r>
      <rPr>
        <sz val="11"/>
        <color theme="1"/>
        <rFont val="Calibri"/>
        <family val="2"/>
        <scheme val="minor"/>
      </rPr>
      <t xml:space="preserve"> La actividad que conlleva el riesgo se ejecuta de 3 a 24 veces por año</t>
    </r>
  </si>
  <si>
    <t>Probabilidad</t>
  </si>
  <si>
    <r>
      <rPr>
        <b/>
        <sz val="11"/>
        <color theme="1"/>
        <rFont val="Calibri"/>
        <family val="2"/>
        <scheme val="minor"/>
      </rPr>
      <t>Reputacional:</t>
    </r>
    <r>
      <rPr>
        <sz val="11"/>
        <color theme="1"/>
        <rFont val="Calibri"/>
        <family val="2"/>
        <scheme val="minor"/>
      </rPr>
      <t xml:space="preserve"> El riesgo afecta la imagen de la entidad a nivel nacional, con efecto publicitarios sostenible a nivel país</t>
    </r>
  </si>
  <si>
    <r>
      <rPr>
        <b/>
        <sz val="11"/>
        <color theme="1"/>
        <rFont val="Calibri"/>
        <family val="2"/>
        <scheme val="minor"/>
      </rPr>
      <t>Reputacional:</t>
    </r>
    <r>
      <rPr>
        <sz val="11"/>
        <color theme="1"/>
        <rFont val="Calibri"/>
        <family val="2"/>
        <scheme val="minor"/>
      </rPr>
      <t xml:space="preserve"> El riesgo afecta la imagen de de la entidad con efecto publicitario sostenido a nivel de sector administrativo, nivel departamental o municipal</t>
    </r>
  </si>
  <si>
    <r>
      <rPr>
        <b/>
        <sz val="11"/>
        <color theme="1"/>
        <rFont val="Calibri"/>
        <family val="2"/>
        <scheme val="minor"/>
      </rPr>
      <t>Reputacional:</t>
    </r>
    <r>
      <rPr>
        <sz val="11"/>
        <color theme="1"/>
        <rFont val="Calibri"/>
        <family val="2"/>
        <scheme val="minor"/>
      </rPr>
      <t xml:space="preserve"> El riesgo afecta la imagen de la entidad con algunos usuarios de relevancia frente al logro de los objetivos</t>
    </r>
  </si>
  <si>
    <r>
      <rPr>
        <b/>
        <sz val="11"/>
        <color theme="1"/>
        <rFont val="Calibri"/>
        <family val="2"/>
        <scheme val="minor"/>
      </rPr>
      <t>Reputacional:</t>
    </r>
    <r>
      <rPr>
        <sz val="11"/>
        <color theme="1"/>
        <rFont val="Calibri"/>
        <family val="2"/>
        <scheme val="minor"/>
      </rPr>
      <t xml:space="preserve"> El riesgo afecta la imagen de alguna área de la organización</t>
    </r>
  </si>
  <si>
    <t>Tipo de Impacto</t>
  </si>
  <si>
    <t>Descripción de Impacto</t>
  </si>
  <si>
    <t>REPORTE DE LOS AVANCES DE LAS ACCIONES EJECUTADAS</t>
  </si>
  <si>
    <t>EVIDENCIAS / PRODUCTOS ENTREGADOS</t>
  </si>
  <si>
    <t>DESCRIPCION DEL MONITOREO (ACOMPAÑAMIENTO)</t>
  </si>
  <si>
    <t>PRIMERA LINEA DE DEFENSA
 (DIRECTIVOS - RESPONSABLES DE LOS PROCESOS)</t>
  </si>
  <si>
    <t>SEGUNDA LÍNEA DE DEFENSA
(OFICINA ASESORA DE PLANEACIÓN)</t>
  </si>
  <si>
    <t>TERCERA LÍNEA DE DEFENSA
(OFICINA DE CONTROL INTERNO)</t>
  </si>
  <si>
    <t>% DE AVANCE</t>
  </si>
  <si>
    <t>DESCRIPCION DEL SEGUIMIENTO</t>
  </si>
  <si>
    <t>EVIDENCIA DEL SEGUIMIENTO</t>
  </si>
  <si>
    <t>Proceso</t>
  </si>
  <si>
    <t>Direccionamiento Estratégico</t>
  </si>
  <si>
    <t>Tecnologías de la Información y las Comunicaciones</t>
  </si>
  <si>
    <t>Conocimiento del Riesgo y Efectos del Cambio Climático</t>
  </si>
  <si>
    <t>Reducción del Riesgo y Adaptación al Cambio Climático</t>
  </si>
  <si>
    <t>Manejo de Emergencias y Desastres</t>
  </si>
  <si>
    <t>Gestión del Talento Humano</t>
  </si>
  <si>
    <t>Comunicaciones e Información Pública</t>
  </si>
  <si>
    <t>Conocimiento e Innovación</t>
  </si>
  <si>
    <t>Gestión Administrativa</t>
  </si>
  <si>
    <t>Gestión Contractual</t>
  </si>
  <si>
    <t>Gestión Jurídica</t>
  </si>
  <si>
    <t>Gestión Financiera</t>
  </si>
  <si>
    <t>Gestión Documental</t>
  </si>
  <si>
    <t>Atención al Ciudadano</t>
  </si>
  <si>
    <t>Evaluación independiente</t>
  </si>
  <si>
    <t>Control Disciplinario Interno</t>
  </si>
  <si>
    <t>Tipo de Control</t>
  </si>
  <si>
    <t>Correctivo</t>
  </si>
  <si>
    <t>Preventivo</t>
  </si>
  <si>
    <t>Detectivo</t>
  </si>
  <si>
    <t>Manual</t>
  </si>
  <si>
    <t>Documentado</t>
  </si>
  <si>
    <t>Sin Documentar</t>
  </si>
  <si>
    <t>Continua</t>
  </si>
  <si>
    <t>Con registro</t>
  </si>
  <si>
    <t>Sin registro</t>
  </si>
  <si>
    <t>Opciones de Tratamiento</t>
  </si>
  <si>
    <t>Aceptar</t>
  </si>
  <si>
    <t>Evitar</t>
  </si>
  <si>
    <t>Reducir (Mitigar)</t>
  </si>
  <si>
    <t>Objetivo del Proceso:</t>
  </si>
  <si>
    <t>Proceso (Seleccione):</t>
  </si>
  <si>
    <t>Debilidades</t>
  </si>
  <si>
    <t>Fortalezas</t>
  </si>
  <si>
    <t>Amenazas</t>
  </si>
  <si>
    <t>Oportunidades</t>
  </si>
  <si>
    <t>Objetivo del Proceso</t>
  </si>
  <si>
    <t>Impacto
¿Qué?</t>
  </si>
  <si>
    <t>Causa Inmediata
¿Cómo?</t>
  </si>
  <si>
    <t>Causa Raíz
¿Por qué?</t>
  </si>
  <si>
    <t>Afectación Reputacional</t>
  </si>
  <si>
    <t>Alcance del Proceso:</t>
  </si>
  <si>
    <t>Fraude Interno</t>
  </si>
  <si>
    <t>Fraude Externo</t>
  </si>
  <si>
    <t>Fallas Tecnológicas</t>
  </si>
  <si>
    <t>Usuarios, productos y practicas, organizacionales</t>
  </si>
  <si>
    <t>Tipo de Riesgo</t>
  </si>
  <si>
    <r>
      <rPr>
        <b/>
        <sz val="11"/>
        <color theme="1"/>
        <rFont val="Calibri"/>
        <family val="2"/>
        <scheme val="minor"/>
      </rPr>
      <t>Muy Baja:</t>
    </r>
    <r>
      <rPr>
        <sz val="11"/>
        <color theme="1"/>
        <rFont val="Calibri"/>
        <family val="2"/>
        <scheme val="minor"/>
      </rPr>
      <t xml:space="preserve"> La actividad que conlleva el riesgo se ejecuta como máximo 2 veces por año</t>
    </r>
  </si>
  <si>
    <t>Ítem</t>
  </si>
  <si>
    <t>Objetivo Estratégico</t>
  </si>
  <si>
    <t>Afectación Económica o Presupuestal</t>
  </si>
  <si>
    <t>Daños Activos Físicos por Desastres Naturales o Eventos Externos</t>
  </si>
  <si>
    <r>
      <rPr>
        <b/>
        <sz val="11"/>
        <color theme="1"/>
        <rFont val="Calibri"/>
        <family val="2"/>
        <scheme val="minor"/>
      </rPr>
      <t>Económico:</t>
    </r>
    <r>
      <rPr>
        <sz val="11"/>
        <color theme="1"/>
        <rFont val="Calibri"/>
        <family val="2"/>
        <scheme val="minor"/>
      </rPr>
      <t xml:space="preserve"> Afectación menor a 10 SMLMV</t>
    </r>
  </si>
  <si>
    <t>Ejecución y Administración de procesos</t>
  </si>
  <si>
    <r>
      <rPr>
        <b/>
        <sz val="11"/>
        <color theme="1"/>
        <rFont val="Calibri"/>
        <family val="2"/>
        <scheme val="minor"/>
      </rPr>
      <t>Económico:</t>
    </r>
    <r>
      <rPr>
        <sz val="11"/>
        <color theme="1"/>
        <rFont val="Calibri"/>
        <family val="2"/>
        <scheme val="minor"/>
      </rPr>
      <t xml:space="preserve"> Entre 10 y 50 SMLMV</t>
    </r>
  </si>
  <si>
    <t>Aleatoria</t>
  </si>
  <si>
    <t>Afectación Económica (o presupuestal) y Reputacional</t>
  </si>
  <si>
    <t>Estratégico</t>
  </si>
  <si>
    <r>
      <rPr>
        <b/>
        <sz val="11"/>
        <color theme="1"/>
        <rFont val="Calibri"/>
        <family val="2"/>
        <scheme val="minor"/>
      </rPr>
      <t>Económico:</t>
    </r>
    <r>
      <rPr>
        <sz val="11"/>
        <color theme="1"/>
        <rFont val="Calibri"/>
        <family val="2"/>
        <scheme val="minor"/>
      </rPr>
      <t xml:space="preserve"> Entre 50 y 100 SMLMV</t>
    </r>
  </si>
  <si>
    <r>
      <rPr>
        <b/>
        <sz val="11"/>
        <color theme="1"/>
        <rFont val="Calibri"/>
        <family val="2"/>
        <scheme val="minor"/>
      </rPr>
      <t>Económico:</t>
    </r>
    <r>
      <rPr>
        <sz val="11"/>
        <color theme="1"/>
        <rFont val="Calibri"/>
        <family val="2"/>
        <scheme val="minor"/>
      </rPr>
      <t xml:space="preserve"> Entre 100 y 500 SMLMV</t>
    </r>
  </si>
  <si>
    <r>
      <rPr>
        <b/>
        <sz val="11"/>
        <color theme="1"/>
        <rFont val="Calibri"/>
        <family val="2"/>
        <scheme val="minor"/>
      </rPr>
      <t>Económico:</t>
    </r>
    <r>
      <rPr>
        <sz val="11"/>
        <color theme="1"/>
        <rFont val="Calibri"/>
        <family val="2"/>
        <scheme val="minor"/>
      </rPr>
      <t xml:space="preserve"> Mayor a 500 SMLMV</t>
    </r>
  </si>
  <si>
    <r>
      <rPr>
        <b/>
        <sz val="11"/>
        <color theme="1"/>
        <rFont val="Calibri"/>
        <family val="2"/>
        <scheme val="minor"/>
      </rPr>
      <t>Reputacional:</t>
    </r>
    <r>
      <rPr>
        <sz val="11"/>
        <color theme="1"/>
        <rFont val="Calibri"/>
        <family val="2"/>
        <scheme val="minor"/>
      </rPr>
      <t xml:space="preserve"> El riesgo afecta la imagen de la entidad internamente, de conocimiento general, nivel interno, de junta directiva y accionistas y/o de proveedores</t>
    </r>
  </si>
  <si>
    <t>Tipo de Implementación del Control</t>
  </si>
  <si>
    <t>Documentación del Control</t>
  </si>
  <si>
    <t>Atributos de Eficiencia</t>
  </si>
  <si>
    <t>Frecuencia de Aplicación del Control</t>
  </si>
  <si>
    <t>Evidencia del Control</t>
  </si>
  <si>
    <t>Valoración de Controles</t>
  </si>
  <si>
    <t>Análisis del Riesgo Inherente</t>
  </si>
  <si>
    <t>Identificación del Riesgo</t>
  </si>
  <si>
    <t>Impacto Residual</t>
  </si>
  <si>
    <t>Zona de Riesgo Residual</t>
  </si>
  <si>
    <t>Reducir (Transferir)</t>
  </si>
  <si>
    <t>Evaluación del Riesgo - Nivel del Riesgo Residual</t>
  </si>
  <si>
    <t>Estrategias para Combatir el Riesgo</t>
  </si>
  <si>
    <t>Fecha de Implementación
(El monitoreo y seguimiento será cuatrimestral)</t>
  </si>
  <si>
    <t>Mapa de Riesgos Institucional                                                                                                                                                                                                                         Mapa de Riesgos Institucional</t>
  </si>
  <si>
    <t>Corrupción</t>
  </si>
  <si>
    <t>SI</t>
  </si>
  <si>
    <t>NO</t>
  </si>
  <si>
    <t>SI / NO</t>
  </si>
  <si>
    <t>Criterios para Calificar el Riesgo de Corrupción</t>
  </si>
  <si>
    <t>¿Afecta el cumplimiento de metas y objetivos de la dependencia?</t>
  </si>
  <si>
    <t>¿Afecta el cumplimiento de la misión de la Entidad?</t>
  </si>
  <si>
    <t>¿Afecta el cumplimiento de la misión del sector al que pertenece la Entidad?</t>
  </si>
  <si>
    <t>¿Genera perdida de confianza de la Entidad, afectando su reputación ?</t>
  </si>
  <si>
    <t>¿Afecta la prestación del servicio?</t>
  </si>
  <si>
    <t>¿Afecta a los funcionarios del proceso?</t>
  </si>
  <si>
    <t>¿Da lugar al detrimento de la calidad de vida de la comunidad?</t>
  </si>
  <si>
    <t>¿Genera perdida de la información de la Entidad?</t>
  </si>
  <si>
    <t>¿Da lugar a procesos sancionatorios?</t>
  </si>
  <si>
    <t>¿Da lugar a procesos disciplinarios?</t>
  </si>
  <si>
    <t>¿Da lugar a procesos fiscales?</t>
  </si>
  <si>
    <t>¿Da lugar a procesos penales?</t>
  </si>
  <si>
    <t>¿Genera perdida de credibilidad del sector?</t>
  </si>
  <si>
    <t>¿Afecta la imagen regional?</t>
  </si>
  <si>
    <t>¿Afecta la imagen nacional?</t>
  </si>
  <si>
    <t>¿Genera daño ambiental?</t>
  </si>
  <si>
    <t>¿Genera perdida de recursos económicos?</t>
  </si>
  <si>
    <t>¿Genera intervención de los órganos de control, Fiscalía u otros?</t>
  </si>
  <si>
    <t>¿Ocasiona lesiones físicas o perdidas de vidas humanas?</t>
  </si>
  <si>
    <t>Respuestas Positivas</t>
  </si>
  <si>
    <t>Criterios de Impacto
(No aplica para riesgos de corrupción)</t>
  </si>
  <si>
    <t>Seguridad de la Información (Pérdida de Confidencialidad)</t>
  </si>
  <si>
    <t>Seguridad de la Información (Pérdida de la Integridad)</t>
  </si>
  <si>
    <t>Seguridad de la Información (Pérdida de la Disponibilidad)</t>
  </si>
  <si>
    <t>Activo de Información</t>
  </si>
  <si>
    <t>Tipo de Activo de Información</t>
  </si>
  <si>
    <t>Amenaza
(Situación)</t>
  </si>
  <si>
    <t>Vulnerabilidad
(Causa)</t>
  </si>
  <si>
    <t>Tipo Activos de Información</t>
  </si>
  <si>
    <t>Información</t>
  </si>
  <si>
    <t>Software</t>
  </si>
  <si>
    <t>Hardware</t>
  </si>
  <si>
    <t>Servicios</t>
  </si>
  <si>
    <t>Intangibles</t>
  </si>
  <si>
    <t>Componentes de Red</t>
  </si>
  <si>
    <t>Personas</t>
  </si>
  <si>
    <t>Instalaciones</t>
  </si>
  <si>
    <t>Explicación Tipo de Activo de Información</t>
  </si>
  <si>
    <t>Explicación de la Estrategia para Combatir el Riesgo</t>
  </si>
  <si>
    <t>Caracteristicas del Riesgo de Seguridad de la Información</t>
  </si>
  <si>
    <t>MAPA DE RIESGOS INSTITUCIONAL</t>
  </si>
  <si>
    <t>Frecuencia con la cual se realiza la actividad / Se presenta el evento (para riesgos de corrupción)</t>
  </si>
  <si>
    <r>
      <rPr>
        <b/>
        <sz val="11"/>
        <color theme="1"/>
        <rFont val="Calibri"/>
        <family val="2"/>
        <scheme val="minor"/>
      </rPr>
      <t>Casi seguro:</t>
    </r>
    <r>
      <rPr>
        <sz val="11"/>
        <color theme="1"/>
        <rFont val="Calibri"/>
        <family val="2"/>
        <scheme val="minor"/>
      </rPr>
      <t xml:space="preserve"> Mas de una vez al año.</t>
    </r>
  </si>
  <si>
    <r>
      <rPr>
        <b/>
        <sz val="11"/>
        <color theme="1"/>
        <rFont val="Calibri"/>
        <family val="2"/>
        <scheme val="minor"/>
      </rPr>
      <t>Probable:</t>
    </r>
    <r>
      <rPr>
        <sz val="11"/>
        <color theme="1"/>
        <rFont val="Calibri"/>
        <family val="2"/>
        <scheme val="minor"/>
      </rPr>
      <t xml:space="preserve"> Al menos una vez en el ultimo año.</t>
    </r>
  </si>
  <si>
    <r>
      <rPr>
        <b/>
        <sz val="11"/>
        <color theme="1"/>
        <rFont val="Calibri"/>
        <family val="2"/>
        <scheme val="minor"/>
      </rPr>
      <t>Posible:</t>
    </r>
    <r>
      <rPr>
        <sz val="11"/>
        <color theme="1"/>
        <rFont val="Calibri"/>
        <family val="2"/>
        <scheme val="minor"/>
      </rPr>
      <t xml:space="preserve"> Al menos una vez en los últimos dos años.</t>
    </r>
  </si>
  <si>
    <r>
      <rPr>
        <b/>
        <sz val="11"/>
        <color theme="1"/>
        <rFont val="Calibri"/>
        <family val="2"/>
        <scheme val="minor"/>
      </rPr>
      <t>Improbable:</t>
    </r>
    <r>
      <rPr>
        <sz val="11"/>
        <color theme="1"/>
        <rFont val="Calibri"/>
        <family val="2"/>
        <scheme val="minor"/>
      </rPr>
      <t xml:space="preserve"> Al menos una vez en los últimos 5 años.</t>
    </r>
  </si>
  <si>
    <r>
      <rPr>
        <b/>
        <sz val="11"/>
        <color theme="1"/>
        <rFont val="Calibri"/>
        <family val="2"/>
        <scheme val="minor"/>
      </rPr>
      <t>Rara vez:</t>
    </r>
    <r>
      <rPr>
        <sz val="11"/>
        <color theme="1"/>
        <rFont val="Calibri"/>
        <family val="2"/>
        <scheme val="minor"/>
      </rPr>
      <t xml:space="preserve"> No se ha presentado en los últimos cinco años.</t>
    </r>
  </si>
  <si>
    <t>Mensaje</t>
  </si>
  <si>
    <t>Automático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</si>
  <si>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</si>
  <si>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</si>
  <si>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</si>
  <si>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</si>
  <si>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</si>
  <si>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</si>
  <si>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Diligencie la columna anterior.</t>
  </si>
  <si>
    <t>Responsable 1</t>
  </si>
  <si>
    <t>Segregación</t>
  </si>
  <si>
    <t>Periodicidad</t>
  </si>
  <si>
    <t>Proposito</t>
  </si>
  <si>
    <t>Como se realiza la Act</t>
  </si>
  <si>
    <t>Desviaciones</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</si>
  <si>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</si>
  <si>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</si>
  <si>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</si>
  <si>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</si>
  <si>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</si>
  <si>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</si>
  <si>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</si>
  <si>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</si>
  <si>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</si>
  <si>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</si>
  <si>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</si>
  <si>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</si>
  <si>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</si>
  <si>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</si>
  <si>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</si>
  <si>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</si>
  <si>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Describa el control.</t>
  </si>
  <si>
    <t>Atributo</t>
  </si>
  <si>
    <t>Valor</t>
  </si>
  <si>
    <t>Calificación del Diseño del Control</t>
  </si>
  <si>
    <t>Rango de Calificación del Diseño del Control</t>
  </si>
  <si>
    <t>Acción a Realizar</t>
  </si>
  <si>
    <t>Rango de Calificación de la Ejecución del Control</t>
  </si>
  <si>
    <t>Rango Ejecución Control Corrupción</t>
  </si>
  <si>
    <r>
      <rPr>
        <b/>
        <sz val="11"/>
        <color theme="1"/>
        <rFont val="Calibri"/>
        <family val="2"/>
        <scheme val="minor"/>
      </rPr>
      <t>Fuerte =</t>
    </r>
    <r>
      <rPr>
        <sz val="11"/>
        <color theme="1"/>
        <rFont val="Calibri"/>
        <family val="2"/>
        <scheme val="minor"/>
      </rPr>
      <t xml:space="preserve"> El control se ejecuta de manera consistente por parte del responsable.</t>
    </r>
  </si>
  <si>
    <r>
      <rPr>
        <b/>
        <sz val="11"/>
        <color theme="1"/>
        <rFont val="Calibri"/>
        <family val="2"/>
        <scheme val="minor"/>
      </rPr>
      <t>Moderado =</t>
    </r>
    <r>
      <rPr>
        <sz val="11"/>
        <color theme="1"/>
        <rFont val="Calibri"/>
        <family val="2"/>
        <scheme val="minor"/>
      </rPr>
      <t xml:space="preserve"> El control se ejecuta algunas veces por parte del responsable.</t>
    </r>
  </si>
  <si>
    <r>
      <rPr>
        <b/>
        <sz val="11"/>
        <color theme="1"/>
        <rFont val="Calibri"/>
        <family val="2"/>
        <scheme val="minor"/>
      </rPr>
      <t>Débil =</t>
    </r>
    <r>
      <rPr>
        <sz val="11"/>
        <color theme="1"/>
        <rFont val="Calibri"/>
        <family val="2"/>
        <scheme val="minor"/>
      </rPr>
      <t xml:space="preserve"> El control no se ejecuta por parte del responsable.</t>
    </r>
  </si>
  <si>
    <t>Requiere Acciones para Fortalecer</t>
  </si>
  <si>
    <t>Solidez del Control</t>
  </si>
  <si>
    <t>Desplazamientos de Probabilidad e Impacto</t>
  </si>
  <si>
    <t>El control ayuda a disminuir directamente tanto la probabilidad como el impacto.</t>
  </si>
  <si>
    <t>El control ayuda a disminuir directamente la probabilidad e indirectamente el impacto.</t>
  </si>
  <si>
    <t>El control ayuda a disminuir directamente la probabilidad y el impacto no disminuye.</t>
  </si>
  <si>
    <t>El control no disminuye la probabilidad y el impacto disminuye directamente.</t>
  </si>
  <si>
    <t>El Control Ayuda a:</t>
  </si>
  <si>
    <t># de Filas que se Desplaza la Probabilidad en el Mapa de Calor / Riesgo</t>
  </si>
  <si>
    <t>¿Se deja evidencia o rastro de la ejecución del control, que permita a cualquier tercero con la evidencia, llegar a la misma conclusión?</t>
  </si>
  <si>
    <t>Reducir</t>
  </si>
  <si>
    <t>Compartir</t>
  </si>
  <si>
    <t>Acciones para mitigar el nivel de riesgo
(Indique al frente de la actividad, su peso porcentual) (Diligencie todas las acciones dentro de la misma celda)</t>
  </si>
  <si>
    <t>Procesos</t>
  </si>
  <si>
    <t>Alcance</t>
  </si>
  <si>
    <t>Objetivos  Estratégicos</t>
  </si>
  <si>
    <t>Establecer las políticas, lineamientos, directrices, planes, proyectos y recursos que orienten la gestión institucional y la coordinación del SDGR-CC, en cumplimiento de los objetivos, planes y proyectos institucionales en concordancia con la normatividad vigente.</t>
  </si>
  <si>
    <t>Inicia con la definición de políticas, lineamientos, actividades, recursos y herramientas para la planeación institucional, continua con la planeación de las actividades y recursos necesarios para la coordinación de Instancias del Sistema Distrital de Gestión de Riesgos y Cambio Climático, la selección de las acciones establecidas en el PDGRD-CC; hasta la formulación, seguimiento, provisión de planes, lineamientos y normas para la gestión de riesgos y cambio climático en el D.C., y la formulación y seguimiento de los lineamientos FONDIGER, finalizando con implementación de acciones para la mejora de la gestión institucional.</t>
  </si>
  <si>
    <t>Proporcionar lineamientos y servicios tecnológicos en materia de gestión de la información, mediante la administración de la infraestructura, los sistemas de información, redes monitoreo y las comunicaciones en forma oportuna, eficiente y transparente que permita la interoperabilidad, el gobierno abierto, el fortalecimiento, integración e implementación de la innovación en TI, para garantizar la disponibilidad, integridad y confidencialidad de la información en la realización de las actividades y cumplimiento de los objetivos estratégicos del IDIGER, en la toma de decisiones y la movilización institucional y social.</t>
  </si>
  <si>
    <t>Inicia con la definición de estrategias, políticas y lineamientos para la Gestión de TI, continúa con la planeación de las actividades y recursos necesarios de TICS para la Gestión de Riesgos y Cambio Climático hasta la toma de decisiones para la realización de actividades que incluyen las relacionadas con la Ingeniería de Software; administración, seguridad, soporte y operación del Sistema de Información de Gestión del Riego - SIRE, su desarrollo e Interoperabilidad con los Sistemas de Información Distritales permitiendo el acceso público y el ejercicio del Gobierno Abierto; la Administración de la Red de Telecomunicaciones de Emergencias del SDGR-CC y Operación, ampliación y Mantenimiento de las Redes de Monitoreo.</t>
  </si>
  <si>
    <t>Desarrollar acciones de la administración del talento humano, mediante la implementación y seguimiento de instrumentos para el cumplimiento de los objetivos institucionales relacionados.</t>
  </si>
  <si>
    <t>Inicia con la formulación e implementación de actividades orientadas a la Gestión del Talento Humano hasta la implementación de acciones de mejora.</t>
  </si>
  <si>
    <t>Definir, coordinar y ejecutar acciones mediante la divulgación interna y externa de mensajes movilizadores que promuevan una cultura de gestión de riesgos y adaptación al cambio climático para el posicionamiento del IDIGER como coordinador del SDGR-CC.</t>
  </si>
  <si>
    <t>Inicia con la formulación del Plan Estratégico de Comunicaciones y finaliza con el desarrollo de campañas, estrategias, piezas y acciones comunicativas.</t>
  </si>
  <si>
    <t>Gestionar  el conocimiento e innovación en el IDIGER mediante su identificación, almacenamiento, transformación y transferencia en la  formulación  y ejecución de los procesos para el mejoramiento organizacional y de  la prestación de los servicios de la entidad.</t>
  </si>
  <si>
    <t>Inicia con la identificación de fuentes de información y conocimiento clave y finaliza con la transferencia del conocimiento para contribuir a las buenas prácticas en función de la innovación institucional.</t>
  </si>
  <si>
    <t>Desde la identificación y caracterización de escenarios de riesgo, el análisis de riesgos de manera general y detallada, definición de medidas de reducción de riesgo, incluidas las acciones de monitoreo de riesgos en la ciudad.</t>
  </si>
  <si>
    <t xml:space="preserve">Planear, coordinar y ejecutar acciones que propendan por la mitigación del riesgo, la prevención del riesgo y la adaptación al cambio climático a través de intervenciones correctivas, prospectivas y de protección financiera para la reducción del riesgo y la adaptación al cambio climático de acuerdo a la Ley 1523 del 2012 y a la Ley 1931 del 2018, contribuyendo al desarrollo sostenible de la ciudad, la protección y el  mejoramiento de la calidad de vida de los ciudadanos. </t>
  </si>
  <si>
    <t>Inicia con la recopilación de información de línea base y la planeación de actividades que serán insumo de las actividades a ejecutar. Este proceso se desarrolla en el marco de la reducción de los escenarios del riesgo identificados, a través de intervenciones: a) prospectivas: Educación, Iniciativas de Participación Ciudadana, Gestión Local y Planificación sectorial; b)correctivas: obras de mitigación del riesgo y adaptación al cambio climático, Reasentamientos, adecuación de predios reasentados y Sistemas de Drenaje Pluvial Sostenible; c) de Protección Financiera; d) y de Adaptación al Cambio climático y Gestión de riesgos hidroclimáticos. Por último, se realiza la verificación, ajuste y retroalimentación de las actividades ejecutadas.</t>
  </si>
  <si>
    <t>Realizar acciones de preparación y ejecución para una oportuna y adecuada respuesta a emergencias y desastres, encaminadas a disminuir el impacto en las personas, los bienes, la infraestructura, los medios de subsistencia, la prestación de servicios o los recursos ambientales, materiales, económicas o ambientales, facilitando la implementación de la recuperación temprana.</t>
  </si>
  <si>
    <t>Desde la preparación para la coordinación e implementación de las actividades necesarias para la prestación de servicios de respuesta y atención de emergencias, ejecutando las actividades de soporte o funciones para coordinar, organizar y administrar emergencias y la preparación para la recuperación posterior a la emergencia según normatividad vigente aplicable al proceso de manejo de emergencias.</t>
  </si>
  <si>
    <t>Administrar los bienes y servicios de la entidad, mediante la correcta ejecución de los recursos para el efectivo funcionamiento de la infraestructura física y del parque automotor.</t>
  </si>
  <si>
    <t>Inicia con la formulación de los planes de la gestión administrativa y finaliza con las acciones de mejoramiento.</t>
  </si>
  <si>
    <t>Gestionar la adquisición de bienes y servicios para cumplir la misión y objetivos institucionales establecidos en los planes, programas y proyectos del IDIGER de acuerdo con la normatividad vigente.</t>
  </si>
  <si>
    <t>Inicia con la planeación de la contratación, continua con la selección, contratación, ejecución y finaliza con el cierre del expediente.</t>
  </si>
  <si>
    <t>Ejercer la defensa de los intereses de la Entidad a través de la adecuada asesoría jurídica y representación judicial y extrajudicial encaminada a la prevención el daño antijurídico.</t>
  </si>
  <si>
    <t>Este proceso abarca el análisis interno de los asuntos y problemas jurídicos relacionados con la actividad de la Entidad, el cual se realiza en los diferentes espacios intra e inter institucionales, hasta el ejercicio de la representación judicial y extrajudicial.</t>
  </si>
  <si>
    <t>Coordinar, administrar y controlar las operaciones presupuestales, de tesorería y contables del IDIGER y FONDIGER, mediante la aplicación de la normatividad legal vigente, para asegurar la calidad, confiabilidad, razonabilidad y oportunidad de la información financiera y presupuestal.</t>
  </si>
  <si>
    <t>Inicia con la ejecución de la operación financiera, continúa con el registro de la ejecución de los recursos, pago de obligaciones, identificación de ingresos, reconocimiento contable y presentación de los informes financieros hasta la implementación de las acciones de mejoramiento del IDIGER.</t>
  </si>
  <si>
    <t>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t>
  </si>
  <si>
    <t>Inicia con la definición del diagnóstico, la elaboración y aplicación de instrumentos archivísticos y la estructuración de planes y programas de Gestión Documental y termina con la implementación de las acciones de mejora del proceso.</t>
  </si>
  <si>
    <t>Garantizar la atención a la ciudadanía mediante la generación e implementación de estrategias que permita orientar y dar respuesta de manera efectiva a los requerimientos de las partes interesadas.</t>
  </si>
  <si>
    <t>Inicia con la planeación de las actividades y recursos necesarios para la atención a la ciudadanía hasta el seguimiento de las mismas que incluyen las actividades relacionadas con la Administración, análisis de peticiones, quejas, reclamos, la defensoría de los derechos de la ciudadanía y la elaboración de seguimientos e informes.</t>
  </si>
  <si>
    <t>Evaluar la eficacia y eficiencia del Sistema de Control Interno de la entidad, de manera independiente y objetiva, mediante la aplicación de los roles asignados a la Oficina de Control Interno (Liderazgo estratégico, enfoque hacia la prevención, evaluación de la gestión del riesgo, relación con entes externos de control y el de evaluación y seguimiento), en el marco de aseguramiento y consultoría, para generar valor agregado y aportar al cumplimiento de los objetivos institucionales.</t>
  </si>
  <si>
    <t>Inicia con la identificación de necesidades y planeación de las actividades de la vigencia para la ejecución de los roles de la Oficina de Control Interno como evaluador independiente del Sistema de Control Interno, continua con la elaboración y aprobación del Plan Anual de Auditorias para la vigencia y su ejecución; la comunicación de resultados de los informes,  seguimiento a los planes de mejoramiento de la entidad y finaliza con el seguimiento a las actividades del Plan Anual de Auditorías y su adecuación y mejora de las actividades que le competen cuando aplique.</t>
  </si>
  <si>
    <t>No. 2: Fortalecer y promover el conocimiento del riesgo de desastres y efectos del cambio climático para la toma de decisiones frente a las medidas de reducción, manejo y adaptación en el Distrito de Capital.</t>
  </si>
  <si>
    <t>No. 1: 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</si>
  <si>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No. 7: Fortalecer los procesos estratégicos, de apoyo y evaluación mediante la implementación de lineamientos que soporten la gestión misional en cumplimiento de los objetivos institucionales en el marco de la mejora continua.</t>
  </si>
  <si>
    <t>No. 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</si>
  <si>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No. 4: Fortalecer la identificación y ejecución de acciones de reducción del riesgo al igual que las medidas de adaptación al cambio climático en Bogotá D.C.</t>
  </si>
  <si>
    <t>No. 5: Fortalecer el manejo de emergencias, calamidades y/o desastres en el marco del SDGR – CC en Bogotá D.C.</t>
  </si>
  <si>
    <t>No. 3: Modernizar el sistema de Información de Gestión de Riesgos y Cambio Climático con enfoque de escenarios.</t>
  </si>
  <si>
    <r>
      <rPr>
        <b/>
        <sz val="10"/>
        <color theme="1"/>
        <rFont val="Arial"/>
        <family val="2"/>
      </rPr>
      <t>Versión:</t>
    </r>
    <r>
      <rPr>
        <sz val="10"/>
        <color theme="1"/>
        <rFont val="Arial"/>
        <family val="2"/>
      </rPr>
      <t xml:space="preserve"> 14</t>
    </r>
  </si>
  <si>
    <r>
      <rPr>
        <b/>
        <sz val="10"/>
        <color theme="1"/>
        <rFont val="Arial"/>
        <family val="2"/>
      </rPr>
      <t>Código:</t>
    </r>
    <r>
      <rPr>
        <sz val="10"/>
        <color theme="1"/>
        <rFont val="Arial"/>
        <family val="2"/>
      </rPr>
      <t xml:space="preserve"> DE-FT-13</t>
    </r>
  </si>
  <si>
    <t>Generar conocimiento del Riesgo y los efectos de cambio climático mediante el análisis de información general y detallada para definir acciones de reducción de riesgo, adaptación al cambio climático y manejo de desastres en la
ciudad.</t>
  </si>
  <si>
    <t>Dependencia(s) / Grupo(s) Responsable(s)</t>
  </si>
  <si>
    <t>Valoración de Controles de Corrupción                                                                                                                                                                                                                                          Valoración de Controles de Corrupción</t>
  </si>
  <si>
    <t>PRIMER REPORTE 1 DE ENERO A 30 DE ABRIL DE 2022</t>
  </si>
  <si>
    <t>SEGUNDO REPORTE 1 DE MAYO A 31 DE AGOSTO DE 2022</t>
  </si>
  <si>
    <t>TERCER REPORTE 1 DE SEPTIEMBRE A 31 DE DICIEMBRE DE 2022</t>
  </si>
  <si>
    <t>Proyecto de Inversión</t>
  </si>
  <si>
    <t>Plan de Acción Anual por Proceso</t>
  </si>
  <si>
    <t>Plan de Acción Acuerdo 790 de 2020</t>
  </si>
  <si>
    <t>Plan Anual de Adquisiciones</t>
  </si>
  <si>
    <t>Plan Anual de Vacantes</t>
  </si>
  <si>
    <t>Plan de Previsión de Recursos Humanos</t>
  </si>
  <si>
    <t>Plan Institucional de Archivo - PINAR</t>
  </si>
  <si>
    <t>Plan Institucional de Capacitación</t>
  </si>
  <si>
    <t>Plan de Incentivos Institucionales</t>
  </si>
  <si>
    <t>Plan de Trabajo Anual en Seguridad y Salud en el Trabajo</t>
  </si>
  <si>
    <t>Plan Anticorrupción y de Atención al Ciudadano</t>
  </si>
  <si>
    <t>Plan de Tratamiento de Riesgos de Seguridad y Privacidad de la Información</t>
  </si>
  <si>
    <t>Plan de Seguridad y Privacidad de la Información</t>
  </si>
  <si>
    <t>Plan de Mejoramiento Institucional</t>
  </si>
  <si>
    <t>Plan de Mejoramiento de Entes de Control</t>
  </si>
  <si>
    <t>Plan de Participación Ciudadana</t>
  </si>
  <si>
    <t>Plan Anual de Auditoría</t>
  </si>
  <si>
    <t>Plan de Acción MIPG - SGC</t>
  </si>
  <si>
    <t>Otros:</t>
  </si>
  <si>
    <t>Plan Estratégico de TIC - PETI</t>
  </si>
  <si>
    <t>Plan Estratégico Institucional - PEI</t>
  </si>
  <si>
    <t>Plan Estratégico de Talento Humano</t>
  </si>
  <si>
    <t>Plan Estadístico Distrital</t>
  </si>
  <si>
    <t>Plan Distrital de Gestión del Riesgo de Desastres y del Cambio Climático</t>
  </si>
  <si>
    <t>Objetivo Estratégico Asociado al Proceso:</t>
  </si>
  <si>
    <t>Plan de Emergencias de la Entidad</t>
  </si>
  <si>
    <t>Marque con una "X" los planes, programas o proyectos asociados al Proceso:</t>
  </si>
  <si>
    <t xml:space="preserve">Otros: </t>
  </si>
  <si>
    <t>Fuga de Capital Intelectual</t>
  </si>
  <si>
    <t>Para Bloqueo de Listas</t>
  </si>
  <si>
    <t>Plan de Gestión Integral de Residuos</t>
  </si>
  <si>
    <t>PROMEDIO CUMPLIMIENTO DEL PLAN  (EFICACIA)</t>
  </si>
  <si>
    <t>PORCENTAJE PROGRAMADO POR CUATRIMESTRE</t>
  </si>
  <si>
    <t xml:space="preserve">EFICIENCIA EN LA EJECUCION DEL PLAN </t>
  </si>
  <si>
    <t>1er Cuatrimestre</t>
  </si>
  <si>
    <t>2do Cuatrimestre</t>
  </si>
  <si>
    <t>3er Cuatrimestre</t>
  </si>
  <si>
    <t>% de Avance del Proceso</t>
  </si>
  <si>
    <t>% de Avance OCI</t>
  </si>
  <si>
    <r>
      <rPr>
        <b/>
        <sz val="10"/>
        <color theme="1"/>
        <rFont val="Arial"/>
        <family val="2"/>
      </rPr>
      <t>Página:</t>
    </r>
    <r>
      <rPr>
        <sz val="10"/>
        <color theme="1"/>
        <rFont val="Arial"/>
        <family val="2"/>
      </rPr>
      <t xml:space="preserve"> 9 de 9</t>
    </r>
  </si>
  <si>
    <r>
      <rPr>
        <b/>
        <sz val="10"/>
        <color theme="1"/>
        <rFont val="Arial"/>
        <family val="2"/>
      </rPr>
      <t>Página:</t>
    </r>
    <r>
      <rPr>
        <sz val="10"/>
        <color theme="1"/>
        <rFont val="Arial"/>
        <family val="2"/>
      </rPr>
      <t xml:space="preserve"> 8 de 9</t>
    </r>
  </si>
  <si>
    <r>
      <rPr>
        <b/>
        <sz val="10"/>
        <color theme="1"/>
        <rFont val="Arial"/>
        <family val="2"/>
      </rPr>
      <t>Página:</t>
    </r>
    <r>
      <rPr>
        <sz val="10"/>
        <color theme="1"/>
        <rFont val="Arial"/>
        <family val="2"/>
      </rPr>
      <t xml:space="preserve"> 7 de 9</t>
    </r>
  </si>
  <si>
    <r>
      <rPr>
        <b/>
        <sz val="10"/>
        <color theme="1"/>
        <rFont val="Arial"/>
        <family val="2"/>
      </rPr>
      <t>Página:</t>
    </r>
    <r>
      <rPr>
        <sz val="10"/>
        <color theme="1"/>
        <rFont val="Arial"/>
        <family val="2"/>
      </rPr>
      <t xml:space="preserve"> 6 de 9</t>
    </r>
  </si>
  <si>
    <r>
      <rPr>
        <b/>
        <sz val="10"/>
        <color theme="1"/>
        <rFont val="Arial"/>
        <family val="2"/>
      </rPr>
      <t>Página:</t>
    </r>
    <r>
      <rPr>
        <sz val="10"/>
        <color theme="1"/>
        <rFont val="Arial"/>
        <family val="2"/>
      </rPr>
      <t xml:space="preserve"> 5 de 9</t>
    </r>
  </si>
  <si>
    <r>
      <rPr>
        <b/>
        <sz val="10"/>
        <color theme="1"/>
        <rFont val="Arial"/>
        <family val="2"/>
      </rPr>
      <t>Página:</t>
    </r>
    <r>
      <rPr>
        <sz val="10"/>
        <color theme="1"/>
        <rFont val="Arial"/>
        <family val="2"/>
      </rPr>
      <t xml:space="preserve"> 4 de 9</t>
    </r>
  </si>
  <si>
    <r>
      <rPr>
        <b/>
        <sz val="10"/>
        <color theme="1"/>
        <rFont val="Arial"/>
        <family val="2"/>
      </rPr>
      <t>Página:</t>
    </r>
    <r>
      <rPr>
        <sz val="10"/>
        <color theme="1"/>
        <rFont val="Arial"/>
        <family val="2"/>
      </rPr>
      <t xml:space="preserve"> 3 de 9</t>
    </r>
  </si>
  <si>
    <r>
      <rPr>
        <b/>
        <sz val="10"/>
        <color theme="1"/>
        <rFont val="Arial"/>
        <family val="2"/>
      </rPr>
      <t>Página:</t>
    </r>
    <r>
      <rPr>
        <sz val="10"/>
        <color theme="1"/>
        <rFont val="Arial"/>
        <family val="2"/>
      </rPr>
      <t xml:space="preserve"> 2 de 9</t>
    </r>
  </si>
  <si>
    <r>
      <rPr>
        <b/>
        <sz val="10"/>
        <color theme="1"/>
        <rFont val="Arial"/>
        <family val="2"/>
      </rPr>
      <t>Página:</t>
    </r>
    <r>
      <rPr>
        <sz val="10"/>
        <color theme="1"/>
        <rFont val="Arial"/>
        <family val="2"/>
      </rPr>
      <t xml:space="preserve"> 1 de 9</t>
    </r>
  </si>
  <si>
    <t>Punto de Riesgo</t>
  </si>
  <si>
    <t>Analisis del Riesgo Inherente</t>
  </si>
  <si>
    <t>Criterios de Impacto
(No aplica para riesgos de corrupción, LA/FT y corrupción en Trámites, OPA's y CAIP)</t>
  </si>
  <si>
    <t>% de Probabilidad Inicial</t>
  </si>
  <si>
    <t>% de Impacto Inicial</t>
  </si>
  <si>
    <t>Calculo de Probabilidad Residual (%)</t>
  </si>
  <si>
    <t>Calculo de Impacto Residual (%)</t>
  </si>
  <si>
    <t>% Inicial de Valoración del Control</t>
  </si>
  <si>
    <t>Solidez del Conjunto de  Controles</t>
  </si>
  <si>
    <t>Promedio de la Solidez del Conjunto de  Controles</t>
  </si>
  <si>
    <t>Acciones para Mitigar el Nivel de Riesgo</t>
  </si>
  <si>
    <t>Factores Internos (Análisis DOFA)</t>
  </si>
  <si>
    <t>Factores Externos (Análisis DOFA)</t>
  </si>
  <si>
    <t>Factores Políticos</t>
  </si>
  <si>
    <t>Factores Sociales</t>
  </si>
  <si>
    <t>Factores Legales</t>
  </si>
  <si>
    <t>Plan Estratégico de Seguridad Vial</t>
  </si>
  <si>
    <t>Factores Económicos</t>
  </si>
  <si>
    <t>Factores Tecnológicos</t>
  </si>
  <si>
    <t>Factores Ecológicos</t>
  </si>
  <si>
    <t>Factores Externos (Análisis PESTEL)</t>
  </si>
  <si>
    <t>Análisis Cuantitativo del Apetito, Tolerancia y Capacidad del Riesgo</t>
  </si>
  <si>
    <t>Unidad de Medida
del Apetito, Tolerancia y Capacidad del Riesgo</t>
  </si>
  <si>
    <t>Justificación
(Explique los argumentos que justifican los valores establecidos de apetito, tolerancia y capacidad del riesgo)</t>
  </si>
  <si>
    <t>Apetito del Riesgo
(Rango de Valores)</t>
  </si>
  <si>
    <t>Tolerancia del Riesgo
(Rango de Valores)</t>
  </si>
  <si>
    <t>Capacidad del Riesgo
(Rango de Valores)</t>
  </si>
  <si>
    <t>Periodo de Tiempo de la Capacidad del Riesgo</t>
  </si>
  <si>
    <t>Responsable de Ejecutar el Control</t>
  </si>
  <si>
    <t>Complemento</t>
  </si>
  <si>
    <t>Sin Control</t>
  </si>
  <si>
    <t>Ubicación de la(s) Evidencia(s) de la Ejecución del Control</t>
  </si>
  <si>
    <t>Fuente(s) de Información para la Ejecución del Control</t>
  </si>
  <si>
    <t>¿Cómo se investigan y resuelven las observaciones, desviaciones o diferencias identificadas como resultado de la ejecución del control?</t>
  </si>
  <si>
    <t>Atributos Informativos / Cualitativos (No afectan la valoración)</t>
  </si>
  <si>
    <t>Acción a Ejecutar</t>
  </si>
  <si>
    <r>
      <rPr>
        <b/>
        <sz val="10"/>
        <color theme="1"/>
        <rFont val="Arial"/>
        <family val="2"/>
      </rPr>
      <t>Vigente desde:</t>
    </r>
    <r>
      <rPr>
        <sz val="10"/>
        <color theme="1"/>
        <rFont val="Arial"/>
        <family val="2"/>
      </rPr>
      <t xml:space="preserve"> 08/06/2022</t>
    </r>
  </si>
  <si>
    <t>Historia laboral del servidor público incompleta y desactualizada.</t>
  </si>
  <si>
    <t>Desconocimiento del procedimiento historia laboral.</t>
  </si>
  <si>
    <t>Nomina</t>
  </si>
  <si>
    <t>X</t>
  </si>
  <si>
    <t>La información del proceso no esta compilada, es dispersa, sin criterios de almacenamiento, hay duplicidad, se encuentran borradores y no se conoce el documento definitivo.</t>
  </si>
  <si>
    <t>Debilidad en la inducción y en el entrenamiento en el puesto de trabajo</t>
  </si>
  <si>
    <t>Poca actualizacion de conocimientos del talento humano</t>
  </si>
  <si>
    <t xml:space="preserve">Ausencia de herramientas tecnologicas para la administracion del talento humano. </t>
  </si>
  <si>
    <t>Se cuenta con cuatro (4) empleos los cuales estan provistos en su mayoria con serviodores con derechos de carrera administativa.</t>
  </si>
  <si>
    <t>Se cuenta con recursos para la ejecucion de los planes</t>
  </si>
  <si>
    <t>Se tienen procedimientos para ejecutar las actividades</t>
  </si>
  <si>
    <t>Acceder a informacion a través del aplicativo SIDEAP</t>
  </si>
  <si>
    <t>Contar con e banco de hojas de vida Talento No Palanca para la contratacion de personal</t>
  </si>
  <si>
    <t>Auditorias de entes de control</t>
  </si>
  <si>
    <t>Rotacion de personal por concursos de meritos en otras entidades</t>
  </si>
  <si>
    <t>Aunque el proceso está catalogado como estrategico funciona operativamente</t>
  </si>
  <si>
    <t>Insuficientes e inadrecuados puestos de trabajo</t>
  </si>
  <si>
    <t>Control politico por parte del Concejo de Bogotá</t>
  </si>
  <si>
    <t>Control de tutela por parte de la Secretaria de Ambiente</t>
  </si>
  <si>
    <t>Transferencia de recursos por parte de la secretaria distrital de hacienda</t>
  </si>
  <si>
    <t>Recursos FONDIGER</t>
  </si>
  <si>
    <t>Muy Baja: La actividad que conlleva el riesgo se ejecuta como máximo 2 veces por año</t>
  </si>
  <si>
    <t>Baja: La actividad que conlleva el riesgo se ejecuta de 3 a 24 veces por año</t>
  </si>
  <si>
    <t>Media: La actividad que conlleva el riesgo se ejecuta de 24 a 500 veces por año</t>
  </si>
  <si>
    <t>Alta: La actividad que conlleva el riesgo se ejecuta mínimo 500 veces al año y máximo 5000 veces por año</t>
  </si>
  <si>
    <t>Económico: Entre 100 y 500 SMLMV</t>
  </si>
  <si>
    <t>Vinculación y Desvinculación</t>
  </si>
  <si>
    <t>Sst</t>
  </si>
  <si>
    <t>Situaciones administrativas</t>
  </si>
  <si>
    <t>Desconocimiento del procedimiento.</t>
  </si>
  <si>
    <t>Falta de control en las actividades del procedimiento</t>
  </si>
  <si>
    <t>Desconocimiento del procedimiento y normatividad vigente.</t>
  </si>
  <si>
    <t>Personal no capacitado.</t>
  </si>
  <si>
    <t>Desconocimiento de la normatividad vigente.</t>
  </si>
  <si>
    <t>Elaboración inequivoca del acto administrativo.</t>
  </si>
  <si>
    <t>No presentar los informes del decreto 612 del 2018.</t>
  </si>
  <si>
    <t>Falta de planeación de las actividades enmarcadas en plan de trabajo de sst.</t>
  </si>
  <si>
    <t>Falta de aprobación en las actividades del plan.</t>
  </si>
  <si>
    <t>1) Actualizar procedimiento de situaciones administrativas (incluyendo la normatividad vigente) 100%</t>
  </si>
  <si>
    <t>Gestion del talento humano</t>
  </si>
  <si>
    <t>1) Realizar capacitación entre gestion documental y gestion del talento humano para el buen manejo de la historia laboral. 50%
2) Tener una solo funcionario que realiza la alimentación y/o actualizacion de la historia laboral. 50%</t>
  </si>
  <si>
    <t>Gestion del talento humano
Gestion documental</t>
  </si>
  <si>
    <t>1) Presentación de informes en los tiempos establecidos. 50%
2) Realización cronograma de trabajo del plan estrategico. 50%</t>
  </si>
  <si>
    <t>Gestion del talento humano
SST</t>
  </si>
  <si>
    <t>1) Realizar el plan de trabajo (cronograma) de las actividades del sistema de gestión de SST. 50%
2) Seguimiento cuatrimestral al plan de trabajo de SST</t>
  </si>
  <si>
    <t>1) Actualizar los procedimientos de vinculación y desvinculación, describiendo las actividades de control que mitiguen dicho riesgo. 100%</t>
  </si>
  <si>
    <t>Gestión del talento humano</t>
  </si>
  <si>
    <t>1) Actualizar a los funcionarios con la normatividad vigente. 50%
2) Revisar y actualizar el procedimiento de nomina. 50%</t>
  </si>
  <si>
    <t>Posibilidad de Afectación Económica o Presupuestal por Vinculacion o retiro de servidor publico de manera inadecuado debido a desconocimiento del procedimiento.</t>
  </si>
  <si>
    <t>Posibilidad de Afectación Económica o Presupuestal por la Inadecuada liquidacion de la nomina debido al Desconocimiento del procedimiento y normatividad vigente.</t>
  </si>
  <si>
    <t>Posibilidad de Afectación Económica o Presupuestal por incumplimienhto del Plan Anual de SST debido a Falta de planeación de las actividades enmarcadas en plan de trabajo de SST.</t>
  </si>
  <si>
    <t>Posibilidad de Afectación Económica o Presupuestal por errores en la elaboracion de los actos administrativos debido al Desconocimiento de la normatividad vigente.</t>
  </si>
  <si>
    <t>Posibilidad de Afectación Económica o Presupuestal por la perdida de informacion de las historias laborales debido al Desconocimiento del procedimiento de historia laboral.</t>
  </si>
  <si>
    <t>no adecuada planeación en la ejecución del plan estratégico del talento humano.</t>
  </si>
  <si>
    <t>Posibilidad de Afectación Económica o Presupuestal por el Incumplimiento del Decreto 612 del 2018 debido a la no adecuada planeación en la ejecución del plan estratégico del talento humano.</t>
  </si>
  <si>
    <t>Riesgo nuevo.
Es necesario dar inicio a la ejecución de las actividades planteadas en el plan de acción a partir del 01 de septiembre de 2022</t>
  </si>
  <si>
    <t>Actividades de desvinculación y traslado (funcionarios).</t>
  </si>
  <si>
    <t>por la alta rotación de personal de planta (carrera administrativa y provisional)</t>
  </si>
  <si>
    <t>Debido a la falta de lineamientos y herramientas institucionalizados para una adecuada transferencia de conocimiento.</t>
  </si>
  <si>
    <t>Posibilidad de afectación economica o presupuestal, por la alta rotación de personal de planta, debido a la falta de lineamientos y herramientas institucionalizados para una adecuada trasferencia de conocimiento.</t>
  </si>
  <si>
    <t>Entrega de informes de actividades y/o terminación o cesión de contratos de prestación de servicios (contratistas).</t>
  </si>
  <si>
    <t>por debilidades en la revisión de los productos entregados por los contratistas de prestación de servicios</t>
  </si>
  <si>
    <t>Posibilidad de afectación economica o presupuestal, por debilidades en la revisión de los productos entregados por los contratistas de prestación de servicios, debido a la falta de lineamientos y herramientas institucionalizados para una adecuada trasferencia de conocimiento.</t>
  </si>
  <si>
    <t>Reputacional: El riesgo afecta la imagen de de la entidad con efecto publicitario sostenido a nivel de sector administrativo, nivel departamental o municipal</t>
  </si>
  <si>
    <t>Reputacional: El riesgo afecta la imagen de la entidad internamente, de conocimiento general, nivel interno, de junta directiva y accionistas y/o de proveedores</t>
  </si>
  <si>
    <t>1 a 7</t>
  </si>
  <si>
    <t>8 a 10</t>
  </si>
  <si>
    <t>50</t>
  </si>
  <si>
    <t>Unidad</t>
  </si>
  <si>
    <t>1 a 30</t>
  </si>
  <si>
    <t>31 a 35</t>
  </si>
  <si>
    <t>800</t>
  </si>
  <si>
    <t>La capacidad se definió de acuerdo al número de desvinculaciones, traslados, licencias, incapacidades y vacaciones que historicamente se han generado en la Entidad, dividido en tres para determinar la capacidad por cuatrimestre.</t>
  </si>
  <si>
    <t>Se calculó con el número de contratistas de prestación de servicios, multiplicado por 12 meses, con el fin de determinar la capacidad del riesgo.</t>
  </si>
  <si>
    <t>El Jefe Inmediato</t>
  </si>
  <si>
    <t>verifica el acta de entrega de puesto de trabajo con sus respectivos soportes,</t>
  </si>
  <si>
    <t>remitida por el funcionario al momento de una desvinculación o traslado laboral.</t>
  </si>
  <si>
    <t>El funcionario</t>
  </si>
  <si>
    <t>realiza el informe o charla en la que transfiere el conocimiento adquirido,</t>
  </si>
  <si>
    <t>producto de una capacitación brindada por el IDIGER mediante su Plan Institucional de Capacitación.</t>
  </si>
  <si>
    <t>El Supervisor del contrato</t>
  </si>
  <si>
    <t>verifica el informe de actividades y soportes entregados por el Contratista de prestación de servicios,</t>
  </si>
  <si>
    <t>de manera mensual.</t>
  </si>
  <si>
    <t>Historias Laborales</t>
  </si>
  <si>
    <t>Acta de entrega firmada por el funcionario que recibe el puesto de trabajo, quien garantiza al jefe inmediato la entrega idonea del mismo.</t>
  </si>
  <si>
    <t xml:space="preserve">Si el funcionario que recibe el puesto de trabajo no esta conforme con la entrega, el jefe inmediato solicita fortalecer dicha entrega y se condiciona el pago de nomina. </t>
  </si>
  <si>
    <t>Capacitación presencial o virtual para transferir el conocimiento a los funcionarios de la Entidad, o Elaboración de informe de los conocimientos adquiridos en la capacitación recibida.</t>
  </si>
  <si>
    <t>El control no permite identificar desviaciones o diferencias.</t>
  </si>
  <si>
    <t>Carpeta fisica de cada contrato de prestación de servicios. A nivel digital en el NAS administrado por la Dirección TIC.</t>
  </si>
  <si>
    <t>Informe de actividades mensuales de los contratistas de prestación de servicios.</t>
  </si>
  <si>
    <t>En caso de que el supervisor identifique diferencias en las evidencias con respecto a las actividades reportadas, devuelve el informe para que el contratista realice los ajustes pertinentes.</t>
  </si>
  <si>
    <t>1) 31/12/2022
2) 31/12/2022
3) 31/12/2022</t>
  </si>
  <si>
    <t>1) Identificación y diligenciamiento del mapa de conocimiento tacito y explicito por procesos (40%).
2) Fortalecimiento de los lineamientos de transferencia de conocimiento actuales, producto de las capacitaciones brindadas a los funcionarios (30%).
3) Fortalecimiento de la transferencia de conocimiento en los eventos de rotación de personal (30%).</t>
  </si>
  <si>
    <t>1) Talento Humano
2) Talento Humano
3) Talento Humano</t>
  </si>
  <si>
    <t>Administración de carpetas compartidas y gestión de usuarios</t>
  </si>
  <si>
    <t>Accesos no autorizados</t>
  </si>
  <si>
    <t>Debilidad en la solicitud oportuna para la actualizacion de los permisos de la carpetas compartidas.</t>
  </si>
  <si>
    <t>Posibilidad de afectación economica, reputacional y perdida de la confidencialidad de la información almacenada en las carpetas compartidas de cada proceso, debido a las debilidades en la solicitud oportuna para la actualizacion de los permisos de la carpetas compartidas.</t>
  </si>
  <si>
    <t>Muy Alta: La actividad que conlleva el riesgo se ejecuta más de 5000 veces por año</t>
  </si>
  <si>
    <t>Trabajo en Casa y Teletrabajo</t>
  </si>
  <si>
    <t>Instalación de software malicioso en los equipos de computo personales, cuando se realiza trabajo en casa o teletrabajo.</t>
  </si>
  <si>
    <t>Desconocimiento por parte de los procesos, de los riesgos de ciber seguridad.</t>
  </si>
  <si>
    <t>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t>
  </si>
  <si>
    <t>1% al 5%</t>
  </si>
  <si>
    <t>6% al 10%</t>
  </si>
  <si>
    <t>100%</t>
  </si>
  <si>
    <t>Porcentaje de accesos no autorizados o de solicitudes de actualización no realizadas</t>
  </si>
  <si>
    <t>Porcentaje de instalaciones de software malicioso</t>
  </si>
  <si>
    <t>Se determinó la unidad de medida de manera porcentual, de acuerdo al historico de casos de los que se tienen conocimiento desde la Oficina TIC</t>
  </si>
  <si>
    <t>Carpeta compartida del proceso que contiene información y los instrumentos de control para el desarrollo de las actividades del proceso.</t>
  </si>
  <si>
    <t>Información que reposa en los computadores personales de los colaboradores cuando realizan trabajo en casa y teletrabajo.</t>
  </si>
  <si>
    <t>El subdirector, Jefe o personal delegado</t>
  </si>
  <si>
    <t>Solicita a través de la mesa de servicio y cuando sea necesario.</t>
  </si>
  <si>
    <t>el acceso a las carpetas compartidas, para el personal que considere pertinente.</t>
  </si>
  <si>
    <t>Aplicativo o herramienta de mesa de servicio</t>
  </si>
  <si>
    <t>Propiedades de la carpeta donde se visualicen los usuarios con los permisos o reporte solicitado a la Oficina TICS.</t>
  </si>
  <si>
    <t>Se corrigen y se resuelven inmediatamente si se detecta alguna inconsistencia.</t>
  </si>
  <si>
    <t>1) Solicitar el reporte de permisos de las carpetas compartidas (NAS) a la Oficina TIC y solicitar en caso de ser necesario, mediante mesa de servicio, los ajustes y accesos correspondientes. (100%)</t>
  </si>
  <si>
    <t>1) Solicitar el acceso a traves de VPN para todos los funcionarios y contratistas que lo requieran, de acuerdo a la necesidad de cada uno de ellos. (100%)
2) Realizar por parte de los funcionarios y contratistas (minimo el 50%), el curso virtual de ciberseguridad, gestionado por el proceso TIC.</t>
  </si>
  <si>
    <t>1) 31/12/2022</t>
  </si>
  <si>
    <t>1) 31/12/2022
2) 31/12/2022</t>
  </si>
  <si>
    <t>1) Talento Humano</t>
  </si>
  <si>
    <t>1) Talento Humano
2) Talento Humano</t>
  </si>
  <si>
    <t>Diligenciamiento periodico del formulario de declaración  de conflicto de interés en la plataforma SIDEAP por los funcionarios de la Entidad.</t>
  </si>
  <si>
    <t>El funcionario presenta un conflicto de intereses pero no se declara impedido para desempeñar sus funciones, ante una situación en la que puede tener un interes particular o directo que afecte su regulación, gestión, control o decisiones.</t>
  </si>
  <si>
    <t>Falta de seguimiento a los casos declarados por los funcionarios de la Entidad en la plataforma del SIDEAP.</t>
  </si>
  <si>
    <t>Posibilidad de afectación economica o presupuestal cuando un funcionario presenta un conflicto de intereses pero no se declara impedido para desempeñar sus funciones, ante una situación en la que puede tener un interes particular o directo que afecte su regulación, gestión, control o decisiones, debido a la falta de seguimiento a los casos declarados por los funcionarios de la Entidad en la plataforma del SIDEAP.</t>
  </si>
  <si>
    <t>Improbable: Al menos una vez en los últimos 5 años.</t>
  </si>
  <si>
    <t>No hay control definido</t>
  </si>
  <si>
    <t>Débil = El control no se ejecuta por parte del responsable.</t>
  </si>
  <si>
    <t>1) Establecer y documentar los lineamientos necesarios para subsanar los conflictos de intereses que presenten los funcionarios, de acuerdo a las competencias del proceso de talento humanos. (30%).
2) Identificar y requerir a los funcionarios que declararon un conflicto de intereses, para conocer a profundidad los casos y las acciones que se puedan tomar desde las competencias del proceso. (30%).
3) Realizar una Matriz de seguimiento a los casos declarados por los funcionarios como conflicto de interes. (15%)
4) Sensibilizar a los funcionarios de la Entidad en materia de conflicto de interes (fundamento legal, buenas practicas, concpetos, etc). (25%)</t>
  </si>
  <si>
    <t>1) 31/12/2022
2) 31/12/2022
3) 31/12/2022
4) 31/12/2022</t>
  </si>
  <si>
    <t>1) Subdirección Corporativa
2) Subdirección Corporativa
3) Subdirección Corporativa
4) Subdirección Corporativa</t>
  </si>
  <si>
    <t>05/01/2023 No hay registro de reporte ni cargue de evidencias para el periodo correspondiente</t>
  </si>
  <si>
    <t>05/01/2023 La OAP no genero los lineamientos para la ejecución de la acción</t>
  </si>
</sst>
</file>

<file path=xl/styles.xml><?xml version="1.0" encoding="utf-8"?>
<styleSheet xmlns="http://schemas.openxmlformats.org/spreadsheetml/2006/main">
  <numFmts count="2">
    <numFmt numFmtId="164" formatCode="0.0%"/>
    <numFmt numFmtId="165" formatCode="0.0"/>
  </numFmts>
  <fonts count="44">
    <font>
      <sz val="11"/>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sz val="11"/>
      <name val="Arial Narrow"/>
      <family val="2"/>
    </font>
    <font>
      <sz val="10"/>
      <color theme="1"/>
      <name val="Arial Narrow"/>
      <family val="2"/>
    </font>
    <font>
      <b/>
      <sz val="14"/>
      <name val="Arial Narrow"/>
      <family val="2"/>
    </font>
    <font>
      <b/>
      <sz val="11"/>
      <name val="Arial Narrow"/>
      <family val="2"/>
    </font>
    <font>
      <sz val="9"/>
      <name val="Century Gothic"/>
      <family val="2"/>
    </font>
    <font>
      <b/>
      <sz val="22"/>
      <color theme="0"/>
      <name val="Calibri"/>
      <family val="2"/>
      <scheme val="minor"/>
    </font>
    <font>
      <sz val="16"/>
      <color theme="1"/>
      <name val="Calibri"/>
      <family val="2"/>
      <scheme val="minor"/>
    </font>
    <font>
      <sz val="10"/>
      <color theme="1"/>
      <name val="Calibri"/>
      <family val="2"/>
      <scheme val="minor"/>
    </font>
    <font>
      <b/>
      <sz val="12"/>
      <name val="Calibri"/>
      <family val="2"/>
      <scheme val="minor"/>
    </font>
    <font>
      <sz val="11"/>
      <color theme="0"/>
      <name val="Calibri"/>
      <family val="2"/>
      <scheme val="minor"/>
    </font>
    <font>
      <b/>
      <sz val="9"/>
      <color indexed="81"/>
      <name val="Tahoma"/>
      <family val="2"/>
    </font>
    <font>
      <b/>
      <sz val="11"/>
      <color theme="0"/>
      <name val="Arial Narrow"/>
      <family val="2"/>
    </font>
    <font>
      <b/>
      <sz val="8"/>
      <color theme="0"/>
      <name val="Arial Narrow"/>
      <family val="2"/>
    </font>
    <font>
      <b/>
      <sz val="12"/>
      <color theme="0"/>
      <name val="Calibri"/>
      <family val="2"/>
      <scheme val="minor"/>
    </font>
    <font>
      <sz val="8"/>
      <color theme="1"/>
      <name val="Century Gothic"/>
      <family val="2"/>
    </font>
    <font>
      <b/>
      <sz val="11"/>
      <color theme="1"/>
      <name val="Century Gothic"/>
      <family val="2"/>
    </font>
    <font>
      <b/>
      <sz val="10"/>
      <color theme="1"/>
      <name val="Arial"/>
      <family val="2"/>
    </font>
    <font>
      <sz val="10"/>
      <color theme="1"/>
      <name val="Arial"/>
      <family val="2"/>
    </font>
    <font>
      <b/>
      <sz val="10"/>
      <name val="Arial"/>
      <family val="2"/>
    </font>
    <font>
      <b/>
      <sz val="22"/>
      <name val="Arial Narrow"/>
      <family val="2"/>
    </font>
    <font>
      <b/>
      <sz val="10"/>
      <color theme="0"/>
      <name val="Arial"/>
      <family val="2"/>
    </font>
    <font>
      <b/>
      <sz val="10"/>
      <color theme="0"/>
      <name val="Arial Narrow"/>
      <family val="2"/>
    </font>
    <font>
      <sz val="11"/>
      <color theme="1"/>
      <name val="Arial"/>
      <family val="2"/>
    </font>
    <font>
      <b/>
      <sz val="9"/>
      <color theme="1"/>
      <name val="Century Gothic"/>
      <family val="2"/>
    </font>
    <font>
      <sz val="7"/>
      <color theme="1"/>
      <name val="Arial"/>
      <family val="2"/>
    </font>
    <font>
      <sz val="7"/>
      <color theme="1"/>
      <name val="Century Gothic"/>
      <family val="2"/>
    </font>
    <font>
      <b/>
      <sz val="14"/>
      <color theme="1"/>
      <name val="Arial Narrow"/>
      <family val="2"/>
    </font>
    <font>
      <sz val="9"/>
      <color theme="0"/>
      <name val="Century Gothic"/>
      <family val="2"/>
    </font>
    <font>
      <b/>
      <sz val="9"/>
      <color theme="0"/>
      <name val="Century Gothic"/>
      <family val="2"/>
    </font>
    <font>
      <b/>
      <sz val="13"/>
      <name val="Arial Narrow"/>
      <family val="2"/>
    </font>
    <font>
      <sz val="13"/>
      <name val="Calibri"/>
      <family val="2"/>
      <scheme val="minor"/>
    </font>
    <font>
      <b/>
      <sz val="9"/>
      <name val="Arial Narrow"/>
      <family val="2"/>
    </font>
    <font>
      <b/>
      <sz val="9"/>
      <name val="Calibri"/>
      <family val="2"/>
      <scheme val="minor"/>
    </font>
    <font>
      <sz val="9"/>
      <color theme="1"/>
      <name val="Arial Narrow"/>
      <family val="2"/>
    </font>
    <font>
      <sz val="9"/>
      <color theme="1"/>
      <name val="Calibri"/>
      <family val="2"/>
      <scheme val="minor"/>
    </font>
    <font>
      <b/>
      <sz val="12"/>
      <color theme="1"/>
      <name val="Calibri"/>
      <family val="2"/>
      <scheme val="minor"/>
    </font>
    <font>
      <sz val="11"/>
      <color rgb="FF000000"/>
      <name val="Arial"/>
      <family val="2"/>
    </font>
    <font>
      <b/>
      <sz val="10"/>
      <color theme="1"/>
      <name val="Arial Narrow"/>
      <family val="2"/>
    </font>
    <font>
      <b/>
      <sz val="13"/>
      <color theme="1"/>
      <name val="Arial Narrow"/>
      <family val="2"/>
    </font>
  </fonts>
  <fills count="13">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F0"/>
        <bgColor rgb="FFA7CA56"/>
      </patternFill>
    </fill>
    <fill>
      <patternFill patternType="solid">
        <fgColor theme="0" tint="-4.9989318521683403E-2"/>
        <bgColor indexed="64"/>
      </patternFill>
    </fill>
    <fill>
      <patternFill patternType="solid">
        <fgColor rgb="FF00B050"/>
        <bgColor indexed="64"/>
      </patternFill>
    </fill>
    <fill>
      <patternFill patternType="solid">
        <fgColor theme="0" tint="-4.9989318521683403E-2"/>
        <bgColor rgb="FFFEF2CB"/>
      </patternFill>
    </fill>
    <fill>
      <patternFill patternType="solid">
        <fgColor rgb="FF002060"/>
        <bgColor rgb="FFA7CA56"/>
      </patternFill>
    </fill>
    <fill>
      <patternFill patternType="solid">
        <fgColor rgb="FF00B050"/>
        <bgColor rgb="FFA7CA56"/>
      </patternFill>
    </fill>
    <fill>
      <patternFill patternType="solid">
        <fgColor theme="0" tint="-4.9989318521683403E-2"/>
        <bgColor rgb="FFA7CA56"/>
      </patternFill>
    </fill>
    <fill>
      <patternFill patternType="solid">
        <fgColor theme="0" tint="-4.9989318521683403E-2"/>
        <bgColor rgb="FFEFEFEF"/>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5">
    <xf numFmtId="0" fontId="0" fillId="0" borderId="0"/>
    <xf numFmtId="9" fontId="1" fillId="0" borderId="0" applyFont="0" applyFill="0" applyBorder="0" applyAlignment="0" applyProtection="0"/>
    <xf numFmtId="0" fontId="27" fillId="0" borderId="0"/>
    <xf numFmtId="0" fontId="41" fillId="0" borderId="0"/>
    <xf numFmtId="9" fontId="41" fillId="0" borderId="0" applyFont="0" applyFill="0" applyBorder="0" applyAlignment="0" applyProtection="0"/>
  </cellStyleXfs>
  <cellXfs count="220">
    <xf numFmtId="0" fontId="0" fillId="0" borderId="0" xfId="0"/>
    <xf numFmtId="0" fontId="22" fillId="0" borderId="1" xfId="0" applyFont="1" applyFill="1" applyBorder="1" applyAlignment="1" applyProtection="1">
      <alignment horizontal="left" vertical="center"/>
      <protection hidden="1"/>
    </xf>
    <xf numFmtId="0" fontId="3" fillId="0" borderId="0" xfId="0" applyFont="1" applyProtection="1">
      <protection hidden="1"/>
    </xf>
    <xf numFmtId="0" fontId="3" fillId="2" borderId="0" xfId="0" applyFont="1" applyFill="1" applyProtection="1">
      <protection hidden="1"/>
    </xf>
    <xf numFmtId="0" fontId="0" fillId="0" borderId="0" xfId="0" applyBorder="1" applyProtection="1">
      <protection hidden="1"/>
    </xf>
    <xf numFmtId="0" fontId="22" fillId="0" borderId="1" xfId="0" applyFont="1" applyFill="1" applyBorder="1" applyAlignment="1" applyProtection="1">
      <alignment horizontal="left" vertical="center" wrapText="1"/>
      <protection hidden="1"/>
    </xf>
    <xf numFmtId="14" fontId="22" fillId="0" borderId="1" xfId="0" applyNumberFormat="1" applyFont="1" applyFill="1" applyBorder="1" applyAlignment="1" applyProtection="1">
      <alignment horizontal="left" vertical="center" wrapText="1"/>
      <protection hidden="1"/>
    </xf>
    <xf numFmtId="0" fontId="3" fillId="6" borderId="1"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protection hidden="1"/>
    </xf>
    <xf numFmtId="0" fontId="19" fillId="0" borderId="0" xfId="0" applyFont="1" applyFill="1" applyBorder="1" applyAlignment="1" applyProtection="1">
      <alignment horizontal="center"/>
      <protection hidden="1"/>
    </xf>
    <xf numFmtId="0" fontId="20" fillId="0" borderId="0"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6" fillId="3"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9" fillId="4" borderId="1" xfId="0" applyFont="1" applyFill="1" applyBorder="1" applyAlignment="1" applyProtection="1">
      <alignment horizontal="center" vertical="center" wrapText="1"/>
      <protection hidden="1"/>
    </xf>
    <xf numFmtId="0" fontId="4" fillId="0" borderId="0" xfId="0" applyFont="1" applyAlignment="1" applyProtection="1">
      <alignment horizontal="left" vertical="center"/>
      <protection hidden="1"/>
    </xf>
    <xf numFmtId="0" fontId="2" fillId="6"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0" xfId="0" applyFont="1" applyAlignment="1" applyProtection="1">
      <alignment horizontal="left" vertical="center" wrapText="1"/>
      <protection hidden="1"/>
    </xf>
    <xf numFmtId="0" fontId="0" fillId="0" borderId="0" xfId="0" applyProtection="1">
      <protection hidden="1"/>
    </xf>
    <xf numFmtId="0" fontId="0" fillId="0" borderId="0" xfId="0" applyAlignment="1" applyProtection="1">
      <alignment wrapText="1"/>
      <protection hidden="1"/>
    </xf>
    <xf numFmtId="0" fontId="0" fillId="0" borderId="0" xfId="0" applyAlignment="1" applyProtection="1">
      <alignment horizontal="center"/>
      <protection hidden="1"/>
    </xf>
    <xf numFmtId="0" fontId="28" fillId="8" borderId="1" xfId="2" applyFont="1" applyFill="1" applyBorder="1" applyAlignment="1" applyProtection="1">
      <alignment horizontal="center" vertical="center" wrapText="1"/>
      <protection hidden="1"/>
    </xf>
    <xf numFmtId="0" fontId="28" fillId="8" borderId="1" xfId="2" applyFont="1" applyFill="1" applyBorder="1" applyAlignment="1" applyProtection="1">
      <alignment horizontal="center" vertical="center"/>
      <protection hidden="1"/>
    </xf>
    <xf numFmtId="0" fontId="29" fillId="0" borderId="0" xfId="2" applyFont="1" applyProtection="1">
      <protection hidden="1"/>
    </xf>
    <xf numFmtId="0" fontId="30" fillId="6" borderId="1" xfId="2" applyFont="1" applyFill="1" applyBorder="1" applyAlignment="1" applyProtection="1">
      <alignment horizontal="left" vertical="center" wrapText="1"/>
      <protection hidden="1"/>
    </xf>
    <xf numFmtId="0" fontId="30" fillId="0" borderId="1" xfId="2" applyFont="1" applyBorder="1" applyAlignment="1" applyProtection="1">
      <alignment horizontal="justify" vertical="center" wrapText="1"/>
      <protection hidden="1"/>
    </xf>
    <xf numFmtId="0" fontId="29" fillId="0" borderId="0" xfId="2" applyFont="1" applyAlignment="1" applyProtection="1">
      <alignment horizontal="justify"/>
      <protection hidden="1"/>
    </xf>
    <xf numFmtId="0" fontId="30" fillId="0" borderId="1" xfId="2" applyFont="1" applyBorder="1" applyAlignment="1" applyProtection="1">
      <alignment horizontal="justify" vertical="center"/>
      <protection hidden="1"/>
    </xf>
    <xf numFmtId="0" fontId="29" fillId="0" borderId="0" xfId="2" applyFont="1" applyAlignment="1" applyProtection="1">
      <alignment wrapText="1"/>
      <protection hidden="1"/>
    </xf>
    <xf numFmtId="9" fontId="31" fillId="7" borderId="11" xfId="1" applyFont="1" applyFill="1" applyBorder="1" applyAlignment="1" applyProtection="1">
      <alignment horizontal="center" vertical="center"/>
      <protection hidden="1"/>
    </xf>
    <xf numFmtId="0" fontId="32" fillId="9" borderId="1" xfId="0" applyFont="1" applyFill="1" applyBorder="1" applyAlignment="1" applyProtection="1">
      <alignment horizontal="center" vertical="center" wrapText="1"/>
      <protection hidden="1"/>
    </xf>
    <xf numFmtId="0" fontId="9" fillId="5" borderId="1" xfId="0" applyFont="1" applyFill="1" applyBorder="1" applyAlignment="1" applyProtection="1">
      <alignment horizontal="center" vertical="center" wrapText="1"/>
      <protection hidden="1"/>
    </xf>
    <xf numFmtId="0" fontId="33" fillId="10" borderId="1" xfId="0" applyFont="1" applyFill="1" applyBorder="1" applyAlignment="1" applyProtection="1">
      <alignment horizontal="center" vertical="center" wrapText="1"/>
      <protection hidden="1"/>
    </xf>
    <xf numFmtId="0" fontId="40" fillId="0" borderId="9" xfId="0" applyFont="1" applyBorder="1" applyAlignment="1" applyProtection="1">
      <alignment horizontal="center" vertical="center"/>
      <protection locked="0"/>
    </xf>
    <xf numFmtId="0" fontId="40" fillId="0" borderId="1" xfId="0" applyFont="1" applyBorder="1" applyAlignment="1" applyProtection="1">
      <alignment horizontal="center" vertical="center"/>
      <protection locked="0"/>
    </xf>
    <xf numFmtId="9" fontId="2" fillId="6" borderId="1" xfId="1" applyFont="1" applyFill="1" applyBorder="1" applyAlignment="1" applyProtection="1">
      <alignment horizontal="center" vertical="center"/>
      <protection hidden="1"/>
    </xf>
    <xf numFmtId="10" fontId="2" fillId="6" borderId="1" xfId="4" applyNumberFormat="1"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justify" vertical="center" wrapText="1"/>
      <protection hidden="1"/>
    </xf>
    <xf numFmtId="9" fontId="5" fillId="0" borderId="1" xfId="1" applyFont="1" applyFill="1" applyBorder="1" applyAlignment="1" applyProtection="1">
      <alignment horizontal="center" vertical="center" wrapText="1"/>
      <protection hidden="1"/>
    </xf>
    <xf numFmtId="0" fontId="6" fillId="0" borderId="1" xfId="0" applyFont="1" applyFill="1" applyBorder="1" applyAlignment="1" applyProtection="1">
      <alignment horizontal="justify" vertical="center" wrapText="1"/>
      <protection locked="0"/>
    </xf>
    <xf numFmtId="0" fontId="3" fillId="6" borderId="1" xfId="0" applyFont="1" applyFill="1" applyBorder="1" applyAlignment="1" applyProtection="1">
      <alignment horizontal="center" vertical="center"/>
      <protection hidden="1"/>
    </xf>
    <xf numFmtId="0" fontId="8" fillId="6" borderId="3" xfId="0" applyFont="1" applyFill="1" applyBorder="1" applyAlignment="1" applyProtection="1">
      <alignment horizontal="center" vertical="center" wrapText="1"/>
      <protection hidden="1"/>
    </xf>
    <xf numFmtId="0" fontId="6" fillId="0" borderId="1" xfId="0"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vertical="center" wrapText="1"/>
      <protection locked="0"/>
    </xf>
    <xf numFmtId="164" fontId="5" fillId="0" borderId="1" xfId="1" applyNumberFormat="1" applyFont="1" applyFill="1" applyBorder="1" applyAlignment="1" applyProtection="1">
      <alignment horizontal="center" vertical="center" wrapText="1"/>
      <protection hidden="1"/>
    </xf>
    <xf numFmtId="0" fontId="3" fillId="0" borderId="2" xfId="0" applyFont="1" applyFill="1" applyBorder="1" applyAlignment="1" applyProtection="1">
      <alignment horizontal="justify" vertical="center" wrapText="1"/>
      <protection hidden="1"/>
    </xf>
    <xf numFmtId="0" fontId="22" fillId="0" borderId="1" xfId="0" applyFont="1" applyFill="1" applyBorder="1" applyAlignment="1" applyProtection="1">
      <alignment vertical="center"/>
      <protection hidden="1"/>
    </xf>
    <xf numFmtId="0" fontId="16" fillId="3"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locked="0"/>
    </xf>
    <xf numFmtId="0" fontId="26" fillId="3"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justify" vertical="center" wrapText="1"/>
      <protection hidden="1"/>
    </xf>
    <xf numFmtId="0" fontId="6" fillId="0" borderId="1" xfId="0" applyFont="1" applyFill="1" applyBorder="1" applyAlignment="1" applyProtection="1">
      <alignment horizontal="justify" vertical="center"/>
      <protection hidden="1"/>
    </xf>
    <xf numFmtId="0" fontId="3" fillId="0"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justify" vertical="center" wrapText="1"/>
      <protection locked="0"/>
    </xf>
    <xf numFmtId="0" fontId="18" fillId="3" borderId="1" xfId="0" applyFont="1" applyFill="1" applyBorder="1" applyAlignment="1" applyProtection="1">
      <alignment horizontal="center" vertical="center" wrapText="1"/>
      <protection hidden="1"/>
    </xf>
    <xf numFmtId="0" fontId="13" fillId="6" borderId="1" xfId="0" applyFont="1" applyFill="1" applyBorder="1" applyAlignment="1" applyProtection="1">
      <alignment horizontal="center" vertical="center"/>
      <protection hidden="1"/>
    </xf>
    <xf numFmtId="0" fontId="12" fillId="0" borderId="1" xfId="0" applyFont="1" applyBorder="1" applyAlignment="1" applyProtection="1">
      <alignment horizontal="justify" vertical="center" wrapText="1"/>
      <protection hidden="1"/>
    </xf>
    <xf numFmtId="0" fontId="18" fillId="3" borderId="6" xfId="0" applyFont="1" applyFill="1" applyBorder="1" applyAlignment="1" applyProtection="1">
      <alignment horizontal="center" vertical="center" wrapText="1"/>
      <protection hidden="1"/>
    </xf>
    <xf numFmtId="0" fontId="18" fillId="3" borderId="7" xfId="0" applyFont="1" applyFill="1" applyBorder="1" applyAlignment="1" applyProtection="1">
      <alignment horizontal="center" vertical="center" wrapText="1"/>
      <protection hidden="1"/>
    </xf>
    <xf numFmtId="0" fontId="18" fillId="3" borderId="10" xfId="0" applyFont="1" applyFill="1" applyBorder="1" applyAlignment="1" applyProtection="1">
      <alignment horizontal="center" vertical="center" wrapText="1"/>
      <protection hidden="1"/>
    </xf>
    <xf numFmtId="0" fontId="18" fillId="3" borderId="3" xfId="0" applyFont="1" applyFill="1" applyBorder="1" applyAlignment="1" applyProtection="1">
      <alignment horizontal="center" vertical="center" wrapText="1"/>
      <protection hidden="1"/>
    </xf>
    <xf numFmtId="0" fontId="18" fillId="3" borderId="8" xfId="0" applyFont="1" applyFill="1" applyBorder="1" applyAlignment="1" applyProtection="1">
      <alignment horizontal="center" vertical="center" wrapText="1"/>
      <protection hidden="1"/>
    </xf>
    <xf numFmtId="0" fontId="18" fillId="3" borderId="9"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locked="0"/>
    </xf>
    <xf numFmtId="0" fontId="13" fillId="6" borderId="1" xfId="0" applyFont="1" applyFill="1" applyBorder="1" applyAlignment="1" applyProtection="1">
      <alignment horizontal="center" vertical="center" wrapText="1"/>
      <protection hidden="1"/>
    </xf>
    <xf numFmtId="0" fontId="12" fillId="0" borderId="1" xfId="0" applyFont="1" applyBorder="1" applyAlignment="1" applyProtection="1">
      <alignment horizontal="justify" vertical="center"/>
      <protection hidden="1"/>
    </xf>
    <xf numFmtId="0" fontId="13" fillId="6" borderId="2" xfId="0" applyFont="1" applyFill="1" applyBorder="1" applyAlignment="1" applyProtection="1">
      <alignment horizontal="center" vertical="center" wrapText="1"/>
      <protection hidden="1"/>
    </xf>
    <xf numFmtId="0" fontId="12" fillId="0" borderId="2" xfId="0" applyFont="1" applyBorder="1" applyAlignment="1" applyProtection="1">
      <alignment horizontal="justify" vertical="center"/>
      <protection hidden="1"/>
    </xf>
    <xf numFmtId="0" fontId="23" fillId="0" borderId="6" xfId="0" applyFont="1" applyFill="1" applyBorder="1" applyAlignment="1" applyProtection="1">
      <alignment horizontal="center" vertical="center"/>
      <protection hidden="1"/>
    </xf>
    <xf numFmtId="0" fontId="23" fillId="0" borderId="7"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3" fillId="0" borderId="5"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center"/>
      <protection hidden="1"/>
    </xf>
    <xf numFmtId="0" fontId="23" fillId="0" borderId="16" xfId="0" applyFont="1" applyFill="1" applyBorder="1" applyAlignment="1" applyProtection="1">
      <alignment horizontal="center" vertical="center"/>
      <protection hidden="1"/>
    </xf>
    <xf numFmtId="0" fontId="23" fillId="0" borderId="13" xfId="0" applyFont="1" applyFill="1" applyBorder="1" applyAlignment="1" applyProtection="1">
      <alignment horizontal="center" vertical="center"/>
      <protection hidden="1"/>
    </xf>
    <xf numFmtId="0" fontId="23" fillId="0" borderId="14" xfId="0" applyFont="1" applyFill="1" applyBorder="1" applyAlignment="1" applyProtection="1">
      <alignment horizontal="center" vertical="center"/>
      <protection hidden="1"/>
    </xf>
    <xf numFmtId="0" fontId="23" fillId="0" borderId="15" xfId="0" applyFont="1" applyFill="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2" fillId="0" borderId="3" xfId="0" applyFont="1" applyBorder="1" applyAlignment="1" applyProtection="1">
      <alignment horizontal="center" vertical="center" wrapText="1"/>
      <protection hidden="1"/>
    </xf>
    <xf numFmtId="0" fontId="12" fillId="0" borderId="9" xfId="0" applyFont="1" applyBorder="1" applyAlignment="1" applyProtection="1">
      <alignment horizontal="center" vertical="center" wrapText="1"/>
      <protection hidden="1"/>
    </xf>
    <xf numFmtId="0" fontId="12" fillId="0" borderId="3"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49" fontId="5" fillId="0" borderId="1" xfId="0" applyNumberFormat="1" applyFont="1" applyFill="1" applyBorder="1" applyAlignment="1" applyProtection="1">
      <alignment horizontal="center" vertical="center" wrapText="1"/>
      <protection locked="0"/>
    </xf>
    <xf numFmtId="0" fontId="43" fillId="6" borderId="1"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12"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horizontal="center"/>
      <protection hidden="1"/>
    </xf>
    <xf numFmtId="0" fontId="16" fillId="3" borderId="12" xfId="0" applyFont="1" applyFill="1" applyBorder="1" applyAlignment="1" applyProtection="1">
      <alignment horizontal="center" vertical="center" wrapText="1"/>
      <protection hidden="1"/>
    </xf>
    <xf numFmtId="0" fontId="16" fillId="3" borderId="4"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protection hidden="1"/>
    </xf>
    <xf numFmtId="0" fontId="34" fillId="6" borderId="1" xfId="0"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protection hidden="1"/>
    </xf>
    <xf numFmtId="0" fontId="7" fillId="6" borderId="2" xfId="0" applyFont="1" applyFill="1" applyBorder="1" applyAlignment="1" applyProtection="1">
      <alignment horizontal="center" vertical="center" textRotation="90"/>
      <protection hidden="1"/>
    </xf>
    <xf numFmtId="0" fontId="7" fillId="6" borderId="12" xfId="0" applyFont="1" applyFill="1" applyBorder="1" applyAlignment="1" applyProtection="1">
      <alignment horizontal="center" vertical="center" textRotation="90"/>
      <protection hidden="1"/>
    </xf>
    <xf numFmtId="0" fontId="7" fillId="6" borderId="4" xfId="0" applyFont="1" applyFill="1" applyBorder="1" applyAlignment="1" applyProtection="1">
      <alignment horizontal="center" vertical="center" textRotation="90"/>
      <protection hidden="1"/>
    </xf>
    <xf numFmtId="0" fontId="8" fillId="6" borderId="2" xfId="0" applyFont="1" applyFill="1" applyBorder="1" applyAlignment="1" applyProtection="1">
      <alignment horizontal="center" vertical="center"/>
      <protection hidden="1"/>
    </xf>
    <xf numFmtId="0" fontId="8" fillId="6" borderId="12" xfId="0" applyFont="1" applyFill="1" applyBorder="1" applyAlignment="1" applyProtection="1">
      <alignment horizontal="center" vertical="center"/>
      <protection hidden="1"/>
    </xf>
    <xf numFmtId="0" fontId="8" fillId="6" borderId="4" xfId="0"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hidden="1"/>
    </xf>
    <xf numFmtId="9" fontId="3" fillId="0" borderId="1" xfId="0" applyNumberFormat="1" applyFont="1" applyFill="1" applyBorder="1" applyAlignment="1" applyProtection="1">
      <alignment horizontal="center" vertical="center" wrapText="1"/>
      <protection hidden="1"/>
    </xf>
    <xf numFmtId="9" fontId="6" fillId="0" borderId="1" xfId="0" applyNumberFormat="1"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center" vertical="center" textRotation="90"/>
      <protection hidden="1"/>
    </xf>
    <xf numFmtId="0" fontId="24" fillId="0" borderId="1" xfId="0" applyFont="1" applyFill="1" applyBorder="1" applyAlignment="1" applyProtection="1">
      <alignment horizontal="center" vertical="center"/>
      <protection hidden="1"/>
    </xf>
    <xf numFmtId="0" fontId="22" fillId="0" borderId="3" xfId="0" applyFont="1" applyFill="1" applyBorder="1" applyAlignment="1" applyProtection="1">
      <alignment horizontal="left" vertical="center"/>
      <protection hidden="1"/>
    </xf>
    <xf numFmtId="0" fontId="22" fillId="0" borderId="8" xfId="0" applyFont="1" applyFill="1" applyBorder="1" applyAlignment="1" applyProtection="1">
      <alignment horizontal="left" vertical="center"/>
      <protection hidden="1"/>
    </xf>
    <xf numFmtId="0" fontId="22" fillId="0" borderId="9" xfId="0" applyFont="1" applyFill="1" applyBorder="1" applyAlignment="1" applyProtection="1">
      <alignment horizontal="left" vertical="center"/>
      <protection hidden="1"/>
    </xf>
    <xf numFmtId="0" fontId="23" fillId="0" borderId="1" xfId="0" applyFont="1" applyFill="1" applyBorder="1" applyAlignment="1" applyProtection="1">
      <alignment horizontal="center" vertical="center"/>
      <protection hidden="1"/>
    </xf>
    <xf numFmtId="0" fontId="24" fillId="0" borderId="6" xfId="0" applyFont="1" applyFill="1" applyBorder="1" applyAlignment="1" applyProtection="1">
      <alignment horizontal="center" vertical="center"/>
      <protection hidden="1"/>
    </xf>
    <xf numFmtId="0" fontId="24" fillId="0" borderId="10" xfId="0" applyFont="1" applyFill="1" applyBorder="1" applyAlignment="1" applyProtection="1">
      <alignment horizontal="center" vertical="center"/>
      <protection hidden="1"/>
    </xf>
    <xf numFmtId="0" fontId="24" fillId="0" borderId="5" xfId="0" applyFont="1" applyFill="1" applyBorder="1" applyAlignment="1" applyProtection="1">
      <alignment horizontal="center" vertical="center"/>
      <protection hidden="1"/>
    </xf>
    <xf numFmtId="0" fontId="24" fillId="0" borderId="16" xfId="0" applyFont="1" applyFill="1" applyBorder="1" applyAlignment="1" applyProtection="1">
      <alignment horizontal="center" vertical="center"/>
      <protection hidden="1"/>
    </xf>
    <xf numFmtId="0" fontId="24" fillId="0" borderId="13" xfId="0" applyFont="1" applyFill="1" applyBorder="1" applyAlignment="1" applyProtection="1">
      <alignment horizontal="center" vertical="center"/>
      <protection hidden="1"/>
    </xf>
    <xf numFmtId="0" fontId="24" fillId="0" borderId="15" xfId="0" applyFont="1" applyFill="1" applyBorder="1" applyAlignment="1" applyProtection="1">
      <alignment horizontal="center" vertical="center"/>
      <protection hidden="1"/>
    </xf>
    <xf numFmtId="0" fontId="3" fillId="0" borderId="1" xfId="0" applyFont="1" applyFill="1" applyBorder="1" applyAlignment="1" applyProtection="1">
      <alignment horizontal="justify" vertical="center" wrapText="1"/>
      <protection hidden="1"/>
    </xf>
    <xf numFmtId="0" fontId="22" fillId="0" borderId="1" xfId="0" applyFont="1" applyFill="1" applyBorder="1" applyAlignment="1" applyProtection="1">
      <alignment horizontal="left" vertical="center"/>
      <protection hidden="1"/>
    </xf>
    <xf numFmtId="0" fontId="34" fillId="6" borderId="3" xfId="0" applyFont="1" applyFill="1" applyBorder="1" applyAlignment="1" applyProtection="1">
      <alignment horizontal="center" vertical="center"/>
      <protection hidden="1"/>
    </xf>
    <xf numFmtId="0" fontId="34" fillId="6" borderId="8" xfId="0" applyFont="1" applyFill="1" applyBorder="1" applyAlignment="1" applyProtection="1">
      <alignment horizontal="center" vertical="center"/>
      <protection hidden="1"/>
    </xf>
    <xf numFmtId="0" fontId="34" fillId="6" borderId="9" xfId="0" applyFont="1" applyFill="1" applyBorder="1" applyAlignment="1" applyProtection="1">
      <alignment horizontal="center" vertical="center"/>
      <protection hidden="1"/>
    </xf>
    <xf numFmtId="0" fontId="8" fillId="6" borderId="3" xfId="0" applyFont="1" applyFill="1" applyBorder="1" applyAlignment="1" applyProtection="1">
      <alignment horizontal="center" vertical="center" wrapText="1"/>
      <protection hidden="1"/>
    </xf>
    <xf numFmtId="0" fontId="8" fillId="6" borderId="8" xfId="0" applyFont="1" applyFill="1" applyBorder="1" applyAlignment="1" applyProtection="1">
      <alignment horizontal="center" vertical="center" wrapText="1"/>
      <protection hidden="1"/>
    </xf>
    <xf numFmtId="0" fontId="8" fillId="6" borderId="4"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0" fontId="8" fillId="6" borderId="13" xfId="0" applyFont="1" applyFill="1" applyBorder="1" applyAlignment="1" applyProtection="1">
      <alignment horizontal="center" vertical="center" wrapText="1"/>
      <protection hidden="1"/>
    </xf>
    <xf numFmtId="0" fontId="8" fillId="6" borderId="14" xfId="0" applyFont="1" applyFill="1" applyBorder="1" applyAlignment="1" applyProtection="1">
      <alignment horizontal="center" vertical="center" wrapText="1"/>
      <protection hidden="1"/>
    </xf>
    <xf numFmtId="0" fontId="8" fillId="6" borderId="15" xfId="0" applyFont="1" applyFill="1" applyBorder="1" applyAlignment="1" applyProtection="1">
      <alignment horizontal="center" vertical="center" wrapText="1"/>
      <protection hidden="1"/>
    </xf>
    <xf numFmtId="0" fontId="5" fillId="0" borderId="2" xfId="1" applyNumberFormat="1" applyFont="1" applyFill="1" applyBorder="1" applyAlignment="1" applyProtection="1">
      <alignment horizontal="center" vertical="center" wrapText="1"/>
      <protection hidden="1"/>
    </xf>
    <xf numFmtId="0" fontId="5" fillId="0" borderId="12" xfId="1" applyNumberFormat="1" applyFont="1" applyFill="1" applyBorder="1" applyAlignment="1" applyProtection="1">
      <alignment horizontal="center" vertical="center" wrapText="1"/>
      <protection hidden="1"/>
    </xf>
    <xf numFmtId="0" fontId="5" fillId="0" borderId="4" xfId="1" applyNumberFormat="1"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165" fontId="3" fillId="0" borderId="2" xfId="0" applyNumberFormat="1" applyFont="1" applyFill="1" applyBorder="1" applyAlignment="1" applyProtection="1">
      <alignment horizontal="center" vertical="center" wrapText="1"/>
      <protection hidden="1"/>
    </xf>
    <xf numFmtId="165" fontId="3" fillId="0" borderId="12" xfId="0" applyNumberFormat="1" applyFont="1" applyFill="1" applyBorder="1" applyAlignment="1" applyProtection="1">
      <alignment horizontal="center" vertical="center" wrapText="1"/>
      <protection hidden="1"/>
    </xf>
    <xf numFmtId="165" fontId="3" fillId="0" borderId="4" xfId="0" applyNumberFormat="1"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hidden="1"/>
    </xf>
    <xf numFmtId="0" fontId="3" fillId="0" borderId="12"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center" wrapText="1"/>
      <protection hidden="1"/>
    </xf>
    <xf numFmtId="0" fontId="26" fillId="3" borderId="1" xfId="0" applyFont="1" applyFill="1" applyBorder="1" applyAlignment="1" applyProtection="1">
      <alignment horizontal="center" vertical="center" wrapText="1"/>
      <protection hidden="1"/>
    </xf>
    <xf numFmtId="0" fontId="8" fillId="6" borderId="9" xfId="0" applyFont="1" applyFill="1" applyBorder="1" applyAlignment="1" applyProtection="1">
      <alignment horizontal="center" vertical="center" wrapText="1"/>
      <protection hidden="1"/>
    </xf>
    <xf numFmtId="0" fontId="25" fillId="0" borderId="6" xfId="0" applyFont="1" applyFill="1" applyBorder="1" applyAlignment="1" applyProtection="1">
      <alignment horizontal="center" vertical="center"/>
      <protection hidden="1"/>
    </xf>
    <xf numFmtId="0" fontId="25" fillId="0" borderId="7" xfId="0" applyFont="1" applyFill="1" applyBorder="1" applyAlignment="1" applyProtection="1">
      <alignment horizontal="center" vertical="center"/>
      <protection hidden="1"/>
    </xf>
    <xf numFmtId="0" fontId="25" fillId="0" borderId="10" xfId="0" applyFont="1" applyFill="1" applyBorder="1" applyAlignment="1" applyProtection="1">
      <alignment horizontal="center" vertical="center"/>
      <protection hidden="1"/>
    </xf>
    <xf numFmtId="0" fontId="25" fillId="0" borderId="5" xfId="0" applyFont="1" applyFill="1" applyBorder="1" applyAlignment="1" applyProtection="1">
      <alignment horizontal="center" vertical="center"/>
      <protection hidden="1"/>
    </xf>
    <xf numFmtId="0" fontId="25" fillId="0" borderId="0" xfId="0" applyFont="1" applyFill="1" applyBorder="1" applyAlignment="1" applyProtection="1">
      <alignment horizontal="center" vertical="center"/>
      <protection hidden="1"/>
    </xf>
    <xf numFmtId="0" fontId="25" fillId="0" borderId="16" xfId="0" applyFont="1" applyFill="1" applyBorder="1" applyAlignment="1" applyProtection="1">
      <alignment horizontal="center" vertical="center"/>
      <protection hidden="1"/>
    </xf>
    <xf numFmtId="0" fontId="25" fillId="0" borderId="13" xfId="0" applyFont="1" applyFill="1" applyBorder="1" applyAlignment="1" applyProtection="1">
      <alignment horizontal="center" vertical="center"/>
      <protection hidden="1"/>
    </xf>
    <xf numFmtId="0" fontId="25" fillId="0" borderId="14" xfId="0" applyFont="1" applyFill="1" applyBorder="1" applyAlignment="1" applyProtection="1">
      <alignment horizontal="center" vertical="center"/>
      <protection hidden="1"/>
    </xf>
    <xf numFmtId="0" fontId="25" fillId="0" borderId="15" xfId="0" applyFont="1" applyFill="1" applyBorder="1" applyAlignment="1" applyProtection="1">
      <alignment horizontal="center" vertical="center"/>
      <protection hidden="1"/>
    </xf>
    <xf numFmtId="14" fontId="3" fillId="0" borderId="1" xfId="0" applyNumberFormat="1"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164" fontId="3" fillId="0" borderId="1" xfId="1" applyNumberFormat="1" applyFont="1" applyFill="1" applyBorder="1" applyAlignment="1" applyProtection="1">
      <alignment horizontal="center" vertical="center" wrapText="1"/>
      <protection hidden="1"/>
    </xf>
    <xf numFmtId="164" fontId="0" fillId="0" borderId="1" xfId="1" applyNumberFormat="1" applyFont="1" applyFill="1" applyBorder="1" applyAlignment="1" applyProtection="1">
      <alignment horizontal="center" vertical="center" wrapText="1"/>
      <protection hidden="1"/>
    </xf>
    <xf numFmtId="0" fontId="3" fillId="0" borderId="1" xfId="0" applyFont="1" applyFill="1" applyBorder="1" applyAlignment="1" applyProtection="1">
      <alignment horizontal="justify" vertical="center" wrapText="1"/>
      <protection locked="0"/>
    </xf>
    <xf numFmtId="0" fontId="0" fillId="0" borderId="1" xfId="0" applyFill="1" applyBorder="1" applyAlignment="1" applyProtection="1">
      <alignment horizontal="justify" vertical="center" wrapText="1"/>
      <protection locked="0"/>
    </xf>
    <xf numFmtId="14" fontId="3" fillId="0" borderId="1" xfId="0" applyNumberFormat="1"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hidden="1"/>
    </xf>
    <xf numFmtId="0" fontId="34" fillId="6" borderId="1" xfId="0" applyFont="1" applyFill="1" applyBorder="1" applyAlignment="1" applyProtection="1">
      <alignment horizontal="center" vertical="center" wrapText="1"/>
      <protection hidden="1"/>
    </xf>
    <xf numFmtId="0" fontId="35" fillId="6" borderId="1" xfId="0" applyFont="1" applyFill="1" applyBorder="1" applyAlignment="1" applyProtection="1">
      <alignment horizontal="center" vertical="center" wrapText="1"/>
      <protection hidden="1"/>
    </xf>
    <xf numFmtId="0" fontId="8" fillId="6" borderId="2"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locked="0" hidden="1"/>
    </xf>
    <xf numFmtId="0" fontId="12" fillId="0" borderId="1" xfId="0" applyFont="1" applyFill="1" applyBorder="1" applyAlignment="1" applyProtection="1">
      <alignment horizontal="center" vertical="center" wrapText="1"/>
      <protection locked="0" hidden="1"/>
    </xf>
    <xf numFmtId="9" fontId="3"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center" vertical="center" wrapText="1"/>
      <protection locked="0"/>
    </xf>
    <xf numFmtId="14" fontId="38" fillId="0" borderId="1" xfId="0" applyNumberFormat="1" applyFont="1" applyFill="1" applyBorder="1" applyAlignment="1" applyProtection="1">
      <alignment horizontal="center" vertical="center" wrapText="1"/>
      <protection locked="0"/>
    </xf>
    <xf numFmtId="0" fontId="39" fillId="0" borderId="1" xfId="0" applyFont="1" applyFill="1" applyBorder="1" applyAlignment="1" applyProtection="1">
      <alignment horizontal="center" vertical="center" wrapText="1"/>
      <protection locked="0"/>
    </xf>
    <xf numFmtId="0" fontId="38" fillId="0" borderId="1" xfId="0" applyFont="1" applyFill="1" applyBorder="1" applyAlignment="1" applyProtection="1">
      <alignment horizontal="center" vertical="center" wrapText="1"/>
      <protection locked="0"/>
    </xf>
    <xf numFmtId="9" fontId="3" fillId="0" borderId="4" xfId="1" applyFont="1" applyFill="1" applyBorder="1" applyAlignment="1" applyProtection="1">
      <alignment horizontal="center" vertical="center" wrapText="1"/>
      <protection locked="0"/>
    </xf>
    <xf numFmtId="14" fontId="38" fillId="0" borderId="4" xfId="0" applyNumberFormat="1"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6" fillId="6" borderId="1" xfId="0" applyFont="1" applyFill="1" applyBorder="1" applyAlignment="1" applyProtection="1">
      <alignment horizontal="center" vertical="center" wrapText="1"/>
      <protection hidden="1"/>
    </xf>
    <xf numFmtId="0" fontId="37" fillId="6" borderId="1" xfId="0" applyFont="1" applyFill="1" applyBorder="1" applyAlignment="1" applyProtection="1">
      <alignment horizontal="center" vertical="center" wrapText="1"/>
      <protection hidden="1"/>
    </xf>
    <xf numFmtId="0" fontId="32" fillId="3" borderId="1" xfId="0" applyFont="1" applyFill="1" applyBorder="1" applyAlignment="1" applyProtection="1">
      <alignment horizontal="center" vertical="center" wrapText="1"/>
      <protection hidden="1"/>
    </xf>
    <xf numFmtId="0" fontId="33" fillId="7"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textRotation="90"/>
      <protection hidden="1"/>
    </xf>
    <xf numFmtId="0" fontId="8" fillId="6" borderId="3" xfId="0" applyFont="1" applyFill="1" applyBorder="1" applyAlignment="1" applyProtection="1">
      <alignment horizontal="center" vertical="center"/>
      <protection hidden="1"/>
    </xf>
    <xf numFmtId="0" fontId="6" fillId="0" borderId="1" xfId="0" applyFont="1" applyFill="1" applyBorder="1" applyAlignment="1" applyProtection="1">
      <alignment horizontal="justify" vertical="center" wrapText="1"/>
      <protection hidden="1"/>
    </xf>
    <xf numFmtId="0" fontId="2" fillId="12" borderId="1" xfId="3" applyFont="1" applyFill="1" applyBorder="1" applyAlignment="1" applyProtection="1">
      <alignment horizontal="center" vertical="center" wrapText="1"/>
      <protection hidden="1"/>
    </xf>
    <xf numFmtId="0" fontId="42" fillId="11" borderId="1" xfId="3" applyFont="1" applyFill="1" applyBorder="1" applyAlignment="1" applyProtection="1">
      <alignment horizontal="center" vertical="center" wrapText="1"/>
      <protection hidden="1"/>
    </xf>
    <xf numFmtId="9" fontId="3" fillId="0" borderId="4" xfId="1" applyFont="1" applyFill="1" applyBorder="1" applyAlignment="1" applyProtection="1">
      <alignment horizontal="center" vertical="center" wrapText="1"/>
      <protection hidden="1"/>
    </xf>
    <xf numFmtId="9" fontId="0" fillId="0" borderId="1" xfId="1" applyFont="1" applyFill="1" applyBorder="1" applyAlignment="1" applyProtection="1">
      <alignment horizontal="center" vertical="center" wrapText="1"/>
      <protection hidden="1"/>
    </xf>
    <xf numFmtId="9" fontId="0" fillId="0" borderId="2" xfId="1" applyFont="1" applyFill="1" applyBorder="1" applyAlignment="1" applyProtection="1">
      <alignment horizontal="center" vertical="center" wrapText="1"/>
      <protection hidden="1"/>
    </xf>
  </cellXfs>
  <cellStyles count="5">
    <cellStyle name="Normal" xfId="0" builtinId="0"/>
    <cellStyle name="Normal 2" xfId="2"/>
    <cellStyle name="Normal 2 2" xfId="3"/>
    <cellStyle name="Porcentaje 2" xfId="4"/>
    <cellStyle name="Porcentual" xfId="1" builtinId="5"/>
  </cellStyles>
  <dxfs count="336">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dxf>
    <dxf>
      <font>
        <color theme="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color rgb="FFFF0000"/>
      </font>
      <fill>
        <patternFill>
          <bgColor rgb="FFFF0000"/>
        </patternFill>
      </fill>
    </dxf>
    <dxf>
      <font>
        <color rgb="FFFF0000"/>
      </font>
      <fill>
        <patternFill>
          <bgColor rgb="FFFF0000"/>
        </patternFill>
      </fill>
    </dxf>
    <dxf>
      <font>
        <b/>
        <i val="0"/>
        <color theme="0"/>
      </font>
      <fill>
        <patternFill>
          <bgColor rgb="FFFF0000"/>
        </patternFill>
      </fill>
    </dxf>
    <dxf>
      <font>
        <b/>
        <i val="0"/>
        <color theme="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MX"/>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 de Avance 1er</a:t>
            </a:r>
            <a:r>
              <a:rPr lang="es-CO" baseline="0"/>
              <a:t> Cuatrimestre</a:t>
            </a:r>
            <a:endParaRPr lang="es-CO"/>
          </a:p>
        </c:rich>
      </c:tx>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percentStacked"/>
        <c:ser>
          <c:idx val="1"/>
          <c:order val="0"/>
          <c:tx>
            <c:strRef>
              <c:f>'9. Seguimiento Consolidado'!$E$7</c:f>
              <c:strCache>
                <c:ptCount val="1"/>
                <c:pt idx="0">
                  <c:v>% de Avance del Proceso</c:v>
                </c:pt>
              </c:strCache>
            </c:strRef>
          </c:tx>
          <c:spPr>
            <a:solidFill>
              <a:srgbClr val="FFFF00"/>
            </a:solidFill>
            <a:ln>
              <a:noFill/>
            </a:ln>
            <a:effectLst>
              <a:outerShdw blurRad="57150" dist="19050" dir="5400000" algn="ctr" rotWithShape="0">
                <a:srgbClr val="000000">
                  <a:alpha val="63000"/>
                </a:srgbClr>
              </a:outerShdw>
            </a:effectLst>
            <a:sp3d/>
          </c:spPr>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Consolidado'!$E$8:$E$68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0-F779-48D8-84BC-CAC3E74E2878}"/>
            </c:ext>
          </c:extLst>
        </c:ser>
        <c:ser>
          <c:idx val="2"/>
          <c:order val="1"/>
          <c:tx>
            <c:strRef>
              <c:f>'9. Seguimiento Consolidado'!$F$7</c:f>
              <c:strCache>
                <c:ptCount val="1"/>
                <c:pt idx="0">
                  <c:v>% de Avance OCI</c:v>
                </c:pt>
              </c:strCache>
            </c:strRef>
          </c:tx>
          <c:spPr>
            <a:solidFill>
              <a:schemeClr val="bg1"/>
            </a:solidFill>
            <a:ln>
              <a:noFill/>
            </a:ln>
            <a:effectLst>
              <a:outerShdw blurRad="57150" dist="19050" dir="5400000" algn="ctr" rotWithShape="0">
                <a:srgbClr val="000000">
                  <a:alpha val="63000"/>
                </a:srgbClr>
              </a:outerShdw>
            </a:effectLst>
            <a:sp3d/>
          </c:spPr>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Consolidado'!$F$8:$F$68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1-F779-48D8-84BC-CAC3E74E2878}"/>
            </c:ext>
          </c:extLst>
        </c:ser>
        <c:dLbls/>
        <c:shape val="box"/>
        <c:axId val="86577920"/>
        <c:axId val="86579456"/>
        <c:axId val="0"/>
        <c:extLst xmlns:c16r2="http://schemas.microsoft.com/office/drawing/2015/06/chart">
          <c:ext xmlns:c15="http://schemas.microsoft.com/office/drawing/2012/chart" uri="{02D57815-91ED-43cb-92C2-25804820EDAC}">
            <c15:filteredBarSeries>
              <c15:ser>
                <c:idx val="0"/>
                <c:order val="0"/>
                <c:tx>
                  <c:strRef>
                    <c:extLst xmlns:c16r2="http://schemas.microsoft.com/office/drawing/2015/06/chart">
                      <c:ext uri="{02D57815-91ED-43cb-92C2-25804820EDAC}">
                        <c15:formulaRef>
                          <c15:sqref>'9. Seguimiento Consolidado'!$D$7</c15:sqref>
                        </c15:formulaRef>
                      </c:ext>
                    </c:extLst>
                    <c:strCache>
                      <c:ptCount val="1"/>
                      <c:pt idx="0">
                        <c:v>Tipo de Riesgo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numRef>
                    <c:extLst xmlns:c16r2="http://schemas.microsoft.com/office/drawing/2015/06/chart">
                      <c:ext uri="{02D57815-91ED-43cb-92C2-25804820EDAC}">
                        <c15:formulaRef>
                          <c15:sqref>'9. Seguimiento Consolidado'!$A$9:$A$68</c15:sqref>
                        </c15:formulaRef>
                      </c:ext>
                    </c:extLst>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extLst xmlns:c16r2="http://schemas.microsoft.com/office/drawing/2015/06/chart">
                      <c:ext uri="{02D57815-91ED-43cb-92C2-25804820EDAC}">
                        <c15:formulaRef>
                          <c15:sqref>'9. Seguimiento Consolidado'!$D$8:$D$68</c15:sqref>
                        </c15:formulaRef>
                      </c:ext>
                    </c:extLst>
                    <c:numCache>
                      <c:formatCode>General</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2-F779-48D8-84BC-CAC3E74E2878}"/>
                  </c:ext>
                </c:extLst>
              </c15:ser>
            </c15:filteredBarSeries>
          </c:ext>
        </c:extLst>
      </c:bar3DChart>
      <c:catAx>
        <c:axId val="86577920"/>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86579456"/>
        <c:crosses val="autoZero"/>
        <c:auto val="1"/>
        <c:lblAlgn val="ctr"/>
        <c:lblOffset val="100"/>
      </c:catAx>
      <c:valAx>
        <c:axId val="86579456"/>
        <c:scaling>
          <c:orientation val="minMax"/>
        </c:scaling>
        <c:axPos val="l"/>
        <c:majorGridlines>
          <c:spPr>
            <a:ln w="9525" cap="flat" cmpd="sng" algn="ctr">
              <a:solidFill>
                <a:schemeClr val="dk1">
                  <a:lumMod val="50000"/>
                  <a:lumOff val="50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86577920"/>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MX"/>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 de Avance 2do</a:t>
            </a:r>
            <a:r>
              <a:rPr lang="es-CO" baseline="0"/>
              <a:t> Cuatrimestre</a:t>
            </a:r>
            <a:endParaRPr lang="es-CO"/>
          </a:p>
        </c:rich>
      </c:tx>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percentStacked"/>
        <c:ser>
          <c:idx val="0"/>
          <c:order val="0"/>
          <c:tx>
            <c:strRef>
              <c:f>'9. Seguimiento Consolidado'!$G$7</c:f>
              <c:strCache>
                <c:ptCount val="1"/>
                <c:pt idx="0">
                  <c:v>% de Avance del Proceso</c:v>
                </c:pt>
              </c:strCache>
            </c:strRef>
          </c:tx>
          <c:spPr>
            <a:solidFill>
              <a:srgbClr val="FFFF00"/>
            </a:solidFill>
            <a:ln>
              <a:noFill/>
            </a:ln>
            <a:effectLst>
              <a:outerShdw blurRad="57150" dist="19050" dir="5400000" algn="ctr" rotWithShape="0">
                <a:srgbClr val="000000">
                  <a:alpha val="63000"/>
                </a:srgbClr>
              </a:outerShdw>
            </a:effectLst>
            <a:sp3d/>
          </c:spPr>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Consolidado'!$G$8:$G$68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0-F451-4D69-AD2E-2A69AAED7620}"/>
            </c:ext>
          </c:extLst>
        </c:ser>
        <c:ser>
          <c:idx val="1"/>
          <c:order val="1"/>
          <c:tx>
            <c:strRef>
              <c:f>'9. Seguimiento Consolidado'!$H$7</c:f>
              <c:strCache>
                <c:ptCount val="1"/>
                <c:pt idx="0">
                  <c:v>% de Avance OCI</c:v>
                </c:pt>
              </c:strCache>
            </c:strRef>
          </c:tx>
          <c:spPr>
            <a:solidFill>
              <a:schemeClr val="bg1"/>
            </a:solidFill>
            <a:ln>
              <a:noFill/>
            </a:ln>
            <a:effectLst>
              <a:outerShdw blurRad="57150" dist="19050" dir="5400000" algn="ctr" rotWithShape="0">
                <a:srgbClr val="000000">
                  <a:alpha val="63000"/>
                </a:srgbClr>
              </a:outerShdw>
            </a:effectLst>
            <a:sp3d/>
          </c:spPr>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Consolidado'!$H$8:$H$68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1-F451-4D69-AD2E-2A69AAED7620}"/>
            </c:ext>
          </c:extLst>
        </c:ser>
        <c:dLbls/>
        <c:shape val="box"/>
        <c:axId val="86672128"/>
        <c:axId val="86673664"/>
        <c:axId val="0"/>
        <c:extLst xmlns:c16r2="http://schemas.microsoft.com/office/drawing/2015/06/chart"/>
      </c:bar3DChart>
      <c:catAx>
        <c:axId val="86672128"/>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86673664"/>
        <c:crosses val="autoZero"/>
        <c:auto val="1"/>
        <c:lblAlgn val="ctr"/>
        <c:lblOffset val="100"/>
      </c:catAx>
      <c:valAx>
        <c:axId val="86673664"/>
        <c:scaling>
          <c:orientation val="minMax"/>
        </c:scaling>
        <c:axPos val="l"/>
        <c:majorGridlines>
          <c:spPr>
            <a:ln w="9525" cap="flat" cmpd="sng" algn="ctr">
              <a:solidFill>
                <a:schemeClr val="dk1">
                  <a:lumMod val="50000"/>
                  <a:lumOff val="50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86672128"/>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MX"/>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 de Avance 3er</a:t>
            </a:r>
            <a:r>
              <a:rPr lang="es-CO" baseline="0"/>
              <a:t> Cuatrimestre</a:t>
            </a:r>
            <a:endParaRPr lang="es-CO"/>
          </a:p>
        </c:rich>
      </c:tx>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percentStacked"/>
        <c:ser>
          <c:idx val="0"/>
          <c:order val="0"/>
          <c:tx>
            <c:strRef>
              <c:f>'9. Seguimiento Consolidado'!$I$7</c:f>
              <c:strCache>
                <c:ptCount val="1"/>
                <c:pt idx="0">
                  <c:v>% de Avance del Proceso</c:v>
                </c:pt>
              </c:strCache>
            </c:strRef>
          </c:tx>
          <c:spPr>
            <a:solidFill>
              <a:srgbClr val="FFFF00"/>
            </a:solidFill>
            <a:ln>
              <a:noFill/>
            </a:ln>
            <a:effectLst>
              <a:outerShdw blurRad="57150" dist="19050" dir="5400000" algn="ctr" rotWithShape="0">
                <a:srgbClr val="000000">
                  <a:alpha val="63000"/>
                </a:srgbClr>
              </a:outerShdw>
            </a:effectLst>
            <a:sp3d/>
          </c:spPr>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Consolidado'!$I$8:$I$68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0-9988-454D-A713-E467BFA1CB4C}"/>
            </c:ext>
          </c:extLst>
        </c:ser>
        <c:ser>
          <c:idx val="1"/>
          <c:order val="1"/>
          <c:tx>
            <c:strRef>
              <c:f>'9. Seguimiento Consolidado'!$J$7</c:f>
              <c:strCache>
                <c:ptCount val="1"/>
                <c:pt idx="0">
                  <c:v>% de Avance OCI</c:v>
                </c:pt>
              </c:strCache>
            </c:strRef>
          </c:tx>
          <c:spPr>
            <a:solidFill>
              <a:schemeClr val="bg1"/>
            </a:solidFill>
            <a:ln>
              <a:noFill/>
            </a:ln>
            <a:effectLst>
              <a:outerShdw blurRad="57150" dist="19050" dir="5400000" algn="ctr" rotWithShape="0">
                <a:srgbClr val="000000">
                  <a:alpha val="63000"/>
                </a:srgbClr>
              </a:outerShdw>
            </a:effectLst>
            <a:sp3d/>
          </c:spPr>
          <c:cat>
            <c:numRef>
              <c:f>'9. Seguimiento Consolidado'!$A$9:$A$68</c:f>
              <c:numCache>
                <c:formatCode>General</c:formatCode>
                <c:ptCount val="60"/>
                <c:pt idx="0">
                  <c:v>1</c:v>
                </c:pt>
                <c:pt idx="3">
                  <c:v>2</c:v>
                </c:pt>
                <c:pt idx="6">
                  <c:v>3</c:v>
                </c:pt>
                <c:pt idx="9">
                  <c:v>4</c:v>
                </c:pt>
                <c:pt idx="12">
                  <c:v>5</c:v>
                </c:pt>
                <c:pt idx="15">
                  <c:v>6</c:v>
                </c:pt>
                <c:pt idx="18">
                  <c:v>7</c:v>
                </c:pt>
                <c:pt idx="21">
                  <c:v>8</c:v>
                </c:pt>
                <c:pt idx="24">
                  <c:v>9</c:v>
                </c:pt>
                <c:pt idx="27">
                  <c:v>10</c:v>
                </c:pt>
                <c:pt idx="30">
                  <c:v>11</c:v>
                </c:pt>
                <c:pt idx="33">
                  <c:v>12</c:v>
                </c:pt>
                <c:pt idx="36">
                  <c:v>13</c:v>
                </c:pt>
                <c:pt idx="39">
                  <c:v>14</c:v>
                </c:pt>
                <c:pt idx="42">
                  <c:v>15</c:v>
                </c:pt>
                <c:pt idx="45">
                  <c:v>16</c:v>
                </c:pt>
                <c:pt idx="48">
                  <c:v>17</c:v>
                </c:pt>
                <c:pt idx="51">
                  <c:v>18</c:v>
                </c:pt>
                <c:pt idx="54">
                  <c:v>19</c:v>
                </c:pt>
                <c:pt idx="57">
                  <c:v>20</c:v>
                </c:pt>
              </c:numCache>
            </c:numRef>
          </c:cat>
          <c:val>
            <c:numRef>
              <c:f>'9. Seguimiento Consolidado'!$J$8:$J$68</c:f>
              <c:numCache>
                <c:formatCode>0%</c:formatCode>
                <c:ptCount val="61"/>
                <c:pt idx="1">
                  <c:v>0</c:v>
                </c:pt>
                <c:pt idx="4">
                  <c:v>0</c:v>
                </c:pt>
                <c:pt idx="7">
                  <c:v>0</c:v>
                </c:pt>
                <c:pt idx="10">
                  <c:v>0</c:v>
                </c:pt>
                <c:pt idx="13">
                  <c:v>0</c:v>
                </c:pt>
                <c:pt idx="16">
                  <c:v>0</c:v>
                </c:pt>
                <c:pt idx="19">
                  <c:v>0</c:v>
                </c:pt>
                <c:pt idx="22">
                  <c:v>0</c:v>
                </c:pt>
                <c:pt idx="25">
                  <c:v>0</c:v>
                </c:pt>
                <c:pt idx="28">
                  <c:v>0</c:v>
                </c:pt>
                <c:pt idx="31">
                  <c:v>0</c:v>
                </c:pt>
                <c:pt idx="34">
                  <c:v>0</c:v>
                </c:pt>
                <c:pt idx="37">
                  <c:v>0</c:v>
                </c:pt>
                <c:pt idx="40">
                  <c:v>0</c:v>
                </c:pt>
                <c:pt idx="43">
                  <c:v>0</c:v>
                </c:pt>
                <c:pt idx="46">
                  <c:v>0</c:v>
                </c:pt>
                <c:pt idx="49">
                  <c:v>0</c:v>
                </c:pt>
                <c:pt idx="52">
                  <c:v>0</c:v>
                </c:pt>
                <c:pt idx="55">
                  <c:v>0</c:v>
                </c:pt>
                <c:pt idx="58">
                  <c:v>0</c:v>
                </c:pt>
              </c:numCache>
            </c:numRef>
          </c:val>
          <c:extLst xmlns:c16r2="http://schemas.microsoft.com/office/drawing/2015/06/chart">
            <c:ext xmlns:c16="http://schemas.microsoft.com/office/drawing/2014/chart" uri="{C3380CC4-5D6E-409C-BE32-E72D297353CC}">
              <c16:uniqueId val="{00000001-9988-454D-A713-E467BFA1CB4C}"/>
            </c:ext>
          </c:extLst>
        </c:ser>
        <c:dLbls/>
        <c:shape val="box"/>
        <c:axId val="36356864"/>
        <c:axId val="36358400"/>
        <c:axId val="0"/>
        <c:extLst xmlns:c16r2="http://schemas.microsoft.com/office/drawing/2015/06/chart"/>
      </c:bar3DChart>
      <c:catAx>
        <c:axId val="36356864"/>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36358400"/>
        <c:crosses val="autoZero"/>
        <c:auto val="1"/>
        <c:lblAlgn val="ctr"/>
        <c:lblOffset val="100"/>
      </c:catAx>
      <c:valAx>
        <c:axId val="36358400"/>
        <c:scaling>
          <c:orientation val="minMax"/>
        </c:scaling>
        <c:axPos val="l"/>
        <c:majorGridlines>
          <c:spPr>
            <a:ln w="9525" cap="flat" cmpd="sng" algn="ctr">
              <a:solidFill>
                <a:schemeClr val="dk1">
                  <a:lumMod val="50000"/>
                  <a:lumOff val="50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36356864"/>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309562</xdr:colOff>
      <xdr:row>0</xdr:row>
      <xdr:rowOff>59531</xdr:rowOff>
    </xdr:from>
    <xdr:to>
      <xdr:col>1</xdr:col>
      <xdr:colOff>904874</xdr:colOff>
      <xdr:row>3</xdr:row>
      <xdr:rowOff>171489</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19125" y="59531"/>
          <a:ext cx="595312" cy="719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211406</xdr:colOff>
      <xdr:row>0</xdr:row>
      <xdr:rowOff>96489</xdr:rowOff>
    </xdr:from>
    <xdr:to>
      <xdr:col>1</xdr:col>
      <xdr:colOff>717241</xdr:colOff>
      <xdr:row>3</xdr:row>
      <xdr:rowOff>95251</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483549" y="96489"/>
          <a:ext cx="505835" cy="6110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130969</xdr:colOff>
      <xdr:row>0</xdr:row>
      <xdr:rowOff>59531</xdr:rowOff>
    </xdr:from>
    <xdr:to>
      <xdr:col>1</xdr:col>
      <xdr:colOff>857250</xdr:colOff>
      <xdr:row>3</xdr:row>
      <xdr:rowOff>186834</xdr:rowOff>
    </xdr:to>
    <xdr:pic>
      <xdr:nvPicPr>
        <xdr:cNvPr id="2" name="Imagen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92907" y="59531"/>
          <a:ext cx="726281" cy="8773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107156</xdr:colOff>
      <xdr:row>0</xdr:row>
      <xdr:rowOff>35718</xdr:rowOff>
    </xdr:from>
    <xdr:to>
      <xdr:col>1</xdr:col>
      <xdr:colOff>761999</xdr:colOff>
      <xdr:row>4</xdr:row>
      <xdr:rowOff>17188</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69094" y="35718"/>
          <a:ext cx="654843" cy="7910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107156</xdr:colOff>
      <xdr:row>0</xdr:row>
      <xdr:rowOff>47625</xdr:rowOff>
    </xdr:from>
    <xdr:to>
      <xdr:col>1</xdr:col>
      <xdr:colOff>761999</xdr:colOff>
      <xdr:row>3</xdr:row>
      <xdr:rowOff>195782</xdr:rowOff>
    </xdr:to>
    <xdr:pic>
      <xdr:nvPicPr>
        <xdr:cNvPr id="2" name="Imagen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69094" y="47625"/>
          <a:ext cx="654843" cy="791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xdr:colOff>
      <xdr:row>0</xdr:row>
      <xdr:rowOff>47625</xdr:rowOff>
    </xdr:from>
    <xdr:to>
      <xdr:col>1</xdr:col>
      <xdr:colOff>761999</xdr:colOff>
      <xdr:row>3</xdr:row>
      <xdr:rowOff>195782</xdr:rowOff>
    </xdr:to>
    <xdr:pic>
      <xdr:nvPicPr>
        <xdr:cNvPr id="2" name="Imagen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73856" y="47625"/>
          <a:ext cx="654843" cy="7768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559593</xdr:colOff>
      <xdr:row>0</xdr:row>
      <xdr:rowOff>47625</xdr:rowOff>
    </xdr:from>
    <xdr:to>
      <xdr:col>2</xdr:col>
      <xdr:colOff>107155</xdr:colOff>
      <xdr:row>3</xdr:row>
      <xdr:rowOff>180542</xdr:rowOff>
    </xdr:to>
    <xdr:pic>
      <xdr:nvPicPr>
        <xdr:cNvPr id="2" name="Imagen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821531" y="47625"/>
          <a:ext cx="654843" cy="7910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163286</xdr:colOff>
      <xdr:row>0</xdr:row>
      <xdr:rowOff>54429</xdr:rowOff>
    </xdr:from>
    <xdr:to>
      <xdr:col>1</xdr:col>
      <xdr:colOff>771518</xdr:colOff>
      <xdr:row>3</xdr:row>
      <xdr:rowOff>176894</xdr:rowOff>
    </xdr:to>
    <xdr:pic>
      <xdr:nvPicPr>
        <xdr:cNvPr id="2" name="Imagen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435429" y="54429"/>
          <a:ext cx="608232" cy="7347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163286</xdr:colOff>
      <xdr:row>0</xdr:row>
      <xdr:rowOff>54429</xdr:rowOff>
    </xdr:from>
    <xdr:to>
      <xdr:col>1</xdr:col>
      <xdr:colOff>771518</xdr:colOff>
      <xdr:row>3</xdr:row>
      <xdr:rowOff>176894</xdr:rowOff>
    </xdr:to>
    <xdr:pic>
      <xdr:nvPicPr>
        <xdr:cNvPr id="2" name="Imagen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429986" y="54429"/>
          <a:ext cx="608232" cy="751115"/>
        </a:xfrm>
        <a:prstGeom prst="rect">
          <a:avLst/>
        </a:prstGeom>
      </xdr:spPr>
    </xdr:pic>
    <xdr:clientData/>
  </xdr:twoCellAnchor>
  <xdr:twoCellAnchor>
    <xdr:from>
      <xdr:col>10</xdr:col>
      <xdr:colOff>59530</xdr:colOff>
      <xdr:row>8</xdr:row>
      <xdr:rowOff>71445</xdr:rowOff>
    </xdr:from>
    <xdr:to>
      <xdr:col>17</xdr:col>
      <xdr:colOff>452437</xdr:colOff>
      <xdr:row>21</xdr:row>
      <xdr:rowOff>28583</xdr:rowOff>
    </xdr:to>
    <xdr:graphicFrame macro="">
      <xdr:nvGraphicFramePr>
        <xdr:cNvPr id="6" name="Gráfico 5">
          <a:extLst>
            <a:ext uri="{FF2B5EF4-FFF2-40B4-BE49-F238E27FC236}">
              <a16:creationId xmlns=""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71438</xdr:colOff>
      <xdr:row>21</xdr:row>
      <xdr:rowOff>71438</xdr:rowOff>
    </xdr:from>
    <xdr:to>
      <xdr:col>17</xdr:col>
      <xdr:colOff>464343</xdr:colOff>
      <xdr:row>34</xdr:row>
      <xdr:rowOff>28575</xdr:rowOff>
    </xdr:to>
    <xdr:graphicFrame macro="">
      <xdr:nvGraphicFramePr>
        <xdr:cNvPr id="7" name="Gráfico 6">
          <a:extLst>
            <a:ext uri="{FF2B5EF4-FFF2-40B4-BE49-F238E27FC236}">
              <a16:creationId xmlns=""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71438</xdr:colOff>
      <xdr:row>34</xdr:row>
      <xdr:rowOff>83343</xdr:rowOff>
    </xdr:from>
    <xdr:to>
      <xdr:col>17</xdr:col>
      <xdr:colOff>464343</xdr:colOff>
      <xdr:row>47</xdr:row>
      <xdr:rowOff>40481</xdr:rowOff>
    </xdr:to>
    <xdr:graphicFrame macro="">
      <xdr:nvGraphicFramePr>
        <xdr:cNvPr id="8" name="Gráfico 7">
          <a:extLst>
            <a:ext uri="{FF2B5EF4-FFF2-40B4-BE49-F238E27FC236}">
              <a16:creationId xmlns=""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row r="9">
          <cell r="B9" t="str">
            <v>CORRUPCIÓN</v>
          </cell>
        </row>
      </sheetData>
      <sheetData sheetId="1"/>
      <sheetData sheetId="2">
        <row r="4">
          <cell r="B4" t="str">
            <v>CORRUPCIÓN1</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4"/>
  <dimension ref="A1:N76"/>
  <sheetViews>
    <sheetView tabSelected="1" zoomScale="80" zoomScaleNormal="80" workbookViewId="0">
      <selection sqref="A1:B4"/>
    </sheetView>
  </sheetViews>
  <sheetFormatPr baseColWidth="10" defaultColWidth="0" defaultRowHeight="14.4"/>
  <cols>
    <col min="1" max="1" width="4.5546875" style="8" customWidth="1"/>
    <col min="2" max="2" width="24.5546875" style="8" customWidth="1"/>
    <col min="3" max="3" width="19.5546875" style="8" customWidth="1"/>
    <col min="4" max="4" width="4.88671875" style="8" customWidth="1"/>
    <col min="5" max="5" width="35.44140625" style="2" customWidth="1"/>
    <col min="6" max="6" width="22.109375" style="9" customWidth="1"/>
    <col min="7" max="7" width="5" style="2" customWidth="1"/>
    <col min="8" max="8" width="20.6640625" style="2" customWidth="1"/>
    <col min="9" max="9" width="27" style="2" customWidth="1"/>
    <col min="10" max="10" width="4.5546875" style="2" customWidth="1"/>
    <col min="11" max="11" width="28.5546875" style="2" customWidth="1"/>
    <col min="12" max="12" width="29.6640625" style="2" customWidth="1"/>
    <col min="13" max="13" width="8.88671875" style="2" customWidth="1"/>
    <col min="14" max="14" width="11.44140625" style="2" hidden="1" customWidth="1"/>
    <col min="15" max="16384" width="11.44140625" style="4" hidden="1"/>
  </cols>
  <sheetData>
    <row r="1" spans="1:14" ht="15.75" customHeight="1">
      <c r="A1" s="80"/>
      <c r="B1" s="80"/>
      <c r="C1" s="86" t="s">
        <v>162</v>
      </c>
      <c r="D1" s="87"/>
      <c r="E1" s="87"/>
      <c r="F1" s="87"/>
      <c r="G1" s="87"/>
      <c r="H1" s="87"/>
      <c r="I1" s="87"/>
      <c r="J1" s="87"/>
      <c r="K1" s="88"/>
      <c r="L1" s="1" t="s">
        <v>264</v>
      </c>
      <c r="N1" s="3"/>
    </row>
    <row r="2" spans="1:14" ht="15.75" customHeight="1">
      <c r="A2" s="80"/>
      <c r="B2" s="80"/>
      <c r="C2" s="89"/>
      <c r="D2" s="90"/>
      <c r="E2" s="90"/>
      <c r="F2" s="90"/>
      <c r="G2" s="90"/>
      <c r="H2" s="90"/>
      <c r="I2" s="90"/>
      <c r="J2" s="90"/>
      <c r="K2" s="91"/>
      <c r="L2" s="1" t="s">
        <v>263</v>
      </c>
      <c r="N2" s="3"/>
    </row>
    <row r="3" spans="1:14" ht="15.75" customHeight="1">
      <c r="A3" s="80"/>
      <c r="B3" s="80"/>
      <c r="C3" s="89"/>
      <c r="D3" s="90"/>
      <c r="E3" s="90"/>
      <c r="F3" s="90"/>
      <c r="G3" s="90"/>
      <c r="H3" s="90"/>
      <c r="I3" s="90"/>
      <c r="J3" s="90"/>
      <c r="K3" s="91"/>
      <c r="L3" s="5" t="s">
        <v>318</v>
      </c>
      <c r="M3" s="4"/>
    </row>
    <row r="4" spans="1:14" ht="15.75" customHeight="1">
      <c r="A4" s="80"/>
      <c r="B4" s="80"/>
      <c r="C4" s="92"/>
      <c r="D4" s="93"/>
      <c r="E4" s="93"/>
      <c r="F4" s="93"/>
      <c r="G4" s="93"/>
      <c r="H4" s="93"/>
      <c r="I4" s="93"/>
      <c r="J4" s="93"/>
      <c r="K4" s="94"/>
      <c r="L4" s="6" t="s">
        <v>355</v>
      </c>
      <c r="M4" s="4"/>
    </row>
    <row r="6" spans="1:14" ht="12.75" customHeight="1">
      <c r="A6" s="71" t="s">
        <v>71</v>
      </c>
      <c r="B6" s="71"/>
      <c r="C6" s="81" t="s">
        <v>45</v>
      </c>
      <c r="D6" s="81"/>
      <c r="E6" s="81"/>
      <c r="F6" s="81"/>
      <c r="G6" s="81"/>
      <c r="H6" s="81"/>
      <c r="I6" s="72" t="s">
        <v>81</v>
      </c>
      <c r="J6" s="72"/>
      <c r="K6" s="72"/>
      <c r="L6" s="72"/>
    </row>
    <row r="7" spans="1:14" ht="12.75" customHeight="1">
      <c r="A7" s="71"/>
      <c r="B7" s="71"/>
      <c r="C7" s="81"/>
      <c r="D7" s="81"/>
      <c r="E7" s="81"/>
      <c r="F7" s="81"/>
      <c r="G7" s="81"/>
      <c r="H7" s="81"/>
      <c r="I7" s="72"/>
      <c r="J7" s="72"/>
      <c r="K7" s="72"/>
      <c r="L7" s="72"/>
    </row>
    <row r="8" spans="1:14" ht="38.25" customHeight="1">
      <c r="A8" s="82" t="s">
        <v>70</v>
      </c>
      <c r="B8" s="82"/>
      <c r="C8" s="83" t="str">
        <f>IFERROR(VLOOKUP(C6,'Datos Hoja 1'!$A$1:$D$17,2,FALSE),"")</f>
        <v>Desarrollar acciones de la administración del talento humano, mediante la implementación y seguimiento de instrumentos para el cumplimiento de los objetivos institucionales relacionados.</v>
      </c>
      <c r="D8" s="83"/>
      <c r="E8" s="83"/>
      <c r="F8" s="83"/>
      <c r="G8" s="83"/>
      <c r="H8" s="83"/>
      <c r="I8" s="73" t="str">
        <f>IFERROR(VLOOKUP(C6,'Datos Hoja 1'!$A$1:$D$17,3,FALSE),"")</f>
        <v>Inicia con la formulación e implementación de actividades orientadas a la Gestión del Talento Humano hasta la implementación de acciones de mejora.</v>
      </c>
      <c r="J8" s="73"/>
      <c r="K8" s="73"/>
      <c r="L8" s="73"/>
    </row>
    <row r="9" spans="1:14" ht="42.75" customHeight="1">
      <c r="A9" s="82"/>
      <c r="B9" s="82"/>
      <c r="C9" s="83"/>
      <c r="D9" s="83"/>
      <c r="E9" s="83"/>
      <c r="F9" s="83"/>
      <c r="G9" s="83"/>
      <c r="H9" s="83"/>
      <c r="I9" s="73"/>
      <c r="J9" s="73"/>
      <c r="K9" s="73"/>
      <c r="L9" s="73"/>
    </row>
    <row r="10" spans="1:14" ht="27.75" customHeight="1">
      <c r="A10" s="82" t="s">
        <v>295</v>
      </c>
      <c r="B10" s="82"/>
      <c r="C10" s="83" t="str">
        <f>IFERROR(VLOOKUP(C6,'Datos Hoja 1'!$A$1:$D$17,4,FALSE),"")</f>
        <v>No. 7: Fortalecer los procesos estratégicos, de apoyo y evaluación mediante la implementación de lineamientos que soporten la gestión misional en cumplimiento de los objetivos institucionales en el marco de la mejora continua.</v>
      </c>
      <c r="D10" s="83"/>
      <c r="E10" s="83"/>
      <c r="F10" s="83"/>
      <c r="G10" s="83"/>
      <c r="H10" s="83"/>
      <c r="I10" s="73"/>
      <c r="J10" s="73"/>
      <c r="K10" s="73"/>
      <c r="L10" s="73"/>
    </row>
    <row r="11" spans="1:14" ht="27.75" customHeight="1">
      <c r="A11" s="84"/>
      <c r="B11" s="84"/>
      <c r="C11" s="85"/>
      <c r="D11" s="85"/>
      <c r="E11" s="85"/>
      <c r="F11" s="85"/>
      <c r="G11" s="85"/>
      <c r="H11" s="85"/>
      <c r="I11" s="73"/>
      <c r="J11" s="73"/>
      <c r="K11" s="73"/>
      <c r="L11" s="73"/>
    </row>
    <row r="12" spans="1:14" ht="21" customHeight="1">
      <c r="A12" s="71" t="s">
        <v>297</v>
      </c>
      <c r="B12" s="71"/>
      <c r="C12" s="71"/>
      <c r="D12" s="71"/>
      <c r="E12" s="71"/>
      <c r="F12" s="71"/>
      <c r="G12" s="71"/>
      <c r="H12" s="71"/>
      <c r="I12" s="71"/>
      <c r="J12" s="71"/>
      <c r="K12" s="71"/>
      <c r="L12" s="71"/>
    </row>
    <row r="13" spans="1:14" ht="15.6">
      <c r="A13" s="45"/>
      <c r="B13" s="95" t="s">
        <v>271</v>
      </c>
      <c r="C13" s="96"/>
      <c r="D13" s="44"/>
      <c r="E13" s="95" t="s">
        <v>274</v>
      </c>
      <c r="F13" s="96"/>
      <c r="G13" s="45"/>
      <c r="H13" s="95" t="s">
        <v>277</v>
      </c>
      <c r="I13" s="96"/>
      <c r="J13" s="44" t="s">
        <v>359</v>
      </c>
      <c r="K13" s="95" t="s">
        <v>281</v>
      </c>
      <c r="L13" s="96"/>
    </row>
    <row r="14" spans="1:14" ht="15.6">
      <c r="A14" s="45"/>
      <c r="B14" s="95" t="s">
        <v>272</v>
      </c>
      <c r="C14" s="96"/>
      <c r="D14" s="44" t="s">
        <v>359</v>
      </c>
      <c r="E14" s="95" t="s">
        <v>275</v>
      </c>
      <c r="F14" s="96"/>
      <c r="G14" s="45" t="s">
        <v>359</v>
      </c>
      <c r="H14" s="95" t="s">
        <v>278</v>
      </c>
      <c r="I14" s="96"/>
      <c r="J14" s="44"/>
      <c r="K14" s="95" t="s">
        <v>290</v>
      </c>
      <c r="L14" s="96"/>
    </row>
    <row r="15" spans="1:14" ht="25.5" customHeight="1">
      <c r="A15" s="45"/>
      <c r="B15" s="95" t="s">
        <v>291</v>
      </c>
      <c r="C15" s="96"/>
      <c r="D15" s="44" t="s">
        <v>359</v>
      </c>
      <c r="E15" s="97" t="s">
        <v>280</v>
      </c>
      <c r="F15" s="98"/>
      <c r="G15" s="45" t="s">
        <v>359</v>
      </c>
      <c r="H15" s="95" t="s">
        <v>279</v>
      </c>
      <c r="I15" s="96"/>
      <c r="J15" s="44" t="s">
        <v>359</v>
      </c>
      <c r="K15" s="97" t="s">
        <v>282</v>
      </c>
      <c r="L15" s="98"/>
    </row>
    <row r="16" spans="1:14" ht="15.6">
      <c r="A16" s="45"/>
      <c r="B16" s="95" t="s">
        <v>273</v>
      </c>
      <c r="C16" s="96"/>
      <c r="D16" s="44" t="s">
        <v>359</v>
      </c>
      <c r="E16" s="95" t="s">
        <v>276</v>
      </c>
      <c r="F16" s="96"/>
      <c r="G16" s="45" t="s">
        <v>359</v>
      </c>
      <c r="H16" s="95" t="s">
        <v>292</v>
      </c>
      <c r="I16" s="96"/>
      <c r="J16" s="44" t="s">
        <v>359</v>
      </c>
      <c r="K16" s="95" t="s">
        <v>283</v>
      </c>
      <c r="L16" s="96"/>
    </row>
    <row r="17" spans="1:12" ht="15.6">
      <c r="A17" s="45"/>
      <c r="B17" s="95" t="s">
        <v>293</v>
      </c>
      <c r="C17" s="96"/>
      <c r="D17" s="44"/>
      <c r="E17" s="95" t="s">
        <v>284</v>
      </c>
      <c r="F17" s="96"/>
      <c r="G17" s="45"/>
      <c r="H17" s="95" t="s">
        <v>285</v>
      </c>
      <c r="I17" s="96"/>
      <c r="J17" s="44"/>
      <c r="K17" s="95" t="s">
        <v>286</v>
      </c>
      <c r="L17" s="96"/>
    </row>
    <row r="18" spans="1:12" ht="25.5" customHeight="1">
      <c r="A18" s="45"/>
      <c r="B18" s="95" t="s">
        <v>287</v>
      </c>
      <c r="C18" s="96"/>
      <c r="D18" s="44"/>
      <c r="E18" s="97" t="s">
        <v>288</v>
      </c>
      <c r="F18" s="98"/>
      <c r="G18" s="45"/>
      <c r="H18" s="97" t="s">
        <v>294</v>
      </c>
      <c r="I18" s="98"/>
      <c r="J18" s="44" t="s">
        <v>359</v>
      </c>
      <c r="K18" s="95" t="s">
        <v>296</v>
      </c>
      <c r="L18" s="96"/>
    </row>
    <row r="19" spans="1:12" ht="15.6">
      <c r="A19" s="45"/>
      <c r="B19" s="95" t="s">
        <v>335</v>
      </c>
      <c r="C19" s="96"/>
      <c r="D19" s="44"/>
      <c r="E19" s="97" t="s">
        <v>301</v>
      </c>
      <c r="F19" s="98"/>
      <c r="G19" s="45"/>
      <c r="H19" s="99" t="s">
        <v>289</v>
      </c>
      <c r="I19" s="100"/>
      <c r="J19" s="44"/>
      <c r="K19" s="99" t="s">
        <v>289</v>
      </c>
      <c r="L19" s="100"/>
    </row>
    <row r="20" spans="1:12" ht="15.6">
      <c r="A20" s="45"/>
      <c r="B20" s="99" t="s">
        <v>289</v>
      </c>
      <c r="C20" s="100"/>
      <c r="D20" s="44"/>
      <c r="E20" s="99" t="s">
        <v>289</v>
      </c>
      <c r="F20" s="100"/>
      <c r="G20" s="45"/>
      <c r="H20" s="99" t="s">
        <v>289</v>
      </c>
      <c r="I20" s="100"/>
      <c r="J20" s="44"/>
      <c r="K20" s="99" t="s">
        <v>298</v>
      </c>
      <c r="L20" s="100"/>
    </row>
    <row r="21" spans="1:12" ht="21" customHeight="1">
      <c r="A21" s="77" t="s">
        <v>330</v>
      </c>
      <c r="B21" s="78"/>
      <c r="C21" s="78"/>
      <c r="D21" s="78"/>
      <c r="E21" s="78"/>
      <c r="F21" s="78"/>
      <c r="G21" s="78"/>
      <c r="H21" s="78"/>
      <c r="I21" s="78"/>
      <c r="J21" s="78"/>
      <c r="K21" s="78"/>
      <c r="L21" s="79"/>
    </row>
    <row r="22" spans="1:12" ht="21" customHeight="1">
      <c r="A22" s="74" t="s">
        <v>72</v>
      </c>
      <c r="B22" s="75"/>
      <c r="C22" s="75"/>
      <c r="D22" s="75"/>
      <c r="E22" s="75"/>
      <c r="F22" s="76"/>
      <c r="G22" s="71" t="s">
        <v>73</v>
      </c>
      <c r="H22" s="71"/>
      <c r="I22" s="71"/>
      <c r="J22" s="71"/>
      <c r="K22" s="71"/>
      <c r="L22" s="71"/>
    </row>
    <row r="23" spans="1:12" ht="38.25" customHeight="1">
      <c r="A23" s="7">
        <v>1</v>
      </c>
      <c r="B23" s="70" t="s">
        <v>360</v>
      </c>
      <c r="C23" s="70"/>
      <c r="D23" s="70"/>
      <c r="E23" s="70"/>
      <c r="F23" s="70"/>
      <c r="G23" s="7">
        <v>1</v>
      </c>
      <c r="H23" s="70" t="s">
        <v>364</v>
      </c>
      <c r="I23" s="70"/>
      <c r="J23" s="70"/>
      <c r="K23" s="70"/>
      <c r="L23" s="70"/>
    </row>
    <row r="24" spans="1:12">
      <c r="A24" s="7">
        <v>2</v>
      </c>
      <c r="B24" s="70" t="s">
        <v>361</v>
      </c>
      <c r="C24" s="70"/>
      <c r="D24" s="70"/>
      <c r="E24" s="70"/>
      <c r="F24" s="70"/>
      <c r="G24" s="7">
        <v>2</v>
      </c>
      <c r="H24" s="70" t="s">
        <v>365</v>
      </c>
      <c r="I24" s="70"/>
      <c r="J24" s="70"/>
      <c r="K24" s="70"/>
      <c r="L24" s="70"/>
    </row>
    <row r="25" spans="1:12">
      <c r="A25" s="7">
        <v>3</v>
      </c>
      <c r="B25" s="70" t="s">
        <v>362</v>
      </c>
      <c r="C25" s="70"/>
      <c r="D25" s="70"/>
      <c r="E25" s="70"/>
      <c r="F25" s="70"/>
      <c r="G25" s="7">
        <v>3</v>
      </c>
      <c r="H25" s="70" t="s">
        <v>366</v>
      </c>
      <c r="I25" s="70"/>
      <c r="J25" s="70"/>
      <c r="K25" s="70"/>
      <c r="L25" s="70"/>
    </row>
    <row r="26" spans="1:12">
      <c r="A26" s="7">
        <v>4</v>
      </c>
      <c r="B26" s="70" t="s">
        <v>371</v>
      </c>
      <c r="C26" s="70"/>
      <c r="D26" s="70"/>
      <c r="E26" s="70"/>
      <c r="F26" s="70"/>
      <c r="G26" s="7">
        <v>4</v>
      </c>
      <c r="H26" s="70"/>
      <c r="I26" s="70"/>
      <c r="J26" s="70"/>
      <c r="K26" s="70"/>
      <c r="L26" s="70"/>
    </row>
    <row r="27" spans="1:12">
      <c r="A27" s="7">
        <v>5</v>
      </c>
      <c r="B27" s="70" t="s">
        <v>363</v>
      </c>
      <c r="C27" s="70"/>
      <c r="D27" s="70"/>
      <c r="E27" s="70"/>
      <c r="F27" s="70"/>
      <c r="G27" s="7">
        <v>5</v>
      </c>
      <c r="H27" s="70"/>
      <c r="I27" s="70"/>
      <c r="J27" s="70"/>
      <c r="K27" s="70"/>
      <c r="L27" s="70"/>
    </row>
    <row r="28" spans="1:12">
      <c r="A28" s="7">
        <v>6</v>
      </c>
      <c r="B28" s="70" t="s">
        <v>372</v>
      </c>
      <c r="C28" s="70"/>
      <c r="D28" s="70"/>
      <c r="E28" s="70"/>
      <c r="F28" s="70"/>
      <c r="G28" s="7">
        <v>6</v>
      </c>
      <c r="H28" s="70"/>
      <c r="I28" s="70"/>
      <c r="J28" s="70"/>
      <c r="K28" s="70"/>
      <c r="L28" s="70"/>
    </row>
    <row r="29" spans="1:12">
      <c r="A29" s="7">
        <v>7</v>
      </c>
      <c r="B29" s="70"/>
      <c r="C29" s="70"/>
      <c r="D29" s="70"/>
      <c r="E29" s="70"/>
      <c r="F29" s="70"/>
      <c r="G29" s="7">
        <v>7</v>
      </c>
      <c r="H29" s="70"/>
      <c r="I29" s="70"/>
      <c r="J29" s="70"/>
      <c r="K29" s="70"/>
      <c r="L29" s="70"/>
    </row>
    <row r="30" spans="1:12">
      <c r="A30" s="7">
        <v>8</v>
      </c>
      <c r="B30" s="70"/>
      <c r="C30" s="70"/>
      <c r="D30" s="70"/>
      <c r="E30" s="70"/>
      <c r="F30" s="70"/>
      <c r="G30" s="7">
        <v>8</v>
      </c>
      <c r="H30" s="70"/>
      <c r="I30" s="70"/>
      <c r="J30" s="70"/>
      <c r="K30" s="70"/>
      <c r="L30" s="70"/>
    </row>
    <row r="31" spans="1:12">
      <c r="A31" s="7">
        <v>9</v>
      </c>
      <c r="B31" s="70"/>
      <c r="C31" s="70"/>
      <c r="D31" s="70"/>
      <c r="E31" s="70"/>
      <c r="F31" s="70"/>
      <c r="G31" s="7">
        <v>9</v>
      </c>
      <c r="H31" s="70"/>
      <c r="I31" s="70"/>
      <c r="J31" s="70"/>
      <c r="K31" s="70"/>
      <c r="L31" s="70"/>
    </row>
    <row r="32" spans="1:12">
      <c r="A32" s="7">
        <v>10</v>
      </c>
      <c r="B32" s="70"/>
      <c r="C32" s="70"/>
      <c r="D32" s="70"/>
      <c r="E32" s="70"/>
      <c r="F32" s="70"/>
      <c r="G32" s="7">
        <v>10</v>
      </c>
      <c r="H32" s="70"/>
      <c r="I32" s="70"/>
      <c r="J32" s="70"/>
      <c r="K32" s="70"/>
      <c r="L32" s="70"/>
    </row>
    <row r="33" spans="1:12">
      <c r="A33" s="7">
        <v>11</v>
      </c>
      <c r="B33" s="70"/>
      <c r="C33" s="70"/>
      <c r="D33" s="70"/>
      <c r="E33" s="70"/>
      <c r="F33" s="70"/>
      <c r="G33" s="7">
        <v>11</v>
      </c>
      <c r="H33" s="70"/>
      <c r="I33" s="70"/>
      <c r="J33" s="70"/>
      <c r="K33" s="70"/>
      <c r="L33" s="70"/>
    </row>
    <row r="34" spans="1:12">
      <c r="A34" s="7">
        <v>12</v>
      </c>
      <c r="B34" s="70"/>
      <c r="C34" s="70"/>
      <c r="D34" s="70"/>
      <c r="E34" s="70"/>
      <c r="F34" s="70"/>
      <c r="G34" s="7">
        <v>12</v>
      </c>
      <c r="H34" s="70"/>
      <c r="I34" s="70"/>
      <c r="J34" s="70"/>
      <c r="K34" s="70"/>
      <c r="L34" s="70"/>
    </row>
    <row r="35" spans="1:12">
      <c r="A35" s="7">
        <v>13</v>
      </c>
      <c r="B35" s="70"/>
      <c r="C35" s="70"/>
      <c r="D35" s="70"/>
      <c r="E35" s="70"/>
      <c r="F35" s="70"/>
      <c r="G35" s="7">
        <v>13</v>
      </c>
      <c r="H35" s="70"/>
      <c r="I35" s="70"/>
      <c r="J35" s="70"/>
      <c r="K35" s="70"/>
      <c r="L35" s="70"/>
    </row>
    <row r="36" spans="1:12">
      <c r="A36" s="7">
        <v>14</v>
      </c>
      <c r="B36" s="70"/>
      <c r="C36" s="70"/>
      <c r="D36" s="70"/>
      <c r="E36" s="70"/>
      <c r="F36" s="70"/>
      <c r="G36" s="7">
        <v>14</v>
      </c>
      <c r="H36" s="70"/>
      <c r="I36" s="70"/>
      <c r="J36" s="70"/>
      <c r="K36" s="70"/>
      <c r="L36" s="70"/>
    </row>
    <row r="37" spans="1:12">
      <c r="A37" s="7">
        <v>15</v>
      </c>
      <c r="B37" s="70"/>
      <c r="C37" s="70"/>
      <c r="D37" s="70"/>
      <c r="E37" s="70"/>
      <c r="F37" s="70"/>
      <c r="G37" s="7">
        <v>15</v>
      </c>
      <c r="H37" s="70"/>
      <c r="I37" s="70"/>
      <c r="J37" s="70"/>
      <c r="K37" s="70"/>
      <c r="L37" s="70"/>
    </row>
    <row r="38" spans="1:12" ht="16.5" customHeight="1">
      <c r="A38" s="77" t="s">
        <v>331</v>
      </c>
      <c r="B38" s="78"/>
      <c r="C38" s="78"/>
      <c r="D38" s="78"/>
      <c r="E38" s="78"/>
      <c r="F38" s="78"/>
      <c r="G38" s="78"/>
      <c r="H38" s="78"/>
      <c r="I38" s="78"/>
      <c r="J38" s="78"/>
      <c r="K38" s="78"/>
      <c r="L38" s="79"/>
    </row>
    <row r="39" spans="1:12" ht="21" customHeight="1">
      <c r="A39" s="74" t="s">
        <v>74</v>
      </c>
      <c r="B39" s="75"/>
      <c r="C39" s="75"/>
      <c r="D39" s="75"/>
      <c r="E39" s="75"/>
      <c r="F39" s="76"/>
      <c r="G39" s="71" t="s">
        <v>75</v>
      </c>
      <c r="H39" s="71"/>
      <c r="I39" s="71"/>
      <c r="J39" s="71"/>
      <c r="K39" s="71"/>
      <c r="L39" s="71"/>
    </row>
    <row r="40" spans="1:12">
      <c r="A40" s="7">
        <v>1</v>
      </c>
      <c r="B40" s="70" t="s">
        <v>370</v>
      </c>
      <c r="C40" s="70"/>
      <c r="D40" s="70"/>
      <c r="E40" s="70"/>
      <c r="F40" s="70"/>
      <c r="G40" s="7">
        <v>1</v>
      </c>
      <c r="H40" s="70" t="s">
        <v>367</v>
      </c>
      <c r="I40" s="70"/>
      <c r="J40" s="70"/>
      <c r="K40" s="70"/>
      <c r="L40" s="70"/>
    </row>
    <row r="41" spans="1:12">
      <c r="A41" s="7">
        <v>2</v>
      </c>
      <c r="B41" s="70"/>
      <c r="C41" s="70"/>
      <c r="D41" s="70"/>
      <c r="E41" s="70"/>
      <c r="F41" s="70"/>
      <c r="G41" s="7">
        <v>2</v>
      </c>
      <c r="H41" s="70" t="s">
        <v>368</v>
      </c>
      <c r="I41" s="70"/>
      <c r="J41" s="70"/>
      <c r="K41" s="70"/>
      <c r="L41" s="70"/>
    </row>
    <row r="42" spans="1:12">
      <c r="A42" s="7">
        <v>3</v>
      </c>
      <c r="B42" s="70"/>
      <c r="C42" s="70"/>
      <c r="D42" s="70"/>
      <c r="E42" s="70"/>
      <c r="F42" s="70"/>
      <c r="G42" s="7">
        <v>3</v>
      </c>
      <c r="H42" s="70" t="s">
        <v>369</v>
      </c>
      <c r="I42" s="70"/>
      <c r="J42" s="70"/>
      <c r="K42" s="70"/>
      <c r="L42" s="70"/>
    </row>
    <row r="43" spans="1:12">
      <c r="A43" s="7">
        <v>4</v>
      </c>
      <c r="B43" s="70"/>
      <c r="C43" s="70"/>
      <c r="D43" s="70"/>
      <c r="E43" s="70"/>
      <c r="F43" s="70"/>
      <c r="G43" s="7">
        <v>4</v>
      </c>
      <c r="H43" s="70"/>
      <c r="I43" s="70"/>
      <c r="J43" s="70"/>
      <c r="K43" s="70"/>
      <c r="L43" s="70"/>
    </row>
    <row r="44" spans="1:12">
      <c r="A44" s="7">
        <v>5</v>
      </c>
      <c r="B44" s="70"/>
      <c r="C44" s="70"/>
      <c r="D44" s="70"/>
      <c r="E44" s="70"/>
      <c r="F44" s="70"/>
      <c r="G44" s="7">
        <v>5</v>
      </c>
      <c r="H44" s="70"/>
      <c r="I44" s="70"/>
      <c r="J44" s="70"/>
      <c r="K44" s="70"/>
      <c r="L44" s="70"/>
    </row>
    <row r="45" spans="1:12">
      <c r="A45" s="7">
        <v>6</v>
      </c>
      <c r="B45" s="70"/>
      <c r="C45" s="70"/>
      <c r="D45" s="70"/>
      <c r="E45" s="70"/>
      <c r="F45" s="70"/>
      <c r="G45" s="7">
        <v>6</v>
      </c>
      <c r="H45" s="70"/>
      <c r="I45" s="70"/>
      <c r="J45" s="70"/>
      <c r="K45" s="70"/>
      <c r="L45" s="70"/>
    </row>
    <row r="46" spans="1:12">
      <c r="A46" s="7">
        <v>7</v>
      </c>
      <c r="B46" s="70"/>
      <c r="C46" s="70"/>
      <c r="D46" s="70"/>
      <c r="E46" s="70"/>
      <c r="F46" s="70"/>
      <c r="G46" s="7">
        <v>7</v>
      </c>
      <c r="H46" s="70"/>
      <c r="I46" s="70"/>
      <c r="J46" s="70"/>
      <c r="K46" s="70"/>
      <c r="L46" s="70"/>
    </row>
    <row r="47" spans="1:12">
      <c r="A47" s="7">
        <v>8</v>
      </c>
      <c r="B47" s="70"/>
      <c r="C47" s="70"/>
      <c r="D47" s="70"/>
      <c r="E47" s="70"/>
      <c r="F47" s="70"/>
      <c r="G47" s="7">
        <v>8</v>
      </c>
      <c r="H47" s="70"/>
      <c r="I47" s="70"/>
      <c r="J47" s="70"/>
      <c r="K47" s="70"/>
      <c r="L47" s="70"/>
    </row>
    <row r="48" spans="1:12">
      <c r="A48" s="7">
        <v>9</v>
      </c>
      <c r="B48" s="70"/>
      <c r="C48" s="70"/>
      <c r="D48" s="70"/>
      <c r="E48" s="70"/>
      <c r="F48" s="70"/>
      <c r="G48" s="7">
        <v>9</v>
      </c>
      <c r="H48" s="70"/>
      <c r="I48" s="70"/>
      <c r="J48" s="70"/>
      <c r="K48" s="70"/>
      <c r="L48" s="70"/>
    </row>
    <row r="49" spans="1:12">
      <c r="A49" s="7">
        <v>10</v>
      </c>
      <c r="B49" s="70"/>
      <c r="C49" s="70"/>
      <c r="D49" s="70"/>
      <c r="E49" s="70"/>
      <c r="F49" s="70"/>
      <c r="G49" s="7">
        <v>10</v>
      </c>
      <c r="H49" s="70"/>
      <c r="I49" s="70"/>
      <c r="J49" s="70"/>
      <c r="K49" s="70"/>
      <c r="L49" s="70"/>
    </row>
    <row r="50" spans="1:12">
      <c r="A50" s="7">
        <v>11</v>
      </c>
      <c r="B50" s="70"/>
      <c r="C50" s="70"/>
      <c r="D50" s="70"/>
      <c r="E50" s="70"/>
      <c r="F50" s="70"/>
      <c r="G50" s="7">
        <v>11</v>
      </c>
      <c r="H50" s="70"/>
      <c r="I50" s="70"/>
      <c r="J50" s="70"/>
      <c r="K50" s="70"/>
      <c r="L50" s="70"/>
    </row>
    <row r="51" spans="1:12">
      <c r="A51" s="7">
        <v>12</v>
      </c>
      <c r="B51" s="70"/>
      <c r="C51" s="70"/>
      <c r="D51" s="70"/>
      <c r="E51" s="70"/>
      <c r="F51" s="70"/>
      <c r="G51" s="7">
        <v>12</v>
      </c>
      <c r="H51" s="70"/>
      <c r="I51" s="70"/>
      <c r="J51" s="70"/>
      <c r="K51" s="70"/>
      <c r="L51" s="70"/>
    </row>
    <row r="52" spans="1:12">
      <c r="A52" s="7">
        <v>13</v>
      </c>
      <c r="B52" s="70"/>
      <c r="C52" s="70"/>
      <c r="D52" s="70"/>
      <c r="E52" s="70"/>
      <c r="F52" s="70"/>
      <c r="G52" s="7">
        <v>13</v>
      </c>
      <c r="H52" s="70"/>
      <c r="I52" s="70"/>
      <c r="J52" s="70"/>
      <c r="K52" s="70"/>
      <c r="L52" s="70"/>
    </row>
    <row r="53" spans="1:12">
      <c r="A53" s="7">
        <v>14</v>
      </c>
      <c r="B53" s="70"/>
      <c r="C53" s="70"/>
      <c r="D53" s="70"/>
      <c r="E53" s="70"/>
      <c r="F53" s="70"/>
      <c r="G53" s="7">
        <v>14</v>
      </c>
      <c r="H53" s="70"/>
      <c r="I53" s="70"/>
      <c r="J53" s="70"/>
      <c r="K53" s="70"/>
      <c r="L53" s="70"/>
    </row>
    <row r="54" spans="1:12">
      <c r="A54" s="7">
        <v>15</v>
      </c>
      <c r="B54" s="70"/>
      <c r="C54" s="70"/>
      <c r="D54" s="70"/>
      <c r="E54" s="70"/>
      <c r="F54" s="70"/>
      <c r="G54" s="7">
        <v>15</v>
      </c>
      <c r="H54" s="70"/>
      <c r="I54" s="70"/>
      <c r="J54" s="70"/>
      <c r="K54" s="70"/>
      <c r="L54" s="70"/>
    </row>
    <row r="55" spans="1:12" ht="16.5" customHeight="1">
      <c r="A55" s="77" t="s">
        <v>339</v>
      </c>
      <c r="B55" s="78"/>
      <c r="C55" s="78"/>
      <c r="D55" s="78"/>
      <c r="E55" s="78"/>
      <c r="F55" s="78"/>
      <c r="G55" s="78"/>
      <c r="H55" s="78"/>
      <c r="I55" s="78"/>
      <c r="J55" s="78"/>
      <c r="K55" s="78"/>
      <c r="L55" s="79"/>
    </row>
    <row r="56" spans="1:12" ht="21" customHeight="1">
      <c r="A56" s="74" t="s">
        <v>332</v>
      </c>
      <c r="B56" s="75"/>
      <c r="C56" s="75"/>
      <c r="D56" s="75"/>
      <c r="E56" s="75"/>
      <c r="F56" s="76"/>
      <c r="G56" s="71" t="s">
        <v>336</v>
      </c>
      <c r="H56" s="71"/>
      <c r="I56" s="71"/>
      <c r="J56" s="71"/>
      <c r="K56" s="71"/>
      <c r="L56" s="71"/>
    </row>
    <row r="57" spans="1:12">
      <c r="A57" s="54">
        <v>1</v>
      </c>
      <c r="B57" s="70" t="s">
        <v>374</v>
      </c>
      <c r="C57" s="70"/>
      <c r="D57" s="70"/>
      <c r="E57" s="70"/>
      <c r="F57" s="70"/>
      <c r="G57" s="54">
        <v>1</v>
      </c>
      <c r="H57" s="70" t="s">
        <v>375</v>
      </c>
      <c r="I57" s="70"/>
      <c r="J57" s="70"/>
      <c r="K57" s="70"/>
      <c r="L57" s="70"/>
    </row>
    <row r="58" spans="1:12">
      <c r="A58" s="54">
        <v>2</v>
      </c>
      <c r="B58" s="70" t="s">
        <v>373</v>
      </c>
      <c r="C58" s="70"/>
      <c r="D58" s="70"/>
      <c r="E58" s="70"/>
      <c r="F58" s="70"/>
      <c r="G58" s="54">
        <v>2</v>
      </c>
      <c r="H58" s="70" t="s">
        <v>376</v>
      </c>
      <c r="I58" s="70"/>
      <c r="J58" s="70"/>
      <c r="K58" s="70"/>
      <c r="L58" s="70"/>
    </row>
    <row r="59" spans="1:12">
      <c r="A59" s="54">
        <v>3</v>
      </c>
      <c r="B59" s="70"/>
      <c r="C59" s="70"/>
      <c r="D59" s="70"/>
      <c r="E59" s="70"/>
      <c r="F59" s="70"/>
      <c r="G59" s="54">
        <v>3</v>
      </c>
      <c r="H59" s="70"/>
      <c r="I59" s="70"/>
      <c r="J59" s="70"/>
      <c r="K59" s="70"/>
      <c r="L59" s="70"/>
    </row>
    <row r="60" spans="1:12">
      <c r="A60" s="54">
        <v>4</v>
      </c>
      <c r="B60" s="70"/>
      <c r="C60" s="70"/>
      <c r="D60" s="70"/>
      <c r="E60" s="70"/>
      <c r="F60" s="70"/>
      <c r="G60" s="54">
        <v>4</v>
      </c>
      <c r="H60" s="70"/>
      <c r="I60" s="70"/>
      <c r="J60" s="70"/>
      <c r="K60" s="70"/>
      <c r="L60" s="70"/>
    </row>
    <row r="61" spans="1:12">
      <c r="A61" s="54">
        <v>5</v>
      </c>
      <c r="B61" s="70"/>
      <c r="C61" s="70"/>
      <c r="D61" s="70"/>
      <c r="E61" s="70"/>
      <c r="F61" s="70"/>
      <c r="G61" s="54">
        <v>5</v>
      </c>
      <c r="H61" s="70"/>
      <c r="I61" s="70"/>
      <c r="J61" s="70"/>
      <c r="K61" s="70"/>
      <c r="L61" s="70"/>
    </row>
    <row r="62" spans="1:12">
      <c r="A62" s="54">
        <v>6</v>
      </c>
      <c r="B62" s="70"/>
      <c r="C62" s="70"/>
      <c r="D62" s="70"/>
      <c r="E62" s="70"/>
      <c r="F62" s="70"/>
      <c r="G62" s="54">
        <v>6</v>
      </c>
      <c r="H62" s="70"/>
      <c r="I62" s="70"/>
      <c r="J62" s="70"/>
      <c r="K62" s="70"/>
      <c r="L62" s="70"/>
    </row>
    <row r="63" spans="1:12" ht="21" customHeight="1">
      <c r="A63" s="74" t="s">
        <v>333</v>
      </c>
      <c r="B63" s="75"/>
      <c r="C63" s="75"/>
      <c r="D63" s="75"/>
      <c r="E63" s="75"/>
      <c r="F63" s="76"/>
      <c r="G63" s="71" t="s">
        <v>337</v>
      </c>
      <c r="H63" s="71"/>
      <c r="I63" s="71"/>
      <c r="J63" s="71"/>
      <c r="K63" s="71"/>
      <c r="L63" s="71"/>
    </row>
    <row r="64" spans="1:12">
      <c r="A64" s="54">
        <v>1</v>
      </c>
      <c r="B64" s="70"/>
      <c r="C64" s="70"/>
      <c r="D64" s="70"/>
      <c r="E64" s="70"/>
      <c r="F64" s="70"/>
      <c r="G64" s="54">
        <v>1</v>
      </c>
      <c r="H64" s="70"/>
      <c r="I64" s="70"/>
      <c r="J64" s="70"/>
      <c r="K64" s="70"/>
      <c r="L64" s="70"/>
    </row>
    <row r="65" spans="1:12">
      <c r="A65" s="54">
        <v>2</v>
      </c>
      <c r="B65" s="70"/>
      <c r="C65" s="70"/>
      <c r="D65" s="70"/>
      <c r="E65" s="70"/>
      <c r="F65" s="70"/>
      <c r="G65" s="54">
        <v>2</v>
      </c>
      <c r="H65" s="70"/>
      <c r="I65" s="70"/>
      <c r="J65" s="70"/>
      <c r="K65" s="70"/>
      <c r="L65" s="70"/>
    </row>
    <row r="66" spans="1:12">
      <c r="A66" s="54">
        <v>3</v>
      </c>
      <c r="B66" s="70"/>
      <c r="C66" s="70"/>
      <c r="D66" s="70"/>
      <c r="E66" s="70"/>
      <c r="F66" s="70"/>
      <c r="G66" s="54">
        <v>3</v>
      </c>
      <c r="H66" s="70"/>
      <c r="I66" s="70"/>
      <c r="J66" s="70"/>
      <c r="K66" s="70"/>
      <c r="L66" s="70"/>
    </row>
    <row r="67" spans="1:12">
      <c r="A67" s="54">
        <v>4</v>
      </c>
      <c r="B67" s="70"/>
      <c r="C67" s="70"/>
      <c r="D67" s="70"/>
      <c r="E67" s="70"/>
      <c r="F67" s="70"/>
      <c r="G67" s="54">
        <v>4</v>
      </c>
      <c r="H67" s="70"/>
      <c r="I67" s="70"/>
      <c r="J67" s="70"/>
      <c r="K67" s="70"/>
      <c r="L67" s="70"/>
    </row>
    <row r="68" spans="1:12">
      <c r="A68" s="54">
        <v>5</v>
      </c>
      <c r="B68" s="70"/>
      <c r="C68" s="70"/>
      <c r="D68" s="70"/>
      <c r="E68" s="70"/>
      <c r="F68" s="70"/>
      <c r="G68" s="54">
        <v>5</v>
      </c>
      <c r="H68" s="70"/>
      <c r="I68" s="70"/>
      <c r="J68" s="70"/>
      <c r="K68" s="70"/>
      <c r="L68" s="70"/>
    </row>
    <row r="69" spans="1:12">
      <c r="A69" s="54">
        <v>6</v>
      </c>
      <c r="B69" s="70"/>
      <c r="C69" s="70"/>
      <c r="D69" s="70"/>
      <c r="E69" s="70"/>
      <c r="F69" s="70"/>
      <c r="G69" s="54">
        <v>6</v>
      </c>
      <c r="H69" s="70"/>
      <c r="I69" s="70"/>
      <c r="J69" s="70"/>
      <c r="K69" s="70"/>
      <c r="L69" s="70"/>
    </row>
    <row r="70" spans="1:12" ht="21" customHeight="1">
      <c r="A70" s="74" t="s">
        <v>338</v>
      </c>
      <c r="B70" s="75"/>
      <c r="C70" s="75"/>
      <c r="D70" s="75"/>
      <c r="E70" s="75"/>
      <c r="F70" s="76"/>
      <c r="G70" s="71" t="s">
        <v>334</v>
      </c>
      <c r="H70" s="71"/>
      <c r="I70" s="71"/>
      <c r="J70" s="71"/>
      <c r="K70" s="71"/>
      <c r="L70" s="71"/>
    </row>
    <row r="71" spans="1:12">
      <c r="A71" s="54">
        <v>1</v>
      </c>
      <c r="B71" s="70"/>
      <c r="C71" s="70"/>
      <c r="D71" s="70"/>
      <c r="E71" s="70"/>
      <c r="F71" s="70"/>
      <c r="G71" s="54">
        <v>1</v>
      </c>
      <c r="H71" s="70"/>
      <c r="I71" s="70"/>
      <c r="J71" s="70"/>
      <c r="K71" s="70"/>
      <c r="L71" s="70"/>
    </row>
    <row r="72" spans="1:12">
      <c r="A72" s="54">
        <v>2</v>
      </c>
      <c r="B72" s="70"/>
      <c r="C72" s="70"/>
      <c r="D72" s="70"/>
      <c r="E72" s="70"/>
      <c r="F72" s="70"/>
      <c r="G72" s="54">
        <v>2</v>
      </c>
      <c r="H72" s="70"/>
      <c r="I72" s="70"/>
      <c r="J72" s="70"/>
      <c r="K72" s="70"/>
      <c r="L72" s="70"/>
    </row>
    <row r="73" spans="1:12">
      <c r="A73" s="54">
        <v>3</v>
      </c>
      <c r="B73" s="70"/>
      <c r="C73" s="70"/>
      <c r="D73" s="70"/>
      <c r="E73" s="70"/>
      <c r="F73" s="70"/>
      <c r="G73" s="54">
        <v>3</v>
      </c>
      <c r="H73" s="70"/>
      <c r="I73" s="70"/>
      <c r="J73" s="70"/>
      <c r="K73" s="70"/>
      <c r="L73" s="70"/>
    </row>
    <row r="74" spans="1:12">
      <c r="A74" s="54">
        <v>4</v>
      </c>
      <c r="B74" s="70"/>
      <c r="C74" s="70"/>
      <c r="D74" s="70"/>
      <c r="E74" s="70"/>
      <c r="F74" s="70"/>
      <c r="G74" s="54">
        <v>4</v>
      </c>
      <c r="H74" s="70"/>
      <c r="I74" s="70"/>
      <c r="J74" s="70"/>
      <c r="K74" s="70"/>
      <c r="L74" s="70"/>
    </row>
    <row r="75" spans="1:12">
      <c r="A75" s="54">
        <v>5</v>
      </c>
      <c r="B75" s="70"/>
      <c r="C75" s="70"/>
      <c r="D75" s="70"/>
      <c r="E75" s="70"/>
      <c r="F75" s="70"/>
      <c r="G75" s="54">
        <v>5</v>
      </c>
      <c r="H75" s="70"/>
      <c r="I75" s="70"/>
      <c r="J75" s="70"/>
      <c r="K75" s="70"/>
      <c r="L75" s="70"/>
    </row>
    <row r="76" spans="1:12">
      <c r="A76" s="54">
        <v>6</v>
      </c>
      <c r="B76" s="70"/>
      <c r="C76" s="70"/>
      <c r="D76" s="70"/>
      <c r="E76" s="70"/>
      <c r="F76" s="70"/>
      <c r="G76" s="54">
        <v>6</v>
      </c>
      <c r="H76" s="70"/>
      <c r="I76" s="70"/>
      <c r="J76" s="70"/>
      <c r="K76" s="70"/>
      <c r="L76" s="70"/>
    </row>
  </sheetData>
  <sheetProtection algorithmName="SHA-512" hashValue="L+AA9YpmRW6qRp64X6xdvg2LvmuJ0rKwkHUUXQyz9MejwPaNfqPHiwipKIKvxoHF7AbGXqnqYdIAlp0EaYO+ow==" saltValue="ytmTCcgcZfxtBbF0/Q+hIA==" spinCount="100000" sheet="1" objects="1" scenarios="1" formatColumns="0" formatRows="0"/>
  <mergeCells count="152">
    <mergeCell ref="B73:F73"/>
    <mergeCell ref="H73:L73"/>
    <mergeCell ref="B74:F74"/>
    <mergeCell ref="H74:L74"/>
    <mergeCell ref="B75:F75"/>
    <mergeCell ref="H75:L75"/>
    <mergeCell ref="B76:F76"/>
    <mergeCell ref="H76:L76"/>
    <mergeCell ref="B68:F68"/>
    <mergeCell ref="H68:L68"/>
    <mergeCell ref="B69:F69"/>
    <mergeCell ref="H69:L69"/>
    <mergeCell ref="A70:F70"/>
    <mergeCell ref="G70:L70"/>
    <mergeCell ref="B71:F71"/>
    <mergeCell ref="H71:L71"/>
    <mergeCell ref="B72:F72"/>
    <mergeCell ref="H72:L72"/>
    <mergeCell ref="B64:F64"/>
    <mergeCell ref="H64:L64"/>
    <mergeCell ref="B65:F65"/>
    <mergeCell ref="H65:L65"/>
    <mergeCell ref="B66:F66"/>
    <mergeCell ref="H66:L66"/>
    <mergeCell ref="A63:F63"/>
    <mergeCell ref="G63:L63"/>
    <mergeCell ref="B67:F67"/>
    <mergeCell ref="H67:L67"/>
    <mergeCell ref="B59:F59"/>
    <mergeCell ref="H59:L59"/>
    <mergeCell ref="B60:F60"/>
    <mergeCell ref="H60:L60"/>
    <mergeCell ref="B61:F61"/>
    <mergeCell ref="H61:L61"/>
    <mergeCell ref="B62:F62"/>
    <mergeCell ref="H62:L62"/>
    <mergeCell ref="A55:L55"/>
    <mergeCell ref="A56:F56"/>
    <mergeCell ref="G56:L56"/>
    <mergeCell ref="B57:F57"/>
    <mergeCell ref="H57:L57"/>
    <mergeCell ref="B58:F58"/>
    <mergeCell ref="H58:L58"/>
    <mergeCell ref="H19:I19"/>
    <mergeCell ref="K19:L19"/>
    <mergeCell ref="B20:C20"/>
    <mergeCell ref="E20:F20"/>
    <mergeCell ref="H20:I20"/>
    <mergeCell ref="K20:L20"/>
    <mergeCell ref="B17:C17"/>
    <mergeCell ref="E17:F17"/>
    <mergeCell ref="H17:I17"/>
    <mergeCell ref="K17:L17"/>
    <mergeCell ref="B18:C18"/>
    <mergeCell ref="E18:F18"/>
    <mergeCell ref="H18:I18"/>
    <mergeCell ref="K18:L18"/>
    <mergeCell ref="B14:C14"/>
    <mergeCell ref="B15:C15"/>
    <mergeCell ref="B16:C16"/>
    <mergeCell ref="E13:F13"/>
    <mergeCell ref="E14:F14"/>
    <mergeCell ref="E15:F15"/>
    <mergeCell ref="E16:F16"/>
    <mergeCell ref="B19:C19"/>
    <mergeCell ref="E19:F19"/>
    <mergeCell ref="B23:F23"/>
    <mergeCell ref="H23:L23"/>
    <mergeCell ref="B24:F24"/>
    <mergeCell ref="H24:L24"/>
    <mergeCell ref="A1:B4"/>
    <mergeCell ref="A21:L21"/>
    <mergeCell ref="A22:F22"/>
    <mergeCell ref="G22:L22"/>
    <mergeCell ref="A6:B7"/>
    <mergeCell ref="C6:H7"/>
    <mergeCell ref="A8:B9"/>
    <mergeCell ref="C8:H9"/>
    <mergeCell ref="A10:B11"/>
    <mergeCell ref="C10:H11"/>
    <mergeCell ref="C1:K4"/>
    <mergeCell ref="H13:I13"/>
    <mergeCell ref="H14:I14"/>
    <mergeCell ref="H15:I15"/>
    <mergeCell ref="H16:I16"/>
    <mergeCell ref="K13:L13"/>
    <mergeCell ref="K14:L14"/>
    <mergeCell ref="K15:L15"/>
    <mergeCell ref="K16:L16"/>
    <mergeCell ref="B13:C13"/>
    <mergeCell ref="B25:F25"/>
    <mergeCell ref="H25:L25"/>
    <mergeCell ref="B26:F26"/>
    <mergeCell ref="H26:L26"/>
    <mergeCell ref="B27:F27"/>
    <mergeCell ref="H27:L27"/>
    <mergeCell ref="B28:F28"/>
    <mergeCell ref="H28:L28"/>
    <mergeCell ref="B29:F29"/>
    <mergeCell ref="H29:L29"/>
    <mergeCell ref="B30:F30"/>
    <mergeCell ref="H30:L30"/>
    <mergeCell ref="B31:F31"/>
    <mergeCell ref="H31:L31"/>
    <mergeCell ref="B32:F32"/>
    <mergeCell ref="H32:L32"/>
    <mergeCell ref="B33:F33"/>
    <mergeCell ref="H33:L33"/>
    <mergeCell ref="B34:F34"/>
    <mergeCell ref="H34:L34"/>
    <mergeCell ref="H50:L50"/>
    <mergeCell ref="B45:F45"/>
    <mergeCell ref="H45:L45"/>
    <mergeCell ref="B46:F46"/>
    <mergeCell ref="H46:L46"/>
    <mergeCell ref="B47:F47"/>
    <mergeCell ref="H47:L47"/>
    <mergeCell ref="B35:F35"/>
    <mergeCell ref="H35:L35"/>
    <mergeCell ref="B36:F36"/>
    <mergeCell ref="H36:L36"/>
    <mergeCell ref="B37:F37"/>
    <mergeCell ref="H37:L37"/>
    <mergeCell ref="A39:F39"/>
    <mergeCell ref="G39:L39"/>
    <mergeCell ref="B40:F40"/>
    <mergeCell ref="H40:L40"/>
    <mergeCell ref="A38:L38"/>
    <mergeCell ref="B54:F54"/>
    <mergeCell ref="H54:L54"/>
    <mergeCell ref="A12:L12"/>
    <mergeCell ref="I6:L7"/>
    <mergeCell ref="I8:L11"/>
    <mergeCell ref="B51:F51"/>
    <mergeCell ref="H51:L51"/>
    <mergeCell ref="B52:F52"/>
    <mergeCell ref="H52:L52"/>
    <mergeCell ref="B53:F53"/>
    <mergeCell ref="H53:L53"/>
    <mergeCell ref="B48:F48"/>
    <mergeCell ref="H48:L48"/>
    <mergeCell ref="B49:F49"/>
    <mergeCell ref="H49:L49"/>
    <mergeCell ref="B41:F41"/>
    <mergeCell ref="H41:L41"/>
    <mergeCell ref="B42:F42"/>
    <mergeCell ref="H42:L42"/>
    <mergeCell ref="B43:F43"/>
    <mergeCell ref="H43:L43"/>
    <mergeCell ref="B44:F44"/>
    <mergeCell ref="H44:L44"/>
    <mergeCell ref="B50:F5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Listas!$F$2:$F$17</xm:f>
          </x14:formula1>
          <xm:sqref>C6:H7</xm:sqref>
        </x14:dataValidation>
      </x14:dataValidations>
    </ext>
  </extLst>
</worksheet>
</file>

<file path=xl/worksheets/sheet10.xml><?xml version="1.0" encoding="utf-8"?>
<worksheet xmlns="http://schemas.openxmlformats.org/spreadsheetml/2006/main" xmlns:r="http://schemas.openxmlformats.org/officeDocument/2006/relationships">
  <sheetPr codeName="Hoja3"/>
  <dimension ref="A1:AE17"/>
  <sheetViews>
    <sheetView topLeftCell="D1" workbookViewId="0">
      <pane ySplit="1" topLeftCell="A2" activePane="bottomLeft" state="frozen"/>
      <selection pane="bottomLeft" activeCell="K7" sqref="K7"/>
    </sheetView>
  </sheetViews>
  <sheetFormatPr baseColWidth="10" defaultColWidth="11.44140625" defaultRowHeight="14.4"/>
  <cols>
    <col min="1" max="1" width="15.88671875" style="29" customWidth="1"/>
    <col min="2" max="2" width="23.44140625" style="29" customWidth="1"/>
    <col min="3" max="3" width="25.33203125" style="29" customWidth="1"/>
    <col min="4" max="4" width="16.44140625" style="29" customWidth="1"/>
    <col min="5" max="5" width="19.88671875" style="29" customWidth="1"/>
    <col min="6" max="6" width="26.44140625" style="29" customWidth="1"/>
    <col min="7" max="8" width="11.44140625" style="31"/>
    <col min="9" max="9" width="11" style="25" customWidth="1"/>
    <col min="10" max="10" width="16.109375" style="25" customWidth="1"/>
    <col min="11" max="11" width="14.6640625" style="25" customWidth="1"/>
    <col min="12" max="12" width="10.6640625" style="25" customWidth="1"/>
    <col min="13" max="13" width="9.44140625" style="25" customWidth="1"/>
    <col min="14" max="14" width="13.5546875" style="25" customWidth="1"/>
    <col min="15" max="15" width="7.33203125" style="29" customWidth="1"/>
    <col min="16" max="16" width="16.109375" style="29" customWidth="1"/>
    <col min="17" max="18" width="11.44140625" style="29"/>
    <col min="19" max="19" width="12" style="29" customWidth="1"/>
    <col min="20" max="20" width="11.44140625" style="29"/>
    <col min="21" max="21" width="12.88671875" style="29" customWidth="1"/>
    <col min="22" max="22" width="11.44140625" style="29"/>
    <col min="23" max="23" width="13.109375" style="29" customWidth="1"/>
    <col min="24" max="24" width="13" style="29" customWidth="1"/>
    <col min="25" max="25" width="11.44140625" style="29"/>
    <col min="26" max="26" width="14.44140625" style="31" customWidth="1"/>
    <col min="27" max="27" width="11.44140625" style="31"/>
    <col min="28" max="28" width="36.33203125" style="29" customWidth="1"/>
    <col min="29" max="29" width="45.44140625" style="29" customWidth="1"/>
    <col min="30" max="30" width="15.109375" style="29" customWidth="1"/>
    <col min="31" max="31" width="14.5546875" style="29" customWidth="1"/>
    <col min="32" max="16384" width="11.44140625" style="29"/>
  </cols>
  <sheetData>
    <row r="1" spans="1:31" s="23" customFormat="1" ht="28.8">
      <c r="A1" s="21" t="s">
        <v>28</v>
      </c>
      <c r="B1" s="21" t="s">
        <v>86</v>
      </c>
      <c r="C1" s="21" t="s">
        <v>2</v>
      </c>
      <c r="D1" s="21" t="s">
        <v>23</v>
      </c>
      <c r="E1" s="21" t="s">
        <v>29</v>
      </c>
      <c r="F1" s="21" t="s">
        <v>39</v>
      </c>
      <c r="G1" s="21" t="s">
        <v>76</v>
      </c>
      <c r="H1" s="21" t="s">
        <v>89</v>
      </c>
      <c r="I1" s="21" t="s">
        <v>56</v>
      </c>
      <c r="J1" s="21" t="s">
        <v>11</v>
      </c>
      <c r="K1" s="21" t="s">
        <v>61</v>
      </c>
      <c r="L1" s="21" t="s">
        <v>12</v>
      </c>
      <c r="M1" s="21" t="s">
        <v>13</v>
      </c>
      <c r="N1" s="21" t="s">
        <v>66</v>
      </c>
      <c r="O1" s="21" t="s">
        <v>120</v>
      </c>
      <c r="P1" s="21" t="s">
        <v>150</v>
      </c>
      <c r="Q1" s="22" t="s">
        <v>117</v>
      </c>
      <c r="R1" s="21" t="s">
        <v>169</v>
      </c>
      <c r="S1" s="21" t="s">
        <v>178</v>
      </c>
      <c r="T1" s="21" t="s">
        <v>179</v>
      </c>
      <c r="U1" s="21" t="s">
        <v>180</v>
      </c>
      <c r="V1" s="21" t="s">
        <v>181</v>
      </c>
      <c r="W1" s="21" t="s">
        <v>182</v>
      </c>
      <c r="X1" s="21" t="s">
        <v>183</v>
      </c>
      <c r="Y1" s="21" t="s">
        <v>13</v>
      </c>
      <c r="Z1" s="21" t="s">
        <v>201</v>
      </c>
      <c r="AA1" s="21" t="s">
        <v>202</v>
      </c>
      <c r="AB1" s="21" t="s">
        <v>207</v>
      </c>
      <c r="AC1" s="21" t="s">
        <v>213</v>
      </c>
      <c r="AD1" s="21" t="s">
        <v>66</v>
      </c>
      <c r="AE1" s="21" t="s">
        <v>300</v>
      </c>
    </row>
    <row r="2" spans="1:31" s="24" customFormat="1" ht="43.2">
      <c r="A2" s="23" t="s">
        <v>90</v>
      </c>
      <c r="B2" s="24" t="s">
        <v>14</v>
      </c>
      <c r="C2" s="23" t="s">
        <v>91</v>
      </c>
      <c r="D2" s="24" t="s">
        <v>87</v>
      </c>
      <c r="E2" s="24" t="s">
        <v>92</v>
      </c>
      <c r="F2" s="24" t="s">
        <v>40</v>
      </c>
      <c r="G2" s="25"/>
      <c r="H2" s="25"/>
      <c r="I2" s="25" t="s">
        <v>58</v>
      </c>
      <c r="J2" s="25" t="s">
        <v>60</v>
      </c>
      <c r="K2" s="25" t="s">
        <v>61</v>
      </c>
      <c r="L2" s="25" t="s">
        <v>63</v>
      </c>
      <c r="M2" s="26" t="s">
        <v>64</v>
      </c>
      <c r="N2" s="25" t="s">
        <v>67</v>
      </c>
      <c r="O2" s="25" t="s">
        <v>118</v>
      </c>
      <c r="P2" s="24" t="s">
        <v>151</v>
      </c>
      <c r="Q2" s="24" t="s">
        <v>164</v>
      </c>
      <c r="R2" s="24" t="s">
        <v>177</v>
      </c>
      <c r="S2" s="24" t="s">
        <v>184</v>
      </c>
      <c r="T2" s="24" t="s">
        <v>186</v>
      </c>
      <c r="U2" s="25" t="s">
        <v>188</v>
      </c>
      <c r="V2" s="25" t="s">
        <v>190</v>
      </c>
      <c r="W2" s="25" t="s">
        <v>193</v>
      </c>
      <c r="X2" s="24" t="s">
        <v>195</v>
      </c>
      <c r="Y2" s="24" t="s">
        <v>197</v>
      </c>
      <c r="Z2" s="25" t="s">
        <v>184</v>
      </c>
      <c r="AA2" s="25">
        <v>15</v>
      </c>
      <c r="AB2" s="27" t="s">
        <v>208</v>
      </c>
      <c r="AC2" s="28" t="s">
        <v>214</v>
      </c>
      <c r="AD2" s="25" t="s">
        <v>68</v>
      </c>
      <c r="AE2" s="25" t="str">
        <f>""</f>
        <v/>
      </c>
    </row>
    <row r="3" spans="1:31" s="24" customFormat="1" ht="43.2">
      <c r="A3" s="23" t="s">
        <v>80</v>
      </c>
      <c r="B3" s="23" t="s">
        <v>143</v>
      </c>
      <c r="C3" s="23" t="s">
        <v>93</v>
      </c>
      <c r="D3" s="24" t="s">
        <v>22</v>
      </c>
      <c r="E3" s="24" t="s">
        <v>94</v>
      </c>
      <c r="F3" s="24" t="s">
        <v>41</v>
      </c>
      <c r="G3" s="25"/>
      <c r="H3" s="25"/>
      <c r="I3" s="25" t="s">
        <v>59</v>
      </c>
      <c r="J3" s="25" t="s">
        <v>170</v>
      </c>
      <c r="K3" s="25" t="s">
        <v>62</v>
      </c>
      <c r="L3" s="25" t="s">
        <v>95</v>
      </c>
      <c r="M3" s="26" t="s">
        <v>65</v>
      </c>
      <c r="N3" s="25" t="s">
        <v>68</v>
      </c>
      <c r="O3" s="25" t="s">
        <v>119</v>
      </c>
      <c r="P3" s="24" t="s">
        <v>152</v>
      </c>
      <c r="Q3" s="24" t="s">
        <v>165</v>
      </c>
      <c r="R3" s="24" t="s">
        <v>200</v>
      </c>
      <c r="S3" s="24" t="s">
        <v>185</v>
      </c>
      <c r="T3" s="24" t="s">
        <v>187</v>
      </c>
      <c r="U3" s="25" t="s">
        <v>189</v>
      </c>
      <c r="V3" s="25" t="s">
        <v>191</v>
      </c>
      <c r="W3" s="25" t="s">
        <v>194</v>
      </c>
      <c r="X3" s="24" t="s">
        <v>196</v>
      </c>
      <c r="Y3" s="24" t="s">
        <v>198</v>
      </c>
      <c r="Z3" s="25" t="s">
        <v>185</v>
      </c>
      <c r="AA3" s="25">
        <v>0</v>
      </c>
      <c r="AB3" s="27" t="s">
        <v>209</v>
      </c>
      <c r="AC3" s="28" t="s">
        <v>215</v>
      </c>
      <c r="AD3" s="25" t="s">
        <v>221</v>
      </c>
    </row>
    <row r="4" spans="1:31" s="24" customFormat="1" ht="57.6">
      <c r="A4" s="23" t="s">
        <v>96</v>
      </c>
      <c r="B4" s="23" t="s">
        <v>144</v>
      </c>
      <c r="C4" s="24" t="s">
        <v>84</v>
      </c>
      <c r="D4" s="24" t="s">
        <v>21</v>
      </c>
      <c r="E4" s="24" t="s">
        <v>98</v>
      </c>
      <c r="F4" s="24" t="s">
        <v>42</v>
      </c>
      <c r="G4" s="25"/>
      <c r="H4" s="25"/>
      <c r="I4" s="25" t="s">
        <v>57</v>
      </c>
      <c r="J4" s="25" t="s">
        <v>349</v>
      </c>
      <c r="K4" s="25" t="s">
        <v>349</v>
      </c>
      <c r="L4" s="25" t="s">
        <v>349</v>
      </c>
      <c r="M4" s="25" t="s">
        <v>349</v>
      </c>
      <c r="N4" s="26" t="s">
        <v>112</v>
      </c>
      <c r="P4" s="24" t="s">
        <v>153</v>
      </c>
      <c r="Q4" s="24" t="s">
        <v>166</v>
      </c>
      <c r="V4" s="24" t="s">
        <v>192</v>
      </c>
      <c r="Y4" s="24" t="s">
        <v>199</v>
      </c>
      <c r="Z4" s="25" t="s">
        <v>186</v>
      </c>
      <c r="AA4" s="25">
        <v>15</v>
      </c>
      <c r="AB4" s="27" t="s">
        <v>210</v>
      </c>
      <c r="AC4" s="28" t="s">
        <v>216</v>
      </c>
      <c r="AD4" s="26" t="s">
        <v>222</v>
      </c>
    </row>
    <row r="5" spans="1:31" ht="43.2">
      <c r="B5" s="23" t="s">
        <v>145</v>
      </c>
      <c r="C5" s="23" t="s">
        <v>18</v>
      </c>
      <c r="D5" s="29" t="s">
        <v>20</v>
      </c>
      <c r="E5" s="29" t="s">
        <v>99</v>
      </c>
      <c r="F5" s="30" t="s">
        <v>43</v>
      </c>
      <c r="I5" s="25" t="s">
        <v>349</v>
      </c>
      <c r="N5" s="25" t="s">
        <v>69</v>
      </c>
      <c r="P5" s="24" t="s">
        <v>154</v>
      </c>
      <c r="Q5" s="24" t="s">
        <v>167</v>
      </c>
      <c r="Z5" s="25" t="s">
        <v>187</v>
      </c>
      <c r="AA5" s="25">
        <v>0</v>
      </c>
      <c r="AC5" s="28" t="s">
        <v>217</v>
      </c>
      <c r="AD5" s="25"/>
    </row>
    <row r="6" spans="1:31" ht="28.8">
      <c r="B6" s="24" t="s">
        <v>97</v>
      </c>
      <c r="C6" s="30" t="s">
        <v>85</v>
      </c>
      <c r="D6" s="29" t="s">
        <v>19</v>
      </c>
      <c r="E6" s="29" t="s">
        <v>100</v>
      </c>
      <c r="F6" s="30" t="s">
        <v>44</v>
      </c>
      <c r="P6" s="24" t="s">
        <v>155</v>
      </c>
      <c r="Q6" s="24" t="s">
        <v>168</v>
      </c>
      <c r="Z6" s="25" t="s">
        <v>188</v>
      </c>
      <c r="AA6" s="25">
        <v>15</v>
      </c>
    </row>
    <row r="7" spans="1:31" ht="43.2">
      <c r="B7" s="30" t="s">
        <v>15</v>
      </c>
      <c r="C7" s="29" t="s">
        <v>82</v>
      </c>
      <c r="E7" s="29" t="s">
        <v>27</v>
      </c>
      <c r="F7" s="29" t="s">
        <v>45</v>
      </c>
      <c r="P7" s="24" t="s">
        <v>156</v>
      </c>
      <c r="Z7" s="25" t="s">
        <v>189</v>
      </c>
      <c r="AA7" s="25">
        <v>0</v>
      </c>
    </row>
    <row r="8" spans="1:31">
      <c r="B8" s="29" t="s">
        <v>117</v>
      </c>
      <c r="C8" s="29" t="s">
        <v>83</v>
      </c>
      <c r="E8" s="29" t="s">
        <v>101</v>
      </c>
      <c r="F8" s="29" t="s">
        <v>46</v>
      </c>
      <c r="P8" s="24" t="s">
        <v>157</v>
      </c>
      <c r="Z8" s="25" t="s">
        <v>190</v>
      </c>
      <c r="AA8" s="25">
        <v>15</v>
      </c>
    </row>
    <row r="9" spans="1:31">
      <c r="B9" s="29" t="s">
        <v>16</v>
      </c>
      <c r="E9" s="29" t="s">
        <v>26</v>
      </c>
      <c r="F9" s="29" t="s">
        <v>47</v>
      </c>
      <c r="P9" s="24" t="s">
        <v>158</v>
      </c>
      <c r="Z9" s="25" t="s">
        <v>191</v>
      </c>
      <c r="AA9" s="25">
        <v>10</v>
      </c>
    </row>
    <row r="10" spans="1:31">
      <c r="B10" s="29" t="s">
        <v>17</v>
      </c>
      <c r="E10" s="29" t="s">
        <v>25</v>
      </c>
      <c r="F10" s="29" t="s">
        <v>48</v>
      </c>
      <c r="Z10" s="25" t="s">
        <v>192</v>
      </c>
      <c r="AA10" s="25">
        <v>0</v>
      </c>
    </row>
    <row r="11" spans="1:31">
      <c r="B11" s="29" t="s">
        <v>299</v>
      </c>
      <c r="E11" s="29" t="s">
        <v>24</v>
      </c>
      <c r="F11" s="29" t="s">
        <v>49</v>
      </c>
      <c r="Z11" s="25" t="s">
        <v>193</v>
      </c>
      <c r="AA11" s="25">
        <v>15</v>
      </c>
    </row>
    <row r="12" spans="1:31">
      <c r="F12" s="29" t="s">
        <v>50</v>
      </c>
      <c r="Z12" s="25" t="s">
        <v>194</v>
      </c>
      <c r="AA12" s="25">
        <v>0</v>
      </c>
    </row>
    <row r="13" spans="1:31">
      <c r="F13" s="29" t="s">
        <v>51</v>
      </c>
      <c r="Z13" s="25" t="s">
        <v>195</v>
      </c>
      <c r="AA13" s="25">
        <v>15</v>
      </c>
    </row>
    <row r="14" spans="1:31">
      <c r="F14" s="29" t="s">
        <v>52</v>
      </c>
      <c r="Z14" s="25" t="s">
        <v>196</v>
      </c>
      <c r="AA14" s="25">
        <v>0</v>
      </c>
    </row>
    <row r="15" spans="1:31">
      <c r="F15" s="29" t="s">
        <v>53</v>
      </c>
      <c r="Z15" s="25" t="s">
        <v>197</v>
      </c>
      <c r="AA15" s="25">
        <v>10</v>
      </c>
    </row>
    <row r="16" spans="1:31">
      <c r="F16" s="29" t="s">
        <v>54</v>
      </c>
      <c r="Z16" s="25" t="s">
        <v>198</v>
      </c>
      <c r="AA16" s="25">
        <v>5</v>
      </c>
    </row>
    <row r="17" spans="6:27">
      <c r="F17" s="29" t="s">
        <v>55</v>
      </c>
      <c r="Z17" s="25" t="s">
        <v>199</v>
      </c>
      <c r="AA17" s="25">
        <v>0</v>
      </c>
    </row>
  </sheetData>
  <sheetProtection algorithmName="SHA-512" hashValue="ZKit07eRJG0+ZhYxVfzUhgfFDyiS+dWKBsWXlkzlR/DkNh1cZcXkJTUWYiE5zeySv8p3TiJv4H7wZRzVvbwXWA==" saltValue="MXW7wXFn4jJsylrQ+ZNNdA==" spinCount="100000" sheet="1" objects="1" scenarios="1" selectLockedCell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dimension ref="A1:D17"/>
  <sheetViews>
    <sheetView workbookViewId="0">
      <pane ySplit="1" topLeftCell="A2" activePane="bottomLeft" state="frozen"/>
      <selection pane="bottomLeft" activeCell="C2" sqref="C2"/>
    </sheetView>
  </sheetViews>
  <sheetFormatPr baseColWidth="10" defaultColWidth="14.44140625" defaultRowHeight="15" customHeight="1"/>
  <cols>
    <col min="1" max="1" width="13.5546875" style="39" customWidth="1"/>
    <col min="2" max="2" width="36.88671875" style="34" customWidth="1"/>
    <col min="3" max="3" width="39.109375" style="34" customWidth="1"/>
    <col min="4" max="4" width="27.6640625" style="34" customWidth="1"/>
    <col min="5" max="27" width="10.6640625" style="34" customWidth="1"/>
    <col min="28" max="16384" width="14.44140625" style="34"/>
  </cols>
  <sheetData>
    <row r="1" spans="1:4" ht="27.75" customHeight="1">
      <c r="A1" s="32" t="s">
        <v>224</v>
      </c>
      <c r="B1" s="33" t="s">
        <v>76</v>
      </c>
      <c r="C1" s="33" t="s">
        <v>225</v>
      </c>
      <c r="D1" s="33" t="s">
        <v>226</v>
      </c>
    </row>
    <row r="2" spans="1:4" s="37" customFormat="1" ht="92.4">
      <c r="A2" s="35" t="s">
        <v>40</v>
      </c>
      <c r="B2" s="36" t="s">
        <v>227</v>
      </c>
      <c r="C2" s="36" t="s">
        <v>228</v>
      </c>
      <c r="D2" s="36" t="s">
        <v>257</v>
      </c>
    </row>
    <row r="3" spans="1:4" s="37" customFormat="1" ht="100.8">
      <c r="A3" s="35" t="s">
        <v>41</v>
      </c>
      <c r="B3" s="36" t="s">
        <v>229</v>
      </c>
      <c r="C3" s="36" t="s">
        <v>230</v>
      </c>
      <c r="D3" s="36" t="s">
        <v>256</v>
      </c>
    </row>
    <row r="4" spans="1:4" s="37" customFormat="1" ht="50.4">
      <c r="A4" s="35" t="s">
        <v>45</v>
      </c>
      <c r="B4" s="36" t="s">
        <v>231</v>
      </c>
      <c r="C4" s="36" t="s">
        <v>232</v>
      </c>
      <c r="D4" s="36" t="s">
        <v>258</v>
      </c>
    </row>
    <row r="5" spans="1:4" s="37" customFormat="1" ht="42">
      <c r="A5" s="35" t="s">
        <v>46</v>
      </c>
      <c r="B5" s="36" t="s">
        <v>233</v>
      </c>
      <c r="C5" s="36" t="s">
        <v>234</v>
      </c>
      <c r="D5" s="36" t="s">
        <v>262</v>
      </c>
    </row>
    <row r="6" spans="1:4" s="37" customFormat="1" ht="50.4">
      <c r="A6" s="35" t="s">
        <v>47</v>
      </c>
      <c r="B6" s="36" t="s">
        <v>235</v>
      </c>
      <c r="C6" s="36" t="s">
        <v>236</v>
      </c>
      <c r="D6" s="36" t="s">
        <v>258</v>
      </c>
    </row>
    <row r="7" spans="1:4" s="37" customFormat="1" ht="120" customHeight="1">
      <c r="A7" s="35" t="s">
        <v>43</v>
      </c>
      <c r="B7" s="36" t="s">
        <v>238</v>
      </c>
      <c r="C7" s="36" t="s">
        <v>239</v>
      </c>
      <c r="D7" s="36" t="s">
        <v>260</v>
      </c>
    </row>
    <row r="8" spans="1:4" s="37" customFormat="1" ht="42">
      <c r="A8" s="35" t="s">
        <v>42</v>
      </c>
      <c r="B8" s="36" t="s">
        <v>265</v>
      </c>
      <c r="C8" s="36" t="s">
        <v>237</v>
      </c>
      <c r="D8" s="36" t="s">
        <v>256</v>
      </c>
    </row>
    <row r="9" spans="1:4" s="37" customFormat="1" ht="58.8">
      <c r="A9" s="35" t="s">
        <v>44</v>
      </c>
      <c r="B9" s="36" t="s">
        <v>240</v>
      </c>
      <c r="C9" s="36" t="s">
        <v>241</v>
      </c>
      <c r="D9" s="36" t="s">
        <v>261</v>
      </c>
    </row>
    <row r="10" spans="1:4" s="37" customFormat="1" ht="50.4">
      <c r="A10" s="35" t="s">
        <v>48</v>
      </c>
      <c r="B10" s="36" t="s">
        <v>242</v>
      </c>
      <c r="C10" s="36" t="s">
        <v>243</v>
      </c>
      <c r="D10" s="36" t="s">
        <v>258</v>
      </c>
    </row>
    <row r="11" spans="1:4" s="37" customFormat="1" ht="50.4">
      <c r="A11" s="35" t="s">
        <v>49</v>
      </c>
      <c r="B11" s="36" t="s">
        <v>244</v>
      </c>
      <c r="C11" s="36" t="s">
        <v>245</v>
      </c>
      <c r="D11" s="36" t="s">
        <v>258</v>
      </c>
    </row>
    <row r="12" spans="1:4" s="37" customFormat="1" ht="50.4">
      <c r="A12" s="35" t="s">
        <v>50</v>
      </c>
      <c r="B12" s="36" t="s">
        <v>246</v>
      </c>
      <c r="C12" s="36" t="s">
        <v>247</v>
      </c>
      <c r="D12" s="36" t="s">
        <v>258</v>
      </c>
    </row>
    <row r="13" spans="1:4" s="37" customFormat="1" ht="50.4">
      <c r="A13" s="35" t="s">
        <v>51</v>
      </c>
      <c r="B13" s="36" t="s">
        <v>248</v>
      </c>
      <c r="C13" s="36" t="s">
        <v>249</v>
      </c>
      <c r="D13" s="36" t="s">
        <v>258</v>
      </c>
    </row>
    <row r="14" spans="1:4" s="37" customFormat="1" ht="50.4">
      <c r="A14" s="35" t="s">
        <v>52</v>
      </c>
      <c r="B14" s="36" t="s">
        <v>250</v>
      </c>
      <c r="C14" s="36" t="s">
        <v>251</v>
      </c>
      <c r="D14" s="36" t="s">
        <v>258</v>
      </c>
    </row>
    <row r="15" spans="1:4" s="37" customFormat="1" ht="67.2">
      <c r="A15" s="35" t="s">
        <v>53</v>
      </c>
      <c r="B15" s="36" t="s">
        <v>252</v>
      </c>
      <c r="C15" s="36" t="s">
        <v>253</v>
      </c>
      <c r="D15" s="36" t="s">
        <v>259</v>
      </c>
    </row>
    <row r="16" spans="1:4" s="37" customFormat="1" ht="33.6">
      <c r="A16" s="35" t="s">
        <v>55</v>
      </c>
      <c r="B16" s="38"/>
      <c r="C16" s="38"/>
      <c r="D16" s="36" t="s">
        <v>260</v>
      </c>
    </row>
    <row r="17" spans="1:4" s="37" customFormat="1" ht="84">
      <c r="A17" s="35" t="s">
        <v>54</v>
      </c>
      <c r="B17" s="36" t="s">
        <v>254</v>
      </c>
      <c r="C17" s="36" t="s">
        <v>255</v>
      </c>
      <c r="D17" s="36" t="s">
        <v>258</v>
      </c>
    </row>
  </sheetData>
  <sheetProtection algorithmName="SHA-512" hashValue="1UNSeW/NRCxK45JIBfNCeLG2eztQG9wxCrVCFrtUd/qhirWEkZl4H/XWIvBFkqPMXiC+P5Sqq2b4LAZI292Kzw==" saltValue="TMFvyFGnEKlDOk1CN7neqw==" spinCount="100000" sheet="1" objects="1" scenarios="1" selectLockedCells="1"/>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dimension ref="A1:AC71"/>
  <sheetViews>
    <sheetView zoomScale="60" zoomScaleNormal="60" workbookViewId="0">
      <pane ySplit="8" topLeftCell="A9" activePane="bottomLeft" state="frozen"/>
      <selection activeCell="Y12" sqref="Y12:Y14"/>
      <selection pane="bottomLeft" activeCell="M39" sqref="M39:M41"/>
    </sheetView>
  </sheetViews>
  <sheetFormatPr baseColWidth="10" defaultColWidth="0" defaultRowHeight="14.4" zeroHeight="1"/>
  <cols>
    <col min="1" max="1" width="4" style="8" bestFit="1" customWidth="1"/>
    <col min="2" max="3" width="18.88671875" style="8" customWidth="1"/>
    <col min="4" max="4" width="17.88671875" style="8" customWidth="1"/>
    <col min="5" max="5" width="35.6640625" style="8" customWidth="1"/>
    <col min="6" max="6" width="27.88671875" style="8" customWidth="1"/>
    <col min="7" max="7" width="50.6640625" style="8" customWidth="1"/>
    <col min="8" max="8" width="21.44140625" style="8" customWidth="1"/>
    <col min="9" max="9" width="22.33203125" style="9" customWidth="1"/>
    <col min="10" max="10" width="33.5546875" style="2" customWidth="1"/>
    <col min="11" max="11" width="16.5546875" style="2" customWidth="1"/>
    <col min="12" max="12" width="7.109375" style="2" bestFit="1" customWidth="1"/>
    <col min="13" max="13" width="40.88671875" style="2" customWidth="1"/>
    <col min="14" max="14" width="17.5546875" style="2" customWidth="1"/>
    <col min="15" max="15" width="6.33203125" style="2" bestFit="1" customWidth="1"/>
    <col min="16" max="16" width="16" style="2" customWidth="1"/>
    <col min="17" max="17" width="17" style="4" customWidth="1"/>
    <col min="18" max="18" width="18" style="4" customWidth="1"/>
    <col min="19" max="19" width="17.6640625" style="4" customWidth="1"/>
    <col min="20" max="20" width="20.88671875" style="4" customWidth="1"/>
    <col min="21" max="21" width="17.44140625" style="4" customWidth="1"/>
    <col min="22" max="22" width="48.6640625" style="4" customWidth="1"/>
    <col min="23" max="23" width="6.44140625" style="4" customWidth="1"/>
    <col min="24" max="28" width="11.44140625" style="4" hidden="1" customWidth="1"/>
    <col min="29" max="29" width="5.88671875" style="4" hidden="1" customWidth="1"/>
    <col min="30" max="16384" width="11.44140625" style="4" hidden="1"/>
  </cols>
  <sheetData>
    <row r="1" spans="1:22" ht="16.5" customHeight="1">
      <c r="A1" s="115"/>
      <c r="B1" s="115"/>
      <c r="C1" s="103" t="s">
        <v>162</v>
      </c>
      <c r="D1" s="103"/>
      <c r="E1" s="103"/>
      <c r="F1" s="103"/>
      <c r="G1" s="103"/>
      <c r="H1" s="103"/>
      <c r="I1" s="103"/>
      <c r="J1" s="103"/>
      <c r="K1" s="103"/>
      <c r="L1" s="103"/>
      <c r="M1" s="103"/>
      <c r="N1" s="103"/>
      <c r="O1" s="103"/>
      <c r="P1" s="103"/>
      <c r="Q1" s="103"/>
      <c r="R1" s="103"/>
      <c r="S1" s="103"/>
      <c r="T1" s="103"/>
      <c r="U1" s="103"/>
      <c r="V1" s="61" t="s">
        <v>264</v>
      </c>
    </row>
    <row r="2" spans="1:22" ht="16.5" customHeight="1">
      <c r="A2" s="115"/>
      <c r="B2" s="115"/>
      <c r="C2" s="103"/>
      <c r="D2" s="103"/>
      <c r="E2" s="103"/>
      <c r="F2" s="103"/>
      <c r="G2" s="103"/>
      <c r="H2" s="103"/>
      <c r="I2" s="103"/>
      <c r="J2" s="103"/>
      <c r="K2" s="103"/>
      <c r="L2" s="103"/>
      <c r="M2" s="103"/>
      <c r="N2" s="103"/>
      <c r="O2" s="103"/>
      <c r="P2" s="103"/>
      <c r="Q2" s="103"/>
      <c r="R2" s="103"/>
      <c r="S2" s="103"/>
      <c r="T2" s="103"/>
      <c r="U2" s="103"/>
      <c r="V2" s="61" t="s">
        <v>263</v>
      </c>
    </row>
    <row r="3" spans="1:22" ht="16.5" customHeight="1">
      <c r="A3" s="115"/>
      <c r="B3" s="115"/>
      <c r="C3" s="103"/>
      <c r="D3" s="103"/>
      <c r="E3" s="103"/>
      <c r="F3" s="103"/>
      <c r="G3" s="103"/>
      <c r="H3" s="103"/>
      <c r="I3" s="103"/>
      <c r="J3" s="103"/>
      <c r="K3" s="103"/>
      <c r="L3" s="103"/>
      <c r="M3" s="103"/>
      <c r="N3" s="103"/>
      <c r="O3" s="103"/>
      <c r="P3" s="103"/>
      <c r="Q3" s="103"/>
      <c r="R3" s="103"/>
      <c r="S3" s="103"/>
      <c r="T3" s="103"/>
      <c r="U3" s="103"/>
      <c r="V3" s="61" t="s">
        <v>317</v>
      </c>
    </row>
    <row r="4" spans="1:22" ht="15.75" customHeight="1">
      <c r="A4" s="115"/>
      <c r="B4" s="115"/>
      <c r="C4" s="103"/>
      <c r="D4" s="103"/>
      <c r="E4" s="103"/>
      <c r="F4" s="103"/>
      <c r="G4" s="103"/>
      <c r="H4" s="103"/>
      <c r="I4" s="103"/>
      <c r="J4" s="103"/>
      <c r="K4" s="103"/>
      <c r="L4" s="103"/>
      <c r="M4" s="103"/>
      <c r="N4" s="103"/>
      <c r="O4" s="103"/>
      <c r="P4" s="103"/>
      <c r="Q4" s="103"/>
      <c r="R4" s="103"/>
      <c r="S4" s="103"/>
      <c r="T4" s="103"/>
      <c r="U4" s="103"/>
      <c r="V4" s="61" t="s">
        <v>355</v>
      </c>
    </row>
    <row r="5" spans="1:22" ht="11.25" customHeight="1">
      <c r="A5" s="10"/>
      <c r="B5" s="10"/>
      <c r="C5" s="10"/>
      <c r="D5" s="11"/>
      <c r="E5" s="11"/>
      <c r="F5" s="11"/>
      <c r="G5" s="11"/>
      <c r="H5" s="11"/>
      <c r="I5" s="11"/>
      <c r="J5" s="11"/>
      <c r="K5" s="11"/>
      <c r="L5" s="11"/>
      <c r="M5" s="11"/>
      <c r="N5" s="11"/>
      <c r="O5" s="11"/>
      <c r="P5" s="11"/>
      <c r="Q5" s="11"/>
      <c r="R5" s="11"/>
      <c r="S5" s="11"/>
      <c r="T5" s="11"/>
      <c r="U5" s="11"/>
      <c r="V5" s="11"/>
    </row>
    <row r="6" spans="1:22" ht="15" customHeight="1">
      <c r="A6" s="121" t="s">
        <v>88</v>
      </c>
      <c r="B6" s="124" t="s">
        <v>39</v>
      </c>
      <c r="C6" s="119" t="s">
        <v>109</v>
      </c>
      <c r="D6" s="119"/>
      <c r="E6" s="119"/>
      <c r="F6" s="119"/>
      <c r="G6" s="119"/>
      <c r="H6" s="119"/>
      <c r="I6" s="119"/>
      <c r="J6" s="119"/>
      <c r="K6" s="119" t="s">
        <v>108</v>
      </c>
      <c r="L6" s="119"/>
      <c r="M6" s="119"/>
      <c r="N6" s="119"/>
      <c r="O6" s="119"/>
      <c r="P6" s="119"/>
      <c r="Q6" s="106" t="s">
        <v>340</v>
      </c>
      <c r="R6" s="106"/>
      <c r="S6" s="106"/>
      <c r="T6" s="106"/>
      <c r="U6" s="106"/>
      <c r="V6" s="106"/>
    </row>
    <row r="7" spans="1:22" ht="18" customHeight="1">
      <c r="A7" s="122"/>
      <c r="B7" s="125"/>
      <c r="C7" s="116" t="s">
        <v>319</v>
      </c>
      <c r="D7" s="116" t="s">
        <v>77</v>
      </c>
      <c r="E7" s="116" t="s">
        <v>78</v>
      </c>
      <c r="F7" s="116" t="s">
        <v>79</v>
      </c>
      <c r="G7" s="117" t="s">
        <v>1</v>
      </c>
      <c r="H7" s="113" t="s">
        <v>86</v>
      </c>
      <c r="I7" s="113" t="s">
        <v>2</v>
      </c>
      <c r="J7" s="113" t="s">
        <v>163</v>
      </c>
      <c r="K7" s="104" t="s">
        <v>3</v>
      </c>
      <c r="L7" s="120" t="s">
        <v>4</v>
      </c>
      <c r="M7" s="114" t="s">
        <v>321</v>
      </c>
      <c r="N7" s="104" t="s">
        <v>5</v>
      </c>
      <c r="O7" s="120" t="s">
        <v>4</v>
      </c>
      <c r="P7" s="104" t="s">
        <v>6</v>
      </c>
      <c r="Q7" s="113" t="s">
        <v>343</v>
      </c>
      <c r="R7" s="113" t="s">
        <v>344</v>
      </c>
      <c r="S7" s="113" t="s">
        <v>345</v>
      </c>
      <c r="T7" s="113" t="s">
        <v>341</v>
      </c>
      <c r="U7" s="104" t="s">
        <v>346</v>
      </c>
      <c r="V7" s="113" t="s">
        <v>342</v>
      </c>
    </row>
    <row r="8" spans="1:22" ht="34.5" customHeight="1">
      <c r="A8" s="123"/>
      <c r="B8" s="126"/>
      <c r="C8" s="113"/>
      <c r="D8" s="113"/>
      <c r="E8" s="113"/>
      <c r="F8" s="113"/>
      <c r="G8" s="118"/>
      <c r="H8" s="114"/>
      <c r="I8" s="114"/>
      <c r="J8" s="114"/>
      <c r="K8" s="104"/>
      <c r="L8" s="120"/>
      <c r="M8" s="114"/>
      <c r="N8" s="120"/>
      <c r="O8" s="120"/>
      <c r="P8" s="104"/>
      <c r="Q8" s="114"/>
      <c r="R8" s="114"/>
      <c r="S8" s="114"/>
      <c r="T8" s="114"/>
      <c r="U8" s="104"/>
      <c r="V8" s="114"/>
    </row>
    <row r="9" spans="1:22" ht="16.5" customHeight="1">
      <c r="A9" s="132">
        <v>1</v>
      </c>
      <c r="B9" s="133" t="str">
        <f>IF(C9="","",
IF('1. Punto de Partida'!$C$6="","",'1. Punto de Partida'!$C$6))</f>
        <v>Gestión del Talento Humano</v>
      </c>
      <c r="C9" s="134" t="s">
        <v>382</v>
      </c>
      <c r="D9" s="134" t="s">
        <v>90</v>
      </c>
      <c r="E9" s="134" t="s">
        <v>386</v>
      </c>
      <c r="F9" s="134" t="s">
        <v>385</v>
      </c>
      <c r="G9" s="102" t="s">
        <v>404</v>
      </c>
      <c r="H9" s="128" t="s">
        <v>14</v>
      </c>
      <c r="I9" s="128" t="s">
        <v>93</v>
      </c>
      <c r="J9" s="128" t="s">
        <v>378</v>
      </c>
      <c r="K9" s="129" t="str">
        <f>IFERROR(MID(J9,1,SEARCH(":",J9,1)-1),"")</f>
        <v>Baja</v>
      </c>
      <c r="L9" s="130">
        <f>IF(OR(K9="Rara vez",K9="Muy Baja"),0.2,
IF(OR(K9="Improbable",K9="Baja"),0.4,
IF(OR(K9="Posible",K9="Media"),0.6,
IF(OR(K9="Probable",K9="Alta"),0.8,
IF(OR(K9="Casi seguro",K9="Muy Alta"),1,"")))))</f>
        <v>0.4</v>
      </c>
      <c r="M9" s="131" t="s">
        <v>381</v>
      </c>
      <c r="N9" s="129" t="str">
        <f>IF(OR(H9="Corrupción",H9="Trámites, OPAs y Consultas de Acceso a la Información Pública",H9="Lavado de Activos",H9="Financiación del Terrorismo"),'3. Impacto Riesgo de Corrupción'!Z9:Z11,
IF(OR(M9="Económico: Afectación menor a 10 SMLMV",M9="Reputacional: El riesgo afecta la imagen de alguna área de la organización"),"Leve",
IF(OR(M9="Económico: Entre 10 y 50 SMLMV",M9="Reputacional: El riesgo afecta la imagen de la entidad internamente, de conocimiento general, nivel interno, de junta directiva y accionistas y/o de proveedores"),"Menor",
IF(OR(M9="Económico: Entre 50 y 100 SMLMV",M9="Reputacional: El riesgo afecta la imagen de la entidad con algunos usuarios de relevancia frente al logro de los objetivos"),"Moderado",
IF(OR(M9="Económico: Entre 100 y 500 SMLMV",M9="Reputacional: El riesgo afecta la imagen de de la entidad con efecto publicitario sostenido a nivel de sector administrativo, nivel departamental o municipal"),"Mayor",
IF(OR(M9="Económico: Mayor a 500 SMLMV",M9="Reputacional: El riesgo afecta la imagen de la entidad a nivel nacional, con efecto publicitarios sostenible a nivel país"),"Catastrófico",""))))))</f>
        <v>Mayor</v>
      </c>
      <c r="O9" s="130">
        <f>IF(N9="Leve",0.2,
IF(N9="Menor",0.4,
IF(N9="Moderado",0.6,
IF(N9="Mayor",0.8,
IF(N9="Catastrófico",1,"")))))</f>
        <v>0.8</v>
      </c>
      <c r="P9" s="127" t="str">
        <f>IF(AND(K9="Muy Alta",OR(N9="Leve",N9="Menor",N9="Moderado",N9="Mayor")),"Alto",
IF(AND(K9="Casi seguro",OR(N9="Moderado",N9="Mayor")),"Extremo",
IF(AND(OR(K9="Alta",K9="Probable"),OR(N9="Leve",N9="Menor")),"Moderado",
IF(AND(OR(K9="Alta",K9="Probable"),N9="Moderado"),"Alto",
IF(AND(K9="Alta",N9="Mayor"),"Alto",
IF(AND(K9="Probable",N9="Mayor"),"Extremo",
IF(AND(OR(K9="Media",K9="Posible"),OR(N9="Leve",N9="Menor")),"Moderado",
IF(AND(K9="Media",N9="Moderado"),"Moderado",
IF(AND(K9="Posible",N9="Moderado"),"Alto",
IF(AND(K9="Media",N9="Mayor"),"Alto",
IF(AND(K9="Posible",N9="Mayor"),"Extremo",
IF(AND(OR(K9="Media",K9="Posible"),OR(N9="Mayor")),"Alto",
IF(AND(OR(K9="Baja",K9="Improbable"),OR(N9="Leve")),"Bajo",
IF(AND(K9="Baja",OR(N9="Menor",N9="Moderado")),"Moderado",
IF(AND(K9="Improbable",N9="Menor"),"Bajo",
IF(AND(OR(K9="Baja",K9="Improbable"),OR(N9="Mayor")),"Alto",
IF(AND(OR(K9="Muy Baja",K9="Rara vez"),OR(N9="Leve",N9="Menor")),"Bajo",
IF(AND(OR(K9="Muy Baja",K9="Rara vez"),OR(N9="Moderado")),"Moderado",
IF(AND(OR(K9="Muy Baja",K9="Rara vez"),OR(N9="Mayor")),"Alto",
IF(N9="Catastrófico","Extremo",""))))))))))))))))))))</f>
        <v>Alto</v>
      </c>
      <c r="Q9" s="105"/>
      <c r="R9" s="105"/>
      <c r="S9" s="105"/>
      <c r="T9" s="105"/>
      <c r="U9" s="101" t="str">
        <f>IF(S9="","","Cuatrimestral")</f>
        <v/>
      </c>
      <c r="V9" s="107"/>
    </row>
    <row r="10" spans="1:22" ht="16.5" customHeight="1">
      <c r="A10" s="132"/>
      <c r="B10" s="133"/>
      <c r="C10" s="135"/>
      <c r="D10" s="135"/>
      <c r="E10" s="135"/>
      <c r="F10" s="135"/>
      <c r="G10" s="102"/>
      <c r="H10" s="128"/>
      <c r="I10" s="128"/>
      <c r="J10" s="128"/>
      <c r="K10" s="129"/>
      <c r="L10" s="130"/>
      <c r="M10" s="131"/>
      <c r="N10" s="129"/>
      <c r="O10" s="130"/>
      <c r="P10" s="127"/>
      <c r="Q10" s="105"/>
      <c r="R10" s="105"/>
      <c r="S10" s="105"/>
      <c r="T10" s="105"/>
      <c r="U10" s="101"/>
      <c r="V10" s="108"/>
    </row>
    <row r="11" spans="1:22" ht="43.2" customHeight="1">
      <c r="A11" s="132"/>
      <c r="B11" s="133"/>
      <c r="C11" s="136"/>
      <c r="D11" s="136"/>
      <c r="E11" s="136"/>
      <c r="F11" s="136"/>
      <c r="G11" s="102"/>
      <c r="H11" s="128"/>
      <c r="I11" s="128"/>
      <c r="J11" s="128"/>
      <c r="K11" s="129"/>
      <c r="L11" s="130"/>
      <c r="M11" s="131"/>
      <c r="N11" s="129"/>
      <c r="O11" s="130"/>
      <c r="P11" s="127"/>
      <c r="Q11" s="105"/>
      <c r="R11" s="105"/>
      <c r="S11" s="105"/>
      <c r="T11" s="105"/>
      <c r="U11" s="101"/>
      <c r="V11" s="109"/>
    </row>
    <row r="12" spans="1:22" ht="16.5" customHeight="1">
      <c r="A12" s="132">
        <v>2</v>
      </c>
      <c r="B12" s="133" t="str">
        <f>IF(C12="","",
IF('1. Punto de Partida'!$C$6="","",'1. Punto de Partida'!$C$6))</f>
        <v>Gestión del Talento Humano</v>
      </c>
      <c r="C12" s="134" t="s">
        <v>358</v>
      </c>
      <c r="D12" s="134" t="s">
        <v>90</v>
      </c>
      <c r="E12" s="134" t="s">
        <v>388</v>
      </c>
      <c r="F12" s="134" t="s">
        <v>387</v>
      </c>
      <c r="G12" s="102" t="s">
        <v>405</v>
      </c>
      <c r="H12" s="128" t="s">
        <v>14</v>
      </c>
      <c r="I12" s="128" t="s">
        <v>93</v>
      </c>
      <c r="J12" s="128" t="s">
        <v>378</v>
      </c>
      <c r="K12" s="129" t="str">
        <f t="shared" ref="K12" si="0">IFERROR(MID(J12,1,SEARCH(":",J12,1)-1),"")</f>
        <v>Baja</v>
      </c>
      <c r="L12" s="130">
        <f>IF(OR(K12="Rara vez",K12="Muy Baja"),0.2,
IF(OR(K12="Improbable",K12="Baja"),0.4,
IF(OR(K12="Posible",K12="Media"),0.6,
IF(OR(K12="Probable",K12="Alta"),0.8,
IF(OR(K12="Casi seguro",K12="Muy Alta"),1,"")))))</f>
        <v>0.4</v>
      </c>
      <c r="M12" s="131" t="s">
        <v>381</v>
      </c>
      <c r="N12" s="129" t="str">
        <f>IF(OR(H12="Corrupción",H12="Trámites, OPAs y Consultas de Acceso a la Información Pública",H12="Lavado de Activos",H12="Financiación del Terrorismo"),'3. Impacto Riesgo de Corrupción'!Z12:Z14,
IF(OR(M12="Económico: Afectación menor a 10 SMLMV",M12="Reputacional: El riesgo afecta la imagen de alguna área de la organización"),"Leve",
IF(OR(M12="Económico: Entre 10 y 50 SMLMV",M12="Reputacional: El riesgo afecta la imagen de la entidad internamente, de conocimiento general, nivel interno, de junta directiva y accionistas y/o de proveedores"),"Menor",
IF(OR(M12="Económico: Entre 50 y 100 SMLMV",M12="Reputacional: El riesgo afecta la imagen de la entidad con algunos usuarios de relevancia frente al logro de los objetivos"),"Moderado",
IF(OR(M12="Económico: Entre 100 y 500 SMLMV",M12="Reputacional: El riesgo afecta la imagen de de la entidad con efecto publicitario sostenido a nivel de sector administrativo, nivel departamental o municipal"),"Mayor",
IF(OR(M12="Económico: Mayor a 500 SMLMV",M12="Reputacional: El riesgo afecta la imagen de la entidad a nivel nacional, con efecto publicitarios sostenible a nivel país"),"Catastrófico",""))))))</f>
        <v>Mayor</v>
      </c>
      <c r="O12" s="130">
        <f t="shared" ref="O12" si="1">IF(N12="Leve",0.2,
IF(N12="Menor",0.4,
IF(N12="Moderado",0.6,
IF(N12="Mayor",0.8,
IF(N12="Catastrófico",1,"")))))</f>
        <v>0.8</v>
      </c>
      <c r="P12" s="127" t="str">
        <f t="shared" ref="P12" si="2">IF(AND(K12="Muy Alta",OR(N12="Leve",N12="Menor",N12="Moderado",N12="Mayor")),"Alto",
IF(AND(K12="Casi seguro",OR(N12="Moderado",N12="Mayor")),"Extremo",
IF(AND(OR(K12="Alta",K12="Probable"),OR(N12="Leve",N12="Menor")),"Moderado",
IF(AND(OR(K12="Alta",K12="Probable"),N12="Moderado"),"Alto",
IF(AND(K12="Alta",N12="Mayor"),"Alto",
IF(AND(K12="Probable",N12="Mayor"),"Extremo",
IF(AND(OR(K12="Media",K12="Posible"),OR(N12="Leve",N12="Menor")),"Moderado",
IF(AND(K12="Media",N12="Moderado"),"Moderado",
IF(AND(K12="Posible",N12="Moderado"),"Alto",
IF(AND(K12="Media",N12="Mayor"),"Alto",
IF(AND(K12="Posible",N12="Mayor"),"Extremo",
IF(AND(OR(K12="Media",K12="Posible"),OR(N12="Mayor")),"Alto",
IF(AND(OR(K12="Baja",K12="Improbable"),OR(N12="Leve")),"Bajo",
IF(AND(K12="Baja",OR(N12="Menor",N12="Moderado")),"Moderado",
IF(AND(K12="Improbable",N12="Menor"),"Bajo",
IF(AND(OR(K12="Baja",K12="Improbable"),OR(N12="Mayor")),"Alto",
IF(AND(OR(K12="Muy Baja",K12="Rara vez"),OR(N12="Leve",N12="Menor")),"Bajo",
IF(AND(OR(K12="Muy Baja",K12="Rara vez"),OR(N12="Moderado")),"Moderado",
IF(AND(OR(K12="Muy Baja",K12="Rara vez"),OR(N12="Mayor")),"Alto",
IF(N12="Catastrófico","Extremo",""))))))))))))))))))))</f>
        <v>Alto</v>
      </c>
      <c r="Q12" s="105"/>
      <c r="R12" s="105"/>
      <c r="S12" s="105"/>
      <c r="T12" s="105"/>
      <c r="U12" s="101" t="str">
        <f>IF(S12="","","Cuatrimestral")</f>
        <v/>
      </c>
      <c r="V12" s="102"/>
    </row>
    <row r="13" spans="1:22" ht="16.5" customHeight="1">
      <c r="A13" s="132"/>
      <c r="B13" s="133"/>
      <c r="C13" s="135"/>
      <c r="D13" s="135"/>
      <c r="E13" s="135"/>
      <c r="F13" s="135"/>
      <c r="G13" s="102"/>
      <c r="H13" s="128"/>
      <c r="I13" s="128"/>
      <c r="J13" s="128"/>
      <c r="K13" s="129"/>
      <c r="L13" s="130"/>
      <c r="M13" s="131"/>
      <c r="N13" s="129"/>
      <c r="O13" s="130"/>
      <c r="P13" s="127"/>
      <c r="Q13" s="105"/>
      <c r="R13" s="105"/>
      <c r="S13" s="105"/>
      <c r="T13" s="105"/>
      <c r="U13" s="101"/>
      <c r="V13" s="102"/>
    </row>
    <row r="14" spans="1:22" ht="16.5" customHeight="1">
      <c r="A14" s="132"/>
      <c r="B14" s="133"/>
      <c r="C14" s="136"/>
      <c r="D14" s="136"/>
      <c r="E14" s="136"/>
      <c r="F14" s="136"/>
      <c r="G14" s="102"/>
      <c r="H14" s="128"/>
      <c r="I14" s="128"/>
      <c r="J14" s="128"/>
      <c r="K14" s="129"/>
      <c r="L14" s="130"/>
      <c r="M14" s="131"/>
      <c r="N14" s="129"/>
      <c r="O14" s="130"/>
      <c r="P14" s="127"/>
      <c r="Q14" s="105"/>
      <c r="R14" s="105"/>
      <c r="S14" s="105"/>
      <c r="T14" s="105"/>
      <c r="U14" s="101"/>
      <c r="V14" s="102"/>
    </row>
    <row r="15" spans="1:22" ht="16.5" customHeight="1">
      <c r="A15" s="132">
        <v>3</v>
      </c>
      <c r="B15" s="133" t="str">
        <f>IF(C15="","",
IF('1. Punto de Partida'!$C$6="","",'1. Punto de Partida'!$C$6))</f>
        <v>Gestión del Talento Humano</v>
      </c>
      <c r="C15" s="134" t="s">
        <v>383</v>
      </c>
      <c r="D15" s="134" t="s">
        <v>90</v>
      </c>
      <c r="E15" s="134" t="s">
        <v>393</v>
      </c>
      <c r="F15" s="134" t="s">
        <v>392</v>
      </c>
      <c r="G15" s="102" t="s">
        <v>406</v>
      </c>
      <c r="H15" s="128" t="s">
        <v>14</v>
      </c>
      <c r="I15" s="128" t="s">
        <v>93</v>
      </c>
      <c r="J15" s="128" t="s">
        <v>379</v>
      </c>
      <c r="K15" s="129" t="str">
        <f t="shared" ref="K15" si="3">IFERROR(MID(J15,1,SEARCH(":",J15,1)-1),"")</f>
        <v>Media</v>
      </c>
      <c r="L15" s="130">
        <f t="shared" ref="L15" si="4">IF(OR(K15="Rara vez",K15="Muy Baja"),0.2,
IF(OR(K15="Improbable",K15="Baja"),0.4,
IF(OR(K15="Posible",K15="Media"),0.6,
IF(OR(K15="Probable",K15="Alta"),0.8,
IF(OR(K15="Casi seguro",K15="Muy Alta"),1,"")))))</f>
        <v>0.6</v>
      </c>
      <c r="M15" s="131" t="s">
        <v>381</v>
      </c>
      <c r="N15" s="129" t="str">
        <f>IF(OR(H15="Corrupción",H15="Trámites, OPAs y Consultas de Acceso a la Información Pública",H15="Lavado de Activos",H15="Financiación del Terrorismo"),'3. Impacto Riesgo de Corrupción'!Z15:Z17,
IF(OR(M15="Económico: Afectación menor a 10 SMLMV",M15="Reputacional: El riesgo afecta la imagen de alguna área de la organización"),"Leve",
IF(OR(M15="Económico: Entre 10 y 50 SMLMV",M15="Reputacional: El riesgo afecta la imagen de la entidad internamente, de conocimiento general, nivel interno, de junta directiva y accionistas y/o de proveedores"),"Menor",
IF(OR(M15="Económico: Entre 50 y 100 SMLMV",M15="Reputacional: El riesgo afecta la imagen de la entidad con algunos usuarios de relevancia frente al logro de los objetivos"),"Moderado",
IF(OR(M15="Económico: Entre 100 y 500 SMLMV",M15="Reputacional: El riesgo afecta la imagen de de la entidad con efecto publicitario sostenido a nivel de sector administrativo, nivel departamental o municipal"),"Mayor",
IF(OR(M15="Económico: Mayor a 500 SMLMV",M15="Reputacional: El riesgo afecta la imagen de la entidad a nivel nacional, con efecto publicitarios sostenible a nivel país"),"Catastrófico",""))))))</f>
        <v>Mayor</v>
      </c>
      <c r="O15" s="130">
        <f t="shared" ref="O15" si="5">IF(N15="Leve",0.2,
IF(N15="Menor",0.4,
IF(N15="Moderado",0.6,
IF(N15="Mayor",0.8,
IF(N15="Catastrófico",1,"")))))</f>
        <v>0.8</v>
      </c>
      <c r="P15" s="127" t="str">
        <f t="shared" ref="P15" si="6">IF(AND(K15="Muy Alta",OR(N15="Leve",N15="Menor",N15="Moderado",N15="Mayor")),"Alto",
IF(AND(K15="Casi seguro",OR(N15="Moderado",N15="Mayor")),"Extremo",
IF(AND(OR(K15="Alta",K15="Probable"),OR(N15="Leve",N15="Menor")),"Moderado",
IF(AND(OR(K15="Alta",K15="Probable"),N15="Moderado"),"Alto",
IF(AND(K15="Alta",N15="Mayor"),"Alto",
IF(AND(K15="Probable",N15="Mayor"),"Extremo",
IF(AND(OR(K15="Media",K15="Posible"),OR(N15="Leve",N15="Menor")),"Moderado",
IF(AND(K15="Media",N15="Moderado"),"Moderado",
IF(AND(K15="Posible",N15="Moderado"),"Alto",
IF(AND(K15="Media",N15="Mayor"),"Alto",
IF(AND(K15="Posible",N15="Mayor"),"Extremo",
IF(AND(OR(K15="Media",K15="Posible"),OR(N15="Mayor")),"Alto",
IF(AND(OR(K15="Baja",K15="Improbable"),OR(N15="Leve")),"Bajo",
IF(AND(K15="Baja",OR(N15="Menor",N15="Moderado")),"Moderado",
IF(AND(K15="Improbable",N15="Menor"),"Bajo",
IF(AND(OR(K15="Baja",K15="Improbable"),OR(N15="Mayor")),"Alto",
IF(AND(OR(K15="Muy Baja",K15="Rara vez"),OR(N15="Leve",N15="Menor")),"Bajo",
IF(AND(OR(K15="Muy Baja",K15="Rara vez"),OR(N15="Moderado")),"Moderado",
IF(AND(OR(K15="Muy Baja",K15="Rara vez"),OR(N15="Mayor")),"Alto",
IF(N15="Catastrófico","Extremo",""))))))))))))))))))))</f>
        <v>Alto</v>
      </c>
      <c r="Q15" s="105"/>
      <c r="R15" s="105"/>
      <c r="S15" s="105"/>
      <c r="T15" s="105"/>
      <c r="U15" s="101" t="str">
        <f t="shared" ref="U15" si="7">IF(S15="","","Cuatrimestral")</f>
        <v/>
      </c>
      <c r="V15" s="102"/>
    </row>
    <row r="16" spans="1:22" ht="16.5" customHeight="1">
      <c r="A16" s="132"/>
      <c r="B16" s="133"/>
      <c r="C16" s="135"/>
      <c r="D16" s="135"/>
      <c r="E16" s="135"/>
      <c r="F16" s="135"/>
      <c r="G16" s="102"/>
      <c r="H16" s="128"/>
      <c r="I16" s="128"/>
      <c r="J16" s="128"/>
      <c r="K16" s="129"/>
      <c r="L16" s="130"/>
      <c r="M16" s="131"/>
      <c r="N16" s="129"/>
      <c r="O16" s="130"/>
      <c r="P16" s="127"/>
      <c r="Q16" s="105"/>
      <c r="R16" s="105"/>
      <c r="S16" s="105"/>
      <c r="T16" s="105"/>
      <c r="U16" s="101"/>
      <c r="V16" s="102"/>
    </row>
    <row r="17" spans="1:22" ht="16.5" customHeight="1">
      <c r="A17" s="132"/>
      <c r="B17" s="133"/>
      <c r="C17" s="136"/>
      <c r="D17" s="136"/>
      <c r="E17" s="136"/>
      <c r="F17" s="136"/>
      <c r="G17" s="102"/>
      <c r="H17" s="128"/>
      <c r="I17" s="128"/>
      <c r="J17" s="128"/>
      <c r="K17" s="129"/>
      <c r="L17" s="130"/>
      <c r="M17" s="131"/>
      <c r="N17" s="129"/>
      <c r="O17" s="130"/>
      <c r="P17" s="127"/>
      <c r="Q17" s="105"/>
      <c r="R17" s="105"/>
      <c r="S17" s="105"/>
      <c r="T17" s="105"/>
      <c r="U17" s="101"/>
      <c r="V17" s="102"/>
    </row>
    <row r="18" spans="1:22" ht="16.5" customHeight="1">
      <c r="A18" s="132">
        <v>4</v>
      </c>
      <c r="B18" s="133" t="str">
        <f>IF(C18="","",
IF('1. Punto de Partida'!$C$6="","",'1. Punto de Partida'!$C$6))</f>
        <v>Gestión del Talento Humano</v>
      </c>
      <c r="C18" s="134" t="s">
        <v>384</v>
      </c>
      <c r="D18" s="134" t="s">
        <v>90</v>
      </c>
      <c r="E18" s="134" t="s">
        <v>390</v>
      </c>
      <c r="F18" s="134" t="s">
        <v>389</v>
      </c>
      <c r="G18" s="102" t="s">
        <v>407</v>
      </c>
      <c r="H18" s="128" t="s">
        <v>14</v>
      </c>
      <c r="I18" s="128" t="s">
        <v>93</v>
      </c>
      <c r="J18" s="128" t="s">
        <v>379</v>
      </c>
      <c r="K18" s="129" t="str">
        <f t="shared" ref="K18" si="8">IFERROR(MID(J18,1,SEARCH(":",J18,1)-1),"")</f>
        <v>Media</v>
      </c>
      <c r="L18" s="130">
        <f t="shared" ref="L18" si="9">IF(OR(K18="Rara vez",K18="Muy Baja"),0.2,
IF(OR(K18="Improbable",K18="Baja"),0.4,
IF(OR(K18="Posible",K18="Media"),0.6,
IF(OR(K18="Probable",K18="Alta"),0.8,
IF(OR(K18="Casi seguro",K18="Muy Alta"),1,"")))))</f>
        <v>0.6</v>
      </c>
      <c r="M18" s="131" t="s">
        <v>381</v>
      </c>
      <c r="N18" s="129" t="str">
        <f>IF(OR(H18="Corrupción",H18="Trámites, OPAs y Consultas de Acceso a la Información Pública",H18="Lavado de Activos",H18="Financiación del Terrorismo"),'3. Impacto Riesgo de Corrupción'!Z18:Z20,
IF(OR(M18="Económico: Afectación menor a 10 SMLMV",M18="Reputacional: El riesgo afecta la imagen de alguna área de la organización"),"Leve",
IF(OR(M18="Económico: Entre 10 y 50 SMLMV",M18="Reputacional: El riesgo afecta la imagen de la entidad internamente, de conocimiento general, nivel interno, de junta directiva y accionistas y/o de proveedores"),"Menor",
IF(OR(M18="Económico: Entre 50 y 100 SMLMV",M18="Reputacional: El riesgo afecta la imagen de la entidad con algunos usuarios de relevancia frente al logro de los objetivos"),"Moderado",
IF(OR(M18="Económico: Entre 100 y 500 SMLMV",M18="Reputacional: El riesgo afecta la imagen de de la entidad con efecto publicitario sostenido a nivel de sector administrativo, nivel departamental o municipal"),"Mayor",
IF(OR(M18="Económico: Mayor a 500 SMLMV",M18="Reputacional: El riesgo afecta la imagen de la entidad a nivel nacional, con efecto publicitarios sostenible a nivel país"),"Catastrófico",""))))))</f>
        <v>Mayor</v>
      </c>
      <c r="O18" s="130">
        <f t="shared" ref="O18" si="10">IF(N18="Leve",0.2,
IF(N18="Menor",0.4,
IF(N18="Moderado",0.6,
IF(N18="Mayor",0.8,
IF(N18="Catastrófico",1,"")))))</f>
        <v>0.8</v>
      </c>
      <c r="P18" s="127" t="str">
        <f t="shared" ref="P18" si="11">IF(AND(K18="Muy Alta",OR(N18="Leve",N18="Menor",N18="Moderado",N18="Mayor")),"Alto",
IF(AND(K18="Casi seguro",OR(N18="Moderado",N18="Mayor")),"Extremo",
IF(AND(OR(K18="Alta",K18="Probable"),OR(N18="Leve",N18="Menor")),"Moderado",
IF(AND(OR(K18="Alta",K18="Probable"),N18="Moderado"),"Alto",
IF(AND(K18="Alta",N18="Mayor"),"Alto",
IF(AND(K18="Probable",N18="Mayor"),"Extremo",
IF(AND(OR(K18="Media",K18="Posible"),OR(N18="Leve",N18="Menor")),"Moderado",
IF(AND(K18="Media",N18="Moderado"),"Moderado",
IF(AND(K18="Posible",N18="Moderado"),"Alto",
IF(AND(K18="Media",N18="Mayor"),"Alto",
IF(AND(K18="Posible",N18="Mayor"),"Extremo",
IF(AND(OR(K18="Media",K18="Posible"),OR(N18="Mayor")),"Alto",
IF(AND(OR(K18="Baja",K18="Improbable"),OR(N18="Leve")),"Bajo",
IF(AND(K18="Baja",OR(N18="Menor",N18="Moderado")),"Moderado",
IF(AND(K18="Improbable",N18="Menor"),"Bajo",
IF(AND(OR(K18="Baja",K18="Improbable"),OR(N18="Mayor")),"Alto",
IF(AND(OR(K18="Muy Baja",K18="Rara vez"),OR(N18="Leve",N18="Menor")),"Bajo",
IF(AND(OR(K18="Muy Baja",K18="Rara vez"),OR(N18="Moderado")),"Moderado",
IF(AND(OR(K18="Muy Baja",K18="Rara vez"),OR(N18="Mayor")),"Alto",
IF(N18="Catastrófico","Extremo",""))))))))))))))))))))</f>
        <v>Alto</v>
      </c>
      <c r="Q18" s="105"/>
      <c r="R18" s="105"/>
      <c r="S18" s="105"/>
      <c r="T18" s="105"/>
      <c r="U18" s="101" t="str">
        <f t="shared" ref="U18" si="12">IF(S18="","","Cuatrimestral")</f>
        <v/>
      </c>
      <c r="V18" s="102"/>
    </row>
    <row r="19" spans="1:22" ht="15" customHeight="1">
      <c r="A19" s="132"/>
      <c r="B19" s="133"/>
      <c r="C19" s="135"/>
      <c r="D19" s="135"/>
      <c r="E19" s="135"/>
      <c r="F19" s="135"/>
      <c r="G19" s="102"/>
      <c r="H19" s="128"/>
      <c r="I19" s="128"/>
      <c r="J19" s="128"/>
      <c r="K19" s="129"/>
      <c r="L19" s="130"/>
      <c r="M19" s="131"/>
      <c r="N19" s="129"/>
      <c r="O19" s="130"/>
      <c r="P19" s="127"/>
      <c r="Q19" s="105"/>
      <c r="R19" s="105"/>
      <c r="S19" s="105"/>
      <c r="T19" s="105"/>
      <c r="U19" s="101"/>
      <c r="V19" s="102"/>
    </row>
    <row r="20" spans="1:22" ht="15" customHeight="1">
      <c r="A20" s="132"/>
      <c r="B20" s="133"/>
      <c r="C20" s="136"/>
      <c r="D20" s="136"/>
      <c r="E20" s="136"/>
      <c r="F20" s="136"/>
      <c r="G20" s="102"/>
      <c r="H20" s="128"/>
      <c r="I20" s="128"/>
      <c r="J20" s="128"/>
      <c r="K20" s="129"/>
      <c r="L20" s="130"/>
      <c r="M20" s="131"/>
      <c r="N20" s="129"/>
      <c r="O20" s="130"/>
      <c r="P20" s="127"/>
      <c r="Q20" s="105"/>
      <c r="R20" s="105"/>
      <c r="S20" s="105"/>
      <c r="T20" s="105"/>
      <c r="U20" s="101"/>
      <c r="V20" s="102"/>
    </row>
    <row r="21" spans="1:22" ht="16.5" customHeight="1">
      <c r="A21" s="132">
        <v>5</v>
      </c>
      <c r="B21" s="133" t="str">
        <f>IF(C21="","",
IF('1. Punto de Partida'!$C$6="","",'1. Punto de Partida'!$C$6))</f>
        <v>Gestión del Talento Humano</v>
      </c>
      <c r="C21" s="134" t="s">
        <v>384</v>
      </c>
      <c r="D21" s="134" t="s">
        <v>90</v>
      </c>
      <c r="E21" s="134" t="s">
        <v>356</v>
      </c>
      <c r="F21" s="134" t="s">
        <v>357</v>
      </c>
      <c r="G21" s="102" t="s">
        <v>408</v>
      </c>
      <c r="H21" s="128" t="s">
        <v>14</v>
      </c>
      <c r="I21" s="128" t="s">
        <v>93</v>
      </c>
      <c r="J21" s="128" t="s">
        <v>377</v>
      </c>
      <c r="K21" s="129" t="str">
        <f t="shared" ref="K21" si="13">IFERROR(MID(J21,1,SEARCH(":",J21,1)-1),"")</f>
        <v>Muy Baja</v>
      </c>
      <c r="L21" s="130">
        <f t="shared" ref="L21" si="14">IF(OR(K21="Rara vez",K21="Muy Baja"),0.2,
IF(OR(K21="Improbable",K21="Baja"),0.4,
IF(OR(K21="Posible",K21="Media"),0.6,
IF(OR(K21="Probable",K21="Alta"),0.8,
IF(OR(K21="Casi seguro",K21="Muy Alta"),1,"")))))</f>
        <v>0.2</v>
      </c>
      <c r="M21" s="131" t="s">
        <v>381</v>
      </c>
      <c r="N21" s="129" t="str">
        <f>IF(OR(H21="Corrupción",H21="Trámites, OPAs y Consultas de Acceso a la Información Pública",H21="Lavado de Activos",H21="Financiación del Terrorismo"),'3. Impacto Riesgo de Corrupción'!Z21:Z23,
IF(OR(M21="Económico: Afectación menor a 10 SMLMV",M21="Reputacional: El riesgo afecta la imagen de alguna área de la organización"),"Leve",
IF(OR(M21="Económico: Entre 10 y 50 SMLMV",M21="Reputacional: El riesgo afecta la imagen de la entidad internamente, de conocimiento general, nivel interno, de junta directiva y accionistas y/o de proveedores"),"Menor",
IF(OR(M21="Económico: Entre 50 y 100 SMLMV",M21="Reputacional: El riesgo afecta la imagen de la entidad con algunos usuarios de relevancia frente al logro de los objetivos"),"Moderado",
IF(OR(M21="Económico: Entre 100 y 500 SMLMV",M21="Reputacional: El riesgo afecta la imagen de de la entidad con efecto publicitario sostenido a nivel de sector administrativo, nivel departamental o municipal"),"Mayor",
IF(OR(M21="Económico: Mayor a 500 SMLMV",M21="Reputacional: El riesgo afecta la imagen de la entidad a nivel nacional, con efecto publicitarios sostenible a nivel país"),"Catastrófico",""))))))</f>
        <v>Mayor</v>
      </c>
      <c r="O21" s="130">
        <f t="shared" ref="O21" si="15">IF(N21="Leve",0.2,
IF(N21="Menor",0.4,
IF(N21="Moderado",0.6,
IF(N21="Mayor",0.8,
IF(N21="Catastrófico",1,"")))))</f>
        <v>0.8</v>
      </c>
      <c r="P21" s="127" t="str">
        <f t="shared" ref="P21" si="16">IF(AND(K21="Muy Alta",OR(N21="Leve",N21="Menor",N21="Moderado",N21="Mayor")),"Alto",
IF(AND(K21="Casi seguro",OR(N21="Moderado",N21="Mayor")),"Extremo",
IF(AND(OR(K21="Alta",K21="Probable"),OR(N21="Leve",N21="Menor")),"Moderado",
IF(AND(OR(K21="Alta",K21="Probable"),N21="Moderado"),"Alto",
IF(AND(K21="Alta",N21="Mayor"),"Alto",
IF(AND(K21="Probable",N21="Mayor"),"Extremo",
IF(AND(OR(K21="Media",K21="Posible"),OR(N21="Leve",N21="Menor")),"Moderado",
IF(AND(K21="Media",N21="Moderado"),"Moderado",
IF(AND(K21="Posible",N21="Moderado"),"Alto",
IF(AND(K21="Media",N21="Mayor"),"Alto",
IF(AND(K21="Posible",N21="Mayor"),"Extremo",
IF(AND(OR(K21="Media",K21="Posible"),OR(N21="Mayor")),"Alto",
IF(AND(OR(K21="Baja",K21="Improbable"),OR(N21="Leve")),"Bajo",
IF(AND(K21="Baja",OR(N21="Menor",N21="Moderado")),"Moderado",
IF(AND(K21="Improbable",N21="Menor"),"Bajo",
IF(AND(OR(K21="Baja",K21="Improbable"),OR(N21="Mayor")),"Alto",
IF(AND(OR(K21="Muy Baja",K21="Rara vez"),OR(N21="Leve",N21="Menor")),"Bajo",
IF(AND(OR(K21="Muy Baja",K21="Rara vez"),OR(N21="Moderado")),"Moderado",
IF(AND(OR(K21="Muy Baja",K21="Rara vez"),OR(N21="Mayor")),"Alto",
IF(N21="Catastrófico","Extremo",""))))))))))))))))))))</f>
        <v>Alto</v>
      </c>
      <c r="Q21" s="105"/>
      <c r="R21" s="105"/>
      <c r="S21" s="105"/>
      <c r="T21" s="105"/>
      <c r="U21" s="101" t="str">
        <f t="shared" ref="U21" si="17">IF(S21="","","Cuatrimestral")</f>
        <v/>
      </c>
      <c r="V21" s="102"/>
    </row>
    <row r="22" spans="1:22" ht="15" customHeight="1">
      <c r="A22" s="132"/>
      <c r="B22" s="133"/>
      <c r="C22" s="135"/>
      <c r="D22" s="135"/>
      <c r="E22" s="135"/>
      <c r="F22" s="135"/>
      <c r="G22" s="102"/>
      <c r="H22" s="128"/>
      <c r="I22" s="128"/>
      <c r="J22" s="128"/>
      <c r="K22" s="129"/>
      <c r="L22" s="130"/>
      <c r="M22" s="131"/>
      <c r="N22" s="129"/>
      <c r="O22" s="130"/>
      <c r="P22" s="127"/>
      <c r="Q22" s="105"/>
      <c r="R22" s="105"/>
      <c r="S22" s="105"/>
      <c r="T22" s="105"/>
      <c r="U22" s="101"/>
      <c r="V22" s="102"/>
    </row>
    <row r="23" spans="1:22" ht="15" customHeight="1">
      <c r="A23" s="132"/>
      <c r="B23" s="133"/>
      <c r="C23" s="136"/>
      <c r="D23" s="136"/>
      <c r="E23" s="136"/>
      <c r="F23" s="136"/>
      <c r="G23" s="102"/>
      <c r="H23" s="128"/>
      <c r="I23" s="128"/>
      <c r="J23" s="128"/>
      <c r="K23" s="129"/>
      <c r="L23" s="130"/>
      <c r="M23" s="131"/>
      <c r="N23" s="129"/>
      <c r="O23" s="130"/>
      <c r="P23" s="127"/>
      <c r="Q23" s="105"/>
      <c r="R23" s="105"/>
      <c r="S23" s="105"/>
      <c r="T23" s="105"/>
      <c r="U23" s="101"/>
      <c r="V23" s="102"/>
    </row>
    <row r="24" spans="1:22" ht="16.5" customHeight="1">
      <c r="A24" s="132">
        <v>6</v>
      </c>
      <c r="B24" s="133" t="str">
        <f>IF(C24="","",
IF('1. Punto de Partida'!$C$6="","",'1. Punto de Partida'!$C$6))</f>
        <v>Gestión del Talento Humano</v>
      </c>
      <c r="C24" s="134" t="s">
        <v>384</v>
      </c>
      <c r="D24" s="134" t="s">
        <v>90</v>
      </c>
      <c r="E24" s="134" t="s">
        <v>391</v>
      </c>
      <c r="F24" s="134" t="s">
        <v>409</v>
      </c>
      <c r="G24" s="102" t="s">
        <v>410</v>
      </c>
      <c r="H24" s="128" t="s">
        <v>14</v>
      </c>
      <c r="I24" s="128" t="s">
        <v>93</v>
      </c>
      <c r="J24" s="128" t="s">
        <v>380</v>
      </c>
      <c r="K24" s="129" t="str">
        <f t="shared" ref="K24" si="18">IFERROR(MID(J24,1,SEARCH(":",J24,1)-1),"")</f>
        <v>Alta</v>
      </c>
      <c r="L24" s="130">
        <f t="shared" ref="L24" si="19">IF(OR(K24="Rara vez",K24="Muy Baja"),0.2,
IF(OR(K24="Improbable",K24="Baja"),0.4,
IF(OR(K24="Posible",K24="Media"),0.6,
IF(OR(K24="Probable",K24="Alta"),0.8,
IF(OR(K24="Casi seguro",K24="Muy Alta"),1,"")))))</f>
        <v>0.8</v>
      </c>
      <c r="M24" s="131" t="s">
        <v>381</v>
      </c>
      <c r="N24" s="129" t="str">
        <f>IF(OR(H24="Corrupción",H24="Trámites, OPAs y Consultas de Acceso a la Información Pública",H24="Lavado de Activos",H24="Financiación del Terrorismo"),'3. Impacto Riesgo de Corrupción'!Z24:Z26,
IF(OR(M24="Económico: Afectación menor a 10 SMLMV",M24="Reputacional: El riesgo afecta la imagen de alguna área de la organización"),"Leve",
IF(OR(M24="Económico: Entre 10 y 50 SMLMV",M24="Reputacional: El riesgo afecta la imagen de la entidad internamente, de conocimiento general, nivel interno, de junta directiva y accionistas y/o de proveedores"),"Menor",
IF(OR(M24="Económico: Entre 50 y 100 SMLMV",M24="Reputacional: El riesgo afecta la imagen de la entidad con algunos usuarios de relevancia frente al logro de los objetivos"),"Moderado",
IF(OR(M24="Económico: Entre 100 y 500 SMLMV",M24="Reputacional: El riesgo afecta la imagen de de la entidad con efecto publicitario sostenido a nivel de sector administrativo, nivel departamental o municipal"),"Mayor",
IF(OR(M24="Económico: Mayor a 500 SMLMV",M24="Reputacional: El riesgo afecta la imagen de la entidad a nivel nacional, con efecto publicitarios sostenible a nivel país"),"Catastrófico",""))))))</f>
        <v>Mayor</v>
      </c>
      <c r="O24" s="130">
        <f t="shared" ref="O24" si="20">IF(N24="Leve",0.2,
IF(N24="Menor",0.4,
IF(N24="Moderado",0.6,
IF(N24="Mayor",0.8,
IF(N24="Catastrófico",1,"")))))</f>
        <v>0.8</v>
      </c>
      <c r="P24" s="127" t="str">
        <f t="shared" ref="P24" si="21">IF(AND(K24="Muy Alta",OR(N24="Leve",N24="Menor",N24="Moderado",N24="Mayor")),"Alto",
IF(AND(K24="Casi seguro",OR(N24="Moderado",N24="Mayor")),"Extremo",
IF(AND(OR(K24="Alta",K24="Probable"),OR(N24="Leve",N24="Menor")),"Moderado",
IF(AND(OR(K24="Alta",K24="Probable"),N24="Moderado"),"Alto",
IF(AND(K24="Alta",N24="Mayor"),"Alto",
IF(AND(K24="Probable",N24="Mayor"),"Extremo",
IF(AND(OR(K24="Media",K24="Posible"),OR(N24="Leve",N24="Menor")),"Moderado",
IF(AND(K24="Media",N24="Moderado"),"Moderado",
IF(AND(K24="Posible",N24="Moderado"),"Alto",
IF(AND(K24="Media",N24="Mayor"),"Alto",
IF(AND(K24="Posible",N24="Mayor"),"Extremo",
IF(AND(OR(K24="Media",K24="Posible"),OR(N24="Mayor")),"Alto",
IF(AND(OR(K24="Baja",K24="Improbable"),OR(N24="Leve")),"Bajo",
IF(AND(K24="Baja",OR(N24="Menor",N24="Moderado")),"Moderado",
IF(AND(K24="Improbable",N24="Menor"),"Bajo",
IF(AND(OR(K24="Baja",K24="Improbable"),OR(N24="Mayor")),"Alto",
IF(AND(OR(K24="Muy Baja",K24="Rara vez"),OR(N24="Leve",N24="Menor")),"Bajo",
IF(AND(OR(K24="Muy Baja",K24="Rara vez"),OR(N24="Moderado")),"Moderado",
IF(AND(OR(K24="Muy Baja",K24="Rara vez"),OR(N24="Mayor")),"Alto",
IF(N24="Catastrófico","Extremo",""))))))))))))))))))))</f>
        <v>Alto</v>
      </c>
      <c r="Q24" s="105"/>
      <c r="R24" s="105"/>
      <c r="S24" s="105"/>
      <c r="T24" s="105"/>
      <c r="U24" s="101" t="str">
        <f t="shared" ref="U24" si="22">IF(S24="","","Cuatrimestral")</f>
        <v/>
      </c>
      <c r="V24" s="102"/>
    </row>
    <row r="25" spans="1:22" ht="15" customHeight="1">
      <c r="A25" s="132"/>
      <c r="B25" s="133"/>
      <c r="C25" s="135"/>
      <c r="D25" s="135"/>
      <c r="E25" s="135"/>
      <c r="F25" s="135"/>
      <c r="G25" s="102"/>
      <c r="H25" s="128"/>
      <c r="I25" s="128"/>
      <c r="J25" s="128"/>
      <c r="K25" s="129"/>
      <c r="L25" s="130"/>
      <c r="M25" s="131"/>
      <c r="N25" s="129"/>
      <c r="O25" s="130"/>
      <c r="P25" s="127"/>
      <c r="Q25" s="105"/>
      <c r="R25" s="105"/>
      <c r="S25" s="105"/>
      <c r="T25" s="105"/>
      <c r="U25" s="101"/>
      <c r="V25" s="102"/>
    </row>
    <row r="26" spans="1:22" ht="15" customHeight="1">
      <c r="A26" s="132"/>
      <c r="B26" s="133"/>
      <c r="C26" s="136"/>
      <c r="D26" s="136"/>
      <c r="E26" s="136"/>
      <c r="F26" s="136"/>
      <c r="G26" s="102"/>
      <c r="H26" s="128"/>
      <c r="I26" s="128"/>
      <c r="J26" s="128"/>
      <c r="K26" s="129"/>
      <c r="L26" s="130"/>
      <c r="M26" s="131"/>
      <c r="N26" s="129"/>
      <c r="O26" s="130"/>
      <c r="P26" s="127"/>
      <c r="Q26" s="105"/>
      <c r="R26" s="105"/>
      <c r="S26" s="105"/>
      <c r="T26" s="105"/>
      <c r="U26" s="101"/>
      <c r="V26" s="102"/>
    </row>
    <row r="27" spans="1:22" ht="16.5" customHeight="1">
      <c r="A27" s="132">
        <v>7</v>
      </c>
      <c r="B27" s="133" t="str">
        <f>IF(C27="","",
IF('1. Punto de Partida'!$C$6="","",'1. Punto de Partida'!$C$6))</f>
        <v>Gestión del Talento Humano</v>
      </c>
      <c r="C27" s="134" t="s">
        <v>412</v>
      </c>
      <c r="D27" s="134" t="s">
        <v>96</v>
      </c>
      <c r="E27" s="134" t="s">
        <v>413</v>
      </c>
      <c r="F27" s="134" t="s">
        <v>414</v>
      </c>
      <c r="G27" s="102" t="s">
        <v>415</v>
      </c>
      <c r="H27" s="128" t="s">
        <v>299</v>
      </c>
      <c r="I27" s="128" t="s">
        <v>85</v>
      </c>
      <c r="J27" s="128" t="s">
        <v>379</v>
      </c>
      <c r="K27" s="129" t="str">
        <f t="shared" ref="K27" si="23">IFERROR(MID(J27,1,SEARCH(":",J27,1)-1),"")</f>
        <v>Media</v>
      </c>
      <c r="L27" s="130">
        <f t="shared" ref="L27" si="24">IF(OR(K27="Rara vez",K27="Muy Baja"),0.2,
IF(OR(K27="Improbable",K27="Baja"),0.4,
IF(OR(K27="Posible",K27="Media"),0.6,
IF(OR(K27="Probable",K27="Alta"),0.8,
IF(OR(K27="Casi seguro",K27="Muy Alta"),1,"")))))</f>
        <v>0.6</v>
      </c>
      <c r="M27" s="131" t="s">
        <v>419</v>
      </c>
      <c r="N27" s="129" t="str">
        <f>IF(OR(H27="Corrupción",H27="Trámites, OPAs y Consultas de Acceso a la Información Pública",H27="Lavado de Activos",H27="Financiación del Terrorismo"),'3. Impacto Riesgo de Corrupción'!Z27:Z29,
IF(OR(M27="Económico: Afectación menor a 10 SMLMV",M27="Reputacional: El riesgo afecta la imagen de alguna área de la organización"),"Leve",
IF(OR(M27="Económico: Entre 10 y 50 SMLMV",M27="Reputacional: El riesgo afecta la imagen de la entidad internamente, de conocimiento general, nivel interno, de junta directiva y accionistas y/o de proveedores"),"Menor",
IF(OR(M27="Económico: Entre 50 y 100 SMLMV",M27="Reputacional: El riesgo afecta la imagen de la entidad con algunos usuarios de relevancia frente al logro de los objetivos"),"Moderado",
IF(OR(M27="Económico: Entre 100 y 500 SMLMV",M27="Reputacional: El riesgo afecta la imagen de de la entidad con efecto publicitario sostenido a nivel de sector administrativo, nivel departamental o municipal"),"Mayor",
IF(OR(M27="Económico: Mayor a 500 SMLMV",M27="Reputacional: El riesgo afecta la imagen de la entidad a nivel nacional, con efecto publicitarios sostenible a nivel país"),"Catastrófico",""))))))</f>
        <v>Mayor</v>
      </c>
      <c r="O27" s="130">
        <f t="shared" ref="O27" si="25">IF(N27="Leve",0.2,
IF(N27="Menor",0.4,
IF(N27="Moderado",0.6,
IF(N27="Mayor",0.8,
IF(N27="Catastrófico",1,"")))))</f>
        <v>0.8</v>
      </c>
      <c r="P27" s="127" t="str">
        <f t="shared" ref="P27" si="26">IF(AND(K27="Muy Alta",OR(N27="Leve",N27="Menor",N27="Moderado",N27="Mayor")),"Alto",
IF(AND(K27="Casi seguro",OR(N27="Moderado",N27="Mayor")),"Extremo",
IF(AND(OR(K27="Alta",K27="Probable"),OR(N27="Leve",N27="Menor")),"Moderado",
IF(AND(OR(K27="Alta",K27="Probable"),N27="Moderado"),"Alto",
IF(AND(K27="Alta",N27="Mayor"),"Alto",
IF(AND(K27="Probable",N27="Mayor"),"Extremo",
IF(AND(OR(K27="Media",K27="Posible"),OR(N27="Leve",N27="Menor")),"Moderado",
IF(AND(K27="Media",N27="Moderado"),"Moderado",
IF(AND(K27="Posible",N27="Moderado"),"Alto",
IF(AND(K27="Media",N27="Mayor"),"Alto",
IF(AND(K27="Posible",N27="Mayor"),"Extremo",
IF(AND(OR(K27="Media",K27="Posible"),OR(N27="Mayor")),"Alto",
IF(AND(OR(K27="Baja",K27="Improbable"),OR(N27="Leve")),"Bajo",
IF(AND(K27="Baja",OR(N27="Menor",N27="Moderado")),"Moderado",
IF(AND(K27="Improbable",N27="Menor"),"Bajo",
IF(AND(OR(K27="Baja",K27="Improbable"),OR(N27="Mayor")),"Alto",
IF(AND(OR(K27="Muy Baja",K27="Rara vez"),OR(N27="Leve",N27="Menor")),"Bajo",
IF(AND(OR(K27="Muy Baja",K27="Rara vez"),OR(N27="Moderado")),"Moderado",
IF(AND(OR(K27="Muy Baja",K27="Rara vez"),OR(N27="Mayor")),"Alto",
IF(N27="Catastrófico","Extremo",""))))))))))))))))))))</f>
        <v>Alto</v>
      </c>
      <c r="Q27" s="105" t="s">
        <v>421</v>
      </c>
      <c r="R27" s="105" t="s">
        <v>422</v>
      </c>
      <c r="S27" s="105" t="s">
        <v>423</v>
      </c>
      <c r="T27" s="105" t="s">
        <v>424</v>
      </c>
      <c r="U27" s="101" t="str">
        <f t="shared" ref="U27" si="27">IF(S27="","","Cuatrimestral")</f>
        <v>Cuatrimestral</v>
      </c>
      <c r="V27" s="107" t="s">
        <v>428</v>
      </c>
    </row>
    <row r="28" spans="1:22" ht="15" customHeight="1">
      <c r="A28" s="132"/>
      <c r="B28" s="133"/>
      <c r="C28" s="135"/>
      <c r="D28" s="135"/>
      <c r="E28" s="135"/>
      <c r="F28" s="135"/>
      <c r="G28" s="102"/>
      <c r="H28" s="128"/>
      <c r="I28" s="128"/>
      <c r="J28" s="128"/>
      <c r="K28" s="129"/>
      <c r="L28" s="130"/>
      <c r="M28" s="131"/>
      <c r="N28" s="129"/>
      <c r="O28" s="130"/>
      <c r="P28" s="127"/>
      <c r="Q28" s="105"/>
      <c r="R28" s="105"/>
      <c r="S28" s="105"/>
      <c r="T28" s="105"/>
      <c r="U28" s="101"/>
      <c r="V28" s="108"/>
    </row>
    <row r="29" spans="1:22" ht="15" customHeight="1">
      <c r="A29" s="132"/>
      <c r="B29" s="133"/>
      <c r="C29" s="136"/>
      <c r="D29" s="136"/>
      <c r="E29" s="136"/>
      <c r="F29" s="136"/>
      <c r="G29" s="102"/>
      <c r="H29" s="128"/>
      <c r="I29" s="128"/>
      <c r="J29" s="128"/>
      <c r="K29" s="129"/>
      <c r="L29" s="130"/>
      <c r="M29" s="131"/>
      <c r="N29" s="129"/>
      <c r="O29" s="130"/>
      <c r="P29" s="127"/>
      <c r="Q29" s="105"/>
      <c r="R29" s="105"/>
      <c r="S29" s="105"/>
      <c r="T29" s="105"/>
      <c r="U29" s="101"/>
      <c r="V29" s="109"/>
    </row>
    <row r="30" spans="1:22" ht="16.5" customHeight="1">
      <c r="A30" s="132">
        <v>8</v>
      </c>
      <c r="B30" s="133" t="str">
        <f>IF(C30="","",
IF('1. Punto de Partida'!$C$6="","",'1. Punto de Partida'!$C$6))</f>
        <v>Gestión del Talento Humano</v>
      </c>
      <c r="C30" s="134" t="s">
        <v>416</v>
      </c>
      <c r="D30" s="134" t="s">
        <v>96</v>
      </c>
      <c r="E30" s="134" t="s">
        <v>417</v>
      </c>
      <c r="F30" s="134" t="s">
        <v>414</v>
      </c>
      <c r="G30" s="102" t="s">
        <v>418</v>
      </c>
      <c r="H30" s="128" t="s">
        <v>299</v>
      </c>
      <c r="I30" s="128" t="s">
        <v>85</v>
      </c>
      <c r="J30" s="128" t="s">
        <v>380</v>
      </c>
      <c r="K30" s="129" t="str">
        <f t="shared" ref="K30" si="28">IFERROR(MID(J30,1,SEARCH(":",J30,1)-1),"")</f>
        <v>Alta</v>
      </c>
      <c r="L30" s="130">
        <f t="shared" ref="L30" si="29">IF(OR(K30="Rara vez",K30="Muy Baja"),0.2,
IF(OR(K30="Improbable",K30="Baja"),0.4,
IF(OR(K30="Posible",K30="Media"),0.6,
IF(OR(K30="Probable",K30="Alta"),0.8,
IF(OR(K30="Casi seguro",K30="Muy Alta"),1,"")))))</f>
        <v>0.8</v>
      </c>
      <c r="M30" s="131" t="s">
        <v>420</v>
      </c>
      <c r="N30" s="129" t="str">
        <f>IF(OR(H30="Corrupción",H30="Trámites, OPAs y Consultas de Acceso a la Información Pública",H30="Lavado de Activos",H30="Financiación del Terrorismo"),'3. Impacto Riesgo de Corrupción'!Z30:Z32,
IF(OR(M30="Económico: Afectación menor a 10 SMLMV",M30="Reputacional: El riesgo afecta la imagen de alguna área de la organización"),"Leve",
IF(OR(M30="Económico: Entre 10 y 50 SMLMV",M30="Reputacional: El riesgo afecta la imagen de la entidad internamente, de conocimiento general, nivel interno, de junta directiva y accionistas y/o de proveedores"),"Menor",
IF(OR(M30="Económico: Entre 50 y 100 SMLMV",M30="Reputacional: El riesgo afecta la imagen de la entidad con algunos usuarios de relevancia frente al logro de los objetivos"),"Moderado",
IF(OR(M30="Económico: Entre 100 y 500 SMLMV",M30="Reputacional: El riesgo afecta la imagen de de la entidad con efecto publicitario sostenido a nivel de sector administrativo, nivel departamental o municipal"),"Mayor",
IF(OR(M30="Económico: Mayor a 500 SMLMV",M30="Reputacional: El riesgo afecta la imagen de la entidad a nivel nacional, con efecto publicitarios sostenible a nivel país"),"Catastrófico",""))))))</f>
        <v>Menor</v>
      </c>
      <c r="O30" s="130">
        <f t="shared" ref="O30" si="30">IF(N30="Leve",0.2,
IF(N30="Menor",0.4,
IF(N30="Moderado",0.6,
IF(N30="Mayor",0.8,
IF(N30="Catastrófico",1,"")))))</f>
        <v>0.4</v>
      </c>
      <c r="P30" s="127" t="str">
        <f t="shared" ref="P30" si="31">IF(AND(K30="Muy Alta",OR(N30="Leve",N30="Menor",N30="Moderado",N30="Mayor")),"Alto",
IF(AND(K30="Casi seguro",OR(N30="Moderado",N30="Mayor")),"Extremo",
IF(AND(OR(K30="Alta",K30="Probable"),OR(N30="Leve",N30="Menor")),"Moderado",
IF(AND(OR(K30="Alta",K30="Probable"),N30="Moderado"),"Alto",
IF(AND(K30="Alta",N30="Mayor"),"Alto",
IF(AND(K30="Probable",N30="Mayor"),"Extremo",
IF(AND(OR(K30="Media",K30="Posible"),OR(N30="Leve",N30="Menor")),"Moderado",
IF(AND(K30="Media",N30="Moderado"),"Moderado",
IF(AND(K30="Posible",N30="Moderado"),"Alto",
IF(AND(K30="Media",N30="Mayor"),"Alto",
IF(AND(K30="Posible",N30="Mayor"),"Extremo",
IF(AND(OR(K30="Media",K30="Posible"),OR(N30="Mayor")),"Alto",
IF(AND(OR(K30="Baja",K30="Improbable"),OR(N30="Leve")),"Bajo",
IF(AND(K30="Baja",OR(N30="Menor",N30="Moderado")),"Moderado",
IF(AND(K30="Improbable",N30="Menor"),"Bajo",
IF(AND(OR(K30="Baja",K30="Improbable"),OR(N30="Mayor")),"Alto",
IF(AND(OR(K30="Muy Baja",K30="Rara vez"),OR(N30="Leve",N30="Menor")),"Bajo",
IF(AND(OR(K30="Muy Baja",K30="Rara vez"),OR(N30="Moderado")),"Moderado",
IF(AND(OR(K30="Muy Baja",K30="Rara vez"),OR(N30="Mayor")),"Alto",
IF(N30="Catastrófico","Extremo",""))))))))))))))))))))</f>
        <v>Moderado</v>
      </c>
      <c r="Q30" s="105" t="s">
        <v>425</v>
      </c>
      <c r="R30" s="105" t="s">
        <v>426</v>
      </c>
      <c r="S30" s="105" t="s">
        <v>427</v>
      </c>
      <c r="T30" s="105" t="s">
        <v>424</v>
      </c>
      <c r="U30" s="101" t="str">
        <f t="shared" ref="U30" si="32">IF(S30="","","Cuatrimestral")</f>
        <v>Cuatrimestral</v>
      </c>
      <c r="V30" s="102" t="s">
        <v>429</v>
      </c>
    </row>
    <row r="31" spans="1:22" ht="15" customHeight="1">
      <c r="A31" s="132"/>
      <c r="B31" s="133"/>
      <c r="C31" s="135"/>
      <c r="D31" s="135"/>
      <c r="E31" s="135"/>
      <c r="F31" s="135"/>
      <c r="G31" s="102"/>
      <c r="H31" s="128"/>
      <c r="I31" s="128"/>
      <c r="J31" s="128"/>
      <c r="K31" s="129"/>
      <c r="L31" s="130"/>
      <c r="M31" s="131"/>
      <c r="N31" s="129"/>
      <c r="O31" s="130"/>
      <c r="P31" s="127"/>
      <c r="Q31" s="105"/>
      <c r="R31" s="105"/>
      <c r="S31" s="105"/>
      <c r="T31" s="105"/>
      <c r="U31" s="101"/>
      <c r="V31" s="102"/>
    </row>
    <row r="32" spans="1:22" ht="15" customHeight="1">
      <c r="A32" s="132"/>
      <c r="B32" s="133"/>
      <c r="C32" s="136"/>
      <c r="D32" s="136"/>
      <c r="E32" s="136"/>
      <c r="F32" s="136"/>
      <c r="G32" s="102"/>
      <c r="H32" s="128"/>
      <c r="I32" s="128"/>
      <c r="J32" s="128"/>
      <c r="K32" s="129"/>
      <c r="L32" s="130"/>
      <c r="M32" s="131"/>
      <c r="N32" s="129"/>
      <c r="O32" s="130"/>
      <c r="P32" s="127"/>
      <c r="Q32" s="105"/>
      <c r="R32" s="105"/>
      <c r="S32" s="105"/>
      <c r="T32" s="105"/>
      <c r="U32" s="101"/>
      <c r="V32" s="102"/>
    </row>
    <row r="33" spans="1:22" ht="16.5" customHeight="1">
      <c r="A33" s="132">
        <v>9</v>
      </c>
      <c r="B33" s="133" t="str">
        <f>IF(C33="","",
IF('1. Punto de Partida'!$C$6="","",'1. Punto de Partida'!$C$6))</f>
        <v>Gestión del Talento Humano</v>
      </c>
      <c r="C33" s="134" t="s">
        <v>450</v>
      </c>
      <c r="D33" s="134" t="s">
        <v>90</v>
      </c>
      <c r="E33" s="128" t="s">
        <v>451</v>
      </c>
      <c r="F33" s="128" t="s">
        <v>452</v>
      </c>
      <c r="G33" s="102" t="s">
        <v>453</v>
      </c>
      <c r="H33" s="128" t="s">
        <v>143</v>
      </c>
      <c r="I33" s="128" t="s">
        <v>85</v>
      </c>
      <c r="J33" s="128" t="s">
        <v>454</v>
      </c>
      <c r="K33" s="129" t="str">
        <f t="shared" ref="K33" si="33">IFERROR(MID(J33,1,SEARCH(":",J33,1)-1),"")</f>
        <v>Muy Alta</v>
      </c>
      <c r="L33" s="130">
        <f t="shared" ref="L33" si="34">IF(OR(K33="Rara vez",K33="Muy Baja"),0.2,
IF(OR(K33="Improbable",K33="Baja"),0.4,
IF(OR(K33="Posible",K33="Media"),0.6,
IF(OR(K33="Probable",K33="Alta"),0.8,
IF(OR(K33="Casi seguro",K33="Muy Alta"),1,"")))))</f>
        <v>1</v>
      </c>
      <c r="M33" s="131" t="s">
        <v>419</v>
      </c>
      <c r="N33" s="129" t="str">
        <f>IF(OR(H33="Corrupción",H33="Trámites, OPAs y Consultas de Acceso a la Información Pública",H33="Lavado de Activos",H33="Financiación del Terrorismo"),'3. Impacto Riesgo de Corrupción'!Z33:Z35,
IF(OR(M33="Económico: Afectación menor a 10 SMLMV",M33="Reputacional: El riesgo afecta la imagen de alguna área de la organización"),"Leve",
IF(OR(M33="Económico: Entre 10 y 50 SMLMV",M33="Reputacional: El riesgo afecta la imagen de la entidad internamente, de conocimiento general, nivel interno, de junta directiva y accionistas y/o de proveedores"),"Menor",
IF(OR(M33="Económico: Entre 50 y 100 SMLMV",M33="Reputacional: El riesgo afecta la imagen de la entidad con algunos usuarios de relevancia frente al logro de los objetivos"),"Moderado",
IF(OR(M33="Económico: Entre 100 y 500 SMLMV",M33="Reputacional: El riesgo afecta la imagen de de la entidad con efecto publicitario sostenido a nivel de sector administrativo, nivel departamental o municipal"),"Mayor",
IF(OR(M33="Económico: Mayor a 500 SMLMV",M33="Reputacional: El riesgo afecta la imagen de la entidad a nivel nacional, con efecto publicitarios sostenible a nivel país"),"Catastrófico",""))))))</f>
        <v>Mayor</v>
      </c>
      <c r="O33" s="130">
        <f t="shared" ref="O33" si="35">IF(N33="Leve",0.2,
IF(N33="Menor",0.4,
IF(N33="Moderado",0.6,
IF(N33="Mayor",0.8,
IF(N33="Catastrófico",1,"")))))</f>
        <v>0.8</v>
      </c>
      <c r="P33" s="127" t="str">
        <f t="shared" ref="P33" si="36">IF(AND(K33="Muy Alta",OR(N33="Leve",N33="Menor",N33="Moderado",N33="Mayor")),"Alto",
IF(AND(K33="Casi seguro",OR(N33="Moderado",N33="Mayor")),"Extremo",
IF(AND(OR(K33="Alta",K33="Probable"),OR(N33="Leve",N33="Menor")),"Moderado",
IF(AND(OR(K33="Alta",K33="Probable"),N33="Moderado"),"Alto",
IF(AND(K33="Alta",N33="Mayor"),"Alto",
IF(AND(K33="Probable",N33="Mayor"),"Extremo",
IF(AND(OR(K33="Media",K33="Posible"),OR(N33="Leve",N33="Menor")),"Moderado",
IF(AND(K33="Media",N33="Moderado"),"Moderado",
IF(AND(K33="Posible",N33="Moderado"),"Alto",
IF(AND(K33="Media",N33="Mayor"),"Alto",
IF(AND(K33="Posible",N33="Mayor"),"Extremo",
IF(AND(OR(K33="Media",K33="Posible"),OR(N33="Mayor")),"Alto",
IF(AND(OR(K33="Baja",K33="Improbable"),OR(N33="Leve")),"Bajo",
IF(AND(K33="Baja",OR(N33="Menor",N33="Moderado")),"Moderado",
IF(AND(K33="Improbable",N33="Menor"),"Bajo",
IF(AND(OR(K33="Baja",K33="Improbable"),OR(N33="Mayor")),"Alto",
IF(AND(OR(K33="Muy Baja",K33="Rara vez"),OR(N33="Leve",N33="Menor")),"Bajo",
IF(AND(OR(K33="Muy Baja",K33="Rara vez"),OR(N33="Moderado")),"Moderado",
IF(AND(OR(K33="Muy Baja",K33="Rara vez"),OR(N33="Mayor")),"Alto",
IF(N33="Catastrófico","Extremo",""))))))))))))))))))))</f>
        <v>Alto</v>
      </c>
      <c r="Q33" s="105" t="s">
        <v>459</v>
      </c>
      <c r="R33" s="105" t="s">
        <v>460</v>
      </c>
      <c r="S33" s="105" t="s">
        <v>461</v>
      </c>
      <c r="T33" s="105" t="s">
        <v>462</v>
      </c>
      <c r="U33" s="101" t="str">
        <f t="shared" ref="U33" si="37">IF(S33="","","Cuatrimestral")</f>
        <v>Cuatrimestral</v>
      </c>
      <c r="V33" s="107" t="s">
        <v>464</v>
      </c>
    </row>
    <row r="34" spans="1:22" ht="15" customHeight="1">
      <c r="A34" s="132"/>
      <c r="B34" s="133"/>
      <c r="C34" s="135"/>
      <c r="D34" s="135"/>
      <c r="E34" s="128"/>
      <c r="F34" s="128"/>
      <c r="G34" s="102"/>
      <c r="H34" s="128"/>
      <c r="I34" s="128"/>
      <c r="J34" s="128"/>
      <c r="K34" s="129"/>
      <c r="L34" s="130"/>
      <c r="M34" s="131"/>
      <c r="N34" s="129"/>
      <c r="O34" s="130"/>
      <c r="P34" s="127"/>
      <c r="Q34" s="105"/>
      <c r="R34" s="105"/>
      <c r="S34" s="105"/>
      <c r="T34" s="105"/>
      <c r="U34" s="101"/>
      <c r="V34" s="108"/>
    </row>
    <row r="35" spans="1:22" ht="15" customHeight="1">
      <c r="A35" s="132"/>
      <c r="B35" s="133"/>
      <c r="C35" s="136"/>
      <c r="D35" s="136"/>
      <c r="E35" s="128"/>
      <c r="F35" s="128"/>
      <c r="G35" s="102"/>
      <c r="H35" s="128"/>
      <c r="I35" s="128"/>
      <c r="J35" s="128"/>
      <c r="K35" s="129"/>
      <c r="L35" s="130"/>
      <c r="M35" s="131"/>
      <c r="N35" s="129"/>
      <c r="O35" s="130"/>
      <c r="P35" s="127"/>
      <c r="Q35" s="105"/>
      <c r="R35" s="105"/>
      <c r="S35" s="105"/>
      <c r="T35" s="105"/>
      <c r="U35" s="101"/>
      <c r="V35" s="109"/>
    </row>
    <row r="36" spans="1:22" ht="16.5" customHeight="1">
      <c r="A36" s="132">
        <v>10</v>
      </c>
      <c r="B36" s="133" t="str">
        <f>IF(C36="","",
IF('1. Punto de Partida'!$C$6="","",'1. Punto de Partida'!$C$6))</f>
        <v>Gestión del Talento Humano</v>
      </c>
      <c r="C36" s="134" t="s">
        <v>455</v>
      </c>
      <c r="D36" s="134" t="s">
        <v>96</v>
      </c>
      <c r="E36" s="134" t="s">
        <v>456</v>
      </c>
      <c r="F36" s="134" t="s">
        <v>457</v>
      </c>
      <c r="G36" s="102" t="s">
        <v>458</v>
      </c>
      <c r="H36" s="128" t="s">
        <v>144</v>
      </c>
      <c r="I36" s="128" t="s">
        <v>85</v>
      </c>
      <c r="J36" s="128" t="s">
        <v>454</v>
      </c>
      <c r="K36" s="129" t="str">
        <f t="shared" ref="K36" si="38">IFERROR(MID(J36,1,SEARCH(":",J36,1)-1),"")</f>
        <v>Muy Alta</v>
      </c>
      <c r="L36" s="130">
        <f t="shared" ref="L36" si="39">IF(OR(K36="Rara vez",K36="Muy Baja"),0.2,
IF(OR(K36="Improbable",K36="Baja"),0.4,
IF(OR(K36="Posible",K36="Media"),0.6,
IF(OR(K36="Probable",K36="Alta"),0.8,
IF(OR(K36="Casi seguro",K36="Muy Alta"),1,"")))))</f>
        <v>1</v>
      </c>
      <c r="M36" s="131" t="s">
        <v>419</v>
      </c>
      <c r="N36" s="129" t="str">
        <f>IF(OR(H36="Corrupción",H36="Trámites, OPAs y Consultas de Acceso a la Información Pública",H36="Lavado de Activos",H36="Financiación del Terrorismo"),'3. Impacto Riesgo de Corrupción'!Z36:Z38,
IF(OR(M36="Económico: Afectación menor a 10 SMLMV",M36="Reputacional: El riesgo afecta la imagen de alguna área de la organización"),"Leve",
IF(OR(M36="Económico: Entre 10 y 50 SMLMV",M36="Reputacional: El riesgo afecta la imagen de la entidad internamente, de conocimiento general, nivel interno, de junta directiva y accionistas y/o de proveedores"),"Menor",
IF(OR(M36="Económico: Entre 50 y 100 SMLMV",M36="Reputacional: El riesgo afecta la imagen de la entidad con algunos usuarios de relevancia frente al logro de los objetivos"),"Moderado",
IF(OR(M36="Económico: Entre 100 y 500 SMLMV",M36="Reputacional: El riesgo afecta la imagen de de la entidad con efecto publicitario sostenido a nivel de sector administrativo, nivel departamental o municipal"),"Mayor",
IF(OR(M36="Económico: Mayor a 500 SMLMV",M36="Reputacional: El riesgo afecta la imagen de la entidad a nivel nacional, con efecto publicitarios sostenible a nivel país"),"Catastrófico",""))))))</f>
        <v>Mayor</v>
      </c>
      <c r="O36" s="130">
        <f t="shared" ref="O36" si="40">IF(N36="Leve",0.2,
IF(N36="Menor",0.4,
IF(N36="Moderado",0.6,
IF(N36="Mayor",0.8,
IF(N36="Catastrófico",1,"")))))</f>
        <v>0.8</v>
      </c>
      <c r="P36" s="127" t="str">
        <f t="shared" ref="P36" si="41">IF(AND(K36="Muy Alta",OR(N36="Leve",N36="Menor",N36="Moderado",N36="Mayor")),"Alto",
IF(AND(K36="Casi seguro",OR(N36="Moderado",N36="Mayor")),"Extremo",
IF(AND(OR(K36="Alta",K36="Probable"),OR(N36="Leve",N36="Menor")),"Moderado",
IF(AND(OR(K36="Alta",K36="Probable"),N36="Moderado"),"Alto",
IF(AND(K36="Alta",N36="Mayor"),"Alto",
IF(AND(K36="Probable",N36="Mayor"),"Extremo",
IF(AND(OR(K36="Media",K36="Posible"),OR(N36="Leve",N36="Menor")),"Moderado",
IF(AND(K36="Media",N36="Moderado"),"Moderado",
IF(AND(K36="Posible",N36="Moderado"),"Alto",
IF(AND(K36="Media",N36="Mayor"),"Alto",
IF(AND(K36="Posible",N36="Mayor"),"Extremo",
IF(AND(OR(K36="Media",K36="Posible"),OR(N36="Mayor")),"Alto",
IF(AND(OR(K36="Baja",K36="Improbable"),OR(N36="Leve")),"Bajo",
IF(AND(K36="Baja",OR(N36="Menor",N36="Moderado")),"Moderado",
IF(AND(K36="Improbable",N36="Menor"),"Bajo",
IF(AND(OR(K36="Baja",K36="Improbable"),OR(N36="Mayor")),"Alto",
IF(AND(OR(K36="Muy Baja",K36="Rara vez"),OR(N36="Leve",N36="Menor")),"Bajo",
IF(AND(OR(K36="Muy Baja",K36="Rara vez"),OR(N36="Moderado")),"Moderado",
IF(AND(OR(K36="Muy Baja",K36="Rara vez"),OR(N36="Mayor")),"Alto",
IF(N36="Catastrófico","Extremo",""))))))))))))))))))))</f>
        <v>Alto</v>
      </c>
      <c r="Q36" s="110" t="s">
        <v>459</v>
      </c>
      <c r="R36" s="110" t="s">
        <v>460</v>
      </c>
      <c r="S36" s="105" t="s">
        <v>461</v>
      </c>
      <c r="T36" s="105" t="s">
        <v>463</v>
      </c>
      <c r="U36" s="101" t="str">
        <f t="shared" ref="U36" si="42">IF(S36="","","Cuatrimestral")</f>
        <v>Cuatrimestral</v>
      </c>
      <c r="V36" s="102" t="s">
        <v>464</v>
      </c>
    </row>
    <row r="37" spans="1:22" ht="15" customHeight="1">
      <c r="A37" s="132"/>
      <c r="B37" s="133"/>
      <c r="C37" s="135"/>
      <c r="D37" s="135"/>
      <c r="E37" s="135"/>
      <c r="F37" s="135"/>
      <c r="G37" s="102"/>
      <c r="H37" s="128"/>
      <c r="I37" s="128"/>
      <c r="J37" s="128"/>
      <c r="K37" s="129"/>
      <c r="L37" s="130"/>
      <c r="M37" s="131"/>
      <c r="N37" s="129"/>
      <c r="O37" s="130"/>
      <c r="P37" s="127"/>
      <c r="Q37" s="111"/>
      <c r="R37" s="111"/>
      <c r="S37" s="105"/>
      <c r="T37" s="105"/>
      <c r="U37" s="101"/>
      <c r="V37" s="102"/>
    </row>
    <row r="38" spans="1:22" ht="15" customHeight="1">
      <c r="A38" s="132"/>
      <c r="B38" s="133"/>
      <c r="C38" s="136"/>
      <c r="D38" s="136"/>
      <c r="E38" s="136"/>
      <c r="F38" s="136"/>
      <c r="G38" s="102"/>
      <c r="H38" s="128"/>
      <c r="I38" s="128"/>
      <c r="J38" s="128"/>
      <c r="K38" s="129"/>
      <c r="L38" s="130"/>
      <c r="M38" s="131"/>
      <c r="N38" s="129"/>
      <c r="O38" s="130"/>
      <c r="P38" s="127"/>
      <c r="Q38" s="112"/>
      <c r="R38" s="112"/>
      <c r="S38" s="105"/>
      <c r="T38" s="105"/>
      <c r="U38" s="101"/>
      <c r="V38" s="102"/>
    </row>
    <row r="39" spans="1:22" ht="16.5" customHeight="1">
      <c r="A39" s="132">
        <v>11</v>
      </c>
      <c r="B39" s="133" t="str">
        <f>IF(C39="","",
IF('1. Punto de Partida'!$C$6="","",'1. Punto de Partida'!$C$6))</f>
        <v>Gestión del Talento Humano</v>
      </c>
      <c r="C39" s="134" t="s">
        <v>479</v>
      </c>
      <c r="D39" s="134" t="s">
        <v>90</v>
      </c>
      <c r="E39" s="134" t="s">
        <v>480</v>
      </c>
      <c r="F39" s="134" t="s">
        <v>481</v>
      </c>
      <c r="G39" s="102" t="s">
        <v>482</v>
      </c>
      <c r="H39" s="128" t="s">
        <v>117</v>
      </c>
      <c r="I39" s="128" t="s">
        <v>85</v>
      </c>
      <c r="J39" s="128" t="s">
        <v>483</v>
      </c>
      <c r="K39" s="129" t="str">
        <f t="shared" ref="K39" si="43">IFERROR(MID(J39,1,SEARCH(":",J39,1)-1),"")</f>
        <v>Improbable</v>
      </c>
      <c r="L39" s="130">
        <f t="shared" ref="L39" si="44">IF(OR(K39="Rara vez",K39="Muy Baja"),0.2,
IF(OR(K39="Improbable",K39="Baja"),0.4,
IF(OR(K39="Posible",K39="Media"),0.6,
IF(OR(K39="Probable",K39="Alta"),0.8,
IF(OR(K39="Casi seguro",K39="Muy Alta"),1,"")))))</f>
        <v>0.4</v>
      </c>
      <c r="M39" s="131"/>
      <c r="N39" s="129" t="str">
        <f>IF(OR(H39="Corrupción",H39="Trámites, OPAs y Consultas de Acceso a la Información Pública",H39="Lavado de Activos",H39="Financiación del Terrorismo"),'3. Impacto Riesgo de Corrupción'!Z39:Z41,
IF(OR(M39="Económico: Afectación menor a 10 SMLMV",M39="Reputacional: El riesgo afecta la imagen de alguna área de la organización"),"Leve",
IF(OR(M39="Económico: Entre 10 y 50 SMLMV",M39="Reputacional: El riesgo afecta la imagen de la entidad internamente, de conocimiento general, nivel interno, de junta directiva y accionistas y/o de proveedores"),"Menor",
IF(OR(M39="Económico: Entre 50 y 100 SMLMV",M39="Reputacional: El riesgo afecta la imagen de la entidad con algunos usuarios de relevancia frente al logro de los objetivos"),"Moderado",
IF(OR(M39="Económico: Entre 100 y 500 SMLMV",M39="Reputacional: El riesgo afecta la imagen de de la entidad con efecto publicitario sostenido a nivel de sector administrativo, nivel departamental o municipal"),"Mayor",
IF(OR(M39="Económico: Mayor a 500 SMLMV",M39="Reputacional: El riesgo afecta la imagen de la entidad a nivel nacional, con efecto publicitarios sostenible a nivel país"),"Catastrófico",""))))))</f>
        <v>Catastrófico</v>
      </c>
      <c r="O39" s="130">
        <f t="shared" ref="O39" si="45">IF(N39="Leve",0.2,
IF(N39="Menor",0.4,
IF(N39="Moderado",0.6,
IF(N39="Mayor",0.8,
IF(N39="Catastrófico",1,"")))))</f>
        <v>1</v>
      </c>
      <c r="P39" s="127" t="str">
        <f t="shared" ref="P39" si="46">IF(AND(K39="Muy Alta",OR(N39="Leve",N39="Menor",N39="Moderado",N39="Mayor")),"Alto",
IF(AND(K39="Casi seguro",OR(N39="Moderado",N39="Mayor")),"Extremo",
IF(AND(OR(K39="Alta",K39="Probable"),OR(N39="Leve",N39="Menor")),"Moderado",
IF(AND(OR(K39="Alta",K39="Probable"),N39="Moderado"),"Alto",
IF(AND(K39="Alta",N39="Mayor"),"Alto",
IF(AND(K39="Probable",N39="Mayor"),"Extremo",
IF(AND(OR(K39="Media",K39="Posible"),OR(N39="Leve",N39="Menor")),"Moderado",
IF(AND(K39="Media",N39="Moderado"),"Moderado",
IF(AND(K39="Posible",N39="Moderado"),"Alto",
IF(AND(K39="Media",N39="Mayor"),"Alto",
IF(AND(K39="Posible",N39="Mayor"),"Extremo",
IF(AND(OR(K39="Media",K39="Posible"),OR(N39="Mayor")),"Alto",
IF(AND(OR(K39="Baja",K39="Improbable"),OR(N39="Leve")),"Bajo",
IF(AND(K39="Baja",OR(N39="Menor",N39="Moderado")),"Moderado",
IF(AND(K39="Improbable",N39="Menor"),"Bajo",
IF(AND(OR(K39="Baja",K39="Improbable"),OR(N39="Mayor")),"Alto",
IF(AND(OR(K39="Muy Baja",K39="Rara vez"),OR(N39="Leve",N39="Menor")),"Bajo",
IF(AND(OR(K39="Muy Baja",K39="Rara vez"),OR(N39="Moderado")),"Moderado",
IF(AND(OR(K39="Muy Baja",K39="Rara vez"),OR(N39="Mayor")),"Alto",
IF(N39="Catastrófico","Extremo",""))))))))))))))))))))</f>
        <v>Extremo</v>
      </c>
      <c r="Q39" s="105"/>
      <c r="R39" s="105"/>
      <c r="S39" s="105"/>
      <c r="T39" s="105"/>
      <c r="U39" s="101" t="str">
        <f t="shared" ref="U39" si="47">IF(S39="","","Cuatrimestral")</f>
        <v/>
      </c>
      <c r="V39" s="102"/>
    </row>
    <row r="40" spans="1:22" ht="15" customHeight="1">
      <c r="A40" s="132"/>
      <c r="B40" s="133"/>
      <c r="C40" s="135"/>
      <c r="D40" s="135"/>
      <c r="E40" s="135"/>
      <c r="F40" s="135"/>
      <c r="G40" s="102"/>
      <c r="H40" s="128"/>
      <c r="I40" s="128"/>
      <c r="J40" s="128"/>
      <c r="K40" s="129"/>
      <c r="L40" s="130"/>
      <c r="M40" s="131"/>
      <c r="N40" s="129"/>
      <c r="O40" s="130"/>
      <c r="P40" s="127"/>
      <c r="Q40" s="105"/>
      <c r="R40" s="105"/>
      <c r="S40" s="105"/>
      <c r="T40" s="105"/>
      <c r="U40" s="101"/>
      <c r="V40" s="102"/>
    </row>
    <row r="41" spans="1:22" ht="15" customHeight="1">
      <c r="A41" s="132"/>
      <c r="B41" s="133"/>
      <c r="C41" s="136"/>
      <c r="D41" s="136"/>
      <c r="E41" s="136"/>
      <c r="F41" s="136"/>
      <c r="G41" s="102"/>
      <c r="H41" s="128"/>
      <c r="I41" s="128"/>
      <c r="J41" s="128"/>
      <c r="K41" s="129"/>
      <c r="L41" s="130"/>
      <c r="M41" s="131"/>
      <c r="N41" s="129"/>
      <c r="O41" s="130"/>
      <c r="P41" s="127"/>
      <c r="Q41" s="105"/>
      <c r="R41" s="105"/>
      <c r="S41" s="105"/>
      <c r="T41" s="105"/>
      <c r="U41" s="101"/>
      <c r="V41" s="102"/>
    </row>
    <row r="42" spans="1:22" ht="16.5" customHeight="1">
      <c r="A42" s="132">
        <v>12</v>
      </c>
      <c r="B42" s="133" t="str">
        <f>IF(C42="","",
IF('1. Punto de Partida'!$C$6="","",'1. Punto de Partida'!$C$6))</f>
        <v/>
      </c>
      <c r="C42" s="134"/>
      <c r="D42" s="134"/>
      <c r="E42" s="134"/>
      <c r="F42" s="134"/>
      <c r="G42" s="102"/>
      <c r="H42" s="128"/>
      <c r="I42" s="128"/>
      <c r="J42" s="128"/>
      <c r="K42" s="129" t="str">
        <f t="shared" ref="K42" si="48">IFERROR(MID(J42,1,SEARCH(":",J42,1)-1),"")</f>
        <v/>
      </c>
      <c r="L42" s="130" t="str">
        <f t="shared" ref="L42" si="49">IF(OR(K42="Rara vez",K42="Muy Baja"),0.2,
IF(OR(K42="Improbable",K42="Baja"),0.4,
IF(OR(K42="Posible",K42="Media"),0.6,
IF(OR(K42="Probable",K42="Alta"),0.8,
IF(OR(K42="Casi seguro",K42="Muy Alta"),1,"")))))</f>
        <v/>
      </c>
      <c r="M42" s="131"/>
      <c r="N42" s="129" t="str">
        <f>IF(OR(H42="Corrupción",H42="Trámites, OPAs y Consultas de Acceso a la Información Pública",H42="Lavado de Activos",H42="Financiación del Terrorismo"),'3. Impacto Riesgo de Corrupción'!Z42:Z44,
IF(OR(M42="Económico: Afectación menor a 10 SMLMV",M42="Reputacional: El riesgo afecta la imagen de alguna área de la organización"),"Leve",
IF(OR(M42="Económico: Entre 10 y 50 SMLMV",M42="Reputacional: El riesgo afecta la imagen de la entidad internamente, de conocimiento general, nivel interno, de junta directiva y accionistas y/o de proveedores"),"Menor",
IF(OR(M42="Económico: Entre 50 y 100 SMLMV",M42="Reputacional: El riesgo afecta la imagen de la entidad con algunos usuarios de relevancia frente al logro de los objetivos"),"Moderado",
IF(OR(M42="Económico: Entre 100 y 500 SMLMV",M42="Reputacional: El riesgo afecta la imagen de de la entidad con efecto publicitario sostenido a nivel de sector administrativo, nivel departamental o municipal"),"Mayor",
IF(OR(M42="Económico: Mayor a 500 SMLMV",M42="Reputacional: El riesgo afecta la imagen de la entidad a nivel nacional, con efecto publicitarios sostenible a nivel país"),"Catastrófico",""))))))</f>
        <v/>
      </c>
      <c r="O42" s="130" t="str">
        <f t="shared" ref="O42" si="50">IF(N42="Leve",0.2,
IF(N42="Menor",0.4,
IF(N42="Moderado",0.6,
IF(N42="Mayor",0.8,
IF(N42="Catastrófico",1,"")))))</f>
        <v/>
      </c>
      <c r="P42" s="127" t="str">
        <f t="shared" ref="P42" si="51">IF(AND(K42="Muy Alta",OR(N42="Leve",N42="Menor",N42="Moderado",N42="Mayor")),"Alto",
IF(AND(K42="Casi seguro",OR(N42="Moderado",N42="Mayor")),"Extremo",
IF(AND(OR(K42="Alta",K42="Probable"),OR(N42="Leve",N42="Menor")),"Moderado",
IF(AND(OR(K42="Alta",K42="Probable"),N42="Moderado"),"Alto",
IF(AND(K42="Alta",N42="Mayor"),"Alto",
IF(AND(K42="Probable",N42="Mayor"),"Extremo",
IF(AND(OR(K42="Media",K42="Posible"),OR(N42="Leve",N42="Menor")),"Moderado",
IF(AND(K42="Media",N42="Moderado"),"Moderado",
IF(AND(K42="Posible",N42="Moderado"),"Alto",
IF(AND(K42="Media",N42="Mayor"),"Alto",
IF(AND(K42="Posible",N42="Mayor"),"Extremo",
IF(AND(OR(K42="Media",K42="Posible"),OR(N42="Mayor")),"Alto",
IF(AND(OR(K42="Baja",K42="Improbable"),OR(N42="Leve")),"Bajo",
IF(AND(K42="Baja",OR(N42="Menor",N42="Moderado")),"Moderado",
IF(AND(K42="Improbable",N42="Menor"),"Bajo",
IF(AND(OR(K42="Baja",K42="Improbable"),OR(N42="Mayor")),"Alto",
IF(AND(OR(K42="Muy Baja",K42="Rara vez"),OR(N42="Leve",N42="Menor")),"Bajo",
IF(AND(OR(K42="Muy Baja",K42="Rara vez"),OR(N42="Moderado")),"Moderado",
IF(AND(OR(K42="Muy Baja",K42="Rara vez"),OR(N42="Mayor")),"Alto",
IF(N42="Catastrófico","Extremo",""))))))))))))))))))))</f>
        <v/>
      </c>
      <c r="Q42" s="105"/>
      <c r="R42" s="105"/>
      <c r="S42" s="105"/>
      <c r="T42" s="105"/>
      <c r="U42" s="101" t="str">
        <f t="shared" ref="U42" si="52">IF(S42="","","Cuatrimestral")</f>
        <v/>
      </c>
      <c r="V42" s="102"/>
    </row>
    <row r="43" spans="1:22" ht="15" customHeight="1">
      <c r="A43" s="132"/>
      <c r="B43" s="133"/>
      <c r="C43" s="135"/>
      <c r="D43" s="135"/>
      <c r="E43" s="135"/>
      <c r="F43" s="135"/>
      <c r="G43" s="102"/>
      <c r="H43" s="128"/>
      <c r="I43" s="128"/>
      <c r="J43" s="128"/>
      <c r="K43" s="129"/>
      <c r="L43" s="130"/>
      <c r="M43" s="131"/>
      <c r="N43" s="129"/>
      <c r="O43" s="130"/>
      <c r="P43" s="127"/>
      <c r="Q43" s="105"/>
      <c r="R43" s="105"/>
      <c r="S43" s="105"/>
      <c r="T43" s="105"/>
      <c r="U43" s="101"/>
      <c r="V43" s="102"/>
    </row>
    <row r="44" spans="1:22" ht="15" customHeight="1">
      <c r="A44" s="132"/>
      <c r="B44" s="133"/>
      <c r="C44" s="136"/>
      <c r="D44" s="136"/>
      <c r="E44" s="136"/>
      <c r="F44" s="136"/>
      <c r="G44" s="102"/>
      <c r="H44" s="128"/>
      <c r="I44" s="128"/>
      <c r="J44" s="128"/>
      <c r="K44" s="129"/>
      <c r="L44" s="130"/>
      <c r="M44" s="131"/>
      <c r="N44" s="129"/>
      <c r="O44" s="130"/>
      <c r="P44" s="127"/>
      <c r="Q44" s="105"/>
      <c r="R44" s="105"/>
      <c r="S44" s="105"/>
      <c r="T44" s="105"/>
      <c r="U44" s="101"/>
      <c r="V44" s="102"/>
    </row>
    <row r="45" spans="1:22" ht="16.5" customHeight="1">
      <c r="A45" s="132">
        <v>13</v>
      </c>
      <c r="B45" s="133" t="str">
        <f>IF(C45="","",
IF('1. Punto de Partida'!$C$6="","",'1. Punto de Partida'!$C$6))</f>
        <v/>
      </c>
      <c r="C45" s="134"/>
      <c r="D45" s="134"/>
      <c r="E45" s="134"/>
      <c r="F45" s="134"/>
      <c r="G45" s="102"/>
      <c r="H45" s="128"/>
      <c r="I45" s="128"/>
      <c r="J45" s="128"/>
      <c r="K45" s="129" t="str">
        <f t="shared" ref="K45" si="53">IFERROR(MID(J45,1,SEARCH(":",J45,1)-1),"")</f>
        <v/>
      </c>
      <c r="L45" s="130" t="str">
        <f t="shared" ref="L45" si="54">IF(OR(K45="Rara vez",K45="Muy Baja"),0.2,
IF(OR(K45="Improbable",K45="Baja"),0.4,
IF(OR(K45="Posible",K45="Media"),0.6,
IF(OR(K45="Probable",K45="Alta"),0.8,
IF(OR(K45="Casi seguro",K45="Muy Alta"),1,"")))))</f>
        <v/>
      </c>
      <c r="M45" s="131"/>
      <c r="N45" s="129" t="str">
        <f>IF(OR(H45="Corrupción",H45="Trámites, OPAs y Consultas de Acceso a la Información Pública",H45="Lavado de Activos",H45="Financiación del Terrorismo"),'3. Impacto Riesgo de Corrupción'!Z45:Z47,
IF(OR(M45="Económico: Afectación menor a 10 SMLMV",M45="Reputacional: El riesgo afecta la imagen de alguna área de la organización"),"Leve",
IF(OR(M45="Económico: Entre 10 y 50 SMLMV",M45="Reputacional: El riesgo afecta la imagen de la entidad internamente, de conocimiento general, nivel interno, de junta directiva y accionistas y/o de proveedores"),"Menor",
IF(OR(M45="Económico: Entre 50 y 100 SMLMV",M45="Reputacional: El riesgo afecta la imagen de la entidad con algunos usuarios de relevancia frente al logro de los objetivos"),"Moderado",
IF(OR(M45="Económico: Entre 100 y 500 SMLMV",M45="Reputacional: El riesgo afecta la imagen de de la entidad con efecto publicitario sostenido a nivel de sector administrativo, nivel departamental o municipal"),"Mayor",
IF(OR(M45="Económico: Mayor a 500 SMLMV",M45="Reputacional: El riesgo afecta la imagen de la entidad a nivel nacional, con efecto publicitarios sostenible a nivel país"),"Catastrófico",""))))))</f>
        <v/>
      </c>
      <c r="O45" s="130" t="str">
        <f t="shared" ref="O45" si="55">IF(N45="Leve",0.2,
IF(N45="Menor",0.4,
IF(N45="Moderado",0.6,
IF(N45="Mayor",0.8,
IF(N45="Catastrófico",1,"")))))</f>
        <v/>
      </c>
      <c r="P45" s="127" t="str">
        <f t="shared" ref="P45" si="56">IF(AND(K45="Muy Alta",OR(N45="Leve",N45="Menor",N45="Moderado",N45="Mayor")),"Alto",
IF(AND(K45="Casi seguro",OR(N45="Moderado",N45="Mayor")),"Extremo",
IF(AND(OR(K45="Alta",K45="Probable"),OR(N45="Leve",N45="Menor")),"Moderado",
IF(AND(OR(K45="Alta",K45="Probable"),N45="Moderado"),"Alto",
IF(AND(K45="Alta",N45="Mayor"),"Alto",
IF(AND(K45="Probable",N45="Mayor"),"Extremo",
IF(AND(OR(K45="Media",K45="Posible"),OR(N45="Leve",N45="Menor")),"Moderado",
IF(AND(K45="Media",N45="Moderado"),"Moderado",
IF(AND(K45="Posible",N45="Moderado"),"Alto",
IF(AND(K45="Media",N45="Mayor"),"Alto",
IF(AND(K45="Posible",N45="Mayor"),"Extremo",
IF(AND(OR(K45="Media",K45="Posible"),OR(N45="Mayor")),"Alto",
IF(AND(OR(K45="Baja",K45="Improbable"),OR(N45="Leve")),"Bajo",
IF(AND(K45="Baja",OR(N45="Menor",N45="Moderado")),"Moderado",
IF(AND(K45="Improbable",N45="Menor"),"Bajo",
IF(AND(OR(K45="Baja",K45="Improbable"),OR(N45="Mayor")),"Alto",
IF(AND(OR(K45="Muy Baja",K45="Rara vez"),OR(N45="Leve",N45="Menor")),"Bajo",
IF(AND(OR(K45="Muy Baja",K45="Rara vez"),OR(N45="Moderado")),"Moderado",
IF(AND(OR(K45="Muy Baja",K45="Rara vez"),OR(N45="Mayor")),"Alto",
IF(N45="Catastrófico","Extremo",""))))))))))))))))))))</f>
        <v/>
      </c>
      <c r="Q45" s="105"/>
      <c r="R45" s="105"/>
      <c r="S45" s="105"/>
      <c r="T45" s="105"/>
      <c r="U45" s="101" t="str">
        <f t="shared" ref="U45" si="57">IF(S45="","","Cuatrimestral")</f>
        <v/>
      </c>
      <c r="V45" s="102"/>
    </row>
    <row r="46" spans="1:22" ht="15" customHeight="1">
      <c r="A46" s="132"/>
      <c r="B46" s="133"/>
      <c r="C46" s="135"/>
      <c r="D46" s="135"/>
      <c r="E46" s="135"/>
      <c r="F46" s="135"/>
      <c r="G46" s="102"/>
      <c r="H46" s="128"/>
      <c r="I46" s="128"/>
      <c r="J46" s="128"/>
      <c r="K46" s="129"/>
      <c r="L46" s="130"/>
      <c r="M46" s="131"/>
      <c r="N46" s="129"/>
      <c r="O46" s="130"/>
      <c r="P46" s="127"/>
      <c r="Q46" s="105"/>
      <c r="R46" s="105"/>
      <c r="S46" s="105"/>
      <c r="T46" s="105"/>
      <c r="U46" s="101"/>
      <c r="V46" s="102"/>
    </row>
    <row r="47" spans="1:22" ht="15" customHeight="1">
      <c r="A47" s="132"/>
      <c r="B47" s="133"/>
      <c r="C47" s="136"/>
      <c r="D47" s="136"/>
      <c r="E47" s="136"/>
      <c r="F47" s="136"/>
      <c r="G47" s="102"/>
      <c r="H47" s="128"/>
      <c r="I47" s="128"/>
      <c r="J47" s="128"/>
      <c r="K47" s="129"/>
      <c r="L47" s="130"/>
      <c r="M47" s="131"/>
      <c r="N47" s="129"/>
      <c r="O47" s="130"/>
      <c r="P47" s="127"/>
      <c r="Q47" s="105"/>
      <c r="R47" s="105"/>
      <c r="S47" s="105"/>
      <c r="T47" s="105"/>
      <c r="U47" s="101"/>
      <c r="V47" s="102"/>
    </row>
    <row r="48" spans="1:22" ht="16.5" customHeight="1">
      <c r="A48" s="132">
        <v>14</v>
      </c>
      <c r="B48" s="133" t="str">
        <f>IF(C48="","",
IF('1. Punto de Partida'!$C$6="","",'1. Punto de Partida'!$C$6))</f>
        <v/>
      </c>
      <c r="C48" s="134"/>
      <c r="D48" s="134"/>
      <c r="E48" s="134"/>
      <c r="F48" s="134"/>
      <c r="G48" s="102"/>
      <c r="H48" s="128"/>
      <c r="I48" s="128"/>
      <c r="J48" s="128"/>
      <c r="K48" s="129" t="str">
        <f t="shared" ref="K48" si="58">IFERROR(MID(J48,1,SEARCH(":",J48,1)-1),"")</f>
        <v/>
      </c>
      <c r="L48" s="130" t="str">
        <f t="shared" ref="L48" si="59">IF(OR(K48="Rara vez",K48="Muy Baja"),0.2,
IF(OR(K48="Improbable",K48="Baja"),0.4,
IF(OR(K48="Posible",K48="Media"),0.6,
IF(OR(K48="Probable",K48="Alta"),0.8,
IF(OR(K48="Casi seguro",K48="Muy Alta"),1,"")))))</f>
        <v/>
      </c>
      <c r="M48" s="131"/>
      <c r="N48" s="129" t="str">
        <f>IF(OR(H48="Corrupción",H48="Trámites, OPAs y Consultas de Acceso a la Información Pública",H48="Lavado de Activos",H48="Financiación del Terrorismo"),'3. Impacto Riesgo de Corrupción'!Z48:Z50,
IF(OR(M48="Económico: Afectación menor a 10 SMLMV",M48="Reputacional: El riesgo afecta la imagen de alguna área de la organización"),"Leve",
IF(OR(M48="Económico: Entre 10 y 50 SMLMV",M48="Reputacional: El riesgo afecta la imagen de la entidad internamente, de conocimiento general, nivel interno, de junta directiva y accionistas y/o de proveedores"),"Menor",
IF(OR(M48="Económico: Entre 50 y 100 SMLMV",M48="Reputacional: El riesgo afecta la imagen de la entidad con algunos usuarios de relevancia frente al logro de los objetivos"),"Moderado",
IF(OR(M48="Económico: Entre 100 y 500 SMLMV",M48="Reputacional: El riesgo afecta la imagen de de la entidad con efecto publicitario sostenido a nivel de sector administrativo, nivel departamental o municipal"),"Mayor",
IF(OR(M48="Económico: Mayor a 500 SMLMV",M48="Reputacional: El riesgo afecta la imagen de la entidad a nivel nacional, con efecto publicitarios sostenible a nivel país"),"Catastrófico",""))))))</f>
        <v/>
      </c>
      <c r="O48" s="130" t="str">
        <f t="shared" ref="O48" si="60">IF(N48="Leve",0.2,
IF(N48="Menor",0.4,
IF(N48="Moderado",0.6,
IF(N48="Mayor",0.8,
IF(N48="Catastrófico",1,"")))))</f>
        <v/>
      </c>
      <c r="P48" s="127" t="str">
        <f t="shared" ref="P48" si="61">IF(AND(K48="Muy Alta",OR(N48="Leve",N48="Menor",N48="Moderado",N48="Mayor")),"Alto",
IF(AND(K48="Casi seguro",OR(N48="Moderado",N48="Mayor")),"Extremo",
IF(AND(OR(K48="Alta",K48="Probable"),OR(N48="Leve",N48="Menor")),"Moderado",
IF(AND(OR(K48="Alta",K48="Probable"),N48="Moderado"),"Alto",
IF(AND(K48="Alta",N48="Mayor"),"Alto",
IF(AND(K48="Probable",N48="Mayor"),"Extremo",
IF(AND(OR(K48="Media",K48="Posible"),OR(N48="Leve",N48="Menor")),"Moderado",
IF(AND(K48="Media",N48="Moderado"),"Moderado",
IF(AND(K48="Posible",N48="Moderado"),"Alto",
IF(AND(K48="Media",N48="Mayor"),"Alto",
IF(AND(K48="Posible",N48="Mayor"),"Extremo",
IF(AND(OR(K48="Media",K48="Posible"),OR(N48="Mayor")),"Alto",
IF(AND(OR(K48="Baja",K48="Improbable"),OR(N48="Leve")),"Bajo",
IF(AND(K48="Baja",OR(N48="Menor",N48="Moderado")),"Moderado",
IF(AND(K48="Improbable",N48="Menor"),"Bajo",
IF(AND(OR(K48="Baja",K48="Improbable"),OR(N48="Mayor")),"Alto",
IF(AND(OR(K48="Muy Baja",K48="Rara vez"),OR(N48="Leve",N48="Menor")),"Bajo",
IF(AND(OR(K48="Muy Baja",K48="Rara vez"),OR(N48="Moderado")),"Moderado",
IF(AND(OR(K48="Muy Baja",K48="Rara vez"),OR(N48="Mayor")),"Alto",
IF(N48="Catastrófico","Extremo",""))))))))))))))))))))</f>
        <v/>
      </c>
      <c r="Q48" s="105"/>
      <c r="R48" s="105"/>
      <c r="S48" s="105"/>
      <c r="T48" s="105"/>
      <c r="U48" s="101" t="str">
        <f t="shared" ref="U48" si="62">IF(S48="","","Cuatrimestral")</f>
        <v/>
      </c>
      <c r="V48" s="102"/>
    </row>
    <row r="49" spans="1:22" ht="15" customHeight="1">
      <c r="A49" s="132"/>
      <c r="B49" s="133"/>
      <c r="C49" s="135"/>
      <c r="D49" s="135"/>
      <c r="E49" s="135"/>
      <c r="F49" s="135"/>
      <c r="G49" s="102"/>
      <c r="H49" s="128"/>
      <c r="I49" s="128"/>
      <c r="J49" s="128"/>
      <c r="K49" s="129"/>
      <c r="L49" s="130"/>
      <c r="M49" s="131"/>
      <c r="N49" s="129"/>
      <c r="O49" s="130"/>
      <c r="P49" s="127"/>
      <c r="Q49" s="105"/>
      <c r="R49" s="105"/>
      <c r="S49" s="105"/>
      <c r="T49" s="105"/>
      <c r="U49" s="101"/>
      <c r="V49" s="102"/>
    </row>
    <row r="50" spans="1:22" ht="15" customHeight="1">
      <c r="A50" s="132"/>
      <c r="B50" s="133"/>
      <c r="C50" s="136"/>
      <c r="D50" s="136"/>
      <c r="E50" s="136"/>
      <c r="F50" s="136"/>
      <c r="G50" s="102"/>
      <c r="H50" s="128"/>
      <c r="I50" s="128"/>
      <c r="J50" s="128"/>
      <c r="K50" s="129"/>
      <c r="L50" s="130"/>
      <c r="M50" s="131"/>
      <c r="N50" s="129"/>
      <c r="O50" s="130"/>
      <c r="P50" s="127"/>
      <c r="Q50" s="105"/>
      <c r="R50" s="105"/>
      <c r="S50" s="105"/>
      <c r="T50" s="105"/>
      <c r="U50" s="101"/>
      <c r="V50" s="102"/>
    </row>
    <row r="51" spans="1:22" ht="16.5" customHeight="1">
      <c r="A51" s="132">
        <v>15</v>
      </c>
      <c r="B51" s="133" t="str">
        <f>IF(C51="","",
IF('1. Punto de Partida'!$C$6="","",'1. Punto de Partida'!$C$6))</f>
        <v/>
      </c>
      <c r="C51" s="134"/>
      <c r="D51" s="134"/>
      <c r="E51" s="134"/>
      <c r="F51" s="134"/>
      <c r="G51" s="102"/>
      <c r="H51" s="128"/>
      <c r="I51" s="128"/>
      <c r="J51" s="128"/>
      <c r="K51" s="129" t="str">
        <f t="shared" ref="K51" si="63">IFERROR(MID(J51,1,SEARCH(":",J51,1)-1),"")</f>
        <v/>
      </c>
      <c r="L51" s="130" t="str">
        <f t="shared" ref="L51" si="64">IF(OR(K51="Rara vez",K51="Muy Baja"),0.2,
IF(OR(K51="Improbable",K51="Baja"),0.4,
IF(OR(K51="Posible",K51="Media"),0.6,
IF(OR(K51="Probable",K51="Alta"),0.8,
IF(OR(K51="Casi seguro",K51="Muy Alta"),1,"")))))</f>
        <v/>
      </c>
      <c r="M51" s="131"/>
      <c r="N51" s="129" t="str">
        <f>IF(OR(H51="Corrupción",H51="Trámites, OPAs y Consultas de Acceso a la Información Pública",H51="Lavado de Activos",H51="Financiación del Terrorismo"),'3. Impacto Riesgo de Corrupción'!Z51:Z53,
IF(OR(M51="Económico: Afectación menor a 10 SMLMV",M51="Reputacional: El riesgo afecta la imagen de alguna área de la organización"),"Leve",
IF(OR(M51="Económico: Entre 10 y 50 SMLMV",M51="Reputacional: El riesgo afecta la imagen de la entidad internamente, de conocimiento general, nivel interno, de junta directiva y accionistas y/o de proveedores"),"Menor",
IF(OR(M51="Económico: Entre 50 y 100 SMLMV",M51="Reputacional: El riesgo afecta la imagen de la entidad con algunos usuarios de relevancia frente al logro de los objetivos"),"Moderado",
IF(OR(M51="Económico: Entre 100 y 500 SMLMV",M51="Reputacional: El riesgo afecta la imagen de de la entidad con efecto publicitario sostenido a nivel de sector administrativo, nivel departamental o municipal"),"Mayor",
IF(OR(M51="Económico: Mayor a 500 SMLMV",M51="Reputacional: El riesgo afecta la imagen de la entidad a nivel nacional, con efecto publicitarios sostenible a nivel país"),"Catastrófico",""))))))</f>
        <v/>
      </c>
      <c r="O51" s="130" t="str">
        <f t="shared" ref="O51" si="65">IF(N51="Leve",0.2,
IF(N51="Menor",0.4,
IF(N51="Moderado",0.6,
IF(N51="Mayor",0.8,
IF(N51="Catastrófico",1,"")))))</f>
        <v/>
      </c>
      <c r="P51" s="127" t="str">
        <f t="shared" ref="P51" si="66">IF(AND(K51="Muy Alta",OR(N51="Leve",N51="Menor",N51="Moderado",N51="Mayor")),"Alto",
IF(AND(K51="Casi seguro",OR(N51="Moderado",N51="Mayor")),"Extremo",
IF(AND(OR(K51="Alta",K51="Probable"),OR(N51="Leve",N51="Menor")),"Moderado",
IF(AND(OR(K51="Alta",K51="Probable"),N51="Moderado"),"Alto",
IF(AND(K51="Alta",N51="Mayor"),"Alto",
IF(AND(K51="Probable",N51="Mayor"),"Extremo",
IF(AND(OR(K51="Media",K51="Posible"),OR(N51="Leve",N51="Menor")),"Moderado",
IF(AND(K51="Media",N51="Moderado"),"Moderado",
IF(AND(K51="Posible",N51="Moderado"),"Alto",
IF(AND(K51="Media",N51="Mayor"),"Alto",
IF(AND(K51="Posible",N51="Mayor"),"Extremo",
IF(AND(OR(K51="Media",K51="Posible"),OR(N51="Mayor")),"Alto",
IF(AND(OR(K51="Baja",K51="Improbable"),OR(N51="Leve")),"Bajo",
IF(AND(K51="Baja",OR(N51="Menor",N51="Moderado")),"Moderado",
IF(AND(K51="Improbable",N51="Menor"),"Bajo",
IF(AND(OR(K51="Baja",K51="Improbable"),OR(N51="Mayor")),"Alto",
IF(AND(OR(K51="Muy Baja",K51="Rara vez"),OR(N51="Leve",N51="Menor")),"Bajo",
IF(AND(OR(K51="Muy Baja",K51="Rara vez"),OR(N51="Moderado")),"Moderado",
IF(AND(OR(K51="Muy Baja",K51="Rara vez"),OR(N51="Mayor")),"Alto",
IF(N51="Catastrófico","Extremo",""))))))))))))))))))))</f>
        <v/>
      </c>
      <c r="Q51" s="105"/>
      <c r="R51" s="105"/>
      <c r="S51" s="105"/>
      <c r="T51" s="105"/>
      <c r="U51" s="101" t="str">
        <f t="shared" ref="U51" si="67">IF(S51="","","Cuatrimestral")</f>
        <v/>
      </c>
      <c r="V51" s="102"/>
    </row>
    <row r="52" spans="1:22" ht="15" customHeight="1">
      <c r="A52" s="132"/>
      <c r="B52" s="133"/>
      <c r="C52" s="135"/>
      <c r="D52" s="135"/>
      <c r="E52" s="135"/>
      <c r="F52" s="135"/>
      <c r="G52" s="102"/>
      <c r="H52" s="128"/>
      <c r="I52" s="128"/>
      <c r="J52" s="128"/>
      <c r="K52" s="129"/>
      <c r="L52" s="130"/>
      <c r="M52" s="131"/>
      <c r="N52" s="129"/>
      <c r="O52" s="130"/>
      <c r="P52" s="127"/>
      <c r="Q52" s="105"/>
      <c r="R52" s="105"/>
      <c r="S52" s="105"/>
      <c r="T52" s="105"/>
      <c r="U52" s="101"/>
      <c r="V52" s="102"/>
    </row>
    <row r="53" spans="1:22" ht="15" customHeight="1">
      <c r="A53" s="132"/>
      <c r="B53" s="133"/>
      <c r="C53" s="136"/>
      <c r="D53" s="136"/>
      <c r="E53" s="136"/>
      <c r="F53" s="136"/>
      <c r="G53" s="102"/>
      <c r="H53" s="128"/>
      <c r="I53" s="128"/>
      <c r="J53" s="128"/>
      <c r="K53" s="129"/>
      <c r="L53" s="130"/>
      <c r="M53" s="131"/>
      <c r="N53" s="129"/>
      <c r="O53" s="130"/>
      <c r="P53" s="127"/>
      <c r="Q53" s="105"/>
      <c r="R53" s="105"/>
      <c r="S53" s="105"/>
      <c r="T53" s="105"/>
      <c r="U53" s="101"/>
      <c r="V53" s="102"/>
    </row>
    <row r="54" spans="1:22" ht="16.5" customHeight="1">
      <c r="A54" s="132">
        <v>16</v>
      </c>
      <c r="B54" s="133" t="str">
        <f>IF(C54="","",
IF('1. Punto de Partida'!$C$6="","",'1. Punto de Partida'!$C$6))</f>
        <v/>
      </c>
      <c r="C54" s="134"/>
      <c r="D54" s="134"/>
      <c r="E54" s="134"/>
      <c r="F54" s="134"/>
      <c r="G54" s="102"/>
      <c r="H54" s="128"/>
      <c r="I54" s="128"/>
      <c r="J54" s="128"/>
      <c r="K54" s="129" t="str">
        <f t="shared" ref="K54" si="68">IFERROR(MID(J54,1,SEARCH(":",J54,1)-1),"")</f>
        <v/>
      </c>
      <c r="L54" s="130" t="str">
        <f t="shared" ref="L54" si="69">IF(OR(K54="Rara vez",K54="Muy Baja"),0.2,
IF(OR(K54="Improbable",K54="Baja"),0.4,
IF(OR(K54="Posible",K54="Media"),0.6,
IF(OR(K54="Probable",K54="Alta"),0.8,
IF(OR(K54="Casi seguro",K54="Muy Alta"),1,"")))))</f>
        <v/>
      </c>
      <c r="M54" s="131"/>
      <c r="N54" s="129" t="str">
        <f>IF(OR(H54="Corrupción",H54="Trámites, OPAs y Consultas de Acceso a la Información Pública",H54="Lavado de Activos",H54="Financiación del Terrorismo"),'3. Impacto Riesgo de Corrupción'!Z54:Z56,
IF(OR(M54="Económico: Afectación menor a 10 SMLMV",M54="Reputacional: El riesgo afecta la imagen de alguna área de la organización"),"Leve",
IF(OR(M54="Económico: Entre 10 y 50 SMLMV",M54="Reputacional: El riesgo afecta la imagen de la entidad internamente, de conocimiento general, nivel interno, de junta directiva y accionistas y/o de proveedores"),"Menor",
IF(OR(M54="Económico: Entre 50 y 100 SMLMV",M54="Reputacional: El riesgo afecta la imagen de la entidad con algunos usuarios de relevancia frente al logro de los objetivos"),"Moderado",
IF(OR(M54="Económico: Entre 100 y 500 SMLMV",M54="Reputacional: El riesgo afecta la imagen de de la entidad con efecto publicitario sostenido a nivel de sector administrativo, nivel departamental o municipal"),"Mayor",
IF(OR(M54="Económico: Mayor a 500 SMLMV",M54="Reputacional: El riesgo afecta la imagen de la entidad a nivel nacional, con efecto publicitarios sostenible a nivel país"),"Catastrófico",""))))))</f>
        <v/>
      </c>
      <c r="O54" s="130" t="str">
        <f t="shared" ref="O54" si="70">IF(N54="Leve",0.2,
IF(N54="Menor",0.4,
IF(N54="Moderado",0.6,
IF(N54="Mayor",0.8,
IF(N54="Catastrófico",1,"")))))</f>
        <v/>
      </c>
      <c r="P54" s="127" t="str">
        <f t="shared" ref="P54" si="71">IF(AND(K54="Muy Alta",OR(N54="Leve",N54="Menor",N54="Moderado",N54="Mayor")),"Alto",
IF(AND(K54="Casi seguro",OR(N54="Moderado",N54="Mayor")),"Extremo",
IF(AND(OR(K54="Alta",K54="Probable"),OR(N54="Leve",N54="Menor")),"Moderado",
IF(AND(OR(K54="Alta",K54="Probable"),N54="Moderado"),"Alto",
IF(AND(K54="Alta",N54="Mayor"),"Alto",
IF(AND(K54="Probable",N54="Mayor"),"Extremo",
IF(AND(OR(K54="Media",K54="Posible"),OR(N54="Leve",N54="Menor")),"Moderado",
IF(AND(K54="Media",N54="Moderado"),"Moderado",
IF(AND(K54="Posible",N54="Moderado"),"Alto",
IF(AND(K54="Media",N54="Mayor"),"Alto",
IF(AND(K54="Posible",N54="Mayor"),"Extremo",
IF(AND(OR(K54="Media",K54="Posible"),OR(N54="Mayor")),"Alto",
IF(AND(OR(K54="Baja",K54="Improbable"),OR(N54="Leve")),"Bajo",
IF(AND(K54="Baja",OR(N54="Menor",N54="Moderado")),"Moderado",
IF(AND(K54="Improbable",N54="Menor"),"Bajo",
IF(AND(OR(K54="Baja",K54="Improbable"),OR(N54="Mayor")),"Alto",
IF(AND(OR(K54="Muy Baja",K54="Rara vez"),OR(N54="Leve",N54="Menor")),"Bajo",
IF(AND(OR(K54="Muy Baja",K54="Rara vez"),OR(N54="Moderado")),"Moderado",
IF(AND(OR(K54="Muy Baja",K54="Rara vez"),OR(N54="Mayor")),"Alto",
IF(N54="Catastrófico","Extremo",""))))))))))))))))))))</f>
        <v/>
      </c>
      <c r="Q54" s="105"/>
      <c r="R54" s="105"/>
      <c r="S54" s="105"/>
      <c r="T54" s="105"/>
      <c r="U54" s="101" t="str">
        <f t="shared" ref="U54" si="72">IF(S54="","","Cuatrimestral")</f>
        <v/>
      </c>
      <c r="V54" s="102"/>
    </row>
    <row r="55" spans="1:22" ht="15" customHeight="1">
      <c r="A55" s="132"/>
      <c r="B55" s="133"/>
      <c r="C55" s="135"/>
      <c r="D55" s="135"/>
      <c r="E55" s="135"/>
      <c r="F55" s="135"/>
      <c r="G55" s="102"/>
      <c r="H55" s="128"/>
      <c r="I55" s="128"/>
      <c r="J55" s="128"/>
      <c r="K55" s="129"/>
      <c r="L55" s="130"/>
      <c r="M55" s="131"/>
      <c r="N55" s="129"/>
      <c r="O55" s="130"/>
      <c r="P55" s="127"/>
      <c r="Q55" s="105"/>
      <c r="R55" s="105"/>
      <c r="S55" s="105"/>
      <c r="T55" s="105"/>
      <c r="U55" s="101"/>
      <c r="V55" s="102"/>
    </row>
    <row r="56" spans="1:22" ht="15" customHeight="1">
      <c r="A56" s="132"/>
      <c r="B56" s="133"/>
      <c r="C56" s="136"/>
      <c r="D56" s="136"/>
      <c r="E56" s="136"/>
      <c r="F56" s="136"/>
      <c r="G56" s="102"/>
      <c r="H56" s="128"/>
      <c r="I56" s="128"/>
      <c r="J56" s="128"/>
      <c r="K56" s="129"/>
      <c r="L56" s="130"/>
      <c r="M56" s="131"/>
      <c r="N56" s="129"/>
      <c r="O56" s="130"/>
      <c r="P56" s="127"/>
      <c r="Q56" s="105"/>
      <c r="R56" s="105"/>
      <c r="S56" s="105"/>
      <c r="T56" s="105"/>
      <c r="U56" s="101"/>
      <c r="V56" s="102"/>
    </row>
    <row r="57" spans="1:22" ht="16.5" customHeight="1">
      <c r="A57" s="132">
        <v>17</v>
      </c>
      <c r="B57" s="133" t="str">
        <f>IF(C57="","",
IF('1. Punto de Partida'!$C$6="","",'1. Punto de Partida'!$C$6))</f>
        <v/>
      </c>
      <c r="C57" s="134"/>
      <c r="D57" s="134"/>
      <c r="E57" s="134"/>
      <c r="F57" s="134"/>
      <c r="G57" s="102"/>
      <c r="H57" s="128"/>
      <c r="I57" s="128"/>
      <c r="J57" s="128"/>
      <c r="K57" s="129" t="str">
        <f t="shared" ref="K57" si="73">IFERROR(MID(J57,1,SEARCH(":",J57,1)-1),"")</f>
        <v/>
      </c>
      <c r="L57" s="130" t="str">
        <f t="shared" ref="L57" si="74">IF(OR(K57="Rara vez",K57="Muy Baja"),0.2,
IF(OR(K57="Improbable",K57="Baja"),0.4,
IF(OR(K57="Posible",K57="Media"),0.6,
IF(OR(K57="Probable",K57="Alta"),0.8,
IF(OR(K57="Casi seguro",K57="Muy Alta"),1,"")))))</f>
        <v/>
      </c>
      <c r="M57" s="131"/>
      <c r="N57" s="129" t="str">
        <f>IF(OR(H57="Corrupción",H57="Trámites, OPAs y Consultas de Acceso a la Información Pública",H57="Lavado de Activos",H57="Financiación del Terrorismo"),'3. Impacto Riesgo de Corrupción'!Z57:Z59,
IF(OR(M57="Económico: Afectación menor a 10 SMLMV",M57="Reputacional: El riesgo afecta la imagen de alguna área de la organización"),"Leve",
IF(OR(M57="Económico: Entre 10 y 50 SMLMV",M57="Reputacional: El riesgo afecta la imagen de la entidad internamente, de conocimiento general, nivel interno, de junta directiva y accionistas y/o de proveedores"),"Menor",
IF(OR(M57="Económico: Entre 50 y 100 SMLMV",M57="Reputacional: El riesgo afecta la imagen de la entidad con algunos usuarios de relevancia frente al logro de los objetivos"),"Moderado",
IF(OR(M57="Económico: Entre 100 y 500 SMLMV",M57="Reputacional: El riesgo afecta la imagen de de la entidad con efecto publicitario sostenido a nivel de sector administrativo, nivel departamental o municipal"),"Mayor",
IF(OR(M57="Económico: Mayor a 500 SMLMV",M57="Reputacional: El riesgo afecta la imagen de la entidad a nivel nacional, con efecto publicitarios sostenible a nivel país"),"Catastrófico",""))))))</f>
        <v/>
      </c>
      <c r="O57" s="130" t="str">
        <f t="shared" ref="O57" si="75">IF(N57="Leve",0.2,
IF(N57="Menor",0.4,
IF(N57="Moderado",0.6,
IF(N57="Mayor",0.8,
IF(N57="Catastrófico",1,"")))))</f>
        <v/>
      </c>
      <c r="P57" s="127" t="str">
        <f t="shared" ref="P57" si="76">IF(AND(K57="Muy Alta",OR(N57="Leve",N57="Menor",N57="Moderado",N57="Mayor")),"Alto",
IF(AND(K57="Casi seguro",OR(N57="Moderado",N57="Mayor")),"Extremo",
IF(AND(OR(K57="Alta",K57="Probable"),OR(N57="Leve",N57="Menor")),"Moderado",
IF(AND(OR(K57="Alta",K57="Probable"),N57="Moderado"),"Alto",
IF(AND(K57="Alta",N57="Mayor"),"Alto",
IF(AND(K57="Probable",N57="Mayor"),"Extremo",
IF(AND(OR(K57="Media",K57="Posible"),OR(N57="Leve",N57="Menor")),"Moderado",
IF(AND(K57="Media",N57="Moderado"),"Moderado",
IF(AND(K57="Posible",N57="Moderado"),"Alto",
IF(AND(K57="Media",N57="Mayor"),"Alto",
IF(AND(K57="Posible",N57="Mayor"),"Extremo",
IF(AND(OR(K57="Media",K57="Posible"),OR(N57="Mayor")),"Alto",
IF(AND(OR(K57="Baja",K57="Improbable"),OR(N57="Leve")),"Bajo",
IF(AND(K57="Baja",OR(N57="Menor",N57="Moderado")),"Moderado",
IF(AND(K57="Improbable",N57="Menor"),"Bajo",
IF(AND(OR(K57="Baja",K57="Improbable"),OR(N57="Mayor")),"Alto",
IF(AND(OR(K57="Muy Baja",K57="Rara vez"),OR(N57="Leve",N57="Menor")),"Bajo",
IF(AND(OR(K57="Muy Baja",K57="Rara vez"),OR(N57="Moderado")),"Moderado",
IF(AND(OR(K57="Muy Baja",K57="Rara vez"),OR(N57="Mayor")),"Alto",
IF(N57="Catastrófico","Extremo",""))))))))))))))))))))</f>
        <v/>
      </c>
      <c r="Q57" s="105"/>
      <c r="R57" s="105"/>
      <c r="S57" s="105"/>
      <c r="T57" s="105"/>
      <c r="U57" s="101" t="str">
        <f t="shared" ref="U57" si="77">IF(S57="","","Cuatrimestral")</f>
        <v/>
      </c>
      <c r="V57" s="102"/>
    </row>
    <row r="58" spans="1:22" ht="15" customHeight="1">
      <c r="A58" s="132"/>
      <c r="B58" s="133"/>
      <c r="C58" s="135"/>
      <c r="D58" s="135"/>
      <c r="E58" s="135"/>
      <c r="F58" s="135"/>
      <c r="G58" s="102"/>
      <c r="H58" s="128"/>
      <c r="I58" s="128"/>
      <c r="J58" s="128"/>
      <c r="K58" s="129"/>
      <c r="L58" s="130"/>
      <c r="M58" s="131"/>
      <c r="N58" s="129"/>
      <c r="O58" s="130"/>
      <c r="P58" s="127"/>
      <c r="Q58" s="105"/>
      <c r="R58" s="105"/>
      <c r="S58" s="105"/>
      <c r="T58" s="105"/>
      <c r="U58" s="101"/>
      <c r="V58" s="102"/>
    </row>
    <row r="59" spans="1:22" ht="15" customHeight="1">
      <c r="A59" s="132"/>
      <c r="B59" s="133"/>
      <c r="C59" s="136"/>
      <c r="D59" s="136"/>
      <c r="E59" s="136"/>
      <c r="F59" s="136"/>
      <c r="G59" s="102"/>
      <c r="H59" s="128"/>
      <c r="I59" s="128"/>
      <c r="J59" s="128"/>
      <c r="K59" s="129"/>
      <c r="L59" s="130"/>
      <c r="M59" s="131"/>
      <c r="N59" s="129"/>
      <c r="O59" s="130"/>
      <c r="P59" s="127"/>
      <c r="Q59" s="105"/>
      <c r="R59" s="105"/>
      <c r="S59" s="105"/>
      <c r="T59" s="105"/>
      <c r="U59" s="101"/>
      <c r="V59" s="102"/>
    </row>
    <row r="60" spans="1:22" ht="16.5" customHeight="1">
      <c r="A60" s="132">
        <v>18</v>
      </c>
      <c r="B60" s="133" t="str">
        <f>IF(C60="","",
IF('1. Punto de Partida'!$C$6="","",'1. Punto de Partida'!$C$6))</f>
        <v/>
      </c>
      <c r="C60" s="134"/>
      <c r="D60" s="134"/>
      <c r="E60" s="134"/>
      <c r="F60" s="134"/>
      <c r="G60" s="102"/>
      <c r="H60" s="128"/>
      <c r="I60" s="128"/>
      <c r="J60" s="128"/>
      <c r="K60" s="129" t="str">
        <f t="shared" ref="K60" si="78">IFERROR(MID(J60,1,SEARCH(":",J60,1)-1),"")</f>
        <v/>
      </c>
      <c r="L60" s="130" t="str">
        <f t="shared" ref="L60" si="79">IF(OR(K60="Rara vez",K60="Muy Baja"),0.2,
IF(OR(K60="Improbable",K60="Baja"),0.4,
IF(OR(K60="Posible",K60="Media"),0.6,
IF(OR(K60="Probable",K60="Alta"),0.8,
IF(OR(K60="Casi seguro",K60="Muy Alta"),1,"")))))</f>
        <v/>
      </c>
      <c r="M60" s="131"/>
      <c r="N60" s="129" t="str">
        <f>IF(OR(H60="Corrupción",H60="Trámites, OPAs y Consultas de Acceso a la Información Pública",H60="Lavado de Activos",H60="Financiación del Terrorismo"),'3. Impacto Riesgo de Corrupción'!Z60:Z62,
IF(OR(M60="Económico: Afectación menor a 10 SMLMV",M60="Reputacional: El riesgo afecta la imagen de alguna área de la organización"),"Leve",
IF(OR(M60="Económico: Entre 10 y 50 SMLMV",M60="Reputacional: El riesgo afecta la imagen de la entidad internamente, de conocimiento general, nivel interno, de junta directiva y accionistas y/o de proveedores"),"Menor",
IF(OR(M60="Económico: Entre 50 y 100 SMLMV",M60="Reputacional: El riesgo afecta la imagen de la entidad con algunos usuarios de relevancia frente al logro de los objetivos"),"Moderado",
IF(OR(M60="Económico: Entre 100 y 500 SMLMV",M60="Reputacional: El riesgo afecta la imagen de de la entidad con efecto publicitario sostenido a nivel de sector administrativo, nivel departamental o municipal"),"Mayor",
IF(OR(M60="Económico: Mayor a 500 SMLMV",M60="Reputacional: El riesgo afecta la imagen de la entidad a nivel nacional, con efecto publicitarios sostenible a nivel país"),"Catastrófico",""))))))</f>
        <v/>
      </c>
      <c r="O60" s="130" t="str">
        <f t="shared" ref="O60" si="80">IF(N60="Leve",0.2,
IF(N60="Menor",0.4,
IF(N60="Moderado",0.6,
IF(N60="Mayor",0.8,
IF(N60="Catastrófico",1,"")))))</f>
        <v/>
      </c>
      <c r="P60" s="127" t="str">
        <f t="shared" ref="P60" si="81">IF(AND(K60="Muy Alta",OR(N60="Leve",N60="Menor",N60="Moderado",N60="Mayor")),"Alto",
IF(AND(K60="Casi seguro",OR(N60="Moderado",N60="Mayor")),"Extremo",
IF(AND(OR(K60="Alta",K60="Probable"),OR(N60="Leve",N60="Menor")),"Moderado",
IF(AND(OR(K60="Alta",K60="Probable"),N60="Moderado"),"Alto",
IF(AND(K60="Alta",N60="Mayor"),"Alto",
IF(AND(K60="Probable",N60="Mayor"),"Extremo",
IF(AND(OR(K60="Media",K60="Posible"),OR(N60="Leve",N60="Menor")),"Moderado",
IF(AND(K60="Media",N60="Moderado"),"Moderado",
IF(AND(K60="Posible",N60="Moderado"),"Alto",
IF(AND(K60="Media",N60="Mayor"),"Alto",
IF(AND(K60="Posible",N60="Mayor"),"Extremo",
IF(AND(OR(K60="Media",K60="Posible"),OR(N60="Mayor")),"Alto",
IF(AND(OR(K60="Baja",K60="Improbable"),OR(N60="Leve")),"Bajo",
IF(AND(K60="Baja",OR(N60="Menor",N60="Moderado")),"Moderado",
IF(AND(K60="Improbable",N60="Menor"),"Bajo",
IF(AND(OR(K60="Baja",K60="Improbable"),OR(N60="Mayor")),"Alto",
IF(AND(OR(K60="Muy Baja",K60="Rara vez"),OR(N60="Leve",N60="Menor")),"Bajo",
IF(AND(OR(K60="Muy Baja",K60="Rara vez"),OR(N60="Moderado")),"Moderado",
IF(AND(OR(K60="Muy Baja",K60="Rara vez"),OR(N60="Mayor")),"Alto",
IF(N60="Catastrófico","Extremo",""))))))))))))))))))))</f>
        <v/>
      </c>
      <c r="Q60" s="105"/>
      <c r="R60" s="105"/>
      <c r="S60" s="105"/>
      <c r="T60" s="105"/>
      <c r="U60" s="101" t="str">
        <f t="shared" ref="U60" si="82">IF(S60="","","Cuatrimestral")</f>
        <v/>
      </c>
      <c r="V60" s="102"/>
    </row>
    <row r="61" spans="1:22" ht="15" customHeight="1">
      <c r="A61" s="132"/>
      <c r="B61" s="133"/>
      <c r="C61" s="135"/>
      <c r="D61" s="135"/>
      <c r="E61" s="135"/>
      <c r="F61" s="135"/>
      <c r="G61" s="102"/>
      <c r="H61" s="128"/>
      <c r="I61" s="128"/>
      <c r="J61" s="128"/>
      <c r="K61" s="129"/>
      <c r="L61" s="130"/>
      <c r="M61" s="131"/>
      <c r="N61" s="129"/>
      <c r="O61" s="130"/>
      <c r="P61" s="127"/>
      <c r="Q61" s="105"/>
      <c r="R61" s="105"/>
      <c r="S61" s="105"/>
      <c r="T61" s="105"/>
      <c r="U61" s="101"/>
      <c r="V61" s="102"/>
    </row>
    <row r="62" spans="1:22" ht="15" customHeight="1">
      <c r="A62" s="132"/>
      <c r="B62" s="133"/>
      <c r="C62" s="136"/>
      <c r="D62" s="136"/>
      <c r="E62" s="136"/>
      <c r="F62" s="136"/>
      <c r="G62" s="102"/>
      <c r="H62" s="128"/>
      <c r="I62" s="128"/>
      <c r="J62" s="128"/>
      <c r="K62" s="129"/>
      <c r="L62" s="130"/>
      <c r="M62" s="131"/>
      <c r="N62" s="129"/>
      <c r="O62" s="130"/>
      <c r="P62" s="127"/>
      <c r="Q62" s="105"/>
      <c r="R62" s="105"/>
      <c r="S62" s="105"/>
      <c r="T62" s="105"/>
      <c r="U62" s="101"/>
      <c r="V62" s="102"/>
    </row>
    <row r="63" spans="1:22" ht="16.5" customHeight="1">
      <c r="A63" s="132">
        <v>19</v>
      </c>
      <c r="B63" s="133" t="str">
        <f>IF(C63="","",
IF('1. Punto de Partida'!$C$6="","",'1. Punto de Partida'!$C$6))</f>
        <v/>
      </c>
      <c r="C63" s="134"/>
      <c r="D63" s="134"/>
      <c r="E63" s="134"/>
      <c r="F63" s="134"/>
      <c r="G63" s="102"/>
      <c r="H63" s="128"/>
      <c r="I63" s="128"/>
      <c r="J63" s="128"/>
      <c r="K63" s="129" t="str">
        <f t="shared" ref="K63" si="83">IFERROR(MID(J63,1,SEARCH(":",J63,1)-1),"")</f>
        <v/>
      </c>
      <c r="L63" s="130" t="str">
        <f t="shared" ref="L63" si="84">IF(OR(K63="Rara vez",K63="Muy Baja"),0.2,
IF(OR(K63="Improbable",K63="Baja"),0.4,
IF(OR(K63="Posible",K63="Media"),0.6,
IF(OR(K63="Probable",K63="Alta"),0.8,
IF(OR(K63="Casi seguro",K63="Muy Alta"),1,"")))))</f>
        <v/>
      </c>
      <c r="M63" s="131"/>
      <c r="N63" s="129" t="str">
        <f>IF(OR(H63="Corrupción",H63="Trámites, OPAs y Consultas de Acceso a la Información Pública",H63="Lavado de Activos",H63="Financiación del Terrorismo"),'3. Impacto Riesgo de Corrupción'!Z63:Z65,
IF(OR(M63="Económico: Afectación menor a 10 SMLMV",M63="Reputacional: El riesgo afecta la imagen de alguna área de la organización"),"Leve",
IF(OR(M63="Económico: Entre 10 y 50 SMLMV",M63="Reputacional: El riesgo afecta la imagen de la entidad internamente, de conocimiento general, nivel interno, de junta directiva y accionistas y/o de proveedores"),"Menor",
IF(OR(M63="Económico: Entre 50 y 100 SMLMV",M63="Reputacional: El riesgo afecta la imagen de la entidad con algunos usuarios de relevancia frente al logro de los objetivos"),"Moderado",
IF(OR(M63="Económico: Entre 100 y 500 SMLMV",M63="Reputacional: El riesgo afecta la imagen de de la entidad con efecto publicitario sostenido a nivel de sector administrativo, nivel departamental o municipal"),"Mayor",
IF(OR(M63="Económico: Mayor a 500 SMLMV",M63="Reputacional: El riesgo afecta la imagen de la entidad a nivel nacional, con efecto publicitarios sostenible a nivel país"),"Catastrófico",""))))))</f>
        <v/>
      </c>
      <c r="O63" s="130" t="str">
        <f t="shared" ref="O63" si="85">IF(N63="Leve",0.2,
IF(N63="Menor",0.4,
IF(N63="Moderado",0.6,
IF(N63="Mayor",0.8,
IF(N63="Catastrófico",1,"")))))</f>
        <v/>
      </c>
      <c r="P63" s="127" t="str">
        <f t="shared" ref="P63" si="86">IF(AND(K63="Muy Alta",OR(N63="Leve",N63="Menor",N63="Moderado",N63="Mayor")),"Alto",
IF(AND(K63="Casi seguro",OR(N63="Moderado",N63="Mayor")),"Extremo",
IF(AND(OR(K63="Alta",K63="Probable"),OR(N63="Leve",N63="Menor")),"Moderado",
IF(AND(OR(K63="Alta",K63="Probable"),N63="Moderado"),"Alto",
IF(AND(K63="Alta",N63="Mayor"),"Alto",
IF(AND(K63="Probable",N63="Mayor"),"Extremo",
IF(AND(OR(K63="Media",K63="Posible"),OR(N63="Leve",N63="Menor")),"Moderado",
IF(AND(K63="Media",N63="Moderado"),"Moderado",
IF(AND(K63="Posible",N63="Moderado"),"Alto",
IF(AND(K63="Media",N63="Mayor"),"Alto",
IF(AND(K63="Posible",N63="Mayor"),"Extremo",
IF(AND(OR(K63="Media",K63="Posible"),OR(N63="Mayor")),"Alto",
IF(AND(OR(K63="Baja",K63="Improbable"),OR(N63="Leve")),"Bajo",
IF(AND(K63="Baja",OR(N63="Menor",N63="Moderado")),"Moderado",
IF(AND(K63="Improbable",N63="Menor"),"Bajo",
IF(AND(OR(K63="Baja",K63="Improbable"),OR(N63="Mayor")),"Alto",
IF(AND(OR(K63="Muy Baja",K63="Rara vez"),OR(N63="Leve",N63="Menor")),"Bajo",
IF(AND(OR(K63="Muy Baja",K63="Rara vez"),OR(N63="Moderado")),"Moderado",
IF(AND(OR(K63="Muy Baja",K63="Rara vez"),OR(N63="Mayor")),"Alto",
IF(N63="Catastrófico","Extremo",""))))))))))))))))))))</f>
        <v/>
      </c>
      <c r="Q63" s="105"/>
      <c r="R63" s="105"/>
      <c r="S63" s="105"/>
      <c r="T63" s="105"/>
      <c r="U63" s="101" t="str">
        <f t="shared" ref="U63" si="87">IF(S63="","","Cuatrimestral")</f>
        <v/>
      </c>
      <c r="V63" s="102"/>
    </row>
    <row r="64" spans="1:22" ht="15" customHeight="1">
      <c r="A64" s="132"/>
      <c r="B64" s="133"/>
      <c r="C64" s="135"/>
      <c r="D64" s="135"/>
      <c r="E64" s="135"/>
      <c r="F64" s="135"/>
      <c r="G64" s="102"/>
      <c r="H64" s="128"/>
      <c r="I64" s="128"/>
      <c r="J64" s="128"/>
      <c r="K64" s="129"/>
      <c r="L64" s="130"/>
      <c r="M64" s="131"/>
      <c r="N64" s="129"/>
      <c r="O64" s="130"/>
      <c r="P64" s="127"/>
      <c r="Q64" s="105"/>
      <c r="R64" s="105"/>
      <c r="S64" s="105"/>
      <c r="T64" s="105"/>
      <c r="U64" s="101"/>
      <c r="V64" s="102"/>
    </row>
    <row r="65" spans="1:22" ht="15" customHeight="1">
      <c r="A65" s="132"/>
      <c r="B65" s="133"/>
      <c r="C65" s="136"/>
      <c r="D65" s="136"/>
      <c r="E65" s="136"/>
      <c r="F65" s="136"/>
      <c r="G65" s="102"/>
      <c r="H65" s="128"/>
      <c r="I65" s="128"/>
      <c r="J65" s="128"/>
      <c r="K65" s="129"/>
      <c r="L65" s="130"/>
      <c r="M65" s="131"/>
      <c r="N65" s="129"/>
      <c r="O65" s="130"/>
      <c r="P65" s="127"/>
      <c r="Q65" s="105"/>
      <c r="R65" s="105"/>
      <c r="S65" s="105"/>
      <c r="T65" s="105"/>
      <c r="U65" s="101"/>
      <c r="V65" s="102"/>
    </row>
    <row r="66" spans="1:22" ht="16.5" customHeight="1">
      <c r="A66" s="132">
        <v>20</v>
      </c>
      <c r="B66" s="133" t="str">
        <f>IF(C66="","",
IF('1. Punto de Partida'!$C$6="","",'1. Punto de Partida'!$C$6))</f>
        <v/>
      </c>
      <c r="C66" s="134"/>
      <c r="D66" s="134"/>
      <c r="E66" s="134"/>
      <c r="F66" s="134"/>
      <c r="G66" s="102"/>
      <c r="H66" s="128"/>
      <c r="I66" s="128"/>
      <c r="J66" s="128"/>
      <c r="K66" s="129" t="str">
        <f t="shared" ref="K66" si="88">IFERROR(MID(J66,1,SEARCH(":",J66,1)-1),"")</f>
        <v/>
      </c>
      <c r="L66" s="130" t="str">
        <f t="shared" ref="L66" si="89">IF(OR(K66="Rara vez",K66="Muy Baja"),0.2,
IF(OR(K66="Improbable",K66="Baja"),0.4,
IF(OR(K66="Posible",K66="Media"),0.6,
IF(OR(K66="Probable",K66="Alta"),0.8,
IF(OR(K66="Casi seguro",K66="Muy Alta"),1,"")))))</f>
        <v/>
      </c>
      <c r="M66" s="131"/>
      <c r="N66" s="129" t="str">
        <f>IF(OR(H66="Corrupción",H66="Trámites, OPAs y Consultas de Acceso a la Información Pública",H66="Lavado de Activos",H66="Financiación del Terrorismo"),'3. Impacto Riesgo de Corrupción'!Z66:Z68,
IF(OR(M66="Económico: Afectación menor a 10 SMLMV",M66="Reputacional: El riesgo afecta la imagen de alguna área de la organización"),"Leve",
IF(OR(M66="Económico: Entre 10 y 50 SMLMV",M66="Reputacional: El riesgo afecta la imagen de la entidad internamente, de conocimiento general, nivel interno, de junta directiva y accionistas y/o de proveedores"),"Menor",
IF(OR(M66="Económico: Entre 50 y 100 SMLMV",M66="Reputacional: El riesgo afecta la imagen de la entidad con algunos usuarios de relevancia frente al logro de los objetivos"),"Moderado",
IF(OR(M66="Económico: Entre 100 y 500 SMLMV",M66="Reputacional: El riesgo afecta la imagen de de la entidad con efecto publicitario sostenido a nivel de sector administrativo, nivel departamental o municipal"),"Mayor",
IF(OR(M66="Económico: Mayor a 500 SMLMV",M66="Reputacional: El riesgo afecta la imagen de la entidad a nivel nacional, con efecto publicitarios sostenible a nivel país"),"Catastrófico",""))))))</f>
        <v/>
      </c>
      <c r="O66" s="130" t="str">
        <f t="shared" ref="O66" si="90">IF(N66="Leve",0.2,
IF(N66="Menor",0.4,
IF(N66="Moderado",0.6,
IF(N66="Mayor",0.8,
IF(N66="Catastrófico",1,"")))))</f>
        <v/>
      </c>
      <c r="P66" s="127" t="str">
        <f t="shared" ref="P66" si="91">IF(AND(K66="Muy Alta",OR(N66="Leve",N66="Menor",N66="Moderado",N66="Mayor")),"Alto",
IF(AND(K66="Casi seguro",OR(N66="Moderado",N66="Mayor")),"Extremo",
IF(AND(OR(K66="Alta",K66="Probable"),OR(N66="Leve",N66="Menor")),"Moderado",
IF(AND(OR(K66="Alta",K66="Probable"),N66="Moderado"),"Alto",
IF(AND(K66="Alta",N66="Mayor"),"Alto",
IF(AND(K66="Probable",N66="Mayor"),"Extremo",
IF(AND(OR(K66="Media",K66="Posible"),OR(N66="Leve",N66="Menor")),"Moderado",
IF(AND(K66="Media",N66="Moderado"),"Moderado",
IF(AND(K66="Posible",N66="Moderado"),"Alto",
IF(AND(K66="Media",N66="Mayor"),"Alto",
IF(AND(K66="Posible",N66="Mayor"),"Extremo",
IF(AND(OR(K66="Media",K66="Posible"),OR(N66="Mayor")),"Alto",
IF(AND(OR(K66="Baja",K66="Improbable"),OR(N66="Leve")),"Bajo",
IF(AND(K66="Baja",OR(N66="Menor",N66="Moderado")),"Moderado",
IF(AND(K66="Improbable",N66="Menor"),"Bajo",
IF(AND(OR(K66="Baja",K66="Improbable"),OR(N66="Mayor")),"Alto",
IF(AND(OR(K66="Muy Baja",K66="Rara vez"),OR(N66="Leve",N66="Menor")),"Bajo",
IF(AND(OR(K66="Muy Baja",K66="Rara vez"),OR(N66="Moderado")),"Moderado",
IF(AND(OR(K66="Muy Baja",K66="Rara vez"),OR(N66="Mayor")),"Alto",
IF(N66="Catastrófico","Extremo",""))))))))))))))))))))</f>
        <v/>
      </c>
      <c r="Q66" s="105"/>
      <c r="R66" s="105"/>
      <c r="S66" s="105"/>
      <c r="T66" s="105"/>
      <c r="U66" s="101" t="str">
        <f t="shared" ref="U66" si="92">IF(S66="","","Cuatrimestral")</f>
        <v/>
      </c>
      <c r="V66" s="102"/>
    </row>
    <row r="67" spans="1:22" ht="15" customHeight="1">
      <c r="A67" s="132"/>
      <c r="B67" s="133"/>
      <c r="C67" s="135"/>
      <c r="D67" s="135"/>
      <c r="E67" s="135"/>
      <c r="F67" s="135"/>
      <c r="G67" s="102"/>
      <c r="H67" s="128"/>
      <c r="I67" s="128"/>
      <c r="J67" s="128"/>
      <c r="K67" s="129"/>
      <c r="L67" s="130"/>
      <c r="M67" s="131"/>
      <c r="N67" s="129"/>
      <c r="O67" s="130"/>
      <c r="P67" s="127"/>
      <c r="Q67" s="105"/>
      <c r="R67" s="105"/>
      <c r="S67" s="105"/>
      <c r="T67" s="105"/>
      <c r="U67" s="101"/>
      <c r="V67" s="102"/>
    </row>
    <row r="68" spans="1:22" ht="15" customHeight="1">
      <c r="A68" s="132"/>
      <c r="B68" s="133"/>
      <c r="C68" s="136"/>
      <c r="D68" s="136"/>
      <c r="E68" s="136"/>
      <c r="F68" s="136"/>
      <c r="G68" s="102"/>
      <c r="H68" s="128"/>
      <c r="I68" s="128"/>
      <c r="J68" s="128"/>
      <c r="K68" s="129"/>
      <c r="L68" s="130"/>
      <c r="M68" s="131"/>
      <c r="N68" s="129"/>
      <c r="O68" s="130"/>
      <c r="P68" s="127"/>
      <c r="Q68" s="105"/>
      <c r="R68" s="105"/>
      <c r="S68" s="105"/>
      <c r="T68" s="105"/>
      <c r="U68" s="101"/>
      <c r="V68" s="102"/>
    </row>
    <row r="69" spans="1:22"/>
    <row r="70" spans="1:22"/>
    <row r="71" spans="1:22"/>
  </sheetData>
  <sheetProtection algorithmName="SHA-512" hashValue="FHWdQ0EDFa/U3GioCXq4ssTFjWA3sW3e0TYBMCtGAo2tdutxMstoMtMIxAGDAKU86E2YgQjmeNuc+kBeXVxCiw==" saltValue="R/fk13VWVBDrboJpQxZ+eg==" spinCount="100000" sheet="1" objects="1" scenarios="1" formatColumns="0" formatRows="0"/>
  <mergeCells count="467">
    <mergeCell ref="V57:V59"/>
    <mergeCell ref="V60:V62"/>
    <mergeCell ref="V63:V65"/>
    <mergeCell ref="V66:V68"/>
    <mergeCell ref="C66:C68"/>
    <mergeCell ref="C39:C41"/>
    <mergeCell ref="C42:C44"/>
    <mergeCell ref="C45:C47"/>
    <mergeCell ref="C48:C50"/>
    <mergeCell ref="C51:C53"/>
    <mergeCell ref="C54:C56"/>
    <mergeCell ref="C57:C59"/>
    <mergeCell ref="C60:C62"/>
    <mergeCell ref="C63:C65"/>
    <mergeCell ref="N63:N65"/>
    <mergeCell ref="O63:O65"/>
    <mergeCell ref="P63:P65"/>
    <mergeCell ref="K66:K68"/>
    <mergeCell ref="L66:L68"/>
    <mergeCell ref="M66:M68"/>
    <mergeCell ref="N66:N68"/>
    <mergeCell ref="O66:O68"/>
    <mergeCell ref="P66:P68"/>
    <mergeCell ref="K57:K59"/>
    <mergeCell ref="A66:A68"/>
    <mergeCell ref="B66:B68"/>
    <mergeCell ref="D66:D68"/>
    <mergeCell ref="E66:E68"/>
    <mergeCell ref="F66:F68"/>
    <mergeCell ref="G66:G68"/>
    <mergeCell ref="H66:H68"/>
    <mergeCell ref="I66:I68"/>
    <mergeCell ref="J66:J68"/>
    <mergeCell ref="M57:M59"/>
    <mergeCell ref="H57:H59"/>
    <mergeCell ref="I57:I59"/>
    <mergeCell ref="J57:J59"/>
    <mergeCell ref="K63:K65"/>
    <mergeCell ref="L63:L65"/>
    <mergeCell ref="M63:M65"/>
    <mergeCell ref="N57:N59"/>
    <mergeCell ref="A63:A65"/>
    <mergeCell ref="B63:B65"/>
    <mergeCell ref="D63:D65"/>
    <mergeCell ref="E63:E65"/>
    <mergeCell ref="F63:F65"/>
    <mergeCell ref="G63:G65"/>
    <mergeCell ref="H63:H65"/>
    <mergeCell ref="I63:I65"/>
    <mergeCell ref="J63:J65"/>
    <mergeCell ref="O57:O59"/>
    <mergeCell ref="P57:P59"/>
    <mergeCell ref="A60:A62"/>
    <mergeCell ref="B60:B62"/>
    <mergeCell ref="D60:D62"/>
    <mergeCell ref="E60:E62"/>
    <mergeCell ref="F60:F62"/>
    <mergeCell ref="G60:G62"/>
    <mergeCell ref="H60:H62"/>
    <mergeCell ref="I60:I62"/>
    <mergeCell ref="J60:J62"/>
    <mergeCell ref="K60:K62"/>
    <mergeCell ref="L60:L62"/>
    <mergeCell ref="M60:M62"/>
    <mergeCell ref="N60:N62"/>
    <mergeCell ref="O60:O62"/>
    <mergeCell ref="P60:P62"/>
    <mergeCell ref="A57:A59"/>
    <mergeCell ref="B57:B59"/>
    <mergeCell ref="D57:D59"/>
    <mergeCell ref="E57:E59"/>
    <mergeCell ref="F57:F59"/>
    <mergeCell ref="G57:G59"/>
    <mergeCell ref="L57:L59"/>
    <mergeCell ref="L51:L53"/>
    <mergeCell ref="M51:M53"/>
    <mergeCell ref="N51:N53"/>
    <mergeCell ref="M39:M41"/>
    <mergeCell ref="H39:H41"/>
    <mergeCell ref="I39:I41"/>
    <mergeCell ref="J39:J41"/>
    <mergeCell ref="L39:L41"/>
    <mergeCell ref="O39:O41"/>
    <mergeCell ref="O51:O53"/>
    <mergeCell ref="K48:K50"/>
    <mergeCell ref="L48:L50"/>
    <mergeCell ref="K45:K47"/>
    <mergeCell ref="L45:L47"/>
    <mergeCell ref="M45:M47"/>
    <mergeCell ref="M48:M50"/>
    <mergeCell ref="N48:N50"/>
    <mergeCell ref="K51:K53"/>
    <mergeCell ref="A54:A56"/>
    <mergeCell ref="B54:B56"/>
    <mergeCell ref="D54:D56"/>
    <mergeCell ref="E54:E56"/>
    <mergeCell ref="F54:F56"/>
    <mergeCell ref="G54:G56"/>
    <mergeCell ref="H54:H56"/>
    <mergeCell ref="I54:I56"/>
    <mergeCell ref="J54:J56"/>
    <mergeCell ref="P45:P47"/>
    <mergeCell ref="A48:A50"/>
    <mergeCell ref="B48:B50"/>
    <mergeCell ref="O48:O50"/>
    <mergeCell ref="P48:P50"/>
    <mergeCell ref="A45:A47"/>
    <mergeCell ref="K54:K56"/>
    <mergeCell ref="L54:L56"/>
    <mergeCell ref="M54:M56"/>
    <mergeCell ref="N54:N56"/>
    <mergeCell ref="O54:O56"/>
    <mergeCell ref="P54:P56"/>
    <mergeCell ref="N45:N47"/>
    <mergeCell ref="O45:O47"/>
    <mergeCell ref="P51:P53"/>
    <mergeCell ref="A51:A53"/>
    <mergeCell ref="B51:B53"/>
    <mergeCell ref="D51:D53"/>
    <mergeCell ref="E51:E53"/>
    <mergeCell ref="F51:F53"/>
    <mergeCell ref="G51:G53"/>
    <mergeCell ref="H51:H53"/>
    <mergeCell ref="I51:I53"/>
    <mergeCell ref="J51:J53"/>
    <mergeCell ref="B45:B47"/>
    <mergeCell ref="D45:D47"/>
    <mergeCell ref="E45:E47"/>
    <mergeCell ref="F45:F47"/>
    <mergeCell ref="G45:G47"/>
    <mergeCell ref="H45:H47"/>
    <mergeCell ref="I45:I47"/>
    <mergeCell ref="J45:J47"/>
    <mergeCell ref="D48:D50"/>
    <mergeCell ref="E48:E50"/>
    <mergeCell ref="F48:F50"/>
    <mergeCell ref="G48:G50"/>
    <mergeCell ref="H48:H50"/>
    <mergeCell ref="I48:I50"/>
    <mergeCell ref="J48:J50"/>
    <mergeCell ref="P39:P41"/>
    <mergeCell ref="A42:A44"/>
    <mergeCell ref="B42:B44"/>
    <mergeCell ref="D42:D44"/>
    <mergeCell ref="E42:E44"/>
    <mergeCell ref="F42:F44"/>
    <mergeCell ref="G42:G44"/>
    <mergeCell ref="H42:H44"/>
    <mergeCell ref="I42:I44"/>
    <mergeCell ref="J42:J44"/>
    <mergeCell ref="K42:K44"/>
    <mergeCell ref="L42:L44"/>
    <mergeCell ref="M42:M44"/>
    <mergeCell ref="N42:N44"/>
    <mergeCell ref="O42:O44"/>
    <mergeCell ref="P42:P44"/>
    <mergeCell ref="A39:A41"/>
    <mergeCell ref="B39:B41"/>
    <mergeCell ref="D39:D41"/>
    <mergeCell ref="E39:E41"/>
    <mergeCell ref="F39:F41"/>
    <mergeCell ref="G39:G41"/>
    <mergeCell ref="K39:K41"/>
    <mergeCell ref="N39:N41"/>
    <mergeCell ref="P36:P38"/>
    <mergeCell ref="I36:I38"/>
    <mergeCell ref="J36:J38"/>
    <mergeCell ref="K36:K38"/>
    <mergeCell ref="L36:L38"/>
    <mergeCell ref="M36:M38"/>
    <mergeCell ref="N36:N38"/>
    <mergeCell ref="A36:A38"/>
    <mergeCell ref="B36:B38"/>
    <mergeCell ref="D36:D38"/>
    <mergeCell ref="E36:E38"/>
    <mergeCell ref="F36:F38"/>
    <mergeCell ref="G36:G38"/>
    <mergeCell ref="H36:H38"/>
    <mergeCell ref="O36:O38"/>
    <mergeCell ref="C36:C38"/>
    <mergeCell ref="P33:P35"/>
    <mergeCell ref="I33:I35"/>
    <mergeCell ref="J33:J35"/>
    <mergeCell ref="K33:K35"/>
    <mergeCell ref="L33:L35"/>
    <mergeCell ref="M33:M35"/>
    <mergeCell ref="N33:N35"/>
    <mergeCell ref="A33:A35"/>
    <mergeCell ref="B33:B35"/>
    <mergeCell ref="D33:D35"/>
    <mergeCell ref="E33:E35"/>
    <mergeCell ref="F33:F35"/>
    <mergeCell ref="G33:G35"/>
    <mergeCell ref="H33:H35"/>
    <mergeCell ref="O33:O35"/>
    <mergeCell ref="C33:C35"/>
    <mergeCell ref="P30:P32"/>
    <mergeCell ref="I30:I32"/>
    <mergeCell ref="J30:J32"/>
    <mergeCell ref="K30:K32"/>
    <mergeCell ref="L30:L32"/>
    <mergeCell ref="M30:M32"/>
    <mergeCell ref="N30:N32"/>
    <mergeCell ref="A30:A32"/>
    <mergeCell ref="B30:B32"/>
    <mergeCell ref="D30:D32"/>
    <mergeCell ref="E30:E32"/>
    <mergeCell ref="F30:F32"/>
    <mergeCell ref="G30:G32"/>
    <mergeCell ref="H30:H32"/>
    <mergeCell ref="O30:O32"/>
    <mergeCell ref="C30:C32"/>
    <mergeCell ref="P27:P29"/>
    <mergeCell ref="I27:I29"/>
    <mergeCell ref="J27:J29"/>
    <mergeCell ref="K27:K29"/>
    <mergeCell ref="L27:L29"/>
    <mergeCell ref="M27:M29"/>
    <mergeCell ref="N27:N29"/>
    <mergeCell ref="A27:A29"/>
    <mergeCell ref="B27:B29"/>
    <mergeCell ref="D27:D29"/>
    <mergeCell ref="E27:E29"/>
    <mergeCell ref="F27:F29"/>
    <mergeCell ref="G27:G29"/>
    <mergeCell ref="H27:H29"/>
    <mergeCell ref="O27:O29"/>
    <mergeCell ref="C27:C29"/>
    <mergeCell ref="P24:P26"/>
    <mergeCell ref="I24:I26"/>
    <mergeCell ref="J24:J26"/>
    <mergeCell ref="K24:K26"/>
    <mergeCell ref="L24:L26"/>
    <mergeCell ref="M24:M26"/>
    <mergeCell ref="N24:N26"/>
    <mergeCell ref="A24:A26"/>
    <mergeCell ref="B24:B26"/>
    <mergeCell ref="D24:D26"/>
    <mergeCell ref="E24:E26"/>
    <mergeCell ref="F24:F26"/>
    <mergeCell ref="G24:G26"/>
    <mergeCell ref="H24:H26"/>
    <mergeCell ref="O24:O26"/>
    <mergeCell ref="C24:C26"/>
    <mergeCell ref="P21:P23"/>
    <mergeCell ref="I21:I23"/>
    <mergeCell ref="J21:J23"/>
    <mergeCell ref="K21:K23"/>
    <mergeCell ref="L21:L23"/>
    <mergeCell ref="M21:M23"/>
    <mergeCell ref="N21:N23"/>
    <mergeCell ref="A21:A23"/>
    <mergeCell ref="B21:B23"/>
    <mergeCell ref="D21:D23"/>
    <mergeCell ref="E21:E23"/>
    <mergeCell ref="F21:F23"/>
    <mergeCell ref="G21:G23"/>
    <mergeCell ref="H21:H23"/>
    <mergeCell ref="O21:O23"/>
    <mergeCell ref="C21:C23"/>
    <mergeCell ref="P18:P20"/>
    <mergeCell ref="I18:I20"/>
    <mergeCell ref="J18:J20"/>
    <mergeCell ref="K18:K20"/>
    <mergeCell ref="L18:L20"/>
    <mergeCell ref="M18:M20"/>
    <mergeCell ref="N18:N20"/>
    <mergeCell ref="A18:A20"/>
    <mergeCell ref="B18:B20"/>
    <mergeCell ref="D18:D20"/>
    <mergeCell ref="E18:E20"/>
    <mergeCell ref="F18:F20"/>
    <mergeCell ref="G18:G20"/>
    <mergeCell ref="H18:H20"/>
    <mergeCell ref="O18:O20"/>
    <mergeCell ref="C18:C20"/>
    <mergeCell ref="P15:P17"/>
    <mergeCell ref="I15:I17"/>
    <mergeCell ref="J15:J17"/>
    <mergeCell ref="K15:K17"/>
    <mergeCell ref="L15:L17"/>
    <mergeCell ref="M15:M17"/>
    <mergeCell ref="N15:N17"/>
    <mergeCell ref="A15:A17"/>
    <mergeCell ref="B15:B17"/>
    <mergeCell ref="D15:D17"/>
    <mergeCell ref="E15:E17"/>
    <mergeCell ref="F15:F17"/>
    <mergeCell ref="G15:G17"/>
    <mergeCell ref="H15:H17"/>
    <mergeCell ref="O15:O17"/>
    <mergeCell ref="C15:C17"/>
    <mergeCell ref="P12:P14"/>
    <mergeCell ref="I12:I14"/>
    <mergeCell ref="J12:J14"/>
    <mergeCell ref="K12:K14"/>
    <mergeCell ref="L12:L14"/>
    <mergeCell ref="M12:M14"/>
    <mergeCell ref="N12:N14"/>
    <mergeCell ref="A12:A14"/>
    <mergeCell ref="B12:B14"/>
    <mergeCell ref="D12:D14"/>
    <mergeCell ref="E12:E14"/>
    <mergeCell ref="F12:F14"/>
    <mergeCell ref="G12:G14"/>
    <mergeCell ref="H12:H14"/>
    <mergeCell ref="O12:O14"/>
    <mergeCell ref="C12:C14"/>
    <mergeCell ref="P9:P11"/>
    <mergeCell ref="I9:I11"/>
    <mergeCell ref="J9:J11"/>
    <mergeCell ref="K9:K11"/>
    <mergeCell ref="L9:L11"/>
    <mergeCell ref="M9:M11"/>
    <mergeCell ref="N9:N11"/>
    <mergeCell ref="A9:A11"/>
    <mergeCell ref="B9:B11"/>
    <mergeCell ref="D9:D11"/>
    <mergeCell ref="E9:E11"/>
    <mergeCell ref="F9:F11"/>
    <mergeCell ref="G9:G11"/>
    <mergeCell ref="H9:H11"/>
    <mergeCell ref="O9:O11"/>
    <mergeCell ref="C9:C11"/>
    <mergeCell ref="A1:B4"/>
    <mergeCell ref="D7:D8"/>
    <mergeCell ref="E7:E8"/>
    <mergeCell ref="F7:F8"/>
    <mergeCell ref="G7:G8"/>
    <mergeCell ref="K6:P6"/>
    <mergeCell ref="N7:N8"/>
    <mergeCell ref="O7:O8"/>
    <mergeCell ref="P7:P8"/>
    <mergeCell ref="H7:H8"/>
    <mergeCell ref="I7:I8"/>
    <mergeCell ref="J7:J8"/>
    <mergeCell ref="K7:K8"/>
    <mergeCell ref="L7:L8"/>
    <mergeCell ref="M7:M8"/>
    <mergeCell ref="A6:A8"/>
    <mergeCell ref="B6:B8"/>
    <mergeCell ref="C6:J6"/>
    <mergeCell ref="C7:C8"/>
    <mergeCell ref="Q7:Q8"/>
    <mergeCell ref="Q9:Q11"/>
    <mergeCell ref="Q12:Q14"/>
    <mergeCell ref="Q15:Q17"/>
    <mergeCell ref="Q18:Q20"/>
    <mergeCell ref="Q21:Q23"/>
    <mergeCell ref="Q24:Q26"/>
    <mergeCell ref="Q27:Q29"/>
    <mergeCell ref="Q30:Q32"/>
    <mergeCell ref="Q33:Q35"/>
    <mergeCell ref="Q36:Q38"/>
    <mergeCell ref="Q39:Q41"/>
    <mergeCell ref="Q42:Q44"/>
    <mergeCell ref="Q45:Q47"/>
    <mergeCell ref="Q48:Q50"/>
    <mergeCell ref="Q51:Q53"/>
    <mergeCell ref="Q54:Q56"/>
    <mergeCell ref="Q57:Q59"/>
    <mergeCell ref="Q60:Q62"/>
    <mergeCell ref="Q63:Q65"/>
    <mergeCell ref="Q66:Q68"/>
    <mergeCell ref="R7:R8"/>
    <mergeCell ref="S7:S8"/>
    <mergeCell ref="T7:T8"/>
    <mergeCell ref="V7:V8"/>
    <mergeCell ref="R9:R11"/>
    <mergeCell ref="S9:S11"/>
    <mergeCell ref="T9:T11"/>
    <mergeCell ref="V9:V11"/>
    <mergeCell ref="R12:R14"/>
    <mergeCell ref="S12:S14"/>
    <mergeCell ref="T12:T14"/>
    <mergeCell ref="V12:V14"/>
    <mergeCell ref="R15:R17"/>
    <mergeCell ref="S15:S17"/>
    <mergeCell ref="T15:T17"/>
    <mergeCell ref="V15:V17"/>
    <mergeCell ref="R18:R20"/>
    <mergeCell ref="S18:S20"/>
    <mergeCell ref="T18:T20"/>
    <mergeCell ref="V18:V20"/>
    <mergeCell ref="R21:R23"/>
    <mergeCell ref="S21:S23"/>
    <mergeCell ref="T21:T23"/>
    <mergeCell ref="V21:V23"/>
    <mergeCell ref="R24:R26"/>
    <mergeCell ref="S24:S26"/>
    <mergeCell ref="T24:T26"/>
    <mergeCell ref="V24:V26"/>
    <mergeCell ref="R27:R29"/>
    <mergeCell ref="S27:S29"/>
    <mergeCell ref="T27:T29"/>
    <mergeCell ref="V27:V29"/>
    <mergeCell ref="R39:R41"/>
    <mergeCell ref="S39:S41"/>
    <mergeCell ref="T39:T41"/>
    <mergeCell ref="V39:V41"/>
    <mergeCell ref="R42:R44"/>
    <mergeCell ref="S42:S44"/>
    <mergeCell ref="T42:T44"/>
    <mergeCell ref="V42:V44"/>
    <mergeCell ref="R45:R47"/>
    <mergeCell ref="S45:S47"/>
    <mergeCell ref="T45:T47"/>
    <mergeCell ref="R30:R32"/>
    <mergeCell ref="S30:S32"/>
    <mergeCell ref="T30:T32"/>
    <mergeCell ref="V30:V32"/>
    <mergeCell ref="R33:R35"/>
    <mergeCell ref="S33:S35"/>
    <mergeCell ref="T33:T35"/>
    <mergeCell ref="V33:V35"/>
    <mergeCell ref="R36:R38"/>
    <mergeCell ref="S36:S38"/>
    <mergeCell ref="T36:T38"/>
    <mergeCell ref="V36:V38"/>
    <mergeCell ref="R66:R68"/>
    <mergeCell ref="S66:S68"/>
    <mergeCell ref="T66:T68"/>
    <mergeCell ref="Q6:V6"/>
    <mergeCell ref="R57:R59"/>
    <mergeCell ref="S57:S59"/>
    <mergeCell ref="T57:T59"/>
    <mergeCell ref="R60:R62"/>
    <mergeCell ref="S60:S62"/>
    <mergeCell ref="T60:T62"/>
    <mergeCell ref="R63:R65"/>
    <mergeCell ref="S63:S65"/>
    <mergeCell ref="T63:T65"/>
    <mergeCell ref="R48:R50"/>
    <mergeCell ref="S48:S50"/>
    <mergeCell ref="T48:T50"/>
    <mergeCell ref="R51:R53"/>
    <mergeCell ref="S51:S53"/>
    <mergeCell ref="T51:T53"/>
    <mergeCell ref="V51:V53"/>
    <mergeCell ref="R54:R56"/>
    <mergeCell ref="S54:S56"/>
    <mergeCell ref="T54:T56"/>
    <mergeCell ref="V48:V50"/>
    <mergeCell ref="U57:U59"/>
    <mergeCell ref="U60:U62"/>
    <mergeCell ref="U63:U65"/>
    <mergeCell ref="U66:U68"/>
    <mergeCell ref="V54:V56"/>
    <mergeCell ref="C1:U4"/>
    <mergeCell ref="U7:U8"/>
    <mergeCell ref="U9:U11"/>
    <mergeCell ref="U12:U14"/>
    <mergeCell ref="U15:U17"/>
    <mergeCell ref="U18:U20"/>
    <mergeCell ref="U21:U23"/>
    <mergeCell ref="U24:U26"/>
    <mergeCell ref="U27:U29"/>
    <mergeCell ref="U30:U32"/>
    <mergeCell ref="U33:U35"/>
    <mergeCell ref="U36:U38"/>
    <mergeCell ref="U39:U41"/>
    <mergeCell ref="U42:U44"/>
    <mergeCell ref="U45:U47"/>
    <mergeCell ref="U48:U50"/>
    <mergeCell ref="U51:U53"/>
    <mergeCell ref="U54:U56"/>
    <mergeCell ref="V45:V47"/>
  </mergeCells>
  <conditionalFormatting sqref="K9">
    <cfRule type="cellIs" dxfId="335" priority="220" operator="equal">
      <formula>"Muy Alta"</formula>
    </cfRule>
    <cfRule type="cellIs" dxfId="334" priority="221" operator="equal">
      <formula>"Alta"</formula>
    </cfRule>
    <cfRule type="cellIs" dxfId="333" priority="222" operator="equal">
      <formula>"Media"</formula>
    </cfRule>
    <cfRule type="cellIs" dxfId="332" priority="223" operator="equal">
      <formula>"Baja"</formula>
    </cfRule>
    <cfRule type="cellIs" dxfId="331" priority="224" operator="equal">
      <formula>"Muy Baja"</formula>
    </cfRule>
  </conditionalFormatting>
  <conditionalFormatting sqref="N9">
    <cfRule type="cellIs" dxfId="330" priority="215" operator="equal">
      <formula>"Catastrófico"</formula>
    </cfRule>
    <cfRule type="cellIs" dxfId="329" priority="216" operator="equal">
      <formula>"Mayor"</formula>
    </cfRule>
    <cfRule type="cellIs" dxfId="328" priority="217" operator="equal">
      <formula>"Moderado"</formula>
    </cfRule>
    <cfRule type="cellIs" dxfId="327" priority="218" operator="equal">
      <formula>"Menor"</formula>
    </cfRule>
    <cfRule type="cellIs" dxfId="326" priority="219" operator="equal">
      <formula>"Leve"</formula>
    </cfRule>
  </conditionalFormatting>
  <conditionalFormatting sqref="P9">
    <cfRule type="cellIs" dxfId="325" priority="211" operator="equal">
      <formula>"Extremo"</formula>
    </cfRule>
    <cfRule type="cellIs" dxfId="324" priority="212" operator="equal">
      <formula>"Alto"</formula>
    </cfRule>
    <cfRule type="cellIs" dxfId="323" priority="213" operator="equal">
      <formula>"Moderado"</formula>
    </cfRule>
    <cfRule type="cellIs" dxfId="322" priority="214" operator="equal">
      <formula>"Bajo"</formula>
    </cfRule>
  </conditionalFormatting>
  <conditionalFormatting sqref="K12 K15 K18 K21 K24 K27 K30 K33 K36">
    <cfRule type="cellIs" dxfId="321" priority="192" operator="equal">
      <formula>"Muy Alta"</formula>
    </cfRule>
    <cfRule type="cellIs" dxfId="320" priority="193" operator="equal">
      <formula>"Alta"</formula>
    </cfRule>
    <cfRule type="cellIs" dxfId="319" priority="194" operator="equal">
      <formula>"Media"</formula>
    </cfRule>
    <cfRule type="cellIs" dxfId="318" priority="195" operator="equal">
      <formula>"Baja"</formula>
    </cfRule>
    <cfRule type="cellIs" dxfId="317" priority="196" operator="equal">
      <formula>"Muy Baja"</formula>
    </cfRule>
  </conditionalFormatting>
  <conditionalFormatting sqref="K39 K42 K45 K48 K51">
    <cfRule type="cellIs" dxfId="316" priority="140" operator="equal">
      <formula>"Muy Alta"</formula>
    </cfRule>
    <cfRule type="cellIs" dxfId="315" priority="141" operator="equal">
      <formula>"Alta"</formula>
    </cfRule>
    <cfRule type="cellIs" dxfId="314" priority="142" operator="equal">
      <formula>"Media"</formula>
    </cfRule>
    <cfRule type="cellIs" dxfId="313" priority="143" operator="equal">
      <formula>"Baja"</formula>
    </cfRule>
    <cfRule type="cellIs" dxfId="312" priority="144" operator="equal">
      <formula>"Muy Baja"</formula>
    </cfRule>
  </conditionalFormatting>
  <conditionalFormatting sqref="K9:K53">
    <cfRule type="expression" dxfId="311" priority="126">
      <formula>IF($K9="Casi seguro",1,0)</formula>
    </cfRule>
    <cfRule type="expression" dxfId="310" priority="127">
      <formula>IF($K9="Probable",1,0)</formula>
    </cfRule>
    <cfRule type="expression" dxfId="309" priority="128">
      <formula>IF($K9="Posible",1,0)</formula>
    </cfRule>
    <cfRule type="expression" dxfId="308" priority="129">
      <formula>IF($K9="Improbable",1,0)</formula>
    </cfRule>
    <cfRule type="expression" dxfId="307" priority="130">
      <formula>IF($K9="Rara vez",1,0)</formula>
    </cfRule>
  </conditionalFormatting>
  <conditionalFormatting sqref="K12 K15 K18 K21 K24 K27 K30 K33 K36 K39 K42 K45 K48 K51">
    <cfRule type="cellIs" dxfId="306" priority="121" operator="equal">
      <formula>"Muy Alta"</formula>
    </cfRule>
    <cfRule type="cellIs" dxfId="305" priority="122" operator="equal">
      <formula>"Alta"</formula>
    </cfRule>
    <cfRule type="cellIs" dxfId="304" priority="123" operator="equal">
      <formula>"Media"</formula>
    </cfRule>
    <cfRule type="cellIs" dxfId="303" priority="124" operator="equal">
      <formula>"Baja"</formula>
    </cfRule>
    <cfRule type="cellIs" dxfId="302" priority="125" operator="equal">
      <formula>"Muy Baja"</formula>
    </cfRule>
  </conditionalFormatting>
  <conditionalFormatting sqref="K54 K57 K60 K63 K66">
    <cfRule type="cellIs" dxfId="301" priority="88" operator="equal">
      <formula>"Muy Alta"</formula>
    </cfRule>
    <cfRule type="cellIs" dxfId="300" priority="89" operator="equal">
      <formula>"Alta"</formula>
    </cfRule>
    <cfRule type="cellIs" dxfId="299" priority="90" operator="equal">
      <formula>"Media"</formula>
    </cfRule>
    <cfRule type="cellIs" dxfId="298" priority="91" operator="equal">
      <formula>"Baja"</formula>
    </cfRule>
    <cfRule type="cellIs" dxfId="297" priority="92" operator="equal">
      <formula>"Muy Baja"</formula>
    </cfRule>
  </conditionalFormatting>
  <conditionalFormatting sqref="K54:K68">
    <cfRule type="expression" dxfId="296" priority="78">
      <formula>IF($K54="Casi seguro",1,0)</formula>
    </cfRule>
    <cfRule type="expression" dxfId="295" priority="79">
      <formula>IF($K54="Probable",1,0)</formula>
    </cfRule>
    <cfRule type="expression" dxfId="294" priority="80">
      <formula>IF($K54="Posible",1,0)</formula>
    </cfRule>
    <cfRule type="expression" dxfId="293" priority="81">
      <formula>IF($K54="Improbable",1,0)</formula>
    </cfRule>
    <cfRule type="expression" dxfId="292" priority="82">
      <formula>IF($K54="Rara vez",1,0)</formula>
    </cfRule>
  </conditionalFormatting>
  <conditionalFormatting sqref="K54 K57 K60 K63 K66">
    <cfRule type="cellIs" dxfId="291" priority="73" operator="equal">
      <formula>"Muy Alta"</formula>
    </cfRule>
    <cfRule type="cellIs" dxfId="290" priority="74" operator="equal">
      <formula>"Alta"</formula>
    </cfRule>
    <cfRule type="cellIs" dxfId="289" priority="75" operator="equal">
      <formula>"Media"</formula>
    </cfRule>
    <cfRule type="cellIs" dxfId="288" priority="76" operator="equal">
      <formula>"Baja"</formula>
    </cfRule>
    <cfRule type="cellIs" dxfId="287" priority="77" operator="equal">
      <formula>"Muy Baja"</formula>
    </cfRule>
  </conditionalFormatting>
  <conditionalFormatting sqref="P12 P15 P18 P21 P24 P27 P30 P33 P36 P39 P42 P45 P48 P51 P54 P57 P60 P63 P66">
    <cfRule type="cellIs" dxfId="286" priority="30" operator="equal">
      <formula>"Extremo"</formula>
    </cfRule>
    <cfRule type="cellIs" dxfId="285" priority="31" operator="equal">
      <formula>"Alto"</formula>
    </cfRule>
    <cfRule type="cellIs" dxfId="284" priority="32" operator="equal">
      <formula>"Moderado"</formula>
    </cfRule>
    <cfRule type="cellIs" dxfId="283" priority="33" operator="equal">
      <formula>"Bajo"</formula>
    </cfRule>
  </conditionalFormatting>
  <conditionalFormatting sqref="N12 N15 N18 N21 N24 N27 N30 N33 N36 N39 N42 N45 N48 N51 N54 N57 N60 N63 N66">
    <cfRule type="cellIs" dxfId="282" priority="15" operator="equal">
      <formula>"Catastrófico"</formula>
    </cfRule>
    <cfRule type="cellIs" dxfId="281" priority="16" operator="equal">
      <formula>"Mayor"</formula>
    </cfRule>
    <cfRule type="cellIs" dxfId="280" priority="17" operator="equal">
      <formula>"Moderado"</formula>
    </cfRule>
    <cfRule type="cellIs" dxfId="279" priority="18" operator="equal">
      <formula>"Menor"</formula>
    </cfRule>
    <cfRule type="cellIs" dxfId="278" priority="19" operator="equal">
      <formula>"Leve"</formula>
    </cfRule>
  </conditionalFormatting>
  <conditionalFormatting sqref="Q9:T26 V9:V26 Q39:T68 V39:V68">
    <cfRule type="expression" dxfId="277" priority="12">
      <formula>IF(OR($H9="Corrupción",$H9="Lavado de Activos",$H9="Trámites, OPAs y Consultas de Acceso a la Información Pública",$H9="Financiación del Terrorismo"),1,0)</formula>
    </cfRule>
  </conditionalFormatting>
  <conditionalFormatting sqref="U9:U68">
    <cfRule type="expression" dxfId="276" priority="7">
      <formula>IF(OR($H9="Corrupción",$H9="Lavado de Activos",$H9="Trámites, OPAs y Consultas de Acceso a la Información Pública",$H9="Financiación del Terrorismo"),1,0)</formula>
    </cfRule>
  </conditionalFormatting>
  <conditionalFormatting sqref="Q27:T32">
    <cfRule type="expression" dxfId="275" priority="6">
      <formula>IF(OR($H27="Corrupción",$H27="Lavado de Activos",$H27="Trámites, OPAs y Consultas de Acceso a la Información Pública",$H27="Financiación del Terrorismo"),1,0)</formula>
    </cfRule>
  </conditionalFormatting>
  <conditionalFormatting sqref="V27:V32">
    <cfRule type="expression" dxfId="274" priority="5">
      <formula>IF(OR($H27="Corrupción",$H27="Lavado de Activos",$H27="Trámites, OPAs y Consultas de Acceso a la Información Pública",$H27="Financiación del Terrorismo"),1,0)</formula>
    </cfRule>
  </conditionalFormatting>
  <conditionalFormatting sqref="F33:F35">
    <cfRule type="expression" dxfId="273" priority="4">
      <formula>IF($E33="No aplica",1,0)</formula>
    </cfRule>
  </conditionalFormatting>
  <conditionalFormatting sqref="E33:E35">
    <cfRule type="expression" dxfId="272" priority="3">
      <formula>IF($E33="No aplica",1,0)</formula>
    </cfRule>
  </conditionalFormatting>
  <conditionalFormatting sqref="Q33:T38">
    <cfRule type="expression" dxfId="271" priority="2">
      <formula>IF(OR($H33="Corrupción",$H33="Lavado de Activos",$H33="Trámites, OPAs y Consultas de Acceso a la Información Pública",$H33="Financiación del Terrorismo"),1,0)</formula>
    </cfRule>
  </conditionalFormatting>
  <conditionalFormatting sqref="V33:V38">
    <cfRule type="expression" dxfId="270" priority="1">
      <formula>IF(OR($H33="Corrupción",$H33="Lavado de Activos",$H33="Trámites, OPAs y Consultas de Acceso a la Información Pública",$H33="Financiación del Terrorismo"),1,0)</formula>
    </cfRule>
  </conditionalFormatting>
  <dataValidations count="1">
    <dataValidation type="list" allowBlank="1" showInputMessage="1" showErrorMessage="1" sqref="J9:J68">
      <formula1>IF(OR($H9="Corrupción",$H9="Trámites, OPAs y Consultas de Acceso a la Información Pública",$H9="Lavado de Activos",$H9="Financiación del Terrorismo"),Corrupción,IF($H9="","",Probabilidad))</formula1>
    </dataValidation>
  </dataValidations>
  <pageMargins left="0.7" right="0.7" top="0.75" bottom="0.75" header="0.3" footer="0.3"/>
  <pageSetup orientation="portrait" r:id="rId1"/>
  <drawing r:id="rId2"/>
  <legacyDrawing r:id="rId3"/>
  <extLst xmlns:x14="http://schemas.microsoft.com/office/spreadsheetml/2009/9/main">
    <ext uri="{CCE6A557-97BC-4b89-ADB6-D9C93CAAB3DF}">
      <x14:dataValidations xmlns:xm="http://schemas.microsoft.com/office/excel/2006/main" count="4">
        <x14:dataValidation type="list" allowBlank="1" showInputMessage="1" showErrorMessage="1">
          <x14:formula1>
            <xm:f>Listas!$C$2:$C$8</xm:f>
          </x14:formula1>
          <xm:sqref>I9:I68</xm:sqref>
        </x14:dataValidation>
        <x14:dataValidation type="list" allowBlank="1" showInputMessage="1" showErrorMessage="1">
          <x14:formula1>
            <xm:f>Listas!$A$2:$A$4</xm:f>
          </x14:formula1>
          <xm:sqref>D9:D68</xm:sqref>
        </x14:dataValidation>
        <x14:dataValidation type="list" allowBlank="1" showInputMessage="1" showErrorMessage="1">
          <x14:formula1>
            <xm:f>IF($G9&gt;0,TipoRiesgo,Listas!$R$2)</xm:f>
          </x14:formula1>
          <xm:sqref>H9:H68</xm:sqref>
        </x14:dataValidation>
        <x14:dataValidation type="list" allowBlank="1" showInputMessage="1" showErrorMessage="1">
          <x14:formula1>
            <xm:f>IF(OR($H9="",$H9="Corrupción",$H9="Trámites, OPAs y Consultas de Acceso a la Información Pública",$H9="Lavado de Activos",$H9="Financiación del Terrorismo"),Listas!$AE$2,CriteriosImpacto)</xm:f>
          </x14:formula1>
          <xm:sqref>M9:M68</xm:sqref>
        </x14:dataValidation>
      </x14:dataValidations>
    </ext>
  </extLst>
</worksheet>
</file>

<file path=xl/worksheets/sheet3.xml><?xml version="1.0" encoding="utf-8"?>
<worksheet xmlns="http://schemas.openxmlformats.org/spreadsheetml/2006/main" xmlns:r="http://schemas.openxmlformats.org/officeDocument/2006/relationships">
  <dimension ref="A1:AK70"/>
  <sheetViews>
    <sheetView topLeftCell="I1" zoomScale="80" zoomScaleNormal="80" workbookViewId="0">
      <pane ySplit="8" topLeftCell="A26" activePane="bottomLeft" state="frozen"/>
      <selection pane="bottomLeft" activeCell="AA41" sqref="AA41"/>
    </sheetView>
  </sheetViews>
  <sheetFormatPr baseColWidth="10" defaultColWidth="0" defaultRowHeight="14.4" zeroHeight="1"/>
  <cols>
    <col min="1" max="1" width="4" style="8" bestFit="1" customWidth="1"/>
    <col min="2" max="3" width="18.88671875" style="8" customWidth="1"/>
    <col min="4" max="4" width="27.44140625" style="8" customWidth="1"/>
    <col min="5" max="5" width="21.109375" style="8" customWidth="1"/>
    <col min="6" max="6" width="13.88671875" style="8" customWidth="1"/>
    <col min="7" max="7" width="20.33203125" style="8" customWidth="1"/>
    <col min="8" max="8" width="14.5546875" style="8" customWidth="1"/>
    <col min="9" max="9" width="23.33203125" style="8" customWidth="1"/>
    <col min="10" max="10" width="19.6640625" style="8" customWidth="1"/>
    <col min="11" max="11" width="14.6640625" style="8" customWidth="1"/>
    <col min="12" max="12" width="11.33203125" style="8" customWidth="1"/>
    <col min="13" max="13" width="17.5546875" style="8" customWidth="1"/>
    <col min="14" max="14" width="17" style="8" customWidth="1"/>
    <col min="15" max="15" width="19.6640625" style="8" customWidth="1"/>
    <col min="16" max="16" width="16.33203125" style="8" customWidth="1"/>
    <col min="17" max="17" width="15.33203125" style="8" customWidth="1"/>
    <col min="18" max="18" width="11.6640625" style="8" customWidth="1"/>
    <col min="19" max="19" width="10.109375" style="8" customWidth="1"/>
    <col min="20" max="20" width="13.5546875" style="8" customWidth="1"/>
    <col min="21" max="21" width="15.6640625" style="8" customWidth="1"/>
    <col min="22" max="23" width="10.44140625" style="8" customWidth="1"/>
    <col min="24" max="24" width="11.6640625" style="8" customWidth="1"/>
    <col min="25" max="25" width="13.5546875" style="2" customWidth="1"/>
    <col min="26" max="27" width="11.44140625" style="2" customWidth="1"/>
    <col min="28" max="37" width="11.44140625" style="2" hidden="1" customWidth="1"/>
    <col min="38" max="16384" width="11.44140625" style="4" hidden="1"/>
  </cols>
  <sheetData>
    <row r="1" spans="1:37" ht="19.5" customHeight="1">
      <c r="A1" s="139"/>
      <c r="B1" s="139"/>
      <c r="C1" s="143" t="s">
        <v>162</v>
      </c>
      <c r="D1" s="143"/>
      <c r="E1" s="143"/>
      <c r="F1" s="143"/>
      <c r="G1" s="143"/>
      <c r="H1" s="143"/>
      <c r="I1" s="143"/>
      <c r="J1" s="143"/>
      <c r="K1" s="143"/>
      <c r="L1" s="143"/>
      <c r="M1" s="143"/>
      <c r="N1" s="143"/>
      <c r="O1" s="143"/>
      <c r="P1" s="143"/>
      <c r="Q1" s="143"/>
      <c r="R1" s="143"/>
      <c r="S1" s="143"/>
      <c r="T1" s="143"/>
      <c r="U1" s="143"/>
      <c r="V1" s="143"/>
      <c r="W1" s="143"/>
      <c r="X1" s="140" t="s">
        <v>264</v>
      </c>
      <c r="Y1" s="141"/>
      <c r="Z1" s="142"/>
      <c r="AA1" s="3"/>
      <c r="AB1" s="3"/>
      <c r="AC1" s="3"/>
      <c r="AD1" s="3"/>
      <c r="AE1" s="3"/>
      <c r="AF1" s="3"/>
      <c r="AG1" s="3"/>
      <c r="AH1" s="3"/>
      <c r="AI1" s="3"/>
      <c r="AJ1" s="3"/>
      <c r="AK1" s="3"/>
    </row>
    <row r="2" spans="1:37" ht="19.5" customHeight="1">
      <c r="A2" s="139"/>
      <c r="B2" s="139"/>
      <c r="C2" s="143"/>
      <c r="D2" s="143"/>
      <c r="E2" s="143"/>
      <c r="F2" s="143"/>
      <c r="G2" s="143"/>
      <c r="H2" s="143"/>
      <c r="I2" s="143"/>
      <c r="J2" s="143"/>
      <c r="K2" s="143"/>
      <c r="L2" s="143"/>
      <c r="M2" s="143"/>
      <c r="N2" s="143"/>
      <c r="O2" s="143"/>
      <c r="P2" s="143"/>
      <c r="Q2" s="143"/>
      <c r="R2" s="143"/>
      <c r="S2" s="143"/>
      <c r="T2" s="143"/>
      <c r="U2" s="143"/>
      <c r="V2" s="143"/>
      <c r="W2" s="143"/>
      <c r="X2" s="140" t="s">
        <v>263</v>
      </c>
      <c r="Y2" s="141"/>
      <c r="Z2" s="142"/>
      <c r="AA2" s="3"/>
      <c r="AB2" s="3"/>
      <c r="AC2" s="3"/>
      <c r="AD2" s="3"/>
      <c r="AE2" s="3"/>
      <c r="AF2" s="3"/>
      <c r="AG2" s="3"/>
      <c r="AH2" s="3"/>
      <c r="AI2" s="3"/>
      <c r="AJ2" s="3"/>
      <c r="AK2" s="3"/>
    </row>
    <row r="3" spans="1:37" ht="19.5" customHeight="1">
      <c r="A3" s="139"/>
      <c r="B3" s="139"/>
      <c r="C3" s="143"/>
      <c r="D3" s="143"/>
      <c r="E3" s="143"/>
      <c r="F3" s="143"/>
      <c r="G3" s="143"/>
      <c r="H3" s="143"/>
      <c r="I3" s="143"/>
      <c r="J3" s="143"/>
      <c r="K3" s="143"/>
      <c r="L3" s="143"/>
      <c r="M3" s="143"/>
      <c r="N3" s="143"/>
      <c r="O3" s="143"/>
      <c r="P3" s="143"/>
      <c r="Q3" s="143"/>
      <c r="R3" s="143"/>
      <c r="S3" s="143"/>
      <c r="T3" s="143"/>
      <c r="U3" s="143"/>
      <c r="V3" s="143"/>
      <c r="W3" s="143"/>
      <c r="X3" s="140" t="s">
        <v>316</v>
      </c>
      <c r="Y3" s="141"/>
      <c r="Z3" s="142"/>
      <c r="AA3" s="3"/>
      <c r="AB3" s="3"/>
      <c r="AC3" s="3"/>
      <c r="AD3" s="3"/>
      <c r="AE3" s="3"/>
      <c r="AF3" s="3"/>
      <c r="AG3" s="3"/>
      <c r="AH3" s="3"/>
      <c r="AI3" s="3"/>
      <c r="AJ3" s="3"/>
      <c r="AK3" s="3"/>
    </row>
    <row r="4" spans="1:37" ht="19.5" customHeight="1">
      <c r="A4" s="139"/>
      <c r="B4" s="139"/>
      <c r="C4" s="143"/>
      <c r="D4" s="143"/>
      <c r="E4" s="143"/>
      <c r="F4" s="143"/>
      <c r="G4" s="143"/>
      <c r="H4" s="143"/>
      <c r="I4" s="143"/>
      <c r="J4" s="143"/>
      <c r="K4" s="143"/>
      <c r="L4" s="143"/>
      <c r="M4" s="143"/>
      <c r="N4" s="143"/>
      <c r="O4" s="143"/>
      <c r="P4" s="143"/>
      <c r="Q4" s="143"/>
      <c r="R4" s="143"/>
      <c r="S4" s="143"/>
      <c r="T4" s="143"/>
      <c r="U4" s="143"/>
      <c r="V4" s="143"/>
      <c r="W4" s="143"/>
      <c r="X4" s="140" t="s">
        <v>355</v>
      </c>
      <c r="Y4" s="141"/>
      <c r="Z4" s="142"/>
      <c r="AA4" s="3"/>
      <c r="AB4" s="3"/>
      <c r="AC4" s="3"/>
      <c r="AD4" s="3"/>
      <c r="AE4" s="3"/>
      <c r="AF4" s="3"/>
      <c r="AG4" s="3"/>
      <c r="AH4" s="3"/>
      <c r="AI4" s="3"/>
      <c r="AJ4" s="3"/>
      <c r="AK4" s="3"/>
    </row>
    <row r="5" spans="1:37">
      <c r="A5" s="12"/>
      <c r="B5" s="12"/>
      <c r="C5" s="12"/>
      <c r="D5" s="12"/>
      <c r="E5" s="12"/>
      <c r="F5" s="12"/>
      <c r="G5" s="12"/>
      <c r="H5" s="12"/>
      <c r="I5" s="12"/>
      <c r="J5" s="12"/>
      <c r="K5" s="12"/>
      <c r="L5" s="12"/>
      <c r="M5" s="12"/>
      <c r="N5" s="12"/>
      <c r="O5" s="12"/>
      <c r="P5" s="12"/>
      <c r="Q5" s="12"/>
      <c r="R5" s="12"/>
      <c r="S5" s="12"/>
      <c r="T5" s="12"/>
      <c r="U5" s="12"/>
      <c r="V5" s="12"/>
      <c r="W5" s="12"/>
      <c r="X5" s="12"/>
      <c r="Y5" s="3"/>
      <c r="Z5" s="3"/>
      <c r="AA5" s="3"/>
      <c r="AB5" s="3"/>
      <c r="AC5" s="3"/>
      <c r="AD5" s="3"/>
      <c r="AE5" s="3"/>
      <c r="AF5" s="3"/>
      <c r="AG5" s="3"/>
      <c r="AH5" s="3"/>
      <c r="AI5" s="3"/>
      <c r="AJ5" s="3"/>
      <c r="AK5" s="3"/>
    </row>
    <row r="6" spans="1:37" ht="15.75" customHeight="1">
      <c r="A6" s="119" t="s">
        <v>109</v>
      </c>
      <c r="B6" s="119"/>
      <c r="C6" s="119"/>
      <c r="D6" s="119"/>
      <c r="E6" s="119"/>
      <c r="F6" s="119" t="s">
        <v>121</v>
      </c>
      <c r="G6" s="119"/>
      <c r="H6" s="119"/>
      <c r="I6" s="119"/>
      <c r="J6" s="119"/>
      <c r="K6" s="119"/>
      <c r="L6" s="119"/>
      <c r="M6" s="119"/>
      <c r="N6" s="119"/>
      <c r="O6" s="119"/>
      <c r="P6" s="119"/>
      <c r="Q6" s="119"/>
      <c r="R6" s="119"/>
      <c r="S6" s="119"/>
      <c r="T6" s="119"/>
      <c r="U6" s="119"/>
      <c r="V6" s="119"/>
      <c r="W6" s="119"/>
      <c r="X6" s="119"/>
      <c r="Y6" s="104" t="s">
        <v>141</v>
      </c>
      <c r="Z6" s="104" t="s">
        <v>5</v>
      </c>
      <c r="AA6" s="3"/>
      <c r="AB6" s="3"/>
      <c r="AC6" s="3"/>
      <c r="AD6" s="3"/>
      <c r="AE6" s="3"/>
      <c r="AF6" s="3"/>
      <c r="AG6" s="3"/>
      <c r="AH6" s="3"/>
      <c r="AI6" s="3"/>
      <c r="AJ6" s="3"/>
      <c r="AK6" s="3"/>
    </row>
    <row r="7" spans="1:37" ht="18" customHeight="1">
      <c r="A7" s="138" t="s">
        <v>88</v>
      </c>
      <c r="B7" s="120" t="s">
        <v>39</v>
      </c>
      <c r="C7" s="120" t="s">
        <v>319</v>
      </c>
      <c r="D7" s="120" t="s">
        <v>1</v>
      </c>
      <c r="E7" s="120" t="s">
        <v>86</v>
      </c>
      <c r="F7" s="137" t="s">
        <v>127</v>
      </c>
      <c r="G7" s="137" t="s">
        <v>122</v>
      </c>
      <c r="H7" s="137" t="s">
        <v>123</v>
      </c>
      <c r="I7" s="137" t="s">
        <v>124</v>
      </c>
      <c r="J7" s="137" t="s">
        <v>125</v>
      </c>
      <c r="K7" s="137" t="s">
        <v>138</v>
      </c>
      <c r="L7" s="137" t="s">
        <v>126</v>
      </c>
      <c r="M7" s="137" t="s">
        <v>128</v>
      </c>
      <c r="N7" s="137" t="s">
        <v>129</v>
      </c>
      <c r="O7" s="137" t="s">
        <v>139</v>
      </c>
      <c r="P7" s="137" t="s">
        <v>130</v>
      </c>
      <c r="Q7" s="137" t="s">
        <v>131</v>
      </c>
      <c r="R7" s="137" t="s">
        <v>132</v>
      </c>
      <c r="S7" s="137" t="s">
        <v>133</v>
      </c>
      <c r="T7" s="137" t="s">
        <v>134</v>
      </c>
      <c r="U7" s="137" t="s">
        <v>140</v>
      </c>
      <c r="V7" s="137" t="s">
        <v>135</v>
      </c>
      <c r="W7" s="137" t="s">
        <v>136</v>
      </c>
      <c r="X7" s="137" t="s">
        <v>137</v>
      </c>
      <c r="Y7" s="104"/>
      <c r="Z7" s="104"/>
      <c r="AA7" s="3"/>
      <c r="AB7" s="3"/>
      <c r="AC7" s="3"/>
      <c r="AD7" s="3"/>
      <c r="AE7" s="3"/>
      <c r="AF7" s="3"/>
      <c r="AG7" s="3"/>
      <c r="AH7" s="3"/>
      <c r="AI7" s="3"/>
      <c r="AJ7" s="3"/>
      <c r="AK7" s="3"/>
    </row>
    <row r="8" spans="1:37" ht="35.25" customHeight="1">
      <c r="A8" s="138"/>
      <c r="B8" s="120"/>
      <c r="C8" s="120"/>
      <c r="D8" s="120"/>
      <c r="E8" s="120"/>
      <c r="F8" s="137"/>
      <c r="G8" s="137"/>
      <c r="H8" s="137"/>
      <c r="I8" s="137"/>
      <c r="J8" s="137"/>
      <c r="K8" s="137"/>
      <c r="L8" s="137"/>
      <c r="M8" s="137"/>
      <c r="N8" s="137"/>
      <c r="O8" s="137"/>
      <c r="P8" s="137"/>
      <c r="Q8" s="137"/>
      <c r="R8" s="137"/>
      <c r="S8" s="137"/>
      <c r="T8" s="137"/>
      <c r="U8" s="137"/>
      <c r="V8" s="137"/>
      <c r="W8" s="137"/>
      <c r="X8" s="137"/>
      <c r="Y8" s="104"/>
      <c r="Z8" s="104"/>
      <c r="AA8" s="13"/>
      <c r="AB8" s="13"/>
      <c r="AC8" s="13"/>
      <c r="AD8" s="13"/>
      <c r="AE8" s="13"/>
      <c r="AF8" s="13"/>
      <c r="AG8" s="13"/>
      <c r="AH8" s="13"/>
      <c r="AI8" s="13"/>
      <c r="AJ8" s="13"/>
      <c r="AK8" s="13"/>
    </row>
    <row r="9" spans="1:37" ht="16.5" customHeight="1">
      <c r="A9" s="132">
        <v>1</v>
      </c>
      <c r="B9" s="101"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Riesgo'!B9:B11,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C9" s="101"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Riesgo'!C9:C11,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D9" s="101"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Riesgo'!G9:G11,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E9" s="101"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Riesgo'!H9:H11,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F9" s="128"/>
      <c r="G9" s="128"/>
      <c r="H9" s="128"/>
      <c r="I9" s="128"/>
      <c r="J9" s="128"/>
      <c r="K9" s="128"/>
      <c r="L9" s="128"/>
      <c r="M9" s="128"/>
      <c r="N9" s="128"/>
      <c r="O9" s="128"/>
      <c r="P9" s="128"/>
      <c r="Q9" s="128"/>
      <c r="R9" s="128"/>
      <c r="S9" s="128"/>
      <c r="T9" s="128"/>
      <c r="U9" s="128"/>
      <c r="V9" s="128"/>
      <c r="W9" s="128"/>
      <c r="X9" s="128"/>
      <c r="Y9" s="133" t="str">
        <f>IF(OR(E9="",E9="No Aplica"),"",COUNTIF(F9:X11,"SI"))</f>
        <v/>
      </c>
      <c r="Z9" s="129" t="str">
        <f>IF(AND(Y9=0,OR(U9="",U9="NO"),OR(E9="Corrupción",E9="Trámites, OPAs y Consultas de Acceso a la Información Pública")),"Moderado",
IF(AND(Y9=0,OR(U9="",U9="NO"),OR(E9="Lavado de Activos",E9="Financiación del Terrorismo")),"Mayor",
IF(AND(U9="SI"),"Catastrófico",
IF(AND(Y9&gt;0,Y9&lt;=11,OR(E9="Lavado de Activos",E9="Financiación del Terrorismo")),"Mayor",
IF(AND(Y9&gt;11,Y9&lt;=19,OR(E9="Lavado de Activos",E9="Financiación del Terrorismo")),"Catastrófico",
IF(AND(Y9&gt;0,Y9&lt;=5,OR(E9="Corrupción",E9="Trámites, OPAs y Consultas de Acceso a la Información Pública")),"Moderado",
IF(AND(Y9&gt;5,Y9&lt;=11,OR(E9="Corrupción",E9="Trámites, OPAs y Consultas de Acceso a la Información Pública")),"Mayor",
IF(AND(Y9&gt;11,Y9&lt;=19,OR(E9="Corrupción",E9="Trámites, OPAs y Consultas de Acceso a la Información Pública")),"Catastrófico",""))))))))</f>
        <v/>
      </c>
      <c r="AA9" s="14"/>
      <c r="AB9" s="14"/>
      <c r="AC9" s="14"/>
      <c r="AD9" s="14"/>
      <c r="AE9" s="14"/>
      <c r="AF9" s="14"/>
      <c r="AG9" s="14"/>
      <c r="AH9" s="14"/>
      <c r="AI9" s="14"/>
      <c r="AJ9" s="14"/>
      <c r="AK9" s="14"/>
    </row>
    <row r="10" spans="1:37">
      <c r="A10" s="132"/>
      <c r="B10" s="101"/>
      <c r="C10" s="101"/>
      <c r="D10" s="101"/>
      <c r="E10" s="101"/>
      <c r="F10" s="128"/>
      <c r="G10" s="128"/>
      <c r="H10" s="128"/>
      <c r="I10" s="128"/>
      <c r="J10" s="128"/>
      <c r="K10" s="128"/>
      <c r="L10" s="128"/>
      <c r="M10" s="128"/>
      <c r="N10" s="128"/>
      <c r="O10" s="128"/>
      <c r="P10" s="128"/>
      <c r="Q10" s="128"/>
      <c r="R10" s="128"/>
      <c r="S10" s="128"/>
      <c r="T10" s="128"/>
      <c r="U10" s="128"/>
      <c r="V10" s="128"/>
      <c r="W10" s="128"/>
      <c r="X10" s="128"/>
      <c r="Y10" s="133"/>
      <c r="Z10" s="129"/>
      <c r="AA10" s="3"/>
      <c r="AB10" s="3"/>
      <c r="AC10" s="3"/>
      <c r="AD10" s="3"/>
      <c r="AE10" s="3"/>
      <c r="AF10" s="3"/>
      <c r="AG10" s="3"/>
      <c r="AH10" s="3"/>
      <c r="AI10" s="3"/>
      <c r="AJ10" s="3"/>
      <c r="AK10" s="3"/>
    </row>
    <row r="11" spans="1:37">
      <c r="A11" s="132"/>
      <c r="B11" s="101"/>
      <c r="C11" s="101"/>
      <c r="D11" s="101"/>
      <c r="E11" s="101"/>
      <c r="F11" s="128"/>
      <c r="G11" s="128"/>
      <c r="H11" s="128"/>
      <c r="I11" s="128"/>
      <c r="J11" s="128"/>
      <c r="K11" s="128"/>
      <c r="L11" s="128"/>
      <c r="M11" s="128"/>
      <c r="N11" s="128"/>
      <c r="O11" s="128"/>
      <c r="P11" s="128"/>
      <c r="Q11" s="128"/>
      <c r="R11" s="128"/>
      <c r="S11" s="128"/>
      <c r="T11" s="128"/>
      <c r="U11" s="128"/>
      <c r="V11" s="128"/>
      <c r="W11" s="128"/>
      <c r="X11" s="128"/>
      <c r="Y11" s="133"/>
      <c r="Z11" s="129"/>
      <c r="AA11" s="3"/>
      <c r="AB11" s="3"/>
      <c r="AC11" s="3"/>
      <c r="AD11" s="3"/>
      <c r="AE11" s="3"/>
      <c r="AF11" s="3"/>
      <c r="AG11" s="3"/>
      <c r="AH11" s="3"/>
      <c r="AI11" s="3"/>
      <c r="AJ11" s="3"/>
      <c r="AK11" s="3"/>
    </row>
    <row r="12" spans="1:37" ht="16.5" customHeight="1">
      <c r="A12" s="132">
        <v>2</v>
      </c>
      <c r="B12" s="101"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Riesgo'!B12:B14,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C12" s="101"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Riesgo'!C12:C14,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D12" s="101"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Riesgo'!G12:G14,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E12" s="101"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Riesgo'!H12:H14,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F12" s="128"/>
      <c r="G12" s="128"/>
      <c r="H12" s="128"/>
      <c r="I12" s="128"/>
      <c r="J12" s="128"/>
      <c r="K12" s="128"/>
      <c r="L12" s="128"/>
      <c r="M12" s="128"/>
      <c r="N12" s="128"/>
      <c r="O12" s="128"/>
      <c r="P12" s="128"/>
      <c r="Q12" s="128"/>
      <c r="R12" s="128"/>
      <c r="S12" s="128"/>
      <c r="T12" s="128"/>
      <c r="U12" s="128"/>
      <c r="V12" s="128"/>
      <c r="W12" s="128"/>
      <c r="X12" s="128"/>
      <c r="Y12" s="133" t="str">
        <f t="shared" ref="Y12" si="0">IF(OR(E12="",E12="No Aplica"),"",COUNTIF(F12:X14,"SI"))</f>
        <v/>
      </c>
      <c r="Z12" s="129" t="str">
        <f t="shared" ref="Z12" si="1">IF(AND(Y12=0,OR(U12="",U12="NO"),OR(E12="Corrupción",E12="Trámites, OPAs y Consultas de Acceso a la Información Pública")),"Moderado",
IF(AND(Y12=0,OR(U12="",U12="NO"),OR(E12="Lavado de Activos",E12="Financiación del Terrorismo")),"Mayor",
IF(AND(U12="SI"),"Catastrófico",
IF(AND(Y12&gt;0,Y12&lt;=11,OR(E12="Lavado de Activos",E12="Financiación del Terrorismo")),"Mayor",
IF(AND(Y12&gt;11,Y12&lt;=19,OR(E12="Lavado de Activos",E12="Financiación del Terrorismo")),"Catastrófico",
IF(AND(Y12&gt;0,Y12&lt;=5,OR(E12="Corrupción",E12="Trámites, OPAs y Consultas de Acceso a la Información Pública")),"Moderado",
IF(AND(Y12&gt;5,Y12&lt;=11,OR(E12="Corrupción",E12="Trámites, OPAs y Consultas de Acceso a la Información Pública")),"Mayor",
IF(AND(Y12&gt;11,Y12&lt;=19,OR(E12="Corrupción",E12="Trámites, OPAs y Consultas de Acceso a la Información Pública")),"Catastrófico",""))))))))</f>
        <v/>
      </c>
      <c r="AA12" s="3"/>
      <c r="AB12" s="3"/>
      <c r="AC12" s="3"/>
      <c r="AD12" s="3"/>
      <c r="AE12" s="3"/>
      <c r="AF12" s="3"/>
      <c r="AG12" s="3"/>
      <c r="AH12" s="3"/>
      <c r="AI12" s="3"/>
      <c r="AJ12" s="3"/>
      <c r="AK12" s="3"/>
    </row>
    <row r="13" spans="1:37">
      <c r="A13" s="132"/>
      <c r="B13" s="101"/>
      <c r="C13" s="101"/>
      <c r="D13" s="101"/>
      <c r="E13" s="101"/>
      <c r="F13" s="128"/>
      <c r="G13" s="128"/>
      <c r="H13" s="128"/>
      <c r="I13" s="128"/>
      <c r="J13" s="128"/>
      <c r="K13" s="128"/>
      <c r="L13" s="128"/>
      <c r="M13" s="128"/>
      <c r="N13" s="128"/>
      <c r="O13" s="128"/>
      <c r="P13" s="128"/>
      <c r="Q13" s="128"/>
      <c r="R13" s="128"/>
      <c r="S13" s="128"/>
      <c r="T13" s="128"/>
      <c r="U13" s="128"/>
      <c r="V13" s="128"/>
      <c r="W13" s="128"/>
      <c r="X13" s="128"/>
      <c r="Y13" s="133"/>
      <c r="Z13" s="129"/>
      <c r="AA13" s="3"/>
      <c r="AB13" s="3"/>
      <c r="AC13" s="3"/>
      <c r="AD13" s="3"/>
      <c r="AE13" s="3"/>
      <c r="AF13" s="3"/>
      <c r="AG13" s="3"/>
      <c r="AH13" s="3"/>
      <c r="AI13" s="3"/>
      <c r="AJ13" s="3"/>
      <c r="AK13" s="3"/>
    </row>
    <row r="14" spans="1:37">
      <c r="A14" s="132"/>
      <c r="B14" s="101"/>
      <c r="C14" s="101"/>
      <c r="D14" s="101"/>
      <c r="E14" s="101"/>
      <c r="F14" s="128"/>
      <c r="G14" s="128"/>
      <c r="H14" s="128"/>
      <c r="I14" s="128"/>
      <c r="J14" s="128"/>
      <c r="K14" s="128"/>
      <c r="L14" s="128"/>
      <c r="M14" s="128"/>
      <c r="N14" s="128"/>
      <c r="O14" s="128"/>
      <c r="P14" s="128"/>
      <c r="Q14" s="128"/>
      <c r="R14" s="128"/>
      <c r="S14" s="128"/>
      <c r="T14" s="128"/>
      <c r="U14" s="128"/>
      <c r="V14" s="128"/>
      <c r="W14" s="128"/>
      <c r="X14" s="128"/>
      <c r="Y14" s="133"/>
      <c r="Z14" s="129"/>
      <c r="AA14" s="3"/>
      <c r="AB14" s="3"/>
      <c r="AC14" s="3"/>
      <c r="AD14" s="3"/>
      <c r="AE14" s="3"/>
      <c r="AF14" s="3"/>
      <c r="AG14" s="3"/>
      <c r="AH14" s="3"/>
      <c r="AI14" s="3"/>
      <c r="AJ14" s="3"/>
      <c r="AK14" s="3"/>
    </row>
    <row r="15" spans="1:37" ht="16.5" customHeight="1">
      <c r="A15" s="132">
        <v>3</v>
      </c>
      <c r="B15" s="101"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Riesgo'!B15:B17,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C15" s="101"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Riesgo'!C15:C17,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D15" s="101"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Riesgo'!G15:G17,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E15" s="101"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Riesgo'!H15:H17,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F15" s="128"/>
      <c r="G15" s="128"/>
      <c r="H15" s="128"/>
      <c r="I15" s="128"/>
      <c r="J15" s="128"/>
      <c r="K15" s="128"/>
      <c r="L15" s="128"/>
      <c r="M15" s="128"/>
      <c r="N15" s="128"/>
      <c r="O15" s="128"/>
      <c r="P15" s="128"/>
      <c r="Q15" s="128"/>
      <c r="R15" s="128"/>
      <c r="S15" s="128"/>
      <c r="T15" s="128"/>
      <c r="U15" s="128"/>
      <c r="V15" s="128"/>
      <c r="W15" s="128"/>
      <c r="X15" s="128"/>
      <c r="Y15" s="133" t="str">
        <f t="shared" ref="Y15" si="2">IF(OR(E15="",E15="No Aplica"),"",COUNTIF(F15:X17,"SI"))</f>
        <v/>
      </c>
      <c r="Z15" s="129" t="str">
        <f t="shared" ref="Z15" si="3">IF(AND(Y15=0,OR(U15="",U15="NO"),OR(E15="Corrupción",E15="Trámites, OPAs y Consultas de Acceso a la Información Pública")),"Moderado",
IF(AND(Y15=0,OR(U15="",U15="NO"),OR(E15="Lavado de Activos",E15="Financiación del Terrorismo")),"Mayor",
IF(AND(U15="SI"),"Catastrófico",
IF(AND(Y15&gt;0,Y15&lt;=11,OR(E15="Lavado de Activos",E15="Financiación del Terrorismo")),"Mayor",
IF(AND(Y15&gt;11,Y15&lt;=19,OR(E15="Lavado de Activos",E15="Financiación del Terrorismo")),"Catastrófico",
IF(AND(Y15&gt;0,Y15&lt;=5,OR(E15="Corrupción",E15="Trámites, OPAs y Consultas de Acceso a la Información Pública")),"Moderado",
IF(AND(Y15&gt;5,Y15&lt;=11,OR(E15="Corrupción",E15="Trámites, OPAs y Consultas de Acceso a la Información Pública")),"Mayor",
IF(AND(Y15&gt;11,Y15&lt;=19,OR(E15="Corrupción",E15="Trámites, OPAs y Consultas de Acceso a la Información Pública")),"Catastrófico",""))))))))</f>
        <v/>
      </c>
      <c r="AA15" s="3"/>
      <c r="AB15" s="3"/>
      <c r="AC15" s="3"/>
      <c r="AD15" s="3"/>
      <c r="AE15" s="3"/>
      <c r="AF15" s="3"/>
      <c r="AG15" s="3"/>
      <c r="AH15" s="3"/>
      <c r="AI15" s="3"/>
      <c r="AJ15" s="3"/>
      <c r="AK15" s="3"/>
    </row>
    <row r="16" spans="1:37">
      <c r="A16" s="132"/>
      <c r="B16" s="101"/>
      <c r="C16" s="101"/>
      <c r="D16" s="101"/>
      <c r="E16" s="101"/>
      <c r="F16" s="128"/>
      <c r="G16" s="128"/>
      <c r="H16" s="128"/>
      <c r="I16" s="128"/>
      <c r="J16" s="128"/>
      <c r="K16" s="128"/>
      <c r="L16" s="128"/>
      <c r="M16" s="128"/>
      <c r="N16" s="128"/>
      <c r="O16" s="128"/>
      <c r="P16" s="128"/>
      <c r="Q16" s="128"/>
      <c r="R16" s="128"/>
      <c r="S16" s="128"/>
      <c r="T16" s="128"/>
      <c r="U16" s="128"/>
      <c r="V16" s="128"/>
      <c r="W16" s="128"/>
      <c r="X16" s="128"/>
      <c r="Y16" s="133"/>
      <c r="Z16" s="129"/>
      <c r="AA16" s="3"/>
      <c r="AB16" s="3"/>
      <c r="AC16" s="3"/>
      <c r="AD16" s="3"/>
      <c r="AE16" s="3"/>
      <c r="AF16" s="3"/>
      <c r="AG16" s="3"/>
      <c r="AH16" s="3"/>
      <c r="AI16" s="3"/>
      <c r="AJ16" s="3"/>
      <c r="AK16" s="3"/>
    </row>
    <row r="17" spans="1:37">
      <c r="A17" s="132"/>
      <c r="B17" s="101"/>
      <c r="C17" s="101"/>
      <c r="D17" s="101"/>
      <c r="E17" s="101"/>
      <c r="F17" s="128"/>
      <c r="G17" s="128"/>
      <c r="H17" s="128"/>
      <c r="I17" s="128"/>
      <c r="J17" s="128"/>
      <c r="K17" s="128"/>
      <c r="L17" s="128"/>
      <c r="M17" s="128"/>
      <c r="N17" s="128"/>
      <c r="O17" s="128"/>
      <c r="P17" s="128"/>
      <c r="Q17" s="128"/>
      <c r="R17" s="128"/>
      <c r="S17" s="128"/>
      <c r="T17" s="128"/>
      <c r="U17" s="128"/>
      <c r="V17" s="128"/>
      <c r="W17" s="128"/>
      <c r="X17" s="128"/>
      <c r="Y17" s="133"/>
      <c r="Z17" s="129"/>
      <c r="AA17" s="3"/>
      <c r="AB17" s="3"/>
      <c r="AC17" s="3"/>
      <c r="AD17" s="3"/>
      <c r="AE17" s="3"/>
      <c r="AF17" s="3"/>
      <c r="AG17" s="3"/>
      <c r="AH17" s="3"/>
      <c r="AI17" s="3"/>
      <c r="AJ17" s="3"/>
      <c r="AK17" s="3"/>
    </row>
    <row r="18" spans="1:37" ht="16.5" customHeight="1">
      <c r="A18" s="132">
        <v>4</v>
      </c>
      <c r="B18" s="101"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Riesgo'!B18:B20,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C18" s="101"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Riesgo'!C18:C20,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D18" s="101"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Riesgo'!G18:G20,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E18" s="101"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Riesgo'!H18:H20,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F18" s="128"/>
      <c r="G18" s="128"/>
      <c r="H18" s="128"/>
      <c r="I18" s="128"/>
      <c r="J18" s="128"/>
      <c r="K18" s="128"/>
      <c r="L18" s="128"/>
      <c r="M18" s="128"/>
      <c r="N18" s="128"/>
      <c r="O18" s="128"/>
      <c r="P18" s="128"/>
      <c r="Q18" s="128"/>
      <c r="R18" s="128"/>
      <c r="S18" s="128"/>
      <c r="T18" s="128"/>
      <c r="U18" s="128"/>
      <c r="V18" s="128"/>
      <c r="W18" s="128"/>
      <c r="X18" s="128"/>
      <c r="Y18" s="133" t="str">
        <f t="shared" ref="Y18" si="4">IF(OR(E18="",E18="No Aplica"),"",COUNTIF(F18:X20,"SI"))</f>
        <v/>
      </c>
      <c r="Z18" s="129" t="str">
        <f t="shared" ref="Z18" si="5">IF(AND(Y18=0,OR(U18="",U18="NO"),OR(E18="Corrupción",E18="Trámites, OPAs y Consultas de Acceso a la Información Pública")),"Moderado",
IF(AND(Y18=0,OR(U18="",U18="NO"),OR(E18="Lavado de Activos",E18="Financiación del Terrorismo")),"Mayor",
IF(AND(U18="SI"),"Catastrófico",
IF(AND(Y18&gt;0,Y18&lt;=11,OR(E18="Lavado de Activos",E18="Financiación del Terrorismo")),"Mayor",
IF(AND(Y18&gt;11,Y18&lt;=19,OR(E18="Lavado de Activos",E18="Financiación del Terrorismo")),"Catastrófico",
IF(AND(Y18&gt;0,Y18&lt;=5,OR(E18="Corrupción",E18="Trámites, OPAs y Consultas de Acceso a la Información Pública")),"Moderado",
IF(AND(Y18&gt;5,Y18&lt;=11,OR(E18="Corrupción",E18="Trámites, OPAs y Consultas de Acceso a la Información Pública")),"Mayor",
IF(AND(Y18&gt;11,Y18&lt;=19,OR(E18="Corrupción",E18="Trámites, OPAs y Consultas de Acceso a la Información Pública")),"Catastrófico",""))))))))</f>
        <v/>
      </c>
      <c r="AA18" s="3"/>
      <c r="AB18" s="3"/>
      <c r="AC18" s="3"/>
      <c r="AD18" s="3"/>
      <c r="AE18" s="3"/>
      <c r="AF18" s="3"/>
      <c r="AG18" s="3"/>
      <c r="AH18" s="3"/>
      <c r="AI18" s="3"/>
      <c r="AJ18" s="3"/>
      <c r="AK18" s="3"/>
    </row>
    <row r="19" spans="1:37">
      <c r="A19" s="132"/>
      <c r="B19" s="101"/>
      <c r="C19" s="101"/>
      <c r="D19" s="101"/>
      <c r="E19" s="101"/>
      <c r="F19" s="128"/>
      <c r="G19" s="128"/>
      <c r="H19" s="128"/>
      <c r="I19" s="128"/>
      <c r="J19" s="128"/>
      <c r="K19" s="128"/>
      <c r="L19" s="128"/>
      <c r="M19" s="128"/>
      <c r="N19" s="128"/>
      <c r="O19" s="128"/>
      <c r="P19" s="128"/>
      <c r="Q19" s="128"/>
      <c r="R19" s="128"/>
      <c r="S19" s="128"/>
      <c r="T19" s="128"/>
      <c r="U19" s="128"/>
      <c r="V19" s="128"/>
      <c r="W19" s="128"/>
      <c r="X19" s="128"/>
      <c r="Y19" s="133"/>
      <c r="Z19" s="129"/>
      <c r="AA19" s="3"/>
      <c r="AB19" s="3"/>
      <c r="AC19" s="3"/>
      <c r="AD19" s="3"/>
      <c r="AE19" s="3"/>
      <c r="AF19" s="3"/>
      <c r="AG19" s="3"/>
      <c r="AH19" s="3"/>
      <c r="AI19" s="3"/>
      <c r="AJ19" s="3"/>
      <c r="AK19" s="3"/>
    </row>
    <row r="20" spans="1:37">
      <c r="A20" s="132"/>
      <c r="B20" s="101"/>
      <c r="C20" s="101"/>
      <c r="D20" s="101"/>
      <c r="E20" s="101"/>
      <c r="F20" s="128"/>
      <c r="G20" s="128"/>
      <c r="H20" s="128"/>
      <c r="I20" s="128"/>
      <c r="J20" s="128"/>
      <c r="K20" s="128"/>
      <c r="L20" s="128"/>
      <c r="M20" s="128"/>
      <c r="N20" s="128"/>
      <c r="O20" s="128"/>
      <c r="P20" s="128"/>
      <c r="Q20" s="128"/>
      <c r="R20" s="128"/>
      <c r="S20" s="128"/>
      <c r="T20" s="128"/>
      <c r="U20" s="128"/>
      <c r="V20" s="128"/>
      <c r="W20" s="128"/>
      <c r="X20" s="128"/>
      <c r="Y20" s="133"/>
      <c r="Z20" s="129"/>
      <c r="AA20" s="3"/>
      <c r="AB20" s="3"/>
      <c r="AC20" s="3"/>
      <c r="AD20" s="3"/>
      <c r="AE20" s="3"/>
      <c r="AF20" s="3"/>
      <c r="AG20" s="3"/>
      <c r="AH20" s="3"/>
      <c r="AI20" s="3"/>
      <c r="AJ20" s="3"/>
      <c r="AK20" s="3"/>
    </row>
    <row r="21" spans="1:37" ht="16.5" customHeight="1">
      <c r="A21" s="132">
        <v>5</v>
      </c>
      <c r="B21" s="101"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Riesgo'!B21:B23,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No aplica</v>
      </c>
      <c r="C21" s="101"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Riesgo'!C21:C23,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No aplica</v>
      </c>
      <c r="D21" s="101"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Riesgo'!G21:G23,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No aplica</v>
      </c>
      <c r="E21" s="101"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Riesgo'!H21:H23,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No aplica</v>
      </c>
      <c r="F21" s="128"/>
      <c r="G21" s="128"/>
      <c r="H21" s="128"/>
      <c r="I21" s="128"/>
      <c r="J21" s="128"/>
      <c r="K21" s="128"/>
      <c r="L21" s="128"/>
      <c r="M21" s="128"/>
      <c r="N21" s="128"/>
      <c r="O21" s="128"/>
      <c r="P21" s="128"/>
      <c r="Q21" s="128"/>
      <c r="R21" s="128"/>
      <c r="S21" s="128"/>
      <c r="T21" s="128"/>
      <c r="U21" s="128"/>
      <c r="V21" s="128"/>
      <c r="W21" s="128"/>
      <c r="X21" s="128"/>
      <c r="Y21" s="133" t="str">
        <f t="shared" ref="Y21" si="6">IF(OR(E21="",E21="No Aplica"),"",COUNTIF(F21:X23,"SI"))</f>
        <v/>
      </c>
      <c r="Z21" s="129" t="str">
        <f t="shared" ref="Z21" si="7">IF(AND(Y21=0,OR(U21="",U21="NO"),OR(E21="Corrupción",E21="Trámites, OPAs y Consultas de Acceso a la Información Pública")),"Moderado",
IF(AND(Y21=0,OR(U21="",U21="NO"),OR(E21="Lavado de Activos",E21="Financiación del Terrorismo")),"Mayor",
IF(AND(U21="SI"),"Catastrófico",
IF(AND(Y21&gt;0,Y21&lt;=11,OR(E21="Lavado de Activos",E21="Financiación del Terrorismo")),"Mayor",
IF(AND(Y21&gt;11,Y21&lt;=19,OR(E21="Lavado de Activos",E21="Financiación del Terrorismo")),"Catastrófico",
IF(AND(Y21&gt;0,Y21&lt;=5,OR(E21="Corrupción",E21="Trámites, OPAs y Consultas de Acceso a la Información Pública")),"Moderado",
IF(AND(Y21&gt;5,Y21&lt;=11,OR(E21="Corrupción",E21="Trámites, OPAs y Consultas de Acceso a la Información Pública")),"Mayor",
IF(AND(Y21&gt;11,Y21&lt;=19,OR(E21="Corrupción",E21="Trámites, OPAs y Consultas de Acceso a la Información Pública")),"Catastrófico",""))))))))</f>
        <v/>
      </c>
      <c r="AA21" s="3"/>
      <c r="AB21" s="3"/>
      <c r="AC21" s="3"/>
      <c r="AD21" s="3"/>
      <c r="AE21" s="3"/>
      <c r="AF21" s="3"/>
      <c r="AG21" s="3"/>
      <c r="AH21" s="3"/>
      <c r="AI21" s="3"/>
      <c r="AJ21" s="3"/>
      <c r="AK21" s="3"/>
    </row>
    <row r="22" spans="1:37">
      <c r="A22" s="132"/>
      <c r="B22" s="101"/>
      <c r="C22" s="101"/>
      <c r="D22" s="101"/>
      <c r="E22" s="101"/>
      <c r="F22" s="128"/>
      <c r="G22" s="128"/>
      <c r="H22" s="128"/>
      <c r="I22" s="128"/>
      <c r="J22" s="128"/>
      <c r="K22" s="128"/>
      <c r="L22" s="128"/>
      <c r="M22" s="128"/>
      <c r="N22" s="128"/>
      <c r="O22" s="128"/>
      <c r="P22" s="128"/>
      <c r="Q22" s="128"/>
      <c r="R22" s="128"/>
      <c r="S22" s="128"/>
      <c r="T22" s="128"/>
      <c r="U22" s="128"/>
      <c r="V22" s="128"/>
      <c r="W22" s="128"/>
      <c r="X22" s="128"/>
      <c r="Y22" s="133"/>
      <c r="Z22" s="129"/>
      <c r="AA22" s="3"/>
      <c r="AB22" s="3"/>
      <c r="AC22" s="3"/>
      <c r="AD22" s="3"/>
      <c r="AE22" s="3"/>
      <c r="AF22" s="3"/>
      <c r="AG22" s="3"/>
      <c r="AH22" s="3"/>
      <c r="AI22" s="3"/>
      <c r="AJ22" s="3"/>
      <c r="AK22" s="3"/>
    </row>
    <row r="23" spans="1:37">
      <c r="A23" s="132"/>
      <c r="B23" s="101"/>
      <c r="C23" s="101"/>
      <c r="D23" s="101"/>
      <c r="E23" s="101"/>
      <c r="F23" s="128"/>
      <c r="G23" s="128"/>
      <c r="H23" s="128"/>
      <c r="I23" s="128"/>
      <c r="J23" s="128"/>
      <c r="K23" s="128"/>
      <c r="L23" s="128"/>
      <c r="M23" s="128"/>
      <c r="N23" s="128"/>
      <c r="O23" s="128"/>
      <c r="P23" s="128"/>
      <c r="Q23" s="128"/>
      <c r="R23" s="128"/>
      <c r="S23" s="128"/>
      <c r="T23" s="128"/>
      <c r="U23" s="128"/>
      <c r="V23" s="128"/>
      <c r="W23" s="128"/>
      <c r="X23" s="128"/>
      <c r="Y23" s="133"/>
      <c r="Z23" s="129"/>
      <c r="AA23" s="3"/>
      <c r="AB23" s="3"/>
      <c r="AC23" s="3"/>
      <c r="AD23" s="3"/>
      <c r="AE23" s="3"/>
      <c r="AF23" s="3"/>
      <c r="AG23" s="3"/>
      <c r="AH23" s="3"/>
      <c r="AI23" s="3"/>
      <c r="AJ23" s="3"/>
      <c r="AK23" s="3"/>
    </row>
    <row r="24" spans="1:37" ht="16.5" customHeight="1">
      <c r="A24" s="132">
        <v>6</v>
      </c>
      <c r="B24" s="101"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Riesgo'!B24:B26,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C24" s="101"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Riesgo'!C24:C26,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D24" s="101"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Riesgo'!G24:G26,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E24" s="101"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Riesgo'!H24:H26,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F24" s="128"/>
      <c r="G24" s="128"/>
      <c r="H24" s="128"/>
      <c r="I24" s="128"/>
      <c r="J24" s="128"/>
      <c r="K24" s="128"/>
      <c r="L24" s="128"/>
      <c r="M24" s="128"/>
      <c r="N24" s="128"/>
      <c r="O24" s="128"/>
      <c r="P24" s="128"/>
      <c r="Q24" s="128"/>
      <c r="R24" s="128"/>
      <c r="S24" s="128"/>
      <c r="T24" s="128"/>
      <c r="U24" s="128"/>
      <c r="V24" s="128"/>
      <c r="W24" s="128"/>
      <c r="X24" s="128"/>
      <c r="Y24" s="133" t="str">
        <f t="shared" ref="Y24" si="8">IF(OR(E24="",E24="No Aplica"),"",COUNTIF(F24:X26,"SI"))</f>
        <v/>
      </c>
      <c r="Z24" s="129" t="str">
        <f t="shared" ref="Z24" si="9">IF(AND(Y24=0,OR(U24="",U24="NO"),OR(E24="Corrupción",E24="Trámites, OPAs y Consultas de Acceso a la Información Pública")),"Moderado",
IF(AND(Y24=0,OR(U24="",U24="NO"),OR(E24="Lavado de Activos",E24="Financiación del Terrorismo")),"Mayor",
IF(AND(U24="SI"),"Catastrófico",
IF(AND(Y24&gt;0,Y24&lt;=11,OR(E24="Lavado de Activos",E24="Financiación del Terrorismo")),"Mayor",
IF(AND(Y24&gt;11,Y24&lt;=19,OR(E24="Lavado de Activos",E24="Financiación del Terrorismo")),"Catastrófico",
IF(AND(Y24&gt;0,Y24&lt;=5,OR(E24="Corrupción",E24="Trámites, OPAs y Consultas de Acceso a la Información Pública")),"Moderado",
IF(AND(Y24&gt;5,Y24&lt;=11,OR(E24="Corrupción",E24="Trámites, OPAs y Consultas de Acceso a la Información Pública")),"Mayor",
IF(AND(Y24&gt;11,Y24&lt;=19,OR(E24="Corrupción",E24="Trámites, OPAs y Consultas de Acceso a la Información Pública")),"Catastrófico",""))))))))</f>
        <v/>
      </c>
      <c r="AA24" s="3"/>
      <c r="AB24" s="3"/>
      <c r="AC24" s="3"/>
      <c r="AD24" s="3"/>
      <c r="AE24" s="3"/>
      <c r="AF24" s="3"/>
      <c r="AG24" s="3"/>
      <c r="AH24" s="3"/>
      <c r="AI24" s="3"/>
      <c r="AJ24" s="3"/>
      <c r="AK24" s="3"/>
    </row>
    <row r="25" spans="1:37">
      <c r="A25" s="132"/>
      <c r="B25" s="101"/>
      <c r="C25" s="101"/>
      <c r="D25" s="101"/>
      <c r="E25" s="101"/>
      <c r="F25" s="128"/>
      <c r="G25" s="128"/>
      <c r="H25" s="128"/>
      <c r="I25" s="128"/>
      <c r="J25" s="128"/>
      <c r="K25" s="128"/>
      <c r="L25" s="128"/>
      <c r="M25" s="128"/>
      <c r="N25" s="128"/>
      <c r="O25" s="128"/>
      <c r="P25" s="128"/>
      <c r="Q25" s="128"/>
      <c r="R25" s="128"/>
      <c r="S25" s="128"/>
      <c r="T25" s="128"/>
      <c r="U25" s="128"/>
      <c r="V25" s="128"/>
      <c r="W25" s="128"/>
      <c r="X25" s="128"/>
      <c r="Y25" s="133"/>
      <c r="Z25" s="129"/>
      <c r="AA25" s="3"/>
      <c r="AB25" s="3"/>
      <c r="AC25" s="3"/>
      <c r="AD25" s="3"/>
      <c r="AE25" s="3"/>
      <c r="AF25" s="3"/>
      <c r="AG25" s="3"/>
      <c r="AH25" s="3"/>
      <c r="AI25" s="3"/>
      <c r="AJ25" s="3"/>
      <c r="AK25" s="3"/>
    </row>
    <row r="26" spans="1:37">
      <c r="A26" s="132"/>
      <c r="B26" s="101"/>
      <c r="C26" s="101"/>
      <c r="D26" s="101"/>
      <c r="E26" s="101"/>
      <c r="F26" s="128"/>
      <c r="G26" s="128"/>
      <c r="H26" s="128"/>
      <c r="I26" s="128"/>
      <c r="J26" s="128"/>
      <c r="K26" s="128"/>
      <c r="L26" s="128"/>
      <c r="M26" s="128"/>
      <c r="N26" s="128"/>
      <c r="O26" s="128"/>
      <c r="P26" s="128"/>
      <c r="Q26" s="128"/>
      <c r="R26" s="128"/>
      <c r="S26" s="128"/>
      <c r="T26" s="128"/>
      <c r="U26" s="128"/>
      <c r="V26" s="128"/>
      <c r="W26" s="128"/>
      <c r="X26" s="128"/>
      <c r="Y26" s="133"/>
      <c r="Z26" s="129"/>
      <c r="AA26" s="3"/>
      <c r="AB26" s="3"/>
      <c r="AC26" s="3"/>
      <c r="AD26" s="3"/>
      <c r="AE26" s="3"/>
      <c r="AF26" s="3"/>
      <c r="AG26" s="3"/>
      <c r="AH26" s="3"/>
      <c r="AI26" s="3"/>
      <c r="AJ26" s="3"/>
      <c r="AK26" s="3"/>
    </row>
    <row r="27" spans="1:37" ht="16.5" customHeight="1">
      <c r="A27" s="132">
        <v>7</v>
      </c>
      <c r="B27" s="101"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Riesgo'!B27:B29,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C27" s="101"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Riesgo'!C27:C29,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D27" s="101"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Riesgo'!G27:G29,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E27" s="101"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Riesgo'!H27:H29,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F27" s="128"/>
      <c r="G27" s="128"/>
      <c r="H27" s="128"/>
      <c r="I27" s="128"/>
      <c r="J27" s="128"/>
      <c r="K27" s="128"/>
      <c r="L27" s="128"/>
      <c r="M27" s="128"/>
      <c r="N27" s="128"/>
      <c r="O27" s="128"/>
      <c r="P27" s="128"/>
      <c r="Q27" s="128"/>
      <c r="R27" s="128"/>
      <c r="S27" s="128"/>
      <c r="T27" s="128"/>
      <c r="U27" s="128"/>
      <c r="V27" s="128"/>
      <c r="W27" s="128"/>
      <c r="X27" s="128"/>
      <c r="Y27" s="133" t="str">
        <f t="shared" ref="Y27" si="10">IF(OR(E27="",E27="No Aplica"),"",COUNTIF(F27:X29,"SI"))</f>
        <v/>
      </c>
      <c r="Z27" s="129" t="str">
        <f t="shared" ref="Z27" si="11">IF(AND(Y27=0,OR(U27="",U27="NO"),OR(E27="Corrupción",E27="Trámites, OPAs y Consultas de Acceso a la Información Pública")),"Moderado",
IF(AND(Y27=0,OR(U27="",U27="NO"),OR(E27="Lavado de Activos",E27="Financiación del Terrorismo")),"Mayor",
IF(AND(U27="SI"),"Catastrófico",
IF(AND(Y27&gt;0,Y27&lt;=11,OR(E27="Lavado de Activos",E27="Financiación del Terrorismo")),"Mayor",
IF(AND(Y27&gt;11,Y27&lt;=19,OR(E27="Lavado de Activos",E27="Financiación del Terrorismo")),"Catastrófico",
IF(AND(Y27&gt;0,Y27&lt;=5,OR(E27="Corrupción",E27="Trámites, OPAs y Consultas de Acceso a la Información Pública")),"Moderado",
IF(AND(Y27&gt;5,Y27&lt;=11,OR(E27="Corrupción",E27="Trámites, OPAs y Consultas de Acceso a la Información Pública")),"Mayor",
IF(AND(Y27&gt;11,Y27&lt;=19,OR(E27="Corrupción",E27="Trámites, OPAs y Consultas de Acceso a la Información Pública")),"Catastrófico",""))))))))</f>
        <v/>
      </c>
      <c r="AA27" s="3"/>
      <c r="AB27" s="3"/>
      <c r="AC27" s="3"/>
      <c r="AD27" s="3"/>
      <c r="AE27" s="3"/>
      <c r="AF27" s="3"/>
      <c r="AG27" s="3"/>
      <c r="AH27" s="3"/>
      <c r="AI27" s="3"/>
      <c r="AJ27" s="3"/>
      <c r="AK27" s="3"/>
    </row>
    <row r="28" spans="1:37">
      <c r="A28" s="132"/>
      <c r="B28" s="101"/>
      <c r="C28" s="101"/>
      <c r="D28" s="101"/>
      <c r="E28" s="101"/>
      <c r="F28" s="128"/>
      <c r="G28" s="128"/>
      <c r="H28" s="128"/>
      <c r="I28" s="128"/>
      <c r="J28" s="128"/>
      <c r="K28" s="128"/>
      <c r="L28" s="128"/>
      <c r="M28" s="128"/>
      <c r="N28" s="128"/>
      <c r="O28" s="128"/>
      <c r="P28" s="128"/>
      <c r="Q28" s="128"/>
      <c r="R28" s="128"/>
      <c r="S28" s="128"/>
      <c r="T28" s="128"/>
      <c r="U28" s="128"/>
      <c r="V28" s="128"/>
      <c r="W28" s="128"/>
      <c r="X28" s="128"/>
      <c r="Y28" s="133"/>
      <c r="Z28" s="129"/>
      <c r="AA28" s="3"/>
      <c r="AB28" s="3"/>
      <c r="AC28" s="3"/>
      <c r="AD28" s="3"/>
      <c r="AE28" s="3"/>
      <c r="AF28" s="3"/>
      <c r="AG28" s="3"/>
      <c r="AH28" s="3"/>
      <c r="AI28" s="3"/>
      <c r="AJ28" s="3"/>
      <c r="AK28" s="3"/>
    </row>
    <row r="29" spans="1:37">
      <c r="A29" s="132"/>
      <c r="B29" s="101"/>
      <c r="C29" s="101"/>
      <c r="D29" s="101"/>
      <c r="E29" s="101"/>
      <c r="F29" s="128"/>
      <c r="G29" s="128"/>
      <c r="H29" s="128"/>
      <c r="I29" s="128"/>
      <c r="J29" s="128"/>
      <c r="K29" s="128"/>
      <c r="L29" s="128"/>
      <c r="M29" s="128"/>
      <c r="N29" s="128"/>
      <c r="O29" s="128"/>
      <c r="P29" s="128"/>
      <c r="Q29" s="128"/>
      <c r="R29" s="128"/>
      <c r="S29" s="128"/>
      <c r="T29" s="128"/>
      <c r="U29" s="128"/>
      <c r="V29" s="128"/>
      <c r="W29" s="128"/>
      <c r="X29" s="128"/>
      <c r="Y29" s="133"/>
      <c r="Z29" s="129"/>
      <c r="AA29" s="3"/>
      <c r="AB29" s="3"/>
      <c r="AC29" s="3"/>
      <c r="AD29" s="3"/>
      <c r="AE29" s="3"/>
      <c r="AF29" s="3"/>
      <c r="AG29" s="3"/>
      <c r="AH29" s="3"/>
      <c r="AI29" s="3"/>
      <c r="AJ29" s="3"/>
      <c r="AK29" s="3"/>
    </row>
    <row r="30" spans="1:37" ht="16.5" customHeight="1">
      <c r="A30" s="132">
        <v>8</v>
      </c>
      <c r="B30" s="101"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Riesgo'!B30:B32,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C30" s="101"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Riesgo'!C30:C32,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D30" s="101"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Riesgo'!G30:G32,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E30" s="101"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Riesgo'!H30:H32,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F30" s="128"/>
      <c r="G30" s="128"/>
      <c r="H30" s="128"/>
      <c r="I30" s="128"/>
      <c r="J30" s="128"/>
      <c r="K30" s="128"/>
      <c r="L30" s="128"/>
      <c r="M30" s="128"/>
      <c r="N30" s="128"/>
      <c r="O30" s="128"/>
      <c r="P30" s="128"/>
      <c r="Q30" s="128"/>
      <c r="R30" s="128"/>
      <c r="S30" s="128"/>
      <c r="T30" s="128"/>
      <c r="U30" s="128"/>
      <c r="V30" s="128"/>
      <c r="W30" s="128"/>
      <c r="X30" s="128"/>
      <c r="Y30" s="133" t="str">
        <f t="shared" ref="Y30" si="12">IF(OR(E30="",E30="No Aplica"),"",COUNTIF(F30:X32,"SI"))</f>
        <v/>
      </c>
      <c r="Z30" s="129" t="str">
        <f t="shared" ref="Z30" si="13">IF(AND(Y30=0,OR(U30="",U30="NO"),OR(E30="Corrupción",E30="Trámites, OPAs y Consultas de Acceso a la Información Pública")),"Moderado",
IF(AND(Y30=0,OR(U30="",U30="NO"),OR(E30="Lavado de Activos",E30="Financiación del Terrorismo")),"Mayor",
IF(AND(U30="SI"),"Catastrófico",
IF(AND(Y30&gt;0,Y30&lt;=11,OR(E30="Lavado de Activos",E30="Financiación del Terrorismo")),"Mayor",
IF(AND(Y30&gt;11,Y30&lt;=19,OR(E30="Lavado de Activos",E30="Financiación del Terrorismo")),"Catastrófico",
IF(AND(Y30&gt;0,Y30&lt;=5,OR(E30="Corrupción",E30="Trámites, OPAs y Consultas de Acceso a la Información Pública")),"Moderado",
IF(AND(Y30&gt;5,Y30&lt;=11,OR(E30="Corrupción",E30="Trámites, OPAs y Consultas de Acceso a la Información Pública")),"Mayor",
IF(AND(Y30&gt;11,Y30&lt;=19,OR(E30="Corrupción",E30="Trámites, OPAs y Consultas de Acceso a la Información Pública")),"Catastrófico",""))))))))</f>
        <v/>
      </c>
      <c r="AA30" s="3"/>
      <c r="AB30" s="3"/>
      <c r="AC30" s="3"/>
      <c r="AD30" s="3"/>
      <c r="AE30" s="3"/>
      <c r="AF30" s="3"/>
      <c r="AG30" s="3"/>
      <c r="AH30" s="3"/>
      <c r="AI30" s="3"/>
      <c r="AJ30" s="3"/>
      <c r="AK30" s="3"/>
    </row>
    <row r="31" spans="1:37">
      <c r="A31" s="132"/>
      <c r="B31" s="101"/>
      <c r="C31" s="101"/>
      <c r="D31" s="101"/>
      <c r="E31" s="101"/>
      <c r="F31" s="128"/>
      <c r="G31" s="128"/>
      <c r="H31" s="128"/>
      <c r="I31" s="128"/>
      <c r="J31" s="128"/>
      <c r="K31" s="128"/>
      <c r="L31" s="128"/>
      <c r="M31" s="128"/>
      <c r="N31" s="128"/>
      <c r="O31" s="128"/>
      <c r="P31" s="128"/>
      <c r="Q31" s="128"/>
      <c r="R31" s="128"/>
      <c r="S31" s="128"/>
      <c r="T31" s="128"/>
      <c r="U31" s="128"/>
      <c r="V31" s="128"/>
      <c r="W31" s="128"/>
      <c r="X31" s="128"/>
      <c r="Y31" s="133"/>
      <c r="Z31" s="129"/>
      <c r="AA31" s="3"/>
      <c r="AB31" s="3"/>
      <c r="AC31" s="3"/>
      <c r="AD31" s="3"/>
      <c r="AE31" s="3"/>
      <c r="AF31" s="3"/>
      <c r="AG31" s="3"/>
      <c r="AH31" s="3"/>
      <c r="AI31" s="3"/>
      <c r="AJ31" s="3"/>
      <c r="AK31" s="3"/>
    </row>
    <row r="32" spans="1:37">
      <c r="A32" s="132"/>
      <c r="B32" s="101"/>
      <c r="C32" s="101"/>
      <c r="D32" s="101"/>
      <c r="E32" s="101"/>
      <c r="F32" s="128"/>
      <c r="G32" s="128"/>
      <c r="H32" s="128"/>
      <c r="I32" s="128"/>
      <c r="J32" s="128"/>
      <c r="K32" s="128"/>
      <c r="L32" s="128"/>
      <c r="M32" s="128"/>
      <c r="N32" s="128"/>
      <c r="O32" s="128"/>
      <c r="P32" s="128"/>
      <c r="Q32" s="128"/>
      <c r="R32" s="128"/>
      <c r="S32" s="128"/>
      <c r="T32" s="128"/>
      <c r="U32" s="128"/>
      <c r="V32" s="128"/>
      <c r="W32" s="128"/>
      <c r="X32" s="128"/>
      <c r="Y32" s="133"/>
      <c r="Z32" s="129"/>
      <c r="AA32" s="3"/>
      <c r="AB32" s="3"/>
      <c r="AC32" s="3"/>
      <c r="AD32" s="3"/>
      <c r="AE32" s="3"/>
      <c r="AF32" s="3"/>
      <c r="AG32" s="3"/>
      <c r="AH32" s="3"/>
      <c r="AI32" s="3"/>
      <c r="AJ32" s="3"/>
      <c r="AK32" s="3"/>
    </row>
    <row r="33" spans="1:37" ht="16.5" customHeight="1">
      <c r="A33" s="132">
        <v>9</v>
      </c>
      <c r="B33" s="101"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Riesgo'!B33:B35,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C33" s="101"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Riesgo'!C33:C35,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D33" s="101"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Riesgo'!G33:G35,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E33" s="101"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Riesgo'!H33:H35,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F33" s="128"/>
      <c r="G33" s="128"/>
      <c r="H33" s="128"/>
      <c r="I33" s="128"/>
      <c r="J33" s="128"/>
      <c r="K33" s="128"/>
      <c r="L33" s="128"/>
      <c r="M33" s="128"/>
      <c r="N33" s="128"/>
      <c r="O33" s="128"/>
      <c r="P33" s="128"/>
      <c r="Q33" s="128"/>
      <c r="R33" s="128"/>
      <c r="S33" s="128"/>
      <c r="T33" s="128"/>
      <c r="U33" s="128"/>
      <c r="V33" s="128"/>
      <c r="W33" s="128"/>
      <c r="X33" s="128"/>
      <c r="Y33" s="133" t="str">
        <f t="shared" ref="Y33" si="14">IF(OR(E33="",E33="No Aplica"),"",COUNTIF(F33:X35,"SI"))</f>
        <v/>
      </c>
      <c r="Z33" s="129" t="str">
        <f t="shared" ref="Z33" si="15">IF(AND(Y33=0,OR(U33="",U33="NO"),OR(E33="Corrupción",E33="Trámites, OPAs y Consultas de Acceso a la Información Pública")),"Moderado",
IF(AND(Y33=0,OR(U33="",U33="NO"),OR(E33="Lavado de Activos",E33="Financiación del Terrorismo")),"Mayor",
IF(AND(U33="SI"),"Catastrófico",
IF(AND(Y33&gt;0,Y33&lt;=11,OR(E33="Lavado de Activos",E33="Financiación del Terrorismo")),"Mayor",
IF(AND(Y33&gt;11,Y33&lt;=19,OR(E33="Lavado de Activos",E33="Financiación del Terrorismo")),"Catastrófico",
IF(AND(Y33&gt;0,Y33&lt;=5,OR(E33="Corrupción",E33="Trámites, OPAs y Consultas de Acceso a la Información Pública")),"Moderado",
IF(AND(Y33&gt;5,Y33&lt;=11,OR(E33="Corrupción",E33="Trámites, OPAs y Consultas de Acceso a la Información Pública")),"Mayor",
IF(AND(Y33&gt;11,Y33&lt;=19,OR(E33="Corrupción",E33="Trámites, OPAs y Consultas de Acceso a la Información Pública")),"Catastrófico",""))))))))</f>
        <v/>
      </c>
      <c r="AA33" s="3"/>
      <c r="AB33" s="3"/>
      <c r="AC33" s="3"/>
      <c r="AD33" s="3"/>
      <c r="AE33" s="3"/>
      <c r="AF33" s="3"/>
      <c r="AG33" s="3"/>
      <c r="AH33" s="3"/>
      <c r="AI33" s="3"/>
      <c r="AJ33" s="3"/>
      <c r="AK33" s="3"/>
    </row>
    <row r="34" spans="1:37">
      <c r="A34" s="132"/>
      <c r="B34" s="101"/>
      <c r="C34" s="101"/>
      <c r="D34" s="101"/>
      <c r="E34" s="101"/>
      <c r="F34" s="128"/>
      <c r="G34" s="128"/>
      <c r="H34" s="128"/>
      <c r="I34" s="128"/>
      <c r="J34" s="128"/>
      <c r="K34" s="128"/>
      <c r="L34" s="128"/>
      <c r="M34" s="128"/>
      <c r="N34" s="128"/>
      <c r="O34" s="128"/>
      <c r="P34" s="128"/>
      <c r="Q34" s="128"/>
      <c r="R34" s="128"/>
      <c r="S34" s="128"/>
      <c r="T34" s="128"/>
      <c r="U34" s="128"/>
      <c r="V34" s="128"/>
      <c r="W34" s="128"/>
      <c r="X34" s="128"/>
      <c r="Y34" s="133"/>
      <c r="Z34" s="129"/>
      <c r="AA34" s="3"/>
      <c r="AB34" s="3"/>
      <c r="AC34" s="3"/>
      <c r="AD34" s="3"/>
      <c r="AE34" s="3"/>
      <c r="AF34" s="3"/>
      <c r="AG34" s="3"/>
      <c r="AH34" s="3"/>
      <c r="AI34" s="3"/>
      <c r="AJ34" s="3"/>
      <c r="AK34" s="3"/>
    </row>
    <row r="35" spans="1:37">
      <c r="A35" s="132"/>
      <c r="B35" s="101"/>
      <c r="C35" s="101"/>
      <c r="D35" s="101"/>
      <c r="E35" s="101"/>
      <c r="F35" s="128"/>
      <c r="G35" s="128"/>
      <c r="H35" s="128"/>
      <c r="I35" s="128"/>
      <c r="J35" s="128"/>
      <c r="K35" s="128"/>
      <c r="L35" s="128"/>
      <c r="M35" s="128"/>
      <c r="N35" s="128"/>
      <c r="O35" s="128"/>
      <c r="P35" s="128"/>
      <c r="Q35" s="128"/>
      <c r="R35" s="128"/>
      <c r="S35" s="128"/>
      <c r="T35" s="128"/>
      <c r="U35" s="128"/>
      <c r="V35" s="128"/>
      <c r="W35" s="128"/>
      <c r="X35" s="128"/>
      <c r="Y35" s="133"/>
      <c r="Z35" s="129"/>
      <c r="AA35" s="3"/>
      <c r="AB35" s="3"/>
      <c r="AC35" s="3"/>
      <c r="AD35" s="3"/>
      <c r="AE35" s="3"/>
      <c r="AF35" s="3"/>
      <c r="AG35" s="3"/>
      <c r="AH35" s="3"/>
      <c r="AI35" s="3"/>
      <c r="AJ35" s="3"/>
      <c r="AK35" s="3"/>
    </row>
    <row r="36" spans="1:37" ht="16.5" customHeight="1">
      <c r="A36" s="132">
        <v>10</v>
      </c>
      <c r="B36" s="101"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Riesgo'!B36:B38,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C36" s="101"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Riesgo'!C36:C38,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D36" s="101"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Riesgo'!G36:G38,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E36" s="101"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Riesgo'!H36:H38,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F36" s="128"/>
      <c r="G36" s="128"/>
      <c r="H36" s="128"/>
      <c r="I36" s="128"/>
      <c r="J36" s="128"/>
      <c r="K36" s="128"/>
      <c r="L36" s="128"/>
      <c r="M36" s="128"/>
      <c r="N36" s="128"/>
      <c r="O36" s="128"/>
      <c r="P36" s="128"/>
      <c r="Q36" s="128"/>
      <c r="R36" s="128"/>
      <c r="S36" s="128"/>
      <c r="T36" s="128"/>
      <c r="U36" s="128"/>
      <c r="V36" s="128"/>
      <c r="W36" s="128"/>
      <c r="X36" s="128"/>
      <c r="Y36" s="133" t="str">
        <f t="shared" ref="Y36" si="16">IF(OR(E36="",E36="No Aplica"),"",COUNTIF(F36:X38,"SI"))</f>
        <v/>
      </c>
      <c r="Z36" s="129" t="str">
        <f t="shared" ref="Z36" si="17">IF(AND(Y36=0,OR(U36="",U36="NO"),OR(E36="Corrupción",E36="Trámites, OPAs y Consultas de Acceso a la Información Pública")),"Moderado",
IF(AND(Y36=0,OR(U36="",U36="NO"),OR(E36="Lavado de Activos",E36="Financiación del Terrorismo")),"Mayor",
IF(AND(U36="SI"),"Catastrófico",
IF(AND(Y36&gt;0,Y36&lt;=11,OR(E36="Lavado de Activos",E36="Financiación del Terrorismo")),"Mayor",
IF(AND(Y36&gt;11,Y36&lt;=19,OR(E36="Lavado de Activos",E36="Financiación del Terrorismo")),"Catastrófico",
IF(AND(Y36&gt;0,Y36&lt;=5,OR(E36="Corrupción",E36="Trámites, OPAs y Consultas de Acceso a la Información Pública")),"Moderado",
IF(AND(Y36&gt;5,Y36&lt;=11,OR(E36="Corrupción",E36="Trámites, OPAs y Consultas de Acceso a la Información Pública")),"Mayor",
IF(AND(Y36&gt;11,Y36&lt;=19,OR(E36="Corrupción",E36="Trámites, OPAs y Consultas de Acceso a la Información Pública")),"Catastrófico",""))))))))</f>
        <v/>
      </c>
      <c r="AA36" s="3"/>
      <c r="AB36" s="3"/>
      <c r="AC36" s="3"/>
      <c r="AD36" s="3"/>
      <c r="AE36" s="3"/>
      <c r="AF36" s="3"/>
      <c r="AG36" s="3"/>
      <c r="AH36" s="3"/>
      <c r="AI36" s="3"/>
      <c r="AJ36" s="3"/>
      <c r="AK36" s="3"/>
    </row>
    <row r="37" spans="1:37">
      <c r="A37" s="132"/>
      <c r="B37" s="101"/>
      <c r="C37" s="101"/>
      <c r="D37" s="101"/>
      <c r="E37" s="101"/>
      <c r="F37" s="128"/>
      <c r="G37" s="128"/>
      <c r="H37" s="128"/>
      <c r="I37" s="128"/>
      <c r="J37" s="128"/>
      <c r="K37" s="128"/>
      <c r="L37" s="128"/>
      <c r="M37" s="128"/>
      <c r="N37" s="128"/>
      <c r="O37" s="128"/>
      <c r="P37" s="128"/>
      <c r="Q37" s="128"/>
      <c r="R37" s="128"/>
      <c r="S37" s="128"/>
      <c r="T37" s="128"/>
      <c r="U37" s="128"/>
      <c r="V37" s="128"/>
      <c r="W37" s="128"/>
      <c r="X37" s="128"/>
      <c r="Y37" s="133"/>
      <c r="Z37" s="129"/>
    </row>
    <row r="38" spans="1:37">
      <c r="A38" s="132"/>
      <c r="B38" s="101"/>
      <c r="C38" s="101"/>
      <c r="D38" s="101"/>
      <c r="E38" s="101"/>
      <c r="F38" s="128"/>
      <c r="G38" s="128"/>
      <c r="H38" s="128"/>
      <c r="I38" s="128"/>
      <c r="J38" s="128"/>
      <c r="K38" s="128"/>
      <c r="L38" s="128"/>
      <c r="M38" s="128"/>
      <c r="N38" s="128"/>
      <c r="O38" s="128"/>
      <c r="P38" s="128"/>
      <c r="Q38" s="128"/>
      <c r="R38" s="128"/>
      <c r="S38" s="128"/>
      <c r="T38" s="128"/>
      <c r="U38" s="128"/>
      <c r="V38" s="128"/>
      <c r="W38" s="128"/>
      <c r="X38" s="128"/>
      <c r="Y38" s="133"/>
      <c r="Z38" s="129"/>
    </row>
    <row r="39" spans="1:37" ht="16.5" customHeight="1">
      <c r="A39" s="132">
        <v>11</v>
      </c>
      <c r="B39" s="101"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Riesgo'!B39:B41,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Gestión del Talento Humano</v>
      </c>
      <c r="C39" s="101"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Riesgo'!C39:C41,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Diligenciamiento periodico del formulario de declaración  de conflicto de interés en la plataforma SIDEAP por los funcionarios de la Entidad.</v>
      </c>
      <c r="D39" s="101"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Riesgo'!G39:G41,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Posibilidad de afectación economica o presupuestal cuando un funcionario presenta un conflicto de intereses pero no se declara impedido para desempeñar sus funciones, ante una situación en la que puede tener un interes particular o directo que afecte su regulación, gestión, control o decisiones, debido a la falta de seguimiento a los casos declarados por los funcionarios de la Entidad en la plataforma del SIDEAP.</v>
      </c>
      <c r="E39" s="101"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Riesgo'!H39:H41,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Corrupción</v>
      </c>
      <c r="F39" s="128" t="s">
        <v>118</v>
      </c>
      <c r="G39" s="128" t="s">
        <v>118</v>
      </c>
      <c r="H39" s="128" t="s">
        <v>118</v>
      </c>
      <c r="I39" s="128" t="s">
        <v>119</v>
      </c>
      <c r="J39" s="128" t="s">
        <v>118</v>
      </c>
      <c r="K39" s="128" t="s">
        <v>118</v>
      </c>
      <c r="L39" s="128" t="s">
        <v>118</v>
      </c>
      <c r="M39" s="128" t="s">
        <v>118</v>
      </c>
      <c r="N39" s="128" t="s">
        <v>118</v>
      </c>
      <c r="O39" s="128" t="s">
        <v>118</v>
      </c>
      <c r="P39" s="128" t="s">
        <v>118</v>
      </c>
      <c r="Q39" s="128" t="s">
        <v>118</v>
      </c>
      <c r="R39" s="128" t="s">
        <v>118</v>
      </c>
      <c r="S39" s="128" t="s">
        <v>119</v>
      </c>
      <c r="T39" s="128" t="s">
        <v>119</v>
      </c>
      <c r="U39" s="128" t="s">
        <v>119</v>
      </c>
      <c r="V39" s="128" t="s">
        <v>119</v>
      </c>
      <c r="W39" s="128" t="s">
        <v>119</v>
      </c>
      <c r="X39" s="128" t="s">
        <v>119</v>
      </c>
      <c r="Y39" s="133">
        <f t="shared" ref="Y39" si="18">IF(OR(E39="",E39="No Aplica"),"",COUNTIF(F39:X41,"SI"))</f>
        <v>12</v>
      </c>
      <c r="Z39" s="129" t="str">
        <f t="shared" ref="Z39" si="19">IF(AND(Y39=0,OR(U39="",U39="NO"),OR(E39="Corrupción",E39="Trámites, OPAs y Consultas de Acceso a la Información Pública")),"Moderado",
IF(AND(Y39=0,OR(U39="",U39="NO"),OR(E39="Lavado de Activos",E39="Financiación del Terrorismo")),"Mayor",
IF(AND(U39="SI"),"Catastrófico",
IF(AND(Y39&gt;0,Y39&lt;=11,OR(E39="Lavado de Activos",E39="Financiación del Terrorismo")),"Mayor",
IF(AND(Y39&gt;11,Y39&lt;=19,OR(E39="Lavado de Activos",E39="Financiación del Terrorismo")),"Catastrófico",
IF(AND(Y39&gt;0,Y39&lt;=5,OR(E39="Corrupción",E39="Trámites, OPAs y Consultas de Acceso a la Información Pública")),"Moderado",
IF(AND(Y39&gt;5,Y39&lt;=11,OR(E39="Corrupción",E39="Trámites, OPAs y Consultas de Acceso a la Información Pública")),"Mayor",
IF(AND(Y39&gt;11,Y39&lt;=19,OR(E39="Corrupción",E39="Trámites, OPAs y Consultas de Acceso a la Información Pública")),"Catastrófico",""))))))))</f>
        <v>Catastrófico</v>
      </c>
      <c r="AA39" s="3"/>
      <c r="AB39" s="3"/>
      <c r="AC39" s="3"/>
      <c r="AD39" s="3"/>
      <c r="AE39" s="3"/>
      <c r="AF39" s="3"/>
      <c r="AG39" s="3"/>
      <c r="AH39" s="3"/>
      <c r="AI39" s="3"/>
      <c r="AJ39" s="3"/>
      <c r="AK39" s="3"/>
    </row>
    <row r="40" spans="1:37">
      <c r="A40" s="132"/>
      <c r="B40" s="101"/>
      <c r="C40" s="101"/>
      <c r="D40" s="101"/>
      <c r="E40" s="101"/>
      <c r="F40" s="128"/>
      <c r="G40" s="128"/>
      <c r="H40" s="128"/>
      <c r="I40" s="128"/>
      <c r="J40" s="128"/>
      <c r="K40" s="128"/>
      <c r="L40" s="128"/>
      <c r="M40" s="128"/>
      <c r="N40" s="128"/>
      <c r="O40" s="128"/>
      <c r="P40" s="128"/>
      <c r="Q40" s="128"/>
      <c r="R40" s="128"/>
      <c r="S40" s="128"/>
      <c r="T40" s="128"/>
      <c r="U40" s="128"/>
      <c r="V40" s="128"/>
      <c r="W40" s="128"/>
      <c r="X40" s="128"/>
      <c r="Y40" s="133"/>
      <c r="Z40" s="129"/>
    </row>
    <row r="41" spans="1:37">
      <c r="A41" s="132"/>
      <c r="B41" s="101"/>
      <c r="C41" s="101"/>
      <c r="D41" s="101"/>
      <c r="E41" s="101"/>
      <c r="F41" s="128"/>
      <c r="G41" s="128"/>
      <c r="H41" s="128"/>
      <c r="I41" s="128"/>
      <c r="J41" s="128"/>
      <c r="K41" s="128"/>
      <c r="L41" s="128"/>
      <c r="M41" s="128"/>
      <c r="N41" s="128"/>
      <c r="O41" s="128"/>
      <c r="P41" s="128"/>
      <c r="Q41" s="128"/>
      <c r="R41" s="128"/>
      <c r="S41" s="128"/>
      <c r="T41" s="128"/>
      <c r="U41" s="128"/>
      <c r="V41" s="128"/>
      <c r="W41" s="128"/>
      <c r="X41" s="128"/>
      <c r="Y41" s="133"/>
      <c r="Z41" s="129"/>
    </row>
    <row r="42" spans="1:37" ht="16.5" customHeight="1">
      <c r="A42" s="132">
        <v>12</v>
      </c>
      <c r="B42" s="101"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Riesgo'!B42:B44,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
      </c>
      <c r="C42" s="101"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Riesgo'!C42:C44,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
      </c>
      <c r="D42" s="101"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Riesgo'!G42:G44,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
      </c>
      <c r="E42" s="101"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Riesgo'!H42:H44,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
      </c>
      <c r="F42" s="128"/>
      <c r="G42" s="128"/>
      <c r="H42" s="128"/>
      <c r="I42" s="128"/>
      <c r="J42" s="128"/>
      <c r="K42" s="128"/>
      <c r="L42" s="128"/>
      <c r="M42" s="128"/>
      <c r="N42" s="128"/>
      <c r="O42" s="128"/>
      <c r="P42" s="128"/>
      <c r="Q42" s="128"/>
      <c r="R42" s="128"/>
      <c r="S42" s="128"/>
      <c r="T42" s="128"/>
      <c r="U42" s="128"/>
      <c r="V42" s="128"/>
      <c r="W42" s="128"/>
      <c r="X42" s="128"/>
      <c r="Y42" s="133" t="str">
        <f t="shared" ref="Y42" si="20">IF(OR(E42="",E42="No Aplica"),"",COUNTIF(F42:X44,"SI"))</f>
        <v/>
      </c>
      <c r="Z42" s="129" t="str">
        <f t="shared" ref="Z42" si="21">IF(AND(Y42=0,OR(U42="",U42="NO"),OR(E42="Corrupción",E42="Trámites, OPAs y Consultas de Acceso a la Información Pública")),"Moderado",
IF(AND(Y42=0,OR(U42="",U42="NO"),OR(E42="Lavado de Activos",E42="Financiación del Terrorismo")),"Mayor",
IF(AND(U42="SI"),"Catastrófico",
IF(AND(Y42&gt;0,Y42&lt;=11,OR(E42="Lavado de Activos",E42="Financiación del Terrorismo")),"Mayor",
IF(AND(Y42&gt;11,Y42&lt;=19,OR(E42="Lavado de Activos",E42="Financiación del Terrorismo")),"Catastrófico",
IF(AND(Y42&gt;0,Y42&lt;=5,OR(E42="Corrupción",E42="Trámites, OPAs y Consultas de Acceso a la Información Pública")),"Moderado",
IF(AND(Y42&gt;5,Y42&lt;=11,OR(E42="Corrupción",E42="Trámites, OPAs y Consultas de Acceso a la Información Pública")),"Mayor",
IF(AND(Y42&gt;11,Y42&lt;=19,OR(E42="Corrupción",E42="Trámites, OPAs y Consultas de Acceso a la Información Pública")),"Catastrófico",""))))))))</f>
        <v/>
      </c>
      <c r="AA42" s="3"/>
      <c r="AB42" s="3"/>
      <c r="AC42" s="3"/>
      <c r="AD42" s="3"/>
      <c r="AE42" s="3"/>
      <c r="AF42" s="3"/>
      <c r="AG42" s="3"/>
      <c r="AH42" s="3"/>
      <c r="AI42" s="3"/>
      <c r="AJ42" s="3"/>
      <c r="AK42" s="3"/>
    </row>
    <row r="43" spans="1:37">
      <c r="A43" s="132"/>
      <c r="B43" s="101"/>
      <c r="C43" s="101"/>
      <c r="D43" s="101"/>
      <c r="E43" s="101"/>
      <c r="F43" s="128"/>
      <c r="G43" s="128"/>
      <c r="H43" s="128"/>
      <c r="I43" s="128"/>
      <c r="J43" s="128"/>
      <c r="K43" s="128"/>
      <c r="L43" s="128"/>
      <c r="M43" s="128"/>
      <c r="N43" s="128"/>
      <c r="O43" s="128"/>
      <c r="P43" s="128"/>
      <c r="Q43" s="128"/>
      <c r="R43" s="128"/>
      <c r="S43" s="128"/>
      <c r="T43" s="128"/>
      <c r="U43" s="128"/>
      <c r="V43" s="128"/>
      <c r="W43" s="128"/>
      <c r="X43" s="128"/>
      <c r="Y43" s="133"/>
      <c r="Z43" s="129"/>
    </row>
    <row r="44" spans="1:37">
      <c r="A44" s="132"/>
      <c r="B44" s="101"/>
      <c r="C44" s="101"/>
      <c r="D44" s="101"/>
      <c r="E44" s="101"/>
      <c r="F44" s="128"/>
      <c r="G44" s="128"/>
      <c r="H44" s="128"/>
      <c r="I44" s="128"/>
      <c r="J44" s="128"/>
      <c r="K44" s="128"/>
      <c r="L44" s="128"/>
      <c r="M44" s="128"/>
      <c r="N44" s="128"/>
      <c r="O44" s="128"/>
      <c r="P44" s="128"/>
      <c r="Q44" s="128"/>
      <c r="R44" s="128"/>
      <c r="S44" s="128"/>
      <c r="T44" s="128"/>
      <c r="U44" s="128"/>
      <c r="V44" s="128"/>
      <c r="W44" s="128"/>
      <c r="X44" s="128"/>
      <c r="Y44" s="133"/>
      <c r="Z44" s="129"/>
    </row>
    <row r="45" spans="1:37" ht="16.5" customHeight="1">
      <c r="A45" s="132">
        <v>13</v>
      </c>
      <c r="B45" s="101"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Riesgo'!B45:B47,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C45" s="101"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Riesgo'!C45:C47,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D45" s="101"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Riesgo'!G45:G47,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E45" s="101"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Riesgo'!H45:H47,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F45" s="128"/>
      <c r="G45" s="128"/>
      <c r="H45" s="128"/>
      <c r="I45" s="128"/>
      <c r="J45" s="128"/>
      <c r="K45" s="128"/>
      <c r="L45" s="128"/>
      <c r="M45" s="128"/>
      <c r="N45" s="128"/>
      <c r="O45" s="128"/>
      <c r="P45" s="128"/>
      <c r="Q45" s="128"/>
      <c r="R45" s="128"/>
      <c r="S45" s="128"/>
      <c r="T45" s="128"/>
      <c r="U45" s="128"/>
      <c r="V45" s="128"/>
      <c r="W45" s="128"/>
      <c r="X45" s="128"/>
      <c r="Y45" s="133" t="str">
        <f t="shared" ref="Y45" si="22">IF(OR(E45="",E45="No Aplica"),"",COUNTIF(F45:X47,"SI"))</f>
        <v/>
      </c>
      <c r="Z45" s="129" t="str">
        <f t="shared" ref="Z45" si="23">IF(AND(Y45=0,OR(U45="",U45="NO"),OR(E45="Corrupción",E45="Trámites, OPAs y Consultas de Acceso a la Información Pública")),"Moderado",
IF(AND(Y45=0,OR(U45="",U45="NO"),OR(E45="Lavado de Activos",E45="Financiación del Terrorismo")),"Mayor",
IF(AND(U45="SI"),"Catastrófico",
IF(AND(Y45&gt;0,Y45&lt;=11,OR(E45="Lavado de Activos",E45="Financiación del Terrorismo")),"Mayor",
IF(AND(Y45&gt;11,Y45&lt;=19,OR(E45="Lavado de Activos",E45="Financiación del Terrorismo")),"Catastrófico",
IF(AND(Y45&gt;0,Y45&lt;=5,OR(E45="Corrupción",E45="Trámites, OPAs y Consultas de Acceso a la Información Pública")),"Moderado",
IF(AND(Y45&gt;5,Y45&lt;=11,OR(E45="Corrupción",E45="Trámites, OPAs y Consultas de Acceso a la Información Pública")),"Mayor",
IF(AND(Y45&gt;11,Y45&lt;=19,OR(E45="Corrupción",E45="Trámites, OPAs y Consultas de Acceso a la Información Pública")),"Catastrófico",""))))))))</f>
        <v/>
      </c>
      <c r="AA45" s="3"/>
      <c r="AB45" s="3"/>
      <c r="AC45" s="3"/>
      <c r="AD45" s="3"/>
      <c r="AE45" s="3"/>
      <c r="AF45" s="3"/>
      <c r="AG45" s="3"/>
      <c r="AH45" s="3"/>
      <c r="AI45" s="3"/>
      <c r="AJ45" s="3"/>
      <c r="AK45" s="3"/>
    </row>
    <row r="46" spans="1:37">
      <c r="A46" s="132"/>
      <c r="B46" s="101"/>
      <c r="C46" s="101"/>
      <c r="D46" s="101"/>
      <c r="E46" s="101"/>
      <c r="F46" s="128"/>
      <c r="G46" s="128"/>
      <c r="H46" s="128"/>
      <c r="I46" s="128"/>
      <c r="J46" s="128"/>
      <c r="K46" s="128"/>
      <c r="L46" s="128"/>
      <c r="M46" s="128"/>
      <c r="N46" s="128"/>
      <c r="O46" s="128"/>
      <c r="P46" s="128"/>
      <c r="Q46" s="128"/>
      <c r="R46" s="128"/>
      <c r="S46" s="128"/>
      <c r="T46" s="128"/>
      <c r="U46" s="128"/>
      <c r="V46" s="128"/>
      <c r="W46" s="128"/>
      <c r="X46" s="128"/>
      <c r="Y46" s="133"/>
      <c r="Z46" s="129"/>
    </row>
    <row r="47" spans="1:37">
      <c r="A47" s="132"/>
      <c r="B47" s="101"/>
      <c r="C47" s="101"/>
      <c r="D47" s="101"/>
      <c r="E47" s="101"/>
      <c r="F47" s="128"/>
      <c r="G47" s="128"/>
      <c r="H47" s="128"/>
      <c r="I47" s="128"/>
      <c r="J47" s="128"/>
      <c r="K47" s="128"/>
      <c r="L47" s="128"/>
      <c r="M47" s="128"/>
      <c r="N47" s="128"/>
      <c r="O47" s="128"/>
      <c r="P47" s="128"/>
      <c r="Q47" s="128"/>
      <c r="R47" s="128"/>
      <c r="S47" s="128"/>
      <c r="T47" s="128"/>
      <c r="U47" s="128"/>
      <c r="V47" s="128"/>
      <c r="W47" s="128"/>
      <c r="X47" s="128"/>
      <c r="Y47" s="133"/>
      <c r="Z47" s="129"/>
    </row>
    <row r="48" spans="1:37" ht="16.5" customHeight="1">
      <c r="A48" s="132">
        <v>14</v>
      </c>
      <c r="B48" s="101"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Riesgo'!B48:B50,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C48" s="101"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Riesgo'!C48:C50,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D48" s="101"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Riesgo'!G48:G50,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E48" s="101"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Riesgo'!H48:H50,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F48" s="128"/>
      <c r="G48" s="128"/>
      <c r="H48" s="128"/>
      <c r="I48" s="128"/>
      <c r="J48" s="128"/>
      <c r="K48" s="128"/>
      <c r="L48" s="128"/>
      <c r="M48" s="128"/>
      <c r="N48" s="128"/>
      <c r="O48" s="128"/>
      <c r="P48" s="128"/>
      <c r="Q48" s="128"/>
      <c r="R48" s="128"/>
      <c r="S48" s="128"/>
      <c r="T48" s="128"/>
      <c r="U48" s="128"/>
      <c r="V48" s="128"/>
      <c r="W48" s="128"/>
      <c r="X48" s="128"/>
      <c r="Y48" s="133" t="str">
        <f t="shared" ref="Y48" si="24">IF(OR(E48="",E48="No Aplica"),"",COUNTIF(F48:X50,"SI"))</f>
        <v/>
      </c>
      <c r="Z48" s="129" t="str">
        <f t="shared" ref="Z48" si="25">IF(AND(Y48=0,OR(U48="",U48="NO"),OR(E48="Corrupción",E48="Trámites, OPAs y Consultas de Acceso a la Información Pública")),"Moderado",
IF(AND(Y48=0,OR(U48="",U48="NO"),OR(E48="Lavado de Activos",E48="Financiación del Terrorismo")),"Mayor",
IF(AND(U48="SI"),"Catastrófico",
IF(AND(Y48&gt;0,Y48&lt;=11,OR(E48="Lavado de Activos",E48="Financiación del Terrorismo")),"Mayor",
IF(AND(Y48&gt;11,Y48&lt;=19,OR(E48="Lavado de Activos",E48="Financiación del Terrorismo")),"Catastrófico",
IF(AND(Y48&gt;0,Y48&lt;=5,OR(E48="Corrupción",E48="Trámites, OPAs y Consultas de Acceso a la Información Pública")),"Moderado",
IF(AND(Y48&gt;5,Y48&lt;=11,OR(E48="Corrupción",E48="Trámites, OPAs y Consultas de Acceso a la Información Pública")),"Mayor",
IF(AND(Y48&gt;11,Y48&lt;=19,OR(E48="Corrupción",E48="Trámites, OPAs y Consultas de Acceso a la Información Pública")),"Catastrófico",""))))))))</f>
        <v/>
      </c>
      <c r="AA48" s="3"/>
      <c r="AB48" s="3"/>
      <c r="AC48" s="3"/>
      <c r="AD48" s="3"/>
      <c r="AE48" s="3"/>
      <c r="AF48" s="3"/>
      <c r="AG48" s="3"/>
      <c r="AH48" s="3"/>
      <c r="AI48" s="3"/>
      <c r="AJ48" s="3"/>
      <c r="AK48" s="3"/>
    </row>
    <row r="49" spans="1:37">
      <c r="A49" s="132"/>
      <c r="B49" s="101"/>
      <c r="C49" s="101"/>
      <c r="D49" s="101"/>
      <c r="E49" s="101"/>
      <c r="F49" s="128"/>
      <c r="G49" s="128"/>
      <c r="H49" s="128"/>
      <c r="I49" s="128"/>
      <c r="J49" s="128"/>
      <c r="K49" s="128"/>
      <c r="L49" s="128"/>
      <c r="M49" s="128"/>
      <c r="N49" s="128"/>
      <c r="O49" s="128"/>
      <c r="P49" s="128"/>
      <c r="Q49" s="128"/>
      <c r="R49" s="128"/>
      <c r="S49" s="128"/>
      <c r="T49" s="128"/>
      <c r="U49" s="128"/>
      <c r="V49" s="128"/>
      <c r="W49" s="128"/>
      <c r="X49" s="128"/>
      <c r="Y49" s="133"/>
      <c r="Z49" s="129"/>
    </row>
    <row r="50" spans="1:37">
      <c r="A50" s="132"/>
      <c r="B50" s="101"/>
      <c r="C50" s="101"/>
      <c r="D50" s="101"/>
      <c r="E50" s="101"/>
      <c r="F50" s="128"/>
      <c r="G50" s="128"/>
      <c r="H50" s="128"/>
      <c r="I50" s="128"/>
      <c r="J50" s="128"/>
      <c r="K50" s="128"/>
      <c r="L50" s="128"/>
      <c r="M50" s="128"/>
      <c r="N50" s="128"/>
      <c r="O50" s="128"/>
      <c r="P50" s="128"/>
      <c r="Q50" s="128"/>
      <c r="R50" s="128"/>
      <c r="S50" s="128"/>
      <c r="T50" s="128"/>
      <c r="U50" s="128"/>
      <c r="V50" s="128"/>
      <c r="W50" s="128"/>
      <c r="X50" s="128"/>
      <c r="Y50" s="133"/>
      <c r="Z50" s="129"/>
    </row>
    <row r="51" spans="1:37" ht="16.5" customHeight="1">
      <c r="A51" s="132">
        <v>15</v>
      </c>
      <c r="B51" s="101"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Riesgo'!B51:B53,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C51" s="101"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Riesgo'!C51:C53,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D51" s="101"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Riesgo'!G51:G53,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E51" s="101"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Riesgo'!H51:H53,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F51" s="128"/>
      <c r="G51" s="128"/>
      <c r="H51" s="128"/>
      <c r="I51" s="128"/>
      <c r="J51" s="128"/>
      <c r="K51" s="128"/>
      <c r="L51" s="128"/>
      <c r="M51" s="128"/>
      <c r="N51" s="128"/>
      <c r="O51" s="128"/>
      <c r="P51" s="128"/>
      <c r="Q51" s="128"/>
      <c r="R51" s="128"/>
      <c r="S51" s="128"/>
      <c r="T51" s="128"/>
      <c r="U51" s="128"/>
      <c r="V51" s="128"/>
      <c r="W51" s="128"/>
      <c r="X51" s="128"/>
      <c r="Y51" s="133" t="str">
        <f t="shared" ref="Y51" si="26">IF(OR(E51="",E51="No Aplica"),"",COUNTIF(F51:X53,"SI"))</f>
        <v/>
      </c>
      <c r="Z51" s="129" t="str">
        <f t="shared" ref="Z51" si="27">IF(AND(Y51=0,OR(U51="",U51="NO"),OR(E51="Corrupción",E51="Trámites, OPAs y Consultas de Acceso a la Información Pública")),"Moderado",
IF(AND(Y51=0,OR(U51="",U51="NO"),OR(E51="Lavado de Activos",E51="Financiación del Terrorismo")),"Mayor",
IF(AND(U51="SI"),"Catastrófico",
IF(AND(Y51&gt;0,Y51&lt;=11,OR(E51="Lavado de Activos",E51="Financiación del Terrorismo")),"Mayor",
IF(AND(Y51&gt;11,Y51&lt;=19,OR(E51="Lavado de Activos",E51="Financiación del Terrorismo")),"Catastrófico",
IF(AND(Y51&gt;0,Y51&lt;=5,OR(E51="Corrupción",E51="Trámites, OPAs y Consultas de Acceso a la Información Pública")),"Moderado",
IF(AND(Y51&gt;5,Y51&lt;=11,OR(E51="Corrupción",E51="Trámites, OPAs y Consultas de Acceso a la Información Pública")),"Mayor",
IF(AND(Y51&gt;11,Y51&lt;=19,OR(E51="Corrupción",E51="Trámites, OPAs y Consultas de Acceso a la Información Pública")),"Catastrófico",""))))))))</f>
        <v/>
      </c>
      <c r="AA51" s="3"/>
      <c r="AB51" s="3"/>
      <c r="AC51" s="3"/>
      <c r="AD51" s="3"/>
      <c r="AE51" s="3"/>
      <c r="AF51" s="3"/>
      <c r="AG51" s="3"/>
      <c r="AH51" s="3"/>
      <c r="AI51" s="3"/>
      <c r="AJ51" s="3"/>
      <c r="AK51" s="3"/>
    </row>
    <row r="52" spans="1:37">
      <c r="A52" s="132"/>
      <c r="B52" s="101"/>
      <c r="C52" s="101"/>
      <c r="D52" s="101"/>
      <c r="E52" s="101"/>
      <c r="F52" s="128"/>
      <c r="G52" s="128"/>
      <c r="H52" s="128"/>
      <c r="I52" s="128"/>
      <c r="J52" s="128"/>
      <c r="K52" s="128"/>
      <c r="L52" s="128"/>
      <c r="M52" s="128"/>
      <c r="N52" s="128"/>
      <c r="O52" s="128"/>
      <c r="P52" s="128"/>
      <c r="Q52" s="128"/>
      <c r="R52" s="128"/>
      <c r="S52" s="128"/>
      <c r="T52" s="128"/>
      <c r="U52" s="128"/>
      <c r="V52" s="128"/>
      <c r="W52" s="128"/>
      <c r="X52" s="128"/>
      <c r="Y52" s="133"/>
      <c r="Z52" s="129"/>
    </row>
    <row r="53" spans="1:37">
      <c r="A53" s="132"/>
      <c r="B53" s="101"/>
      <c r="C53" s="101"/>
      <c r="D53" s="101"/>
      <c r="E53" s="101"/>
      <c r="F53" s="128"/>
      <c r="G53" s="128"/>
      <c r="H53" s="128"/>
      <c r="I53" s="128"/>
      <c r="J53" s="128"/>
      <c r="K53" s="128"/>
      <c r="L53" s="128"/>
      <c r="M53" s="128"/>
      <c r="N53" s="128"/>
      <c r="O53" s="128"/>
      <c r="P53" s="128"/>
      <c r="Q53" s="128"/>
      <c r="R53" s="128"/>
      <c r="S53" s="128"/>
      <c r="T53" s="128"/>
      <c r="U53" s="128"/>
      <c r="V53" s="128"/>
      <c r="W53" s="128"/>
      <c r="X53" s="128"/>
      <c r="Y53" s="133"/>
      <c r="Z53" s="129"/>
    </row>
    <row r="54" spans="1:37" ht="16.5" customHeight="1">
      <c r="A54" s="132">
        <v>16</v>
      </c>
      <c r="B54" s="101"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Riesgo'!B54:B56,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C54" s="101"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Riesgo'!C54:C56,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D54" s="101"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Riesgo'!G54:G56,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E54" s="101"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Riesgo'!H54:H56,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F54" s="128"/>
      <c r="G54" s="128"/>
      <c r="H54" s="128"/>
      <c r="I54" s="128"/>
      <c r="J54" s="128"/>
      <c r="K54" s="128"/>
      <c r="L54" s="128"/>
      <c r="M54" s="128"/>
      <c r="N54" s="128"/>
      <c r="O54" s="128"/>
      <c r="P54" s="128"/>
      <c r="Q54" s="128"/>
      <c r="R54" s="128"/>
      <c r="S54" s="128"/>
      <c r="T54" s="128"/>
      <c r="U54" s="128"/>
      <c r="V54" s="128"/>
      <c r="W54" s="128"/>
      <c r="X54" s="128"/>
      <c r="Y54" s="133" t="str">
        <f t="shared" ref="Y54" si="28">IF(OR(E54="",E54="No Aplica"),"",COUNTIF(F54:X56,"SI"))</f>
        <v/>
      </c>
      <c r="Z54" s="129" t="str">
        <f t="shared" ref="Z54" si="29">IF(AND(Y54=0,OR(U54="",U54="NO"),OR(E54="Corrupción",E54="Trámites, OPAs y Consultas de Acceso a la Información Pública")),"Moderado",
IF(AND(Y54=0,OR(U54="",U54="NO"),OR(E54="Lavado de Activos",E54="Financiación del Terrorismo")),"Mayor",
IF(AND(U54="SI"),"Catastrófico",
IF(AND(Y54&gt;0,Y54&lt;=11,OR(E54="Lavado de Activos",E54="Financiación del Terrorismo")),"Mayor",
IF(AND(Y54&gt;11,Y54&lt;=19,OR(E54="Lavado de Activos",E54="Financiación del Terrorismo")),"Catastrófico",
IF(AND(Y54&gt;0,Y54&lt;=5,OR(E54="Corrupción",E54="Trámites, OPAs y Consultas de Acceso a la Información Pública")),"Moderado",
IF(AND(Y54&gt;5,Y54&lt;=11,OR(E54="Corrupción",E54="Trámites, OPAs y Consultas de Acceso a la Información Pública")),"Mayor",
IF(AND(Y54&gt;11,Y54&lt;=19,OR(E54="Corrupción",E54="Trámites, OPAs y Consultas de Acceso a la Información Pública")),"Catastrófico",""))))))))</f>
        <v/>
      </c>
      <c r="AA54" s="3"/>
      <c r="AB54" s="3"/>
      <c r="AC54" s="3"/>
      <c r="AD54" s="3"/>
      <c r="AE54" s="3"/>
      <c r="AF54" s="3"/>
      <c r="AG54" s="3"/>
      <c r="AH54" s="3"/>
      <c r="AI54" s="3"/>
      <c r="AJ54" s="3"/>
      <c r="AK54" s="3"/>
    </row>
    <row r="55" spans="1:37">
      <c r="A55" s="132"/>
      <c r="B55" s="101"/>
      <c r="C55" s="101"/>
      <c r="D55" s="101"/>
      <c r="E55" s="101"/>
      <c r="F55" s="128"/>
      <c r="G55" s="128"/>
      <c r="H55" s="128"/>
      <c r="I55" s="128"/>
      <c r="J55" s="128"/>
      <c r="K55" s="128"/>
      <c r="L55" s="128"/>
      <c r="M55" s="128"/>
      <c r="N55" s="128"/>
      <c r="O55" s="128"/>
      <c r="P55" s="128"/>
      <c r="Q55" s="128"/>
      <c r="R55" s="128"/>
      <c r="S55" s="128"/>
      <c r="T55" s="128"/>
      <c r="U55" s="128"/>
      <c r="V55" s="128"/>
      <c r="W55" s="128"/>
      <c r="X55" s="128"/>
      <c r="Y55" s="133"/>
      <c r="Z55" s="129"/>
    </row>
    <row r="56" spans="1:37">
      <c r="A56" s="132"/>
      <c r="B56" s="101"/>
      <c r="C56" s="101"/>
      <c r="D56" s="101"/>
      <c r="E56" s="101"/>
      <c r="F56" s="128"/>
      <c r="G56" s="128"/>
      <c r="H56" s="128"/>
      <c r="I56" s="128"/>
      <c r="J56" s="128"/>
      <c r="K56" s="128"/>
      <c r="L56" s="128"/>
      <c r="M56" s="128"/>
      <c r="N56" s="128"/>
      <c r="O56" s="128"/>
      <c r="P56" s="128"/>
      <c r="Q56" s="128"/>
      <c r="R56" s="128"/>
      <c r="S56" s="128"/>
      <c r="T56" s="128"/>
      <c r="U56" s="128"/>
      <c r="V56" s="128"/>
      <c r="W56" s="128"/>
      <c r="X56" s="128"/>
      <c r="Y56" s="133"/>
      <c r="Z56" s="129"/>
    </row>
    <row r="57" spans="1:37" ht="16.5" customHeight="1">
      <c r="A57" s="132">
        <v>17</v>
      </c>
      <c r="B57" s="101"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Riesgo'!B57:B59,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C57" s="101"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Riesgo'!C57:C59,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D57" s="101"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Riesgo'!G57:G59,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E57" s="101"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Riesgo'!H57:H59,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F57" s="128"/>
      <c r="G57" s="128"/>
      <c r="H57" s="128"/>
      <c r="I57" s="128"/>
      <c r="J57" s="128"/>
      <c r="K57" s="128"/>
      <c r="L57" s="128"/>
      <c r="M57" s="128"/>
      <c r="N57" s="128"/>
      <c r="O57" s="128"/>
      <c r="P57" s="128"/>
      <c r="Q57" s="128"/>
      <c r="R57" s="128"/>
      <c r="S57" s="128"/>
      <c r="T57" s="128"/>
      <c r="U57" s="128"/>
      <c r="V57" s="128"/>
      <c r="W57" s="128"/>
      <c r="X57" s="128"/>
      <c r="Y57" s="133" t="str">
        <f t="shared" ref="Y57" si="30">IF(OR(E57="",E57="No Aplica"),"",COUNTIF(F57:X59,"SI"))</f>
        <v/>
      </c>
      <c r="Z57" s="129" t="str">
        <f t="shared" ref="Z57" si="31">IF(AND(Y57=0,OR(U57="",U57="NO"),OR(E57="Corrupción",E57="Trámites, OPAs y Consultas de Acceso a la Información Pública")),"Moderado",
IF(AND(Y57=0,OR(U57="",U57="NO"),OR(E57="Lavado de Activos",E57="Financiación del Terrorismo")),"Mayor",
IF(AND(U57="SI"),"Catastrófico",
IF(AND(Y57&gt;0,Y57&lt;=11,OR(E57="Lavado de Activos",E57="Financiación del Terrorismo")),"Mayor",
IF(AND(Y57&gt;11,Y57&lt;=19,OR(E57="Lavado de Activos",E57="Financiación del Terrorismo")),"Catastrófico",
IF(AND(Y57&gt;0,Y57&lt;=5,OR(E57="Corrupción",E57="Trámites, OPAs y Consultas de Acceso a la Información Pública")),"Moderado",
IF(AND(Y57&gt;5,Y57&lt;=11,OR(E57="Corrupción",E57="Trámites, OPAs y Consultas de Acceso a la Información Pública")),"Mayor",
IF(AND(Y57&gt;11,Y57&lt;=19,OR(E57="Corrupción",E57="Trámites, OPAs y Consultas de Acceso a la Información Pública")),"Catastrófico",""))))))))</f>
        <v/>
      </c>
      <c r="AA57" s="3"/>
      <c r="AB57" s="3"/>
      <c r="AC57" s="3"/>
      <c r="AD57" s="3"/>
      <c r="AE57" s="3"/>
      <c r="AF57" s="3"/>
      <c r="AG57" s="3"/>
      <c r="AH57" s="3"/>
      <c r="AI57" s="3"/>
      <c r="AJ57" s="3"/>
      <c r="AK57" s="3"/>
    </row>
    <row r="58" spans="1:37">
      <c r="A58" s="132"/>
      <c r="B58" s="101"/>
      <c r="C58" s="101"/>
      <c r="D58" s="101"/>
      <c r="E58" s="101"/>
      <c r="F58" s="128"/>
      <c r="G58" s="128"/>
      <c r="H58" s="128"/>
      <c r="I58" s="128"/>
      <c r="J58" s="128"/>
      <c r="K58" s="128"/>
      <c r="L58" s="128"/>
      <c r="M58" s="128"/>
      <c r="N58" s="128"/>
      <c r="O58" s="128"/>
      <c r="P58" s="128"/>
      <c r="Q58" s="128"/>
      <c r="R58" s="128"/>
      <c r="S58" s="128"/>
      <c r="T58" s="128"/>
      <c r="U58" s="128"/>
      <c r="V58" s="128"/>
      <c r="W58" s="128"/>
      <c r="X58" s="128"/>
      <c r="Y58" s="133"/>
      <c r="Z58" s="129"/>
    </row>
    <row r="59" spans="1:37">
      <c r="A59" s="132"/>
      <c r="B59" s="101"/>
      <c r="C59" s="101"/>
      <c r="D59" s="101"/>
      <c r="E59" s="101"/>
      <c r="F59" s="128"/>
      <c r="G59" s="128"/>
      <c r="H59" s="128"/>
      <c r="I59" s="128"/>
      <c r="J59" s="128"/>
      <c r="K59" s="128"/>
      <c r="L59" s="128"/>
      <c r="M59" s="128"/>
      <c r="N59" s="128"/>
      <c r="O59" s="128"/>
      <c r="P59" s="128"/>
      <c r="Q59" s="128"/>
      <c r="R59" s="128"/>
      <c r="S59" s="128"/>
      <c r="T59" s="128"/>
      <c r="U59" s="128"/>
      <c r="V59" s="128"/>
      <c r="W59" s="128"/>
      <c r="X59" s="128"/>
      <c r="Y59" s="133"/>
      <c r="Z59" s="129"/>
    </row>
    <row r="60" spans="1:37" ht="16.5" customHeight="1">
      <c r="A60" s="132">
        <v>18</v>
      </c>
      <c r="B60" s="101"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Riesgo'!B60:B62,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C60" s="101"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Riesgo'!C60:C62,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D60" s="101"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Riesgo'!G60:G62,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E60" s="101"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Riesgo'!H60:H62,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F60" s="128"/>
      <c r="G60" s="128"/>
      <c r="H60" s="128"/>
      <c r="I60" s="128"/>
      <c r="J60" s="128"/>
      <c r="K60" s="128"/>
      <c r="L60" s="128"/>
      <c r="M60" s="128"/>
      <c r="N60" s="128"/>
      <c r="O60" s="128"/>
      <c r="P60" s="128"/>
      <c r="Q60" s="128"/>
      <c r="R60" s="128"/>
      <c r="S60" s="128"/>
      <c r="T60" s="128"/>
      <c r="U60" s="128"/>
      <c r="V60" s="128"/>
      <c r="W60" s="128"/>
      <c r="X60" s="128"/>
      <c r="Y60" s="133" t="str">
        <f t="shared" ref="Y60" si="32">IF(OR(E60="",E60="No Aplica"),"",COUNTIF(F60:X62,"SI"))</f>
        <v/>
      </c>
      <c r="Z60" s="129" t="str">
        <f t="shared" ref="Z60" si="33">IF(AND(Y60=0,OR(U60="",U60="NO"),OR(E60="Corrupción",E60="Trámites, OPAs y Consultas de Acceso a la Información Pública")),"Moderado",
IF(AND(Y60=0,OR(U60="",U60="NO"),OR(E60="Lavado de Activos",E60="Financiación del Terrorismo")),"Mayor",
IF(AND(U60="SI"),"Catastrófico",
IF(AND(Y60&gt;0,Y60&lt;=11,OR(E60="Lavado de Activos",E60="Financiación del Terrorismo")),"Mayor",
IF(AND(Y60&gt;11,Y60&lt;=19,OR(E60="Lavado de Activos",E60="Financiación del Terrorismo")),"Catastrófico",
IF(AND(Y60&gt;0,Y60&lt;=5,OR(E60="Corrupción",E60="Trámites, OPAs y Consultas de Acceso a la Información Pública")),"Moderado",
IF(AND(Y60&gt;5,Y60&lt;=11,OR(E60="Corrupción",E60="Trámites, OPAs y Consultas de Acceso a la Información Pública")),"Mayor",
IF(AND(Y60&gt;11,Y60&lt;=19,OR(E60="Corrupción",E60="Trámites, OPAs y Consultas de Acceso a la Información Pública")),"Catastrófico",""))))))))</f>
        <v/>
      </c>
      <c r="AA60" s="3"/>
      <c r="AB60" s="3"/>
      <c r="AC60" s="3"/>
      <c r="AD60" s="3"/>
      <c r="AE60" s="3"/>
      <c r="AF60" s="3"/>
      <c r="AG60" s="3"/>
      <c r="AH60" s="3"/>
      <c r="AI60" s="3"/>
      <c r="AJ60" s="3"/>
      <c r="AK60" s="3"/>
    </row>
    <row r="61" spans="1:37">
      <c r="A61" s="132"/>
      <c r="B61" s="101"/>
      <c r="C61" s="101"/>
      <c r="D61" s="101"/>
      <c r="E61" s="101"/>
      <c r="F61" s="128"/>
      <c r="G61" s="128"/>
      <c r="H61" s="128"/>
      <c r="I61" s="128"/>
      <c r="J61" s="128"/>
      <c r="K61" s="128"/>
      <c r="L61" s="128"/>
      <c r="M61" s="128"/>
      <c r="N61" s="128"/>
      <c r="O61" s="128"/>
      <c r="P61" s="128"/>
      <c r="Q61" s="128"/>
      <c r="R61" s="128"/>
      <c r="S61" s="128"/>
      <c r="T61" s="128"/>
      <c r="U61" s="128"/>
      <c r="V61" s="128"/>
      <c r="W61" s="128"/>
      <c r="X61" s="128"/>
      <c r="Y61" s="133"/>
      <c r="Z61" s="129"/>
    </row>
    <row r="62" spans="1:37">
      <c r="A62" s="132"/>
      <c r="B62" s="101"/>
      <c r="C62" s="101"/>
      <c r="D62" s="101"/>
      <c r="E62" s="101"/>
      <c r="F62" s="128"/>
      <c r="G62" s="128"/>
      <c r="H62" s="128"/>
      <c r="I62" s="128"/>
      <c r="J62" s="128"/>
      <c r="K62" s="128"/>
      <c r="L62" s="128"/>
      <c r="M62" s="128"/>
      <c r="N62" s="128"/>
      <c r="O62" s="128"/>
      <c r="P62" s="128"/>
      <c r="Q62" s="128"/>
      <c r="R62" s="128"/>
      <c r="S62" s="128"/>
      <c r="T62" s="128"/>
      <c r="U62" s="128"/>
      <c r="V62" s="128"/>
      <c r="W62" s="128"/>
      <c r="X62" s="128"/>
      <c r="Y62" s="133"/>
      <c r="Z62" s="129"/>
    </row>
    <row r="63" spans="1:37" ht="16.5" customHeight="1">
      <c r="A63" s="132">
        <v>19</v>
      </c>
      <c r="B63" s="101"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Riesgo'!B63:B65,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C63" s="101"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Riesgo'!C63:C65,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D63" s="101"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Riesgo'!G63:G65,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E63" s="101"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Riesgo'!H63:H65,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F63" s="128"/>
      <c r="G63" s="128"/>
      <c r="H63" s="128"/>
      <c r="I63" s="128"/>
      <c r="J63" s="128"/>
      <c r="K63" s="128"/>
      <c r="L63" s="128"/>
      <c r="M63" s="128"/>
      <c r="N63" s="128"/>
      <c r="O63" s="128"/>
      <c r="P63" s="128"/>
      <c r="Q63" s="128"/>
      <c r="R63" s="128"/>
      <c r="S63" s="128"/>
      <c r="T63" s="128"/>
      <c r="U63" s="128"/>
      <c r="V63" s="128"/>
      <c r="W63" s="128"/>
      <c r="X63" s="128"/>
      <c r="Y63" s="133" t="str">
        <f t="shared" ref="Y63" si="34">IF(OR(E63="",E63="No Aplica"),"",COUNTIF(F63:X65,"SI"))</f>
        <v/>
      </c>
      <c r="Z63" s="129" t="str">
        <f t="shared" ref="Z63" si="35">IF(AND(Y63=0,OR(U63="",U63="NO"),OR(E63="Corrupción",E63="Trámites, OPAs y Consultas de Acceso a la Información Pública")),"Moderado",
IF(AND(Y63=0,OR(U63="",U63="NO"),OR(E63="Lavado de Activos",E63="Financiación del Terrorismo")),"Mayor",
IF(AND(U63="SI"),"Catastrófico",
IF(AND(Y63&gt;0,Y63&lt;=11,OR(E63="Lavado de Activos",E63="Financiación del Terrorismo")),"Mayor",
IF(AND(Y63&gt;11,Y63&lt;=19,OR(E63="Lavado de Activos",E63="Financiación del Terrorismo")),"Catastrófico",
IF(AND(Y63&gt;0,Y63&lt;=5,OR(E63="Corrupción",E63="Trámites, OPAs y Consultas de Acceso a la Información Pública")),"Moderado",
IF(AND(Y63&gt;5,Y63&lt;=11,OR(E63="Corrupción",E63="Trámites, OPAs y Consultas de Acceso a la Información Pública")),"Mayor",
IF(AND(Y63&gt;11,Y63&lt;=19,OR(E63="Corrupción",E63="Trámites, OPAs y Consultas de Acceso a la Información Pública")),"Catastrófico",""))))))))</f>
        <v/>
      </c>
      <c r="AA63" s="3"/>
      <c r="AB63" s="3"/>
      <c r="AC63" s="3"/>
      <c r="AD63" s="3"/>
      <c r="AE63" s="3"/>
      <c r="AF63" s="3"/>
      <c r="AG63" s="3"/>
      <c r="AH63" s="3"/>
      <c r="AI63" s="3"/>
      <c r="AJ63" s="3"/>
      <c r="AK63" s="3"/>
    </row>
    <row r="64" spans="1:37">
      <c r="A64" s="132"/>
      <c r="B64" s="101"/>
      <c r="C64" s="101"/>
      <c r="D64" s="101"/>
      <c r="E64" s="101"/>
      <c r="F64" s="128"/>
      <c r="G64" s="128"/>
      <c r="H64" s="128"/>
      <c r="I64" s="128"/>
      <c r="J64" s="128"/>
      <c r="K64" s="128"/>
      <c r="L64" s="128"/>
      <c r="M64" s="128"/>
      <c r="N64" s="128"/>
      <c r="O64" s="128"/>
      <c r="P64" s="128"/>
      <c r="Q64" s="128"/>
      <c r="R64" s="128"/>
      <c r="S64" s="128"/>
      <c r="T64" s="128"/>
      <c r="U64" s="128"/>
      <c r="V64" s="128"/>
      <c r="W64" s="128"/>
      <c r="X64" s="128"/>
      <c r="Y64" s="133"/>
      <c r="Z64" s="129"/>
    </row>
    <row r="65" spans="1:37">
      <c r="A65" s="132"/>
      <c r="B65" s="101"/>
      <c r="C65" s="101"/>
      <c r="D65" s="101"/>
      <c r="E65" s="101"/>
      <c r="F65" s="128"/>
      <c r="G65" s="128"/>
      <c r="H65" s="128"/>
      <c r="I65" s="128"/>
      <c r="J65" s="128"/>
      <c r="K65" s="128"/>
      <c r="L65" s="128"/>
      <c r="M65" s="128"/>
      <c r="N65" s="128"/>
      <c r="O65" s="128"/>
      <c r="P65" s="128"/>
      <c r="Q65" s="128"/>
      <c r="R65" s="128"/>
      <c r="S65" s="128"/>
      <c r="T65" s="128"/>
      <c r="U65" s="128"/>
      <c r="V65" s="128"/>
      <c r="W65" s="128"/>
      <c r="X65" s="128"/>
      <c r="Y65" s="133"/>
      <c r="Z65" s="129"/>
    </row>
    <row r="66" spans="1:37" ht="16.5" customHeight="1">
      <c r="A66" s="132">
        <v>20</v>
      </c>
      <c r="B66" s="101"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Riesgo'!B66:B68,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C66" s="101"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Riesgo'!C66:C68,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D66" s="101"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Riesgo'!G66:G68,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E66" s="101"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Riesgo'!H66:H68,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F66" s="128"/>
      <c r="G66" s="128"/>
      <c r="H66" s="128"/>
      <c r="I66" s="128"/>
      <c r="J66" s="128"/>
      <c r="K66" s="128"/>
      <c r="L66" s="128"/>
      <c r="M66" s="128"/>
      <c r="N66" s="128"/>
      <c r="O66" s="128"/>
      <c r="P66" s="128"/>
      <c r="Q66" s="128"/>
      <c r="R66" s="128"/>
      <c r="S66" s="128"/>
      <c r="T66" s="128"/>
      <c r="U66" s="128"/>
      <c r="V66" s="128"/>
      <c r="W66" s="128"/>
      <c r="X66" s="128"/>
      <c r="Y66" s="133" t="str">
        <f t="shared" ref="Y66" si="36">IF(OR(E66="",E66="No Aplica"),"",COUNTIF(F66:X68,"SI"))</f>
        <v/>
      </c>
      <c r="Z66" s="129" t="str">
        <f t="shared" ref="Z66" si="37">IF(AND(Y66=0,OR(U66="",U66="NO"),OR(E66="Corrupción",E66="Trámites, OPAs y Consultas de Acceso a la Información Pública")),"Moderado",
IF(AND(Y66=0,OR(U66="",U66="NO"),OR(E66="Lavado de Activos",E66="Financiación del Terrorismo")),"Mayor",
IF(AND(U66="SI"),"Catastrófico",
IF(AND(Y66&gt;0,Y66&lt;=11,OR(E66="Lavado de Activos",E66="Financiación del Terrorismo")),"Mayor",
IF(AND(Y66&gt;11,Y66&lt;=19,OR(E66="Lavado de Activos",E66="Financiación del Terrorismo")),"Catastrófico",
IF(AND(Y66&gt;0,Y66&lt;=5,OR(E66="Corrupción",E66="Trámites, OPAs y Consultas de Acceso a la Información Pública")),"Moderado",
IF(AND(Y66&gt;5,Y66&lt;=11,OR(E66="Corrupción",E66="Trámites, OPAs y Consultas de Acceso a la Información Pública")),"Mayor",
IF(AND(Y66&gt;11,Y66&lt;=19,OR(E66="Corrupción",E66="Trámites, OPAs y Consultas de Acceso a la Información Pública")),"Catastrófico",""))))))))</f>
        <v/>
      </c>
      <c r="AA66" s="3"/>
      <c r="AB66" s="3"/>
      <c r="AC66" s="3"/>
      <c r="AD66" s="3"/>
      <c r="AE66" s="3"/>
      <c r="AF66" s="3"/>
      <c r="AG66" s="3"/>
      <c r="AH66" s="3"/>
      <c r="AI66" s="3"/>
      <c r="AJ66" s="3"/>
      <c r="AK66" s="3"/>
    </row>
    <row r="67" spans="1:37">
      <c r="A67" s="132"/>
      <c r="B67" s="101"/>
      <c r="C67" s="101"/>
      <c r="D67" s="101"/>
      <c r="E67" s="101"/>
      <c r="F67" s="128"/>
      <c r="G67" s="128"/>
      <c r="H67" s="128"/>
      <c r="I67" s="128"/>
      <c r="J67" s="128"/>
      <c r="K67" s="128"/>
      <c r="L67" s="128"/>
      <c r="M67" s="128"/>
      <c r="N67" s="128"/>
      <c r="O67" s="128"/>
      <c r="P67" s="128"/>
      <c r="Q67" s="128"/>
      <c r="R67" s="128"/>
      <c r="S67" s="128"/>
      <c r="T67" s="128"/>
      <c r="U67" s="128"/>
      <c r="V67" s="128"/>
      <c r="W67" s="128"/>
      <c r="X67" s="128"/>
      <c r="Y67" s="133"/>
      <c r="Z67" s="129"/>
    </row>
    <row r="68" spans="1:37">
      <c r="A68" s="132"/>
      <c r="B68" s="101"/>
      <c r="C68" s="101"/>
      <c r="D68" s="101"/>
      <c r="E68" s="101"/>
      <c r="F68" s="128"/>
      <c r="G68" s="128"/>
      <c r="H68" s="128"/>
      <c r="I68" s="128"/>
      <c r="J68" s="128"/>
      <c r="K68" s="128"/>
      <c r="L68" s="128"/>
      <c r="M68" s="128"/>
      <c r="N68" s="128"/>
      <c r="O68" s="128"/>
      <c r="P68" s="128"/>
      <c r="Q68" s="128"/>
      <c r="R68" s="128"/>
      <c r="S68" s="128"/>
      <c r="T68" s="128"/>
      <c r="U68" s="128"/>
      <c r="V68" s="128"/>
      <c r="W68" s="128"/>
      <c r="X68" s="128"/>
      <c r="Y68" s="133"/>
      <c r="Z68" s="129"/>
    </row>
    <row r="69" spans="1:37"/>
    <row r="70" spans="1:37"/>
  </sheetData>
  <sheetProtection algorithmName="SHA-512" hashValue="4liCvhel8wEUF/tXkVVgYBh4HawzlbCmZMlmz6gCIUd/X95u884+vbhg6sKhx1Qw7nFahVNOt5f0SEOranx4bg==" saltValue="VDUdctCcwNa2l9jUxcNKow==" spinCount="100000" sheet="1" objects="1" scenarios="1" formatColumns="0" formatRows="0"/>
  <mergeCells count="554">
    <mergeCell ref="C1:W4"/>
    <mergeCell ref="C39:C41"/>
    <mergeCell ref="C42:C44"/>
    <mergeCell ref="C45:C47"/>
    <mergeCell ref="C48:C50"/>
    <mergeCell ref="C51:C53"/>
    <mergeCell ref="C54:C56"/>
    <mergeCell ref="C57:C59"/>
    <mergeCell ref="C60:C62"/>
    <mergeCell ref="V57:V59"/>
    <mergeCell ref="W57:W59"/>
    <mergeCell ref="U54:U56"/>
    <mergeCell ref="V54:V56"/>
    <mergeCell ref="W54:W56"/>
    <mergeCell ref="W48:W50"/>
    <mergeCell ref="T42:T44"/>
    <mergeCell ref="U42:U44"/>
    <mergeCell ref="V42:V44"/>
    <mergeCell ref="W42:W44"/>
    <mergeCell ref="P39:P41"/>
    <mergeCell ref="Q39:Q41"/>
    <mergeCell ref="R39:R41"/>
    <mergeCell ref="S39:S41"/>
    <mergeCell ref="J39:J41"/>
    <mergeCell ref="C12:C14"/>
    <mergeCell ref="C15:C17"/>
    <mergeCell ref="C18:C20"/>
    <mergeCell ref="C21:C23"/>
    <mergeCell ref="C24:C26"/>
    <mergeCell ref="C27:C29"/>
    <mergeCell ref="C30:C32"/>
    <mergeCell ref="C33:C35"/>
    <mergeCell ref="C36:C38"/>
    <mergeCell ref="T66:T68"/>
    <mergeCell ref="U66:U68"/>
    <mergeCell ref="V66:V68"/>
    <mergeCell ref="W66:W68"/>
    <mergeCell ref="X66:X68"/>
    <mergeCell ref="Y66:Y68"/>
    <mergeCell ref="Z66:Z68"/>
    <mergeCell ref="Y6:Y8"/>
    <mergeCell ref="Z6:Z8"/>
    <mergeCell ref="F6:X6"/>
    <mergeCell ref="K66:K68"/>
    <mergeCell ref="L66:L68"/>
    <mergeCell ref="M66:M68"/>
    <mergeCell ref="N66:N68"/>
    <mergeCell ref="O66:O68"/>
    <mergeCell ref="P66:P68"/>
    <mergeCell ref="Q66:Q68"/>
    <mergeCell ref="R66:R68"/>
    <mergeCell ref="S66:S68"/>
    <mergeCell ref="R63:R65"/>
    <mergeCell ref="S63:S65"/>
    <mergeCell ref="T63:T65"/>
    <mergeCell ref="U63:U65"/>
    <mergeCell ref="V63:V65"/>
    <mergeCell ref="A66:A68"/>
    <mergeCell ref="B66:B68"/>
    <mergeCell ref="D66:D68"/>
    <mergeCell ref="E66:E68"/>
    <mergeCell ref="F66:F68"/>
    <mergeCell ref="G66:G68"/>
    <mergeCell ref="H66:H68"/>
    <mergeCell ref="I66:I68"/>
    <mergeCell ref="J66:J68"/>
    <mergeCell ref="C66:C68"/>
    <mergeCell ref="W63:W65"/>
    <mergeCell ref="X63:X65"/>
    <mergeCell ref="Y63:Y65"/>
    <mergeCell ref="Z63:Z65"/>
    <mergeCell ref="S60:S62"/>
    <mergeCell ref="T60:T62"/>
    <mergeCell ref="U60:U62"/>
    <mergeCell ref="V60:V62"/>
    <mergeCell ref="W60:W62"/>
    <mergeCell ref="X60:X62"/>
    <mergeCell ref="Y60:Y62"/>
    <mergeCell ref="Z60:Z62"/>
    <mergeCell ref="T57:T59"/>
    <mergeCell ref="U57:U59"/>
    <mergeCell ref="A63:A65"/>
    <mergeCell ref="B63:B65"/>
    <mergeCell ref="D63:D65"/>
    <mergeCell ref="E63:E65"/>
    <mergeCell ref="F63:F65"/>
    <mergeCell ref="G63:G65"/>
    <mergeCell ref="H63:H65"/>
    <mergeCell ref="I63:I65"/>
    <mergeCell ref="J63:J65"/>
    <mergeCell ref="C63:C65"/>
    <mergeCell ref="K60:K62"/>
    <mergeCell ref="L60:L62"/>
    <mergeCell ref="M60:M62"/>
    <mergeCell ref="N60:N62"/>
    <mergeCell ref="O60:O62"/>
    <mergeCell ref="P60:P62"/>
    <mergeCell ref="Q60:Q62"/>
    <mergeCell ref="R60:R62"/>
    <mergeCell ref="K63:K65"/>
    <mergeCell ref="L63:L65"/>
    <mergeCell ref="M63:M65"/>
    <mergeCell ref="N63:N65"/>
    <mergeCell ref="O63:O65"/>
    <mergeCell ref="P63:P65"/>
    <mergeCell ref="Q63:Q65"/>
    <mergeCell ref="A60:A62"/>
    <mergeCell ref="B60:B62"/>
    <mergeCell ref="D60:D62"/>
    <mergeCell ref="E60:E62"/>
    <mergeCell ref="F60:F62"/>
    <mergeCell ref="G60:G62"/>
    <mergeCell ref="H60:H62"/>
    <mergeCell ref="I60:I62"/>
    <mergeCell ref="J60:J62"/>
    <mergeCell ref="X54:X56"/>
    <mergeCell ref="Y54:Y56"/>
    <mergeCell ref="Z54:Z56"/>
    <mergeCell ref="A57:A59"/>
    <mergeCell ref="B57:B59"/>
    <mergeCell ref="D57:D59"/>
    <mergeCell ref="E57:E59"/>
    <mergeCell ref="F57:F59"/>
    <mergeCell ref="G57:G59"/>
    <mergeCell ref="H57:H59"/>
    <mergeCell ref="I57:I59"/>
    <mergeCell ref="J57:J59"/>
    <mergeCell ref="K57:K59"/>
    <mergeCell ref="L57:L59"/>
    <mergeCell ref="M57:M59"/>
    <mergeCell ref="N57:N59"/>
    <mergeCell ref="O57:O59"/>
    <mergeCell ref="P57:P59"/>
    <mergeCell ref="Q57:Q59"/>
    <mergeCell ref="R57:R59"/>
    <mergeCell ref="S57:S59"/>
    <mergeCell ref="X57:X59"/>
    <mergeCell ref="Y57:Y59"/>
    <mergeCell ref="Z57:Z59"/>
    <mergeCell ref="X1:Z1"/>
    <mergeCell ref="X2:Z2"/>
    <mergeCell ref="X3:Z3"/>
    <mergeCell ref="X4:Z4"/>
    <mergeCell ref="A54:A56"/>
    <mergeCell ref="B54:B56"/>
    <mergeCell ref="D54:D56"/>
    <mergeCell ref="E54:E56"/>
    <mergeCell ref="F54:F56"/>
    <mergeCell ref="G54:G56"/>
    <mergeCell ref="H54:H56"/>
    <mergeCell ref="I54:I56"/>
    <mergeCell ref="J54:J56"/>
    <mergeCell ref="K54:K56"/>
    <mergeCell ref="L54:L56"/>
    <mergeCell ref="M54:M56"/>
    <mergeCell ref="N54:N56"/>
    <mergeCell ref="O54:O56"/>
    <mergeCell ref="P54:P56"/>
    <mergeCell ref="Q54:Q56"/>
    <mergeCell ref="R54:R56"/>
    <mergeCell ref="S54:S56"/>
    <mergeCell ref="T54:T56"/>
    <mergeCell ref="V48:V50"/>
    <mergeCell ref="X48:X50"/>
    <mergeCell ref="Y48:Y50"/>
    <mergeCell ref="A1:B4"/>
    <mergeCell ref="Z48:Z50"/>
    <mergeCell ref="T48:T50"/>
    <mergeCell ref="U48:U50"/>
    <mergeCell ref="O45:O47"/>
    <mergeCell ref="P45:P47"/>
    <mergeCell ref="Q45:Q47"/>
    <mergeCell ref="E45:E47"/>
    <mergeCell ref="Y39:Y41"/>
    <mergeCell ref="Z39:Z41"/>
    <mergeCell ref="T39:T41"/>
    <mergeCell ref="U39:U41"/>
    <mergeCell ref="Z42:Z44"/>
    <mergeCell ref="A45:A47"/>
    <mergeCell ref="B45:B47"/>
    <mergeCell ref="D45:D47"/>
    <mergeCell ref="F45:F47"/>
    <mergeCell ref="G45:G47"/>
    <mergeCell ref="H45:H47"/>
    <mergeCell ref="I45:I47"/>
    <mergeCell ref="J45:J47"/>
    <mergeCell ref="K45:K47"/>
    <mergeCell ref="X51:X53"/>
    <mergeCell ref="Y51:Y53"/>
    <mergeCell ref="N51:N53"/>
    <mergeCell ref="O51:O53"/>
    <mergeCell ref="P51:P53"/>
    <mergeCell ref="Q51:Q53"/>
    <mergeCell ref="R51:R53"/>
    <mergeCell ref="S51:S53"/>
    <mergeCell ref="H51:H53"/>
    <mergeCell ref="I51:I53"/>
    <mergeCell ref="J51:J53"/>
    <mergeCell ref="K51:K53"/>
    <mergeCell ref="L51:L53"/>
    <mergeCell ref="M51:M53"/>
    <mergeCell ref="A51:A53"/>
    <mergeCell ref="B51:B53"/>
    <mergeCell ref="D51:D53"/>
    <mergeCell ref="F51:F53"/>
    <mergeCell ref="G51:G53"/>
    <mergeCell ref="P48:P50"/>
    <mergeCell ref="Q48:Q50"/>
    <mergeCell ref="R48:R50"/>
    <mergeCell ref="S48:S50"/>
    <mergeCell ref="J48:J50"/>
    <mergeCell ref="K48:K50"/>
    <mergeCell ref="L48:L50"/>
    <mergeCell ref="M48:M50"/>
    <mergeCell ref="N48:N50"/>
    <mergeCell ref="O48:O50"/>
    <mergeCell ref="E51:E53"/>
    <mergeCell ref="E48:E50"/>
    <mergeCell ref="Z51:Z53"/>
    <mergeCell ref="T51:T53"/>
    <mergeCell ref="U51:U53"/>
    <mergeCell ref="V51:V53"/>
    <mergeCell ref="W51:W53"/>
    <mergeCell ref="X45:X47"/>
    <mergeCell ref="Y45:Y47"/>
    <mergeCell ref="Z45:Z47"/>
    <mergeCell ref="A48:A50"/>
    <mergeCell ref="B48:B50"/>
    <mergeCell ref="D48:D50"/>
    <mergeCell ref="F48:F50"/>
    <mergeCell ref="G48:G50"/>
    <mergeCell ref="H48:H50"/>
    <mergeCell ref="I48:I50"/>
    <mergeCell ref="R45:R47"/>
    <mergeCell ref="S45:S47"/>
    <mergeCell ref="T45:T47"/>
    <mergeCell ref="U45:U47"/>
    <mergeCell ref="V45:V47"/>
    <mergeCell ref="W45:W47"/>
    <mergeCell ref="L45:L47"/>
    <mergeCell ref="M45:M47"/>
    <mergeCell ref="N45:N47"/>
    <mergeCell ref="X42:X44"/>
    <mergeCell ref="Y42:Y44"/>
    <mergeCell ref="N42:N44"/>
    <mergeCell ref="O42:O44"/>
    <mergeCell ref="P42:P44"/>
    <mergeCell ref="Q42:Q44"/>
    <mergeCell ref="A42:A44"/>
    <mergeCell ref="B42:B44"/>
    <mergeCell ref="D42:D44"/>
    <mergeCell ref="R42:R44"/>
    <mergeCell ref="S42:S44"/>
    <mergeCell ref="K39:K41"/>
    <mergeCell ref="L39:L41"/>
    <mergeCell ref="M39:M41"/>
    <mergeCell ref="N39:N41"/>
    <mergeCell ref="O39:O41"/>
    <mergeCell ref="E42:E44"/>
    <mergeCell ref="J42:J44"/>
    <mergeCell ref="K42:K44"/>
    <mergeCell ref="L42:L44"/>
    <mergeCell ref="M42:M44"/>
    <mergeCell ref="H42:H44"/>
    <mergeCell ref="I42:I44"/>
    <mergeCell ref="F42:F44"/>
    <mergeCell ref="G42:G44"/>
    <mergeCell ref="Y36:Y38"/>
    <mergeCell ref="Z36:Z38"/>
    <mergeCell ref="A39:A41"/>
    <mergeCell ref="B39:B41"/>
    <mergeCell ref="D39:D41"/>
    <mergeCell ref="F39:F41"/>
    <mergeCell ref="G39:G41"/>
    <mergeCell ref="H39:H41"/>
    <mergeCell ref="I39:I41"/>
    <mergeCell ref="M36:M38"/>
    <mergeCell ref="O36:O38"/>
    <mergeCell ref="P36:P38"/>
    <mergeCell ref="Q36:Q38"/>
    <mergeCell ref="R36:R38"/>
    <mergeCell ref="S36:S38"/>
    <mergeCell ref="A36:A38"/>
    <mergeCell ref="B36:B38"/>
    <mergeCell ref="D36:D38"/>
    <mergeCell ref="F36:F38"/>
    <mergeCell ref="E36:E38"/>
    <mergeCell ref="E39:E41"/>
    <mergeCell ref="V39:V41"/>
    <mergeCell ref="W39:W41"/>
    <mergeCell ref="X39:X41"/>
    <mergeCell ref="Y30:Y32"/>
    <mergeCell ref="Z30:Z32"/>
    <mergeCell ref="Y33:Y35"/>
    <mergeCell ref="Z33:Z35"/>
    <mergeCell ref="Y24:Y26"/>
    <mergeCell ref="Z24:Z26"/>
    <mergeCell ref="Y27:Y29"/>
    <mergeCell ref="Z27:Z29"/>
    <mergeCell ref="Y18:Y20"/>
    <mergeCell ref="Z18:Z20"/>
    <mergeCell ref="Y21:Y23"/>
    <mergeCell ref="Z21:Z23"/>
    <mergeCell ref="Y12:Y14"/>
    <mergeCell ref="Z12:Z14"/>
    <mergeCell ref="Y15:Y17"/>
    <mergeCell ref="Z15:Z17"/>
    <mergeCell ref="Y9:Y11"/>
    <mergeCell ref="Z9:Z11"/>
    <mergeCell ref="S7:S8"/>
    <mergeCell ref="L9:L11"/>
    <mergeCell ref="M9:M11"/>
    <mergeCell ref="O9:O11"/>
    <mergeCell ref="P9:P11"/>
    <mergeCell ref="Q9:Q11"/>
    <mergeCell ref="R9:R11"/>
    <mergeCell ref="S9:S11"/>
    <mergeCell ref="W7:W8"/>
    <mergeCell ref="X7:X8"/>
    <mergeCell ref="W12:W14"/>
    <mergeCell ref="X12:X14"/>
    <mergeCell ref="T12:T14"/>
    <mergeCell ref="W9:W11"/>
    <mergeCell ref="X9:X11"/>
    <mergeCell ref="T9:T11"/>
    <mergeCell ref="X15:X17"/>
    <mergeCell ref="N15:N17"/>
    <mergeCell ref="Q21:Q23"/>
    <mergeCell ref="R21:R23"/>
    <mergeCell ref="S21:S23"/>
    <mergeCell ref="Q15:Q17"/>
    <mergeCell ref="R15:R17"/>
    <mergeCell ref="S15:S17"/>
    <mergeCell ref="M15:M17"/>
    <mergeCell ref="O15:O17"/>
    <mergeCell ref="P15:P17"/>
    <mergeCell ref="G12:G14"/>
    <mergeCell ref="H12:H14"/>
    <mergeCell ref="V27:V29"/>
    <mergeCell ref="L27:L29"/>
    <mergeCell ref="K7:K8"/>
    <mergeCell ref="N7:N8"/>
    <mergeCell ref="V7:V8"/>
    <mergeCell ref="K9:K11"/>
    <mergeCell ref="N9:N11"/>
    <mergeCell ref="V9:V11"/>
    <mergeCell ref="L7:L8"/>
    <mergeCell ref="M7:M8"/>
    <mergeCell ref="U9:U11"/>
    <mergeCell ref="T7:T8"/>
    <mergeCell ref="U7:U8"/>
    <mergeCell ref="O7:O8"/>
    <mergeCell ref="P7:P8"/>
    <mergeCell ref="Q7:Q8"/>
    <mergeCell ref="R7:R8"/>
    <mergeCell ref="K15:K17"/>
    <mergeCell ref="V15:V17"/>
    <mergeCell ref="I12:I14"/>
    <mergeCell ref="O27:O29"/>
    <mergeCell ref="P27:P29"/>
    <mergeCell ref="J12:J14"/>
    <mergeCell ref="K12:K14"/>
    <mergeCell ref="N12:N14"/>
    <mergeCell ref="V12:V14"/>
    <mergeCell ref="L12:L14"/>
    <mergeCell ref="M12:M14"/>
    <mergeCell ref="O12:O14"/>
    <mergeCell ref="P12:P14"/>
    <mergeCell ref="Q12:Q14"/>
    <mergeCell ref="R12:R14"/>
    <mergeCell ref="S12:S14"/>
    <mergeCell ref="U12:U14"/>
    <mergeCell ref="K36:K38"/>
    <mergeCell ref="N36:N38"/>
    <mergeCell ref="V36:V38"/>
    <mergeCell ref="L36:L38"/>
    <mergeCell ref="U33:U35"/>
    <mergeCell ref="T30:T32"/>
    <mergeCell ref="U30:U32"/>
    <mergeCell ref="R30:R32"/>
    <mergeCell ref="S30:S32"/>
    <mergeCell ref="K30:K32"/>
    <mergeCell ref="N30:N32"/>
    <mergeCell ref="V30:V32"/>
    <mergeCell ref="L30:L32"/>
    <mergeCell ref="M30:M32"/>
    <mergeCell ref="O30:O32"/>
    <mergeCell ref="P30:P32"/>
    <mergeCell ref="Q30:Q32"/>
    <mergeCell ref="G36:G38"/>
    <mergeCell ref="H36:H38"/>
    <mergeCell ref="H33:H35"/>
    <mergeCell ref="I33:I35"/>
    <mergeCell ref="J33:J35"/>
    <mergeCell ref="W33:W35"/>
    <mergeCell ref="X33:X35"/>
    <mergeCell ref="T33:T35"/>
    <mergeCell ref="K33:K35"/>
    <mergeCell ref="N33:N35"/>
    <mergeCell ref="V33:V35"/>
    <mergeCell ref="L33:L35"/>
    <mergeCell ref="M33:M35"/>
    <mergeCell ref="O33:O35"/>
    <mergeCell ref="P33:P35"/>
    <mergeCell ref="Q33:Q35"/>
    <mergeCell ref="R33:R35"/>
    <mergeCell ref="S33:S35"/>
    <mergeCell ref="I36:I38"/>
    <mergeCell ref="J36:J38"/>
    <mergeCell ref="W36:W38"/>
    <mergeCell ref="X36:X38"/>
    <mergeCell ref="T36:T38"/>
    <mergeCell ref="U36:U38"/>
    <mergeCell ref="K27:K29"/>
    <mergeCell ref="M27:M29"/>
    <mergeCell ref="A33:A35"/>
    <mergeCell ref="B33:B35"/>
    <mergeCell ref="D33:D35"/>
    <mergeCell ref="F33:F35"/>
    <mergeCell ref="G33:G35"/>
    <mergeCell ref="G30:G32"/>
    <mergeCell ref="H30:H32"/>
    <mergeCell ref="I30:I32"/>
    <mergeCell ref="J30:J32"/>
    <mergeCell ref="E33:E35"/>
    <mergeCell ref="A30:A32"/>
    <mergeCell ref="B30:B32"/>
    <mergeCell ref="D30:D32"/>
    <mergeCell ref="F30:F32"/>
    <mergeCell ref="E30:E32"/>
    <mergeCell ref="G27:G29"/>
    <mergeCell ref="H27:H29"/>
    <mergeCell ref="I27:I29"/>
    <mergeCell ref="J27:J29"/>
    <mergeCell ref="E27:E29"/>
    <mergeCell ref="F27:F29"/>
    <mergeCell ref="A27:A29"/>
    <mergeCell ref="W30:W32"/>
    <mergeCell ref="X30:X32"/>
    <mergeCell ref="X27:X29"/>
    <mergeCell ref="T27:T29"/>
    <mergeCell ref="U27:U29"/>
    <mergeCell ref="M24:M26"/>
    <mergeCell ref="O24:O26"/>
    <mergeCell ref="P24:P26"/>
    <mergeCell ref="Q24:Q26"/>
    <mergeCell ref="R24:R26"/>
    <mergeCell ref="S24:S26"/>
    <mergeCell ref="W27:W29"/>
    <mergeCell ref="Q27:Q29"/>
    <mergeCell ref="R27:R29"/>
    <mergeCell ref="S27:S29"/>
    <mergeCell ref="X24:X26"/>
    <mergeCell ref="T24:T26"/>
    <mergeCell ref="N27:N29"/>
    <mergeCell ref="D21:D23"/>
    <mergeCell ref="F21:F23"/>
    <mergeCell ref="G21:G23"/>
    <mergeCell ref="I24:I26"/>
    <mergeCell ref="J24:J26"/>
    <mergeCell ref="W15:W17"/>
    <mergeCell ref="G18:G20"/>
    <mergeCell ref="W21:W23"/>
    <mergeCell ref="H18:H20"/>
    <mergeCell ref="I18:I20"/>
    <mergeCell ref="W24:W26"/>
    <mergeCell ref="U24:U26"/>
    <mergeCell ref="K24:K26"/>
    <mergeCell ref="N24:N26"/>
    <mergeCell ref="V24:V26"/>
    <mergeCell ref="L24:L26"/>
    <mergeCell ref="J18:J20"/>
    <mergeCell ref="G24:G26"/>
    <mergeCell ref="H24:H26"/>
    <mergeCell ref="H21:H23"/>
    <mergeCell ref="I21:I23"/>
    <mergeCell ref="J21:J23"/>
    <mergeCell ref="T15:T17"/>
    <mergeCell ref="U15:U17"/>
    <mergeCell ref="X21:X23"/>
    <mergeCell ref="T21:T23"/>
    <mergeCell ref="K21:K23"/>
    <mergeCell ref="N21:N23"/>
    <mergeCell ref="V21:V23"/>
    <mergeCell ref="L21:L23"/>
    <mergeCell ref="T18:T20"/>
    <mergeCell ref="U18:U20"/>
    <mergeCell ref="U21:U23"/>
    <mergeCell ref="K18:K20"/>
    <mergeCell ref="N18:N20"/>
    <mergeCell ref="V18:V20"/>
    <mergeCell ref="W18:W20"/>
    <mergeCell ref="X18:X20"/>
    <mergeCell ref="L18:L20"/>
    <mergeCell ref="M18:M20"/>
    <mergeCell ref="O18:O20"/>
    <mergeCell ref="P18:P20"/>
    <mergeCell ref="Q18:Q20"/>
    <mergeCell ref="R18:R20"/>
    <mergeCell ref="S18:S20"/>
    <mergeCell ref="M21:M23"/>
    <mergeCell ref="O21:O23"/>
    <mergeCell ref="P21:P23"/>
    <mergeCell ref="A18:A20"/>
    <mergeCell ref="B18:B20"/>
    <mergeCell ref="D18:D20"/>
    <mergeCell ref="F18:F20"/>
    <mergeCell ref="F15:F17"/>
    <mergeCell ref="A15:A17"/>
    <mergeCell ref="B15:B17"/>
    <mergeCell ref="D15:D17"/>
    <mergeCell ref="L15:L17"/>
    <mergeCell ref="G15:G17"/>
    <mergeCell ref="H15:H17"/>
    <mergeCell ref="I15:I17"/>
    <mergeCell ref="J15:J17"/>
    <mergeCell ref="G9:G11"/>
    <mergeCell ref="D9:D11"/>
    <mergeCell ref="G7:G8"/>
    <mergeCell ref="H7:H8"/>
    <mergeCell ref="I7:I8"/>
    <mergeCell ref="J7:J8"/>
    <mergeCell ref="A7:A8"/>
    <mergeCell ref="B7:B8"/>
    <mergeCell ref="D7:D8"/>
    <mergeCell ref="H9:H11"/>
    <mergeCell ref="I9:I11"/>
    <mergeCell ref="J9:J11"/>
    <mergeCell ref="C7:C8"/>
    <mergeCell ref="C9:C11"/>
    <mergeCell ref="B27:B29"/>
    <mergeCell ref="D27:D29"/>
    <mergeCell ref="A21:A23"/>
    <mergeCell ref="B21:B23"/>
    <mergeCell ref="A24:A26"/>
    <mergeCell ref="B24:B26"/>
    <mergeCell ref="D24:D26"/>
    <mergeCell ref="F7:F8"/>
    <mergeCell ref="A6:E6"/>
    <mergeCell ref="E7:E8"/>
    <mergeCell ref="E9:E11"/>
    <mergeCell ref="E12:E14"/>
    <mergeCell ref="E15:E17"/>
    <mergeCell ref="E18:E20"/>
    <mergeCell ref="E21:E23"/>
    <mergeCell ref="E24:E26"/>
    <mergeCell ref="A12:A14"/>
    <mergeCell ref="B12:B14"/>
    <mergeCell ref="D12:D14"/>
    <mergeCell ref="F12:F14"/>
    <mergeCell ref="F24:F26"/>
    <mergeCell ref="A9:A11"/>
    <mergeCell ref="B9:B11"/>
    <mergeCell ref="F9:F11"/>
  </mergeCells>
  <conditionalFormatting sqref="B9:B11 D9:Y11">
    <cfRule type="expression" dxfId="269" priority="156">
      <formula>IF($E9="No aplica",1,0)</formula>
    </cfRule>
  </conditionalFormatting>
  <conditionalFormatting sqref="Z9">
    <cfRule type="cellIs" dxfId="268" priority="102" operator="equal">
      <formula>"Catastrófico"</formula>
    </cfRule>
    <cfRule type="cellIs" dxfId="267" priority="103" operator="equal">
      <formula>"Mayor"</formula>
    </cfRule>
    <cfRule type="cellIs" dxfId="266" priority="104" operator="equal">
      <formula>"Moderado"</formula>
    </cfRule>
    <cfRule type="cellIs" dxfId="265" priority="105" operator="equal">
      <formula>"Menor"</formula>
    </cfRule>
    <cfRule type="cellIs" dxfId="264" priority="106" operator="equal">
      <formula>"Leve"</formula>
    </cfRule>
  </conditionalFormatting>
  <conditionalFormatting sqref="Z9:Z11">
    <cfRule type="expression" dxfId="263" priority="101">
      <formula>IF($E9="No aplica",1,0)</formula>
    </cfRule>
  </conditionalFormatting>
  <conditionalFormatting sqref="B12:B68 D12:X38 D42:X68 D39:E41">
    <cfRule type="expression" dxfId="262" priority="82">
      <formula>IF($E12="No aplica",1,0)</formula>
    </cfRule>
  </conditionalFormatting>
  <conditionalFormatting sqref="C9:C11">
    <cfRule type="expression" dxfId="261" priority="75">
      <formula>IF($E9="No aplica",1,0)</formula>
    </cfRule>
  </conditionalFormatting>
  <conditionalFormatting sqref="C12:C14">
    <cfRule type="expression" dxfId="260" priority="73">
      <formula>IF($E12="No aplica",1,0)</formula>
    </cfRule>
  </conditionalFormatting>
  <conditionalFormatting sqref="C15:C68">
    <cfRule type="expression" dxfId="259" priority="72">
      <formula>IF($E15="No aplica",1,0)</formula>
    </cfRule>
  </conditionalFormatting>
  <conditionalFormatting sqref="Y12:Y68">
    <cfRule type="expression" dxfId="258" priority="8">
      <formula>IF($E12="No aplica",1,0)</formula>
    </cfRule>
  </conditionalFormatting>
  <conditionalFormatting sqref="Z12 Z15 Z18 Z21 Z24 Z27 Z30 Z33 Z36 Z39 Z42 Z45 Z48 Z51 Z54 Z57 Z60 Z63 Z66">
    <cfRule type="cellIs" dxfId="257" priority="3" operator="equal">
      <formula>"Catastrófico"</formula>
    </cfRule>
    <cfRule type="cellIs" dxfId="256" priority="4" operator="equal">
      <formula>"Mayor"</formula>
    </cfRule>
    <cfRule type="cellIs" dxfId="255" priority="5" operator="equal">
      <formula>"Moderado"</formula>
    </cfRule>
    <cfRule type="cellIs" dxfId="254" priority="6" operator="equal">
      <formula>"Menor"</formula>
    </cfRule>
    <cfRule type="cellIs" dxfId="253" priority="7" operator="equal">
      <formula>"Leve"</formula>
    </cfRule>
  </conditionalFormatting>
  <conditionalFormatting sqref="Z12:Z68">
    <cfRule type="expression" dxfId="252" priority="2">
      <formula>IF($E12="No aplica",1,0)</formula>
    </cfRule>
  </conditionalFormatting>
  <conditionalFormatting sqref="F39:X41">
    <cfRule type="expression" dxfId="251" priority="1">
      <formula>IF($E39="No aplica",1,0)</formula>
    </cfRule>
  </conditionalFormatting>
  <dataValidations count="1">
    <dataValidation type="list" allowBlank="1" showInputMessage="1" showErrorMessage="1" sqref="F9:X68">
      <formula1>IF(OR($D9="No aplica",$D9=""),"",SI_NO)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P70"/>
  <sheetViews>
    <sheetView zoomScale="80" zoomScaleNormal="80" workbookViewId="0">
      <pane ySplit="8" topLeftCell="A25" activePane="bottomLeft" state="frozen"/>
      <selection pane="bottomLeft" activeCell="B39" sqref="B39:B41"/>
    </sheetView>
  </sheetViews>
  <sheetFormatPr baseColWidth="10" defaultColWidth="0" defaultRowHeight="14.4" zeroHeight="1"/>
  <cols>
    <col min="1" max="1" width="4" style="8" bestFit="1" customWidth="1"/>
    <col min="2" max="3" width="18.88671875" style="8" customWidth="1"/>
    <col min="4" max="4" width="27.44140625" style="8" customWidth="1"/>
    <col min="5" max="5" width="20.33203125" style="8" customWidth="1"/>
    <col min="6" max="6" width="19.5546875" style="8" customWidth="1"/>
    <col min="7" max="7" width="22.6640625" style="8" customWidth="1"/>
    <col min="8" max="8" width="29.44140625" style="8" customWidth="1"/>
    <col min="9" max="9" width="20.33203125" style="8" customWidth="1"/>
    <col min="10" max="10" width="42" style="8" customWidth="1"/>
    <col min="11" max="12" width="26.33203125" style="8" customWidth="1"/>
    <col min="13" max="13" width="11.44140625" style="2" customWidth="1"/>
    <col min="14" max="16" width="11.44140625" style="2" hidden="1" customWidth="1"/>
    <col min="17" max="16384" width="11.44140625" style="4" hidden="1"/>
  </cols>
  <sheetData>
    <row r="1" spans="1:16" ht="15.75" customHeight="1">
      <c r="A1" s="144"/>
      <c r="B1" s="145"/>
      <c r="C1" s="143" t="s">
        <v>162</v>
      </c>
      <c r="D1" s="143"/>
      <c r="E1" s="143"/>
      <c r="F1" s="143"/>
      <c r="G1" s="143"/>
      <c r="H1" s="143"/>
      <c r="I1" s="143"/>
      <c r="J1" s="143"/>
      <c r="K1" s="151" t="s">
        <v>264</v>
      </c>
      <c r="L1" s="151"/>
      <c r="M1" s="3"/>
      <c r="N1" s="3"/>
      <c r="O1" s="3"/>
      <c r="P1" s="3"/>
    </row>
    <row r="2" spans="1:16" ht="15.75" customHeight="1">
      <c r="A2" s="146"/>
      <c r="B2" s="147"/>
      <c r="C2" s="143"/>
      <c r="D2" s="143"/>
      <c r="E2" s="143"/>
      <c r="F2" s="143"/>
      <c r="G2" s="143"/>
      <c r="H2" s="143"/>
      <c r="I2" s="143"/>
      <c r="J2" s="143"/>
      <c r="K2" s="151" t="s">
        <v>263</v>
      </c>
      <c r="L2" s="151"/>
      <c r="M2" s="3"/>
      <c r="N2" s="3"/>
      <c r="O2" s="3"/>
      <c r="P2" s="3"/>
    </row>
    <row r="3" spans="1:16" ht="15.75" customHeight="1">
      <c r="A3" s="146"/>
      <c r="B3" s="147"/>
      <c r="C3" s="143"/>
      <c r="D3" s="143"/>
      <c r="E3" s="143"/>
      <c r="F3" s="143"/>
      <c r="G3" s="143"/>
      <c r="H3" s="143"/>
      <c r="I3" s="143"/>
      <c r="J3" s="143"/>
      <c r="K3" s="151" t="s">
        <v>315</v>
      </c>
      <c r="L3" s="151"/>
      <c r="M3" s="3"/>
      <c r="N3" s="3"/>
      <c r="O3" s="3"/>
      <c r="P3" s="3"/>
    </row>
    <row r="4" spans="1:16" ht="15.75" customHeight="1">
      <c r="A4" s="148"/>
      <c r="B4" s="149"/>
      <c r="C4" s="143"/>
      <c r="D4" s="143"/>
      <c r="E4" s="143"/>
      <c r="F4" s="143"/>
      <c r="G4" s="143"/>
      <c r="H4" s="143"/>
      <c r="I4" s="143"/>
      <c r="J4" s="143"/>
      <c r="K4" s="151" t="s">
        <v>355</v>
      </c>
      <c r="L4" s="151"/>
      <c r="M4" s="3"/>
      <c r="N4" s="3"/>
      <c r="O4" s="3"/>
      <c r="P4" s="3"/>
    </row>
    <row r="5" spans="1:16">
      <c r="A5" s="12"/>
      <c r="B5" s="12"/>
      <c r="C5" s="12"/>
      <c r="D5" s="12"/>
      <c r="E5" s="12"/>
      <c r="F5" s="12"/>
      <c r="G5" s="12"/>
      <c r="H5" s="12"/>
      <c r="I5" s="12"/>
      <c r="J5" s="12"/>
      <c r="K5" s="12"/>
      <c r="L5" s="12"/>
      <c r="M5" s="3"/>
      <c r="N5" s="3"/>
      <c r="O5" s="3"/>
      <c r="P5" s="3"/>
    </row>
    <row r="6" spans="1:16" ht="15.75" customHeight="1">
      <c r="A6" s="152" t="s">
        <v>109</v>
      </c>
      <c r="B6" s="153"/>
      <c r="C6" s="153"/>
      <c r="D6" s="153"/>
      <c r="E6" s="153"/>
      <c r="F6" s="153"/>
      <c r="G6" s="154"/>
      <c r="H6" s="119" t="s">
        <v>161</v>
      </c>
      <c r="I6" s="119"/>
      <c r="J6" s="119"/>
      <c r="K6" s="119"/>
      <c r="L6" s="119"/>
      <c r="M6" s="3"/>
      <c r="N6" s="3"/>
      <c r="O6" s="3"/>
      <c r="P6" s="3"/>
    </row>
    <row r="7" spans="1:16" ht="18" customHeight="1">
      <c r="A7" s="138" t="s">
        <v>88</v>
      </c>
      <c r="B7" s="120" t="s">
        <v>39</v>
      </c>
      <c r="C7" s="120" t="s">
        <v>319</v>
      </c>
      <c r="D7" s="120" t="s">
        <v>1</v>
      </c>
      <c r="E7" s="120" t="s">
        <v>86</v>
      </c>
      <c r="F7" s="104" t="s">
        <v>2</v>
      </c>
      <c r="G7" s="104" t="s">
        <v>320</v>
      </c>
      <c r="H7" s="137" t="s">
        <v>146</v>
      </c>
      <c r="I7" s="137" t="s">
        <v>147</v>
      </c>
      <c r="J7" s="120" t="s">
        <v>159</v>
      </c>
      <c r="K7" s="137" t="s">
        <v>148</v>
      </c>
      <c r="L7" s="137" t="s">
        <v>149</v>
      </c>
      <c r="M7" s="3"/>
      <c r="N7" s="3"/>
      <c r="O7" s="3"/>
      <c r="P7" s="3"/>
    </row>
    <row r="8" spans="1:16" ht="35.25" customHeight="1">
      <c r="A8" s="138"/>
      <c r="B8" s="120"/>
      <c r="C8" s="120"/>
      <c r="D8" s="120"/>
      <c r="E8" s="120"/>
      <c r="F8" s="104"/>
      <c r="G8" s="104"/>
      <c r="H8" s="137"/>
      <c r="I8" s="137"/>
      <c r="J8" s="120"/>
      <c r="K8" s="137"/>
      <c r="L8" s="137"/>
      <c r="M8" s="13"/>
      <c r="N8" s="13"/>
      <c r="O8" s="13"/>
      <c r="P8" s="13"/>
    </row>
    <row r="9" spans="1:16" ht="16.5" customHeight="1">
      <c r="A9" s="132">
        <v>1</v>
      </c>
      <c r="B9" s="101" t="str">
        <f>IF(MID('2. Identificación del Riesgo'!H9:H11,1,27)="Seguridad de la Información",'2. Identificación del Riesgo'!B9:B11,
IF('2. Identificación del Riesgo'!H9:H11="","",
IF(MID('2. Identificación del Riesgo'!H9:H11,1,27)&lt;&gt;"Seguridad de la Información","No aplica")))</f>
        <v>No aplica</v>
      </c>
      <c r="C9" s="101" t="str">
        <f>IF(MID('2. Identificación del Riesgo'!H9:H11,1,27)="Seguridad de la Información",'2. Identificación del Riesgo'!C9:C11,
IF('2. Identificación del Riesgo'!H9:H11="","",
IF(MID('2. Identificación del Riesgo'!H9:H11,1,27)&lt;&gt;"Seguridad de la Información","No aplica")))</f>
        <v>No aplica</v>
      </c>
      <c r="D9" s="101" t="str">
        <f>IF(MID('2. Identificación del Riesgo'!H9:H11,1,27)="Seguridad de la Información",'2. Identificación del Riesgo'!G9:G11,
IF('2. Identificación del Riesgo'!H9:H11="","",
IF(MID('2. Identificación del Riesgo'!H9:H11,1,27)&lt;&gt;"Seguridad de la Información","No aplica")))</f>
        <v>No aplica</v>
      </c>
      <c r="E9" s="101" t="str">
        <f>IF(MID('2. Identificación del Riesgo'!H9:H11,1,27)="Seguridad de la Información",'2. Identificación del Riesgo'!H9:H11,
IF('2. Identificación del Riesgo'!H9:H11="","",
IF(MID('2. Identificación del Riesgo'!H9:H11,1,27)&lt;&gt;"Seguridad de la Información","No aplica")))</f>
        <v>No aplica</v>
      </c>
      <c r="F9" s="101" t="str">
        <f>IF(MID('2. Identificación del Riesgo'!H9:H11,1,27)="Seguridad de la Información",'2. Identificación del Riesgo'!I9:I11,
IF('2. Identificación del Riesgo'!H9:H11="","",
IF(MID('2. Identificación del Riesgo'!H9:H11,1,27)&lt;&gt;"Seguridad de la Información","No aplica")))</f>
        <v>No aplica</v>
      </c>
      <c r="G9" s="101" t="str">
        <f>IF(MID('2. Identificación del Riesgo'!H9:H11,1,27)="Seguridad de la Información",CONCATENATE("Probabilidad: ",'2. Identificación del Riesgo'!K9:K11,"
","Impacto: ",'2. Identificación del Riesgo'!N9:N11,"
","Zona de Riesgo: ",'2. Identificación del Riesgo'!P9:P11),
IF('2. Identificación del Riesgo'!H9:H11="","",
IF(MID('2. Identificación del Riesgo'!H9:H11,1,27)&lt;&gt;"Seguridad de la Información","No aplica")))</f>
        <v>No aplica</v>
      </c>
      <c r="H9" s="128"/>
      <c r="I9" s="128"/>
      <c r="J9" s="150" t="str">
        <f>IF(I9="Información","Información fisica o digital como contratos, acuerdos de confidencialidad, manuales, procedimientos operativos, registros contables, bases de datos, entre otros.",
IF(I9="Software","Activo informático lógico como programas, herramientas ofimáticas o sistemas lógicos para la ejecución de las actividades.",
IF(I9="Hardware","Equipos físicos de cómputo y de comunicaciones como, servidores, biométricos que por su criticidad son considerados activos de información.",
IF(I9="Servicios","Servicio brindado por parte de la entidad para el apoyo de las actividades de los procesos, tales como: Servicios WEB, intranet, CRM, ERP, Portales organizacionales, Aplicaciones entre otros (Pueden estar compuestos por hardware y software).",
IF(I9="Intangibles","Se consideran intangibles aquellos activos inmateriales que otorgan a la entidad una ventaja competitiva relevante, uno de ellos es la imagen corporativa, reputación o el good will, entre otros.",
IF(I9="Componentes de Red","Medios necesarios para realizar la conexión de los elementos de hardware y software en una red, por ejemplo, el cableado estructurado y tarjetas de red, routers, switches, entre otros.",
IF(I9="Personas","Aquellos roles que, por su conocimiento, experiencia y criticidad para el proceso, son considerados activos de información, por ejemplo: personal con experiencia y capacitado para realizar una tarea específica en la ejecución de las actividades.",
IF(I9="Instalaciones","Espacio o área asignada para alojar y salvaguardar los datos considerados como activos críticos para la empresa.",""))))))))</f>
        <v/>
      </c>
      <c r="K9" s="128"/>
      <c r="L9" s="128"/>
      <c r="M9" s="14"/>
      <c r="N9" s="14"/>
      <c r="O9" s="14"/>
      <c r="P9" s="14"/>
    </row>
    <row r="10" spans="1:16">
      <c r="A10" s="132"/>
      <c r="B10" s="101"/>
      <c r="C10" s="101"/>
      <c r="D10" s="101"/>
      <c r="E10" s="101"/>
      <c r="F10" s="101"/>
      <c r="G10" s="101"/>
      <c r="H10" s="128"/>
      <c r="I10" s="128"/>
      <c r="J10" s="150"/>
      <c r="K10" s="128"/>
      <c r="L10" s="128"/>
      <c r="M10" s="3"/>
      <c r="N10" s="3"/>
      <c r="O10" s="3"/>
      <c r="P10" s="3"/>
    </row>
    <row r="11" spans="1:16">
      <c r="A11" s="132"/>
      <c r="B11" s="101"/>
      <c r="C11" s="101"/>
      <c r="D11" s="101"/>
      <c r="E11" s="101"/>
      <c r="F11" s="101"/>
      <c r="G11" s="101"/>
      <c r="H11" s="128"/>
      <c r="I11" s="128"/>
      <c r="J11" s="150"/>
      <c r="K11" s="128"/>
      <c r="L11" s="128"/>
      <c r="M11" s="3"/>
      <c r="N11" s="3"/>
      <c r="O11" s="3"/>
      <c r="P11" s="3"/>
    </row>
    <row r="12" spans="1:16" ht="16.5" customHeight="1">
      <c r="A12" s="132">
        <v>2</v>
      </c>
      <c r="B12" s="101" t="str">
        <f>IF(MID('2. Identificación del Riesgo'!H12:H14,1,27)="Seguridad de la Información",'2. Identificación del Riesgo'!B12:B14,
IF('2. Identificación del Riesgo'!H12:H14="","",
IF(MID('2. Identificación del Riesgo'!H12:H14,1,27)&lt;&gt;"Seguridad de la Información","No aplica")))</f>
        <v>No aplica</v>
      </c>
      <c r="C12" s="101" t="str">
        <f>IF(MID('2. Identificación del Riesgo'!H12:H14,1,27)="Seguridad de la Información",'2. Identificación del Riesgo'!C12:C14,
IF('2. Identificación del Riesgo'!H12:H14="","",
IF(MID('2. Identificación del Riesgo'!H12:H14,1,27)&lt;&gt;"Seguridad de la Información","No aplica")))</f>
        <v>No aplica</v>
      </c>
      <c r="D12" s="101" t="str">
        <f>IF(MID('2. Identificación del Riesgo'!H12:H14,1,27)="Seguridad de la Información",'2. Identificación del Riesgo'!G12:G14,
IF('2. Identificación del Riesgo'!H12:H14="","",
IF(MID('2. Identificación del Riesgo'!H12:H14,1,27)&lt;&gt;"Seguridad de la Información","No aplica")))</f>
        <v>No aplica</v>
      </c>
      <c r="E12" s="101" t="str">
        <f>IF(MID('2. Identificación del Riesgo'!H12:H14,1,27)="Seguridad de la Información",'2. Identificación del Riesgo'!H12:H14,
IF('2. Identificación del Riesgo'!H12:H14="","",
IF(MID('2. Identificación del Riesgo'!H12:H14,1,27)&lt;&gt;"Seguridad de la Información","No aplica")))</f>
        <v>No aplica</v>
      </c>
      <c r="F12" s="101" t="str">
        <f>IF(MID('2. Identificación del Riesgo'!H12:H14,1,27)="Seguridad de la Información",'2. Identificación del Riesgo'!I12:I14,
IF('2. Identificación del Riesgo'!H12:H14="","",
IF(MID('2. Identificación del Riesgo'!H12:H14,1,27)&lt;&gt;"Seguridad de la Información","No aplica")))</f>
        <v>No aplica</v>
      </c>
      <c r="G12" s="101" t="str">
        <f>IF(MID('2. Identificación del Riesgo'!H12:H14,1,27)="Seguridad de la Información",CONCATENATE("Probabilidad: ",'2. Identificación del Riesgo'!K12:K14,"
","Impacto: ",'2. Identificación del Riesgo'!N12:N14,"
","Zona de Riesgo: ",'2. Identificación del Riesgo'!P12:P14),
IF('2. Identificación del Riesgo'!H12:H14="","",
IF(MID('2. Identificación del Riesgo'!H12:H14,1,27)&lt;&gt;"Seguridad de la Información","No aplica")))</f>
        <v>No aplica</v>
      </c>
      <c r="H12" s="128"/>
      <c r="I12" s="128"/>
      <c r="J12" s="150" t="str">
        <f t="shared" ref="J12" si="0">IF(I12="Información","Información fisica o digital como contratos, acuerdos de confidencialidad, manuales, procedimientos operativos, registros contables, bases de datos, entre otros.",
IF(I12="Software","Activo informático lógico como programas, herramientas ofimáticas o sistemas lógicos para la ejecución de las actividades.",
IF(I12="Hardware","Equipos físicos de cómputo y de comunicaciones como, servidores, biométricos que por su criticidad son considerados activos de información.",
IF(I12="Servicios","Servicio brindado por parte de la entidad para el apoyo de las actividades de los procesos, tales como: Servicios WEB, intranet, CRM, ERP, Portales organizacionales, Aplicaciones entre otros (Pueden estar compuestos por hardware y software).",
IF(I12="Intangibles","Se consideran intangibles aquellos activos inmateriales que otorgan a la entidad una ventaja competitiva relevante, uno de ellos es la imagen corporativa, reputación o el good will, entre otros.",
IF(I12="Componentes de Red","Medios necesarios para realizar la conexión de los elementos de hardware y software en una red, por ejemplo, el cableado estructurado y tarjetas de red, routers, switches, entre otros.",
IF(I12="Personas","Aquellos roles que, por su conocimiento, experiencia y criticidad para el proceso, son considerados activos de información, por ejemplo: personal con experiencia y capacitado para realizar una tarea específica en la ejecución de las actividades.",
IF(I12="Instalaciones","Espacio o área asignada para alojar y salvaguardar los datos considerados como activos críticos para la empresa.",""))))))))</f>
        <v/>
      </c>
      <c r="K12" s="128"/>
      <c r="L12" s="128"/>
      <c r="M12" s="3"/>
      <c r="N12" s="3"/>
      <c r="O12" s="3"/>
      <c r="P12" s="3"/>
    </row>
    <row r="13" spans="1:16">
      <c r="A13" s="132"/>
      <c r="B13" s="101"/>
      <c r="C13" s="101"/>
      <c r="D13" s="101"/>
      <c r="E13" s="101"/>
      <c r="F13" s="101"/>
      <c r="G13" s="101"/>
      <c r="H13" s="128"/>
      <c r="I13" s="128"/>
      <c r="J13" s="150"/>
      <c r="K13" s="128"/>
      <c r="L13" s="128"/>
      <c r="M13" s="3"/>
      <c r="N13" s="3"/>
      <c r="O13" s="3"/>
      <c r="P13" s="3"/>
    </row>
    <row r="14" spans="1:16">
      <c r="A14" s="132"/>
      <c r="B14" s="101"/>
      <c r="C14" s="101"/>
      <c r="D14" s="101"/>
      <c r="E14" s="101"/>
      <c r="F14" s="101"/>
      <c r="G14" s="101"/>
      <c r="H14" s="128"/>
      <c r="I14" s="128"/>
      <c r="J14" s="150"/>
      <c r="K14" s="128"/>
      <c r="L14" s="128"/>
      <c r="M14" s="3"/>
      <c r="N14" s="3"/>
      <c r="O14" s="3"/>
      <c r="P14" s="3"/>
    </row>
    <row r="15" spans="1:16" ht="16.5" customHeight="1">
      <c r="A15" s="132">
        <v>3</v>
      </c>
      <c r="B15" s="101" t="str">
        <f>IF(MID('2. Identificación del Riesgo'!H15:H17,1,27)="Seguridad de la Información",'2. Identificación del Riesgo'!B15:B17,
IF('2. Identificación del Riesgo'!H15:H17="","",
IF(MID('2. Identificación del Riesgo'!H15:H17,1,27)&lt;&gt;"Seguridad de la Información","No aplica")))</f>
        <v>No aplica</v>
      </c>
      <c r="C15" s="101" t="str">
        <f>IF(MID('2. Identificación del Riesgo'!H15:H17,1,27)="Seguridad de la Información",'2. Identificación del Riesgo'!C15:C17,
IF('2. Identificación del Riesgo'!H15:H17="","",
IF(MID('2. Identificación del Riesgo'!H15:H17,1,27)&lt;&gt;"Seguridad de la Información","No aplica")))</f>
        <v>No aplica</v>
      </c>
      <c r="D15" s="101" t="str">
        <f>IF(MID('2. Identificación del Riesgo'!H15:H17,1,27)="Seguridad de la Información",'2. Identificación del Riesgo'!G15:G17,
IF('2. Identificación del Riesgo'!H15:H17="","",
IF(MID('2. Identificación del Riesgo'!H15:H17,1,27)&lt;&gt;"Seguridad de la Información","No aplica")))</f>
        <v>No aplica</v>
      </c>
      <c r="E15" s="101" t="str">
        <f>IF(MID('2. Identificación del Riesgo'!H15:H17,1,27)="Seguridad de la Información",'2. Identificación del Riesgo'!H15:H17,
IF('2. Identificación del Riesgo'!H15:H17="","",
IF(MID('2. Identificación del Riesgo'!H15:H17,1,27)&lt;&gt;"Seguridad de la Información","No aplica")))</f>
        <v>No aplica</v>
      </c>
      <c r="F15" s="101" t="str">
        <f>IF(MID('2. Identificación del Riesgo'!H15:H17,1,27)="Seguridad de la Información",'2. Identificación del Riesgo'!I15:I17,
IF('2. Identificación del Riesgo'!H15:H17="","",
IF(MID('2. Identificación del Riesgo'!H15:H17,1,27)&lt;&gt;"Seguridad de la Información","No aplica")))</f>
        <v>No aplica</v>
      </c>
      <c r="G15" s="101" t="str">
        <f>IF(MID('2. Identificación del Riesgo'!H15:H17,1,27)="Seguridad de la Información",CONCATENATE("Probabilidad: ",'2. Identificación del Riesgo'!K15:K17,"
","Impacto: ",'2. Identificación del Riesgo'!N15:N17,"
","Zona de Riesgo: ",'2. Identificación del Riesgo'!P15:P17),
IF('2. Identificación del Riesgo'!H15:H17="","",
IF(MID('2. Identificación del Riesgo'!H15:H17,1,27)&lt;&gt;"Seguridad de la Información","No aplica")))</f>
        <v>No aplica</v>
      </c>
      <c r="H15" s="128"/>
      <c r="I15" s="128"/>
      <c r="J15" s="150" t="str">
        <f t="shared" ref="J15" si="1">IF(I15="Información","Información fisica o digital como contratos, acuerdos de confidencialidad, manuales, procedimientos operativos, registros contables, bases de datos, entre otros.",
IF(I15="Software","Activo informático lógico como programas, herramientas ofimáticas o sistemas lógicos para la ejecución de las actividades.",
IF(I15="Hardware","Equipos físicos de cómputo y de comunicaciones como, servidores, biométricos que por su criticidad son considerados activos de información.",
IF(I15="Servicios","Servicio brindado por parte de la entidad para el apoyo de las actividades de los procesos, tales como: Servicios WEB, intranet, CRM, ERP, Portales organizacionales, Aplicaciones entre otros (Pueden estar compuestos por hardware y software).",
IF(I15="Intangibles","Se consideran intangibles aquellos activos inmateriales que otorgan a la entidad una ventaja competitiva relevante, uno de ellos es la imagen corporativa, reputación o el good will, entre otros.",
IF(I15="Componentes de Red","Medios necesarios para realizar la conexión de los elementos de hardware y software en una red, por ejemplo, el cableado estructurado y tarjetas de red, routers, switches, entre otros.",
IF(I15="Personas","Aquellos roles que, por su conocimiento, experiencia y criticidad para el proceso, son considerados activos de información, por ejemplo: personal con experiencia y capacitado para realizar una tarea específica en la ejecución de las actividades.",
IF(I15="Instalaciones","Espacio o área asignada para alojar y salvaguardar los datos considerados como activos críticos para la empresa.",""))))))))</f>
        <v/>
      </c>
      <c r="K15" s="128"/>
      <c r="L15" s="128"/>
      <c r="M15" s="3"/>
      <c r="N15" s="3"/>
      <c r="O15" s="3"/>
      <c r="P15" s="3"/>
    </row>
    <row r="16" spans="1:16">
      <c r="A16" s="132"/>
      <c r="B16" s="101"/>
      <c r="C16" s="101"/>
      <c r="D16" s="101"/>
      <c r="E16" s="101"/>
      <c r="F16" s="101"/>
      <c r="G16" s="101"/>
      <c r="H16" s="128"/>
      <c r="I16" s="128"/>
      <c r="J16" s="150"/>
      <c r="K16" s="128"/>
      <c r="L16" s="128"/>
      <c r="M16" s="3"/>
      <c r="N16" s="3"/>
      <c r="O16" s="3"/>
      <c r="P16" s="3"/>
    </row>
    <row r="17" spans="1:16">
      <c r="A17" s="132"/>
      <c r="B17" s="101"/>
      <c r="C17" s="101"/>
      <c r="D17" s="101"/>
      <c r="E17" s="101"/>
      <c r="F17" s="101"/>
      <c r="G17" s="101"/>
      <c r="H17" s="128"/>
      <c r="I17" s="128"/>
      <c r="J17" s="150"/>
      <c r="K17" s="128"/>
      <c r="L17" s="128"/>
      <c r="M17" s="3"/>
      <c r="N17" s="3"/>
      <c r="O17" s="3"/>
      <c r="P17" s="3"/>
    </row>
    <row r="18" spans="1:16" ht="16.5" customHeight="1">
      <c r="A18" s="132">
        <v>4</v>
      </c>
      <c r="B18" s="101" t="str">
        <f>IF(MID('2. Identificación del Riesgo'!H18:H20,1,27)="Seguridad de la Información",'2. Identificación del Riesgo'!B18:B20,
IF('2. Identificación del Riesgo'!H18:H20="","",
IF(MID('2. Identificación del Riesgo'!H18:H20,1,27)&lt;&gt;"Seguridad de la Información","No aplica")))</f>
        <v>No aplica</v>
      </c>
      <c r="C18" s="101" t="str">
        <f>IF(MID('2. Identificación del Riesgo'!H18:H20,1,27)="Seguridad de la Información",'2. Identificación del Riesgo'!C18:C20,
IF('2. Identificación del Riesgo'!H18:H20="","",
IF(MID('2. Identificación del Riesgo'!H18:H20,1,27)&lt;&gt;"Seguridad de la Información","No aplica")))</f>
        <v>No aplica</v>
      </c>
      <c r="D18" s="101" t="str">
        <f>IF(MID('2. Identificación del Riesgo'!H18:H20,1,27)="Seguridad de la Información",'2. Identificación del Riesgo'!G18:G20,
IF('2. Identificación del Riesgo'!H18:H20="","",
IF(MID('2. Identificación del Riesgo'!H18:H20,1,27)&lt;&gt;"Seguridad de la Información","No aplica")))</f>
        <v>No aplica</v>
      </c>
      <c r="E18" s="101" t="str">
        <f>IF(MID('2. Identificación del Riesgo'!H18:H20,1,27)="Seguridad de la Información",'2. Identificación del Riesgo'!H18:H20,
IF('2. Identificación del Riesgo'!H18:H20="","",
IF(MID('2. Identificación del Riesgo'!H18:H20,1,27)&lt;&gt;"Seguridad de la Información","No aplica")))</f>
        <v>No aplica</v>
      </c>
      <c r="F18" s="101" t="str">
        <f>IF(MID('2. Identificación del Riesgo'!H18:H20,1,27)="Seguridad de la Información",'2. Identificación del Riesgo'!I18:I20,
IF('2. Identificación del Riesgo'!H18:H20="","",
IF(MID('2. Identificación del Riesgo'!H18:H20,1,27)&lt;&gt;"Seguridad de la Información","No aplica")))</f>
        <v>No aplica</v>
      </c>
      <c r="G18" s="101" t="str">
        <f>IF(MID('2. Identificación del Riesgo'!H18:H20,1,27)="Seguridad de la Información",CONCATENATE("Probabilidad: ",'2. Identificación del Riesgo'!K18:K20,"
","Impacto: ",'2. Identificación del Riesgo'!N18:N20,"
","Zona de Riesgo: ",'2. Identificación del Riesgo'!P18:P20),
IF('2. Identificación del Riesgo'!H18:H20="","",
IF(MID('2. Identificación del Riesgo'!H18:H20,1,27)&lt;&gt;"Seguridad de la Información","No aplica")))</f>
        <v>No aplica</v>
      </c>
      <c r="H18" s="128"/>
      <c r="I18" s="128"/>
      <c r="J18" s="150" t="str">
        <f t="shared" ref="J18" si="2">IF(I18="Información","Información fisica o digital como contratos, acuerdos de confidencialidad, manuales, procedimientos operativos, registros contables, bases de datos, entre otros.",
IF(I18="Software","Activo informático lógico como programas, herramientas ofimáticas o sistemas lógicos para la ejecución de las actividades.",
IF(I18="Hardware","Equipos físicos de cómputo y de comunicaciones como, servidores, biométricos que por su criticidad son considerados activos de información.",
IF(I18="Servicios","Servicio brindado por parte de la entidad para el apoyo de las actividades de los procesos, tales como: Servicios WEB, intranet, CRM, ERP, Portales organizacionales, Aplicaciones entre otros (Pueden estar compuestos por hardware y software).",
IF(I18="Intangibles","Se consideran intangibles aquellos activos inmateriales que otorgan a la entidad una ventaja competitiva relevante, uno de ellos es la imagen corporativa, reputación o el good will, entre otros.",
IF(I18="Componentes de Red","Medios necesarios para realizar la conexión de los elementos de hardware y software en una red, por ejemplo, el cableado estructurado y tarjetas de red, routers, switches, entre otros.",
IF(I18="Personas","Aquellos roles que, por su conocimiento, experiencia y criticidad para el proceso, son considerados activos de información, por ejemplo: personal con experiencia y capacitado para realizar una tarea específica en la ejecución de las actividades.",
IF(I18="Instalaciones","Espacio o área asignada para alojar y salvaguardar los datos considerados como activos críticos para la empresa.",""))))))))</f>
        <v/>
      </c>
      <c r="K18" s="128"/>
      <c r="L18" s="128"/>
      <c r="M18" s="3"/>
      <c r="N18" s="3"/>
      <c r="O18" s="3"/>
      <c r="P18" s="3"/>
    </row>
    <row r="19" spans="1:16">
      <c r="A19" s="132"/>
      <c r="B19" s="101"/>
      <c r="C19" s="101"/>
      <c r="D19" s="101"/>
      <c r="E19" s="101"/>
      <c r="F19" s="101"/>
      <c r="G19" s="101"/>
      <c r="H19" s="128"/>
      <c r="I19" s="128"/>
      <c r="J19" s="150"/>
      <c r="K19" s="128"/>
      <c r="L19" s="128"/>
      <c r="M19" s="3"/>
      <c r="N19" s="3"/>
      <c r="O19" s="3"/>
      <c r="P19" s="3"/>
    </row>
    <row r="20" spans="1:16">
      <c r="A20" s="132"/>
      <c r="B20" s="101"/>
      <c r="C20" s="101"/>
      <c r="D20" s="101"/>
      <c r="E20" s="101"/>
      <c r="F20" s="101"/>
      <c r="G20" s="101"/>
      <c r="H20" s="128"/>
      <c r="I20" s="128"/>
      <c r="J20" s="150"/>
      <c r="K20" s="128"/>
      <c r="L20" s="128"/>
      <c r="M20" s="3"/>
      <c r="N20" s="3"/>
      <c r="O20" s="3"/>
      <c r="P20" s="3"/>
    </row>
    <row r="21" spans="1:16" ht="16.5" customHeight="1">
      <c r="A21" s="132">
        <v>5</v>
      </c>
      <c r="B21" s="101" t="str">
        <f>IF(MID('2. Identificación del Riesgo'!H21:H23,1,27)="Seguridad de la Información",'2. Identificación del Riesgo'!B21:B23,
IF('2. Identificación del Riesgo'!H21:H23="","",
IF(MID('2. Identificación del Riesgo'!H21:H23,1,27)&lt;&gt;"Seguridad de la Información","No aplica")))</f>
        <v>No aplica</v>
      </c>
      <c r="C21" s="101" t="str">
        <f>IF(MID('2. Identificación del Riesgo'!H21:H23,1,27)="Seguridad de la Información",'2. Identificación del Riesgo'!C21:C23,
IF('2. Identificación del Riesgo'!H21:H23="","",
IF(MID('2. Identificación del Riesgo'!H21:H23,1,27)&lt;&gt;"Seguridad de la Información","No aplica")))</f>
        <v>No aplica</v>
      </c>
      <c r="D21" s="101" t="str">
        <f>IF(MID('2. Identificación del Riesgo'!H21:H23,1,27)="Seguridad de la Información",'2. Identificación del Riesgo'!G21:G23,
IF('2. Identificación del Riesgo'!H21:H23="","",
IF(MID('2. Identificación del Riesgo'!H21:H23,1,27)&lt;&gt;"Seguridad de la Información","No aplica")))</f>
        <v>No aplica</v>
      </c>
      <c r="E21" s="101" t="str">
        <f>IF(MID('2. Identificación del Riesgo'!H21:H23,1,27)="Seguridad de la Información",'2. Identificación del Riesgo'!H21:H23,
IF('2. Identificación del Riesgo'!H21:H23="","",
IF(MID('2. Identificación del Riesgo'!H21:H23,1,27)&lt;&gt;"Seguridad de la Información","No aplica")))</f>
        <v>No aplica</v>
      </c>
      <c r="F21" s="101" t="str">
        <f>IF(MID('2. Identificación del Riesgo'!H21:H23,1,27)="Seguridad de la Información",'2. Identificación del Riesgo'!I21:I23,
IF('2. Identificación del Riesgo'!H21:H23="","",
IF(MID('2. Identificación del Riesgo'!H21:H23,1,27)&lt;&gt;"Seguridad de la Información","No aplica")))</f>
        <v>No aplica</v>
      </c>
      <c r="G21" s="101" t="str">
        <f>IF(MID('2. Identificación del Riesgo'!H21:H23,1,27)="Seguridad de la Información",CONCATENATE("Probabilidad: ",'2. Identificación del Riesgo'!K21:K23,"
","Impacto: ",'2. Identificación del Riesgo'!N21:N23,"
","Zona de Riesgo: ",'2. Identificación del Riesgo'!P21:P23),
IF('2. Identificación del Riesgo'!H21:H23="","",
IF(MID('2. Identificación del Riesgo'!H21:H23,1,27)&lt;&gt;"Seguridad de la Información","No aplica")))</f>
        <v>No aplica</v>
      </c>
      <c r="H21" s="128"/>
      <c r="I21" s="128"/>
      <c r="J21" s="150" t="str">
        <f t="shared" ref="J21" si="3">IF(I21="Información","Información fisica o digital como contratos, acuerdos de confidencialidad, manuales, procedimientos operativos, registros contables, bases de datos, entre otros.",
IF(I21="Software","Activo informático lógico como programas, herramientas ofimáticas o sistemas lógicos para la ejecución de las actividades.",
IF(I21="Hardware","Equipos físicos de cómputo y de comunicaciones como, servidores, biométricos que por su criticidad son considerados activos de información.",
IF(I21="Servicios","Servicio brindado por parte de la entidad para el apoyo de las actividades de los procesos, tales como: Servicios WEB, intranet, CRM, ERP, Portales organizacionales, Aplicaciones entre otros (Pueden estar compuestos por hardware y software).",
IF(I21="Intangibles","Se consideran intangibles aquellos activos inmateriales que otorgan a la entidad una ventaja competitiva relevante, uno de ellos es la imagen corporativa, reputación o el good will, entre otros.",
IF(I21="Componentes de Red","Medios necesarios para realizar la conexión de los elementos de hardware y software en una red, por ejemplo, el cableado estructurado y tarjetas de red, routers, switches, entre otros.",
IF(I21="Personas","Aquellos roles que, por su conocimiento, experiencia y criticidad para el proceso, son considerados activos de información, por ejemplo: personal con experiencia y capacitado para realizar una tarea específica en la ejecución de las actividades.",
IF(I21="Instalaciones","Espacio o área asignada para alojar y salvaguardar los datos considerados como activos críticos para la empresa.",""))))))))</f>
        <v/>
      </c>
      <c r="K21" s="128"/>
      <c r="L21" s="128"/>
      <c r="M21" s="3"/>
      <c r="N21" s="3"/>
      <c r="O21" s="3"/>
      <c r="P21" s="3"/>
    </row>
    <row r="22" spans="1:16">
      <c r="A22" s="132"/>
      <c r="B22" s="101"/>
      <c r="C22" s="101"/>
      <c r="D22" s="101"/>
      <c r="E22" s="101"/>
      <c r="F22" s="101"/>
      <c r="G22" s="101"/>
      <c r="H22" s="128"/>
      <c r="I22" s="128"/>
      <c r="J22" s="150"/>
      <c r="K22" s="128"/>
      <c r="L22" s="128"/>
      <c r="M22" s="3"/>
      <c r="N22" s="3"/>
      <c r="O22" s="3"/>
      <c r="P22" s="3"/>
    </row>
    <row r="23" spans="1:16">
      <c r="A23" s="132"/>
      <c r="B23" s="101"/>
      <c r="C23" s="101"/>
      <c r="D23" s="101"/>
      <c r="E23" s="101"/>
      <c r="F23" s="101"/>
      <c r="G23" s="101"/>
      <c r="H23" s="128"/>
      <c r="I23" s="128"/>
      <c r="J23" s="150"/>
      <c r="K23" s="128"/>
      <c r="L23" s="128"/>
      <c r="M23" s="3"/>
      <c r="N23" s="3"/>
      <c r="O23" s="3"/>
      <c r="P23" s="3"/>
    </row>
    <row r="24" spans="1:16" ht="16.5" customHeight="1">
      <c r="A24" s="132">
        <v>6</v>
      </c>
      <c r="B24" s="101" t="str">
        <f>IF(MID('2. Identificación del Riesgo'!H24:H26,1,27)="Seguridad de la Información",'2. Identificación del Riesgo'!B24:B26,
IF('2. Identificación del Riesgo'!H24:H26="","",
IF(MID('2. Identificación del Riesgo'!H24:H26,1,27)&lt;&gt;"Seguridad de la Información","No aplica")))</f>
        <v>No aplica</v>
      </c>
      <c r="C24" s="101" t="str">
        <f>IF(MID('2. Identificación del Riesgo'!H24:H26,1,27)="Seguridad de la Información",'2. Identificación del Riesgo'!C24:C26,
IF('2. Identificación del Riesgo'!H24:H26="","",
IF(MID('2. Identificación del Riesgo'!H24:H26,1,27)&lt;&gt;"Seguridad de la Información","No aplica")))</f>
        <v>No aplica</v>
      </c>
      <c r="D24" s="101" t="str">
        <f>IF(MID('2. Identificación del Riesgo'!H24:H26,1,27)="Seguridad de la Información",'2. Identificación del Riesgo'!G24:G26,
IF('2. Identificación del Riesgo'!H24:H26="","",
IF(MID('2. Identificación del Riesgo'!H24:H26,1,27)&lt;&gt;"Seguridad de la Información","No aplica")))</f>
        <v>No aplica</v>
      </c>
      <c r="E24" s="101" t="str">
        <f>IF(MID('2. Identificación del Riesgo'!H24:H26,1,27)="Seguridad de la Información",'2. Identificación del Riesgo'!H24:H26,
IF('2. Identificación del Riesgo'!H24:H26="","",
IF(MID('2. Identificación del Riesgo'!H24:H26,1,27)&lt;&gt;"Seguridad de la Información","No aplica")))</f>
        <v>No aplica</v>
      </c>
      <c r="F24" s="101" t="str">
        <f>IF(MID('2. Identificación del Riesgo'!H24:H26,1,27)="Seguridad de la Información",'2. Identificación del Riesgo'!I24:I26,
IF('2. Identificación del Riesgo'!H24:H26="","",
IF(MID('2. Identificación del Riesgo'!H24:H26,1,27)&lt;&gt;"Seguridad de la Información","No aplica")))</f>
        <v>No aplica</v>
      </c>
      <c r="G24" s="101" t="str">
        <f>IF(MID('2. Identificación del Riesgo'!H24:H26,1,27)="Seguridad de la Información",CONCATENATE("Probabilidad: ",'2. Identificación del Riesgo'!K24:K26,"
","Impacto: ",'2. Identificación del Riesgo'!N24:N26,"
","Zona de Riesgo: ",'2. Identificación del Riesgo'!P24:P26),
IF('2. Identificación del Riesgo'!H24:H26="","",
IF(MID('2. Identificación del Riesgo'!H24:H26,1,27)&lt;&gt;"Seguridad de la Información","No aplica")))</f>
        <v>No aplica</v>
      </c>
      <c r="H24" s="128"/>
      <c r="I24" s="128"/>
      <c r="J24" s="150" t="str">
        <f t="shared" ref="J24" si="4">IF(I24="Información","Información fisica o digital como contratos, acuerdos de confidencialidad, manuales, procedimientos operativos, registros contables, bases de datos, entre otros.",
IF(I24="Software","Activo informático lógico como programas, herramientas ofimáticas o sistemas lógicos para la ejecución de las actividades.",
IF(I24="Hardware","Equipos físicos de cómputo y de comunicaciones como, servidores, biométricos que por su criticidad son considerados activos de información.",
IF(I24="Servicios","Servicio brindado por parte de la entidad para el apoyo de las actividades de los procesos, tales como: Servicios WEB, intranet, CRM, ERP, Portales organizacionales, Aplicaciones entre otros (Pueden estar compuestos por hardware y software).",
IF(I24="Intangibles","Se consideran intangibles aquellos activos inmateriales que otorgan a la entidad una ventaja competitiva relevante, uno de ellos es la imagen corporativa, reputación o el good will, entre otros.",
IF(I24="Componentes de Red","Medios necesarios para realizar la conexión de los elementos de hardware y software en una red, por ejemplo, el cableado estructurado y tarjetas de red, routers, switches, entre otros.",
IF(I24="Personas","Aquellos roles que, por su conocimiento, experiencia y criticidad para el proceso, son considerados activos de información, por ejemplo: personal con experiencia y capacitado para realizar una tarea específica en la ejecución de las actividades.",
IF(I24="Instalaciones","Espacio o área asignada para alojar y salvaguardar los datos considerados como activos críticos para la empresa.",""))))))))</f>
        <v/>
      </c>
      <c r="K24" s="128"/>
      <c r="L24" s="128"/>
      <c r="M24" s="3"/>
      <c r="N24" s="3"/>
      <c r="O24" s="3"/>
      <c r="P24" s="3"/>
    </row>
    <row r="25" spans="1:16">
      <c r="A25" s="132"/>
      <c r="B25" s="101"/>
      <c r="C25" s="101"/>
      <c r="D25" s="101"/>
      <c r="E25" s="101"/>
      <c r="F25" s="101"/>
      <c r="G25" s="101"/>
      <c r="H25" s="128"/>
      <c r="I25" s="128"/>
      <c r="J25" s="150"/>
      <c r="K25" s="128"/>
      <c r="L25" s="128"/>
      <c r="M25" s="3"/>
      <c r="N25" s="3"/>
      <c r="O25" s="3"/>
      <c r="P25" s="3"/>
    </row>
    <row r="26" spans="1:16">
      <c r="A26" s="132"/>
      <c r="B26" s="101"/>
      <c r="C26" s="101"/>
      <c r="D26" s="101"/>
      <c r="E26" s="101"/>
      <c r="F26" s="101"/>
      <c r="G26" s="101"/>
      <c r="H26" s="128"/>
      <c r="I26" s="128"/>
      <c r="J26" s="150"/>
      <c r="K26" s="128"/>
      <c r="L26" s="128"/>
      <c r="M26" s="3"/>
      <c r="N26" s="3"/>
      <c r="O26" s="3"/>
      <c r="P26" s="3"/>
    </row>
    <row r="27" spans="1:16" ht="16.5" customHeight="1">
      <c r="A27" s="132">
        <v>7</v>
      </c>
      <c r="B27" s="101" t="str">
        <f>IF(MID('2. Identificación del Riesgo'!H27:H29,1,27)="Seguridad de la Información",'2. Identificación del Riesgo'!B27:B29,
IF('2. Identificación del Riesgo'!H27:H29="","",
IF(MID('2. Identificación del Riesgo'!H27:H29,1,27)&lt;&gt;"Seguridad de la Información","No aplica")))</f>
        <v>No aplica</v>
      </c>
      <c r="C27" s="101" t="str">
        <f>IF(MID('2. Identificación del Riesgo'!H27:H29,1,27)="Seguridad de la Información",'2. Identificación del Riesgo'!C27:C29,
IF('2. Identificación del Riesgo'!H27:H29="","",
IF(MID('2. Identificación del Riesgo'!H27:H29,1,27)&lt;&gt;"Seguridad de la Información","No aplica")))</f>
        <v>No aplica</v>
      </c>
      <c r="D27" s="101" t="str">
        <f>IF(MID('2. Identificación del Riesgo'!H27:H29,1,27)="Seguridad de la Información",'2. Identificación del Riesgo'!G27:G29,
IF('2. Identificación del Riesgo'!H27:H29="","",
IF(MID('2. Identificación del Riesgo'!H27:H29,1,27)&lt;&gt;"Seguridad de la Información","No aplica")))</f>
        <v>No aplica</v>
      </c>
      <c r="E27" s="101" t="str">
        <f>IF(MID('2. Identificación del Riesgo'!H27:H29,1,27)="Seguridad de la Información",'2. Identificación del Riesgo'!H27:H29,
IF('2. Identificación del Riesgo'!H27:H29="","",
IF(MID('2. Identificación del Riesgo'!H27:H29,1,27)&lt;&gt;"Seguridad de la Información","No aplica")))</f>
        <v>No aplica</v>
      </c>
      <c r="F27" s="101" t="str">
        <f>IF(MID('2. Identificación del Riesgo'!H27:H29,1,27)="Seguridad de la Información",'2. Identificación del Riesgo'!I27:I29,
IF('2. Identificación del Riesgo'!H27:H29="","",
IF(MID('2. Identificación del Riesgo'!H27:H29,1,27)&lt;&gt;"Seguridad de la Información","No aplica")))</f>
        <v>No aplica</v>
      </c>
      <c r="G27" s="101" t="str">
        <f>IF(MID('2. Identificación del Riesgo'!H27:H29,1,27)="Seguridad de la Información",CONCATENATE("Probabilidad: ",'2. Identificación del Riesgo'!K27:K29,"
","Impacto: ",'2. Identificación del Riesgo'!N27:N29,"
","Zona de Riesgo: ",'2. Identificación del Riesgo'!P27:P29),
IF('2. Identificación del Riesgo'!H27:H29="","",
IF(MID('2. Identificación del Riesgo'!H27:H29,1,27)&lt;&gt;"Seguridad de la Información","No aplica")))</f>
        <v>No aplica</v>
      </c>
      <c r="H27" s="128"/>
      <c r="I27" s="128"/>
      <c r="J27" s="150" t="str">
        <f t="shared" ref="J27" si="5">IF(I27="Información","Información fisica o digital como contratos, acuerdos de confidencialidad, manuales, procedimientos operativos, registros contables, bases de datos, entre otros.",
IF(I27="Software","Activo informático lógico como programas, herramientas ofimáticas o sistemas lógicos para la ejecución de las actividades.",
IF(I27="Hardware","Equipos físicos de cómputo y de comunicaciones como, servidores, biométricos que por su criticidad son considerados activos de información.",
IF(I27="Servicios","Servicio brindado por parte de la entidad para el apoyo de las actividades de los procesos, tales como: Servicios WEB, intranet, CRM, ERP, Portales organizacionales, Aplicaciones entre otros (Pueden estar compuestos por hardware y software).",
IF(I27="Intangibles","Se consideran intangibles aquellos activos inmateriales que otorgan a la entidad una ventaja competitiva relevante, uno de ellos es la imagen corporativa, reputación o el good will, entre otros.",
IF(I27="Componentes de Red","Medios necesarios para realizar la conexión de los elementos de hardware y software en una red, por ejemplo, el cableado estructurado y tarjetas de red, routers, switches, entre otros.",
IF(I27="Personas","Aquellos roles que, por su conocimiento, experiencia y criticidad para el proceso, son considerados activos de información, por ejemplo: personal con experiencia y capacitado para realizar una tarea específica en la ejecución de las actividades.",
IF(I27="Instalaciones","Espacio o área asignada para alojar y salvaguardar los datos considerados como activos críticos para la empresa.",""))))))))</f>
        <v/>
      </c>
      <c r="K27" s="128"/>
      <c r="L27" s="128"/>
      <c r="M27" s="3"/>
      <c r="N27" s="3"/>
      <c r="O27" s="3"/>
      <c r="P27" s="3"/>
    </row>
    <row r="28" spans="1:16">
      <c r="A28" s="132"/>
      <c r="B28" s="101"/>
      <c r="C28" s="101"/>
      <c r="D28" s="101"/>
      <c r="E28" s="101"/>
      <c r="F28" s="101"/>
      <c r="G28" s="101"/>
      <c r="H28" s="128"/>
      <c r="I28" s="128"/>
      <c r="J28" s="150"/>
      <c r="K28" s="128"/>
      <c r="L28" s="128"/>
      <c r="M28" s="3"/>
      <c r="N28" s="3"/>
      <c r="O28" s="3"/>
      <c r="P28" s="3"/>
    </row>
    <row r="29" spans="1:16">
      <c r="A29" s="132"/>
      <c r="B29" s="101"/>
      <c r="C29" s="101"/>
      <c r="D29" s="101"/>
      <c r="E29" s="101"/>
      <c r="F29" s="101"/>
      <c r="G29" s="101"/>
      <c r="H29" s="128"/>
      <c r="I29" s="128"/>
      <c r="J29" s="150"/>
      <c r="K29" s="128"/>
      <c r="L29" s="128"/>
      <c r="M29" s="3"/>
      <c r="N29" s="3"/>
      <c r="O29" s="3"/>
      <c r="P29" s="3"/>
    </row>
    <row r="30" spans="1:16" ht="16.5" customHeight="1">
      <c r="A30" s="132">
        <v>8</v>
      </c>
      <c r="B30" s="101" t="str">
        <f>IF(MID('2. Identificación del Riesgo'!H30:H32,1,27)="Seguridad de la Información",'2. Identificación del Riesgo'!B30:B32,
IF('2. Identificación del Riesgo'!H30:H32="","",
IF(MID('2. Identificación del Riesgo'!H30:H32,1,27)&lt;&gt;"Seguridad de la Información","No aplica")))</f>
        <v>No aplica</v>
      </c>
      <c r="C30" s="101" t="str">
        <f>IF(MID('2. Identificación del Riesgo'!H30:H32,1,27)="Seguridad de la Información",'2. Identificación del Riesgo'!C30:C32,
IF('2. Identificación del Riesgo'!H30:H32="","",
IF(MID('2. Identificación del Riesgo'!H30:H32,1,27)&lt;&gt;"Seguridad de la Información","No aplica")))</f>
        <v>No aplica</v>
      </c>
      <c r="D30" s="101" t="str">
        <f>IF(MID('2. Identificación del Riesgo'!H30:H32,1,27)="Seguridad de la Información",'2. Identificación del Riesgo'!G30:G32,
IF('2. Identificación del Riesgo'!H30:H32="","",
IF(MID('2. Identificación del Riesgo'!H30:H32,1,27)&lt;&gt;"Seguridad de la Información","No aplica")))</f>
        <v>No aplica</v>
      </c>
      <c r="E30" s="101" t="str">
        <f>IF(MID('2. Identificación del Riesgo'!H30:H32,1,27)="Seguridad de la Información",'2. Identificación del Riesgo'!H30:H32,
IF('2. Identificación del Riesgo'!H30:H32="","",
IF(MID('2. Identificación del Riesgo'!H30:H32,1,27)&lt;&gt;"Seguridad de la Información","No aplica")))</f>
        <v>No aplica</v>
      </c>
      <c r="F30" s="101" t="str">
        <f>IF(MID('2. Identificación del Riesgo'!H30:H32,1,27)="Seguridad de la Información",'2. Identificación del Riesgo'!I30:I32,
IF('2. Identificación del Riesgo'!H30:H32="","",
IF(MID('2. Identificación del Riesgo'!H30:H32,1,27)&lt;&gt;"Seguridad de la Información","No aplica")))</f>
        <v>No aplica</v>
      </c>
      <c r="G30" s="101" t="str">
        <f>IF(MID('2. Identificación del Riesgo'!H30:H32,1,27)="Seguridad de la Información",CONCATENATE("Probabilidad: ",'2. Identificación del Riesgo'!K30:K32,"
","Impacto: ",'2. Identificación del Riesgo'!N30:N32,"
","Zona de Riesgo: ",'2. Identificación del Riesgo'!P30:P32),
IF('2. Identificación del Riesgo'!H30:H32="","",
IF(MID('2. Identificación del Riesgo'!H30:H32,1,27)&lt;&gt;"Seguridad de la Información","No aplica")))</f>
        <v>No aplica</v>
      </c>
      <c r="H30" s="128"/>
      <c r="I30" s="128"/>
      <c r="J30" s="150" t="str">
        <f t="shared" ref="J30" si="6">IF(I30="Información","Información fisica o digital como contratos, acuerdos de confidencialidad, manuales, procedimientos operativos, registros contables, bases de datos, entre otros.",
IF(I30="Software","Activo informático lógico como programas, herramientas ofimáticas o sistemas lógicos para la ejecución de las actividades.",
IF(I30="Hardware","Equipos físicos de cómputo y de comunicaciones como, servidores, biométricos que por su criticidad son considerados activos de información.",
IF(I30="Servicios","Servicio brindado por parte de la entidad para el apoyo de las actividades de los procesos, tales como: Servicios WEB, intranet, CRM, ERP, Portales organizacionales, Aplicaciones entre otros (Pueden estar compuestos por hardware y software).",
IF(I30="Intangibles","Se consideran intangibles aquellos activos inmateriales que otorgan a la entidad una ventaja competitiva relevante, uno de ellos es la imagen corporativa, reputación o el good will, entre otros.",
IF(I30="Componentes de Red","Medios necesarios para realizar la conexión de los elementos de hardware y software en una red, por ejemplo, el cableado estructurado y tarjetas de red, routers, switches, entre otros.",
IF(I30="Personas","Aquellos roles que, por su conocimiento, experiencia y criticidad para el proceso, son considerados activos de información, por ejemplo: personal con experiencia y capacitado para realizar una tarea específica en la ejecución de las actividades.",
IF(I30="Instalaciones","Espacio o área asignada para alojar y salvaguardar los datos considerados como activos críticos para la empresa.",""))))))))</f>
        <v/>
      </c>
      <c r="K30" s="128"/>
      <c r="L30" s="128"/>
      <c r="M30" s="3"/>
      <c r="N30" s="3"/>
      <c r="O30" s="3"/>
      <c r="P30" s="3"/>
    </row>
    <row r="31" spans="1:16">
      <c r="A31" s="132"/>
      <c r="B31" s="101"/>
      <c r="C31" s="101"/>
      <c r="D31" s="101"/>
      <c r="E31" s="101"/>
      <c r="F31" s="101"/>
      <c r="G31" s="101"/>
      <c r="H31" s="128"/>
      <c r="I31" s="128"/>
      <c r="J31" s="150"/>
      <c r="K31" s="128"/>
      <c r="L31" s="128"/>
      <c r="M31" s="3"/>
      <c r="N31" s="3"/>
      <c r="O31" s="3"/>
      <c r="P31" s="3"/>
    </row>
    <row r="32" spans="1:16">
      <c r="A32" s="132"/>
      <c r="B32" s="101"/>
      <c r="C32" s="101"/>
      <c r="D32" s="101"/>
      <c r="E32" s="101"/>
      <c r="F32" s="101"/>
      <c r="G32" s="101"/>
      <c r="H32" s="128"/>
      <c r="I32" s="128"/>
      <c r="J32" s="150"/>
      <c r="K32" s="128"/>
      <c r="L32" s="128"/>
      <c r="M32" s="3"/>
      <c r="N32" s="3"/>
      <c r="O32" s="3"/>
      <c r="P32" s="3"/>
    </row>
    <row r="33" spans="1:16" ht="16.5" customHeight="1">
      <c r="A33" s="132">
        <v>9</v>
      </c>
      <c r="B33" s="101" t="str">
        <f>IF(MID('2. Identificación del Riesgo'!H33:H35,1,27)="Seguridad de la Información",'2. Identificación del Riesgo'!B33:B35,
IF('2. Identificación del Riesgo'!H33:H35="","",
IF(MID('2. Identificación del Riesgo'!H33:H35,1,27)&lt;&gt;"Seguridad de la Información","No aplica")))</f>
        <v>Gestión del Talento Humano</v>
      </c>
      <c r="C33" s="101" t="str">
        <f>IF(MID('2. Identificación del Riesgo'!H33:H35,1,27)="Seguridad de la Información",'2. Identificación del Riesgo'!C33:C35,
IF('2. Identificación del Riesgo'!H33:H35="","",
IF(MID('2. Identificación del Riesgo'!H33:H35,1,27)&lt;&gt;"Seguridad de la Información","No aplica")))</f>
        <v>Administración de carpetas compartidas y gestión de usuarios</v>
      </c>
      <c r="D33" s="101" t="str">
        <f>IF(MID('2. Identificación del Riesgo'!H33:H35,1,27)="Seguridad de la Información",'2. Identificación del Riesgo'!G33:G35,
IF('2. Identificación del Riesgo'!H33:H35="","",
IF(MID('2. Identificación del Riesgo'!H33:H35,1,27)&lt;&gt;"Seguridad de la Información","No aplica")))</f>
        <v>Posibilidad de afectación economica, reputacional y perdida de la confidencialidad de la información almacenada en las carpetas compartidas de cada proceso, debido a las debilidades en la solicitud oportuna para la actualizacion de los permisos de la carpetas compartidas.</v>
      </c>
      <c r="E33" s="101" t="str">
        <f>IF(MID('2. Identificación del Riesgo'!H33:H35,1,27)="Seguridad de la Información",'2. Identificación del Riesgo'!H33:H35,
IF('2. Identificación del Riesgo'!H33:H35="","",
IF(MID('2. Identificación del Riesgo'!H33:H35,1,27)&lt;&gt;"Seguridad de la Información","No aplica")))</f>
        <v>Seguridad de la Información (Pérdida de Confidencialidad)</v>
      </c>
      <c r="F33" s="101" t="str">
        <f>IF(MID('2. Identificación del Riesgo'!H33:H35,1,27)="Seguridad de la Información",'2. Identificación del Riesgo'!I33:I35,
IF('2. Identificación del Riesgo'!H33:H35="","",
IF(MID('2. Identificación del Riesgo'!H33:H35,1,27)&lt;&gt;"Seguridad de la Información","No aplica")))</f>
        <v>Usuarios, productos y practicas, organizacionales</v>
      </c>
      <c r="G33" s="101" t="str">
        <f>IF(MID('2. Identificación del Riesgo'!H33:H35,1,27)="Seguridad de la Información",CONCATENATE("Probabilidad: ",'2. Identificación del Riesgo'!K33:K35,"
","Impacto: ",'2. Identificación del Riesgo'!N33:N35,"
","Zona de Riesgo: ",'2. Identificación del Riesgo'!P33:P35),
IF('2. Identificación del Riesgo'!H33:H35="","",
IF(MID('2. Identificación del Riesgo'!H33:H35,1,27)&lt;&gt;"Seguridad de la Información","No aplica")))</f>
        <v>Probabilidad: Muy Alta
Impacto: Mayor
Zona de Riesgo: Alto</v>
      </c>
      <c r="H33" s="128" t="s">
        <v>465</v>
      </c>
      <c r="I33" s="128" t="s">
        <v>151</v>
      </c>
      <c r="J33" s="150" t="str">
        <f t="shared" ref="J33" si="7">IF(I33="Información","Información fisica o digital como contratos, acuerdos de confidencialidad, manuales, procedimientos operativos, registros contables, bases de datos, entre otros.",
IF(I33="Software","Activo informático lógico como programas, herramientas ofimáticas o sistemas lógicos para la ejecución de las actividades.",
IF(I33="Hardware","Equipos físicos de cómputo y de comunicaciones como, servidores, biométricos que por su criticidad son considerados activos de información.",
IF(I33="Servicios","Servicio brindado por parte de la entidad para el apoyo de las actividades de los procesos, tales como: Servicios WEB, intranet, CRM, ERP, Portales organizacionales, Aplicaciones entre otros (Pueden estar compuestos por hardware y software).",
IF(I33="Intangibles","Se consideran intangibles aquellos activos inmateriales que otorgan a la entidad una ventaja competitiva relevante, uno de ellos es la imagen corporativa, reputación o el good will, entre otros.",
IF(I33="Componentes de Red","Medios necesarios para realizar la conexión de los elementos de hardware y software en una red, por ejemplo, el cableado estructurado y tarjetas de red, routers, switches, entre otros.",
IF(I33="Personas","Aquellos roles que, por su conocimiento, experiencia y criticidad para el proceso, son considerados activos de información, por ejemplo: personal con experiencia y capacitado para realizar una tarea específica en la ejecución de las actividades.",
IF(I33="Instalaciones","Espacio o área asignada para alojar y salvaguardar los datos considerados como activos críticos para la empresa.",""))))))))</f>
        <v>Información fisica o digital como contratos, acuerdos de confidencialidad, manuales, procedimientos operativos, registros contables, bases de datos, entre otros.</v>
      </c>
      <c r="K33" s="128" t="s">
        <v>451</v>
      </c>
      <c r="L33" s="128" t="s">
        <v>452</v>
      </c>
      <c r="M33" s="3"/>
      <c r="N33" s="3"/>
      <c r="O33" s="3"/>
      <c r="P33" s="3"/>
    </row>
    <row r="34" spans="1:16">
      <c r="A34" s="132"/>
      <c r="B34" s="101"/>
      <c r="C34" s="101"/>
      <c r="D34" s="101"/>
      <c r="E34" s="101"/>
      <c r="F34" s="101"/>
      <c r="G34" s="101"/>
      <c r="H34" s="128"/>
      <c r="I34" s="128"/>
      <c r="J34" s="150"/>
      <c r="K34" s="128"/>
      <c r="L34" s="128"/>
      <c r="M34" s="3"/>
      <c r="N34" s="3"/>
      <c r="O34" s="3"/>
      <c r="P34" s="3"/>
    </row>
    <row r="35" spans="1:16">
      <c r="A35" s="132"/>
      <c r="B35" s="101"/>
      <c r="C35" s="101"/>
      <c r="D35" s="101"/>
      <c r="E35" s="101"/>
      <c r="F35" s="101"/>
      <c r="G35" s="101"/>
      <c r="H35" s="128"/>
      <c r="I35" s="128"/>
      <c r="J35" s="150"/>
      <c r="K35" s="128"/>
      <c r="L35" s="128"/>
      <c r="M35" s="3"/>
      <c r="N35" s="3"/>
      <c r="O35" s="3"/>
      <c r="P35" s="3"/>
    </row>
    <row r="36" spans="1:16" ht="16.5" customHeight="1">
      <c r="A36" s="132">
        <v>10</v>
      </c>
      <c r="B36" s="101" t="str">
        <f>IF(MID('2. Identificación del Riesgo'!H36:H38,1,27)="Seguridad de la Información",'2. Identificación del Riesgo'!B36:B38,
IF('2. Identificación del Riesgo'!H36:H38="","",
IF(MID('2. Identificación del Riesgo'!H36:H38,1,27)&lt;&gt;"Seguridad de la Información","No aplica")))</f>
        <v>Gestión del Talento Humano</v>
      </c>
      <c r="C36" s="101" t="str">
        <f>IF(MID('2. Identificación del Riesgo'!H36:H38,1,27)="Seguridad de la Información",'2. Identificación del Riesgo'!C36:C38,
IF('2. Identificación del Riesgo'!H36:H38="","",
IF(MID('2. Identificación del Riesgo'!H36:H38,1,27)&lt;&gt;"Seguridad de la Información","No aplica")))</f>
        <v>Trabajo en Casa y Teletrabajo</v>
      </c>
      <c r="D36" s="101" t="str">
        <f>IF(MID('2. Identificación del Riesgo'!H36:H38,1,27)="Seguridad de la Información",'2. Identificación del Riesgo'!G36:G38,
IF('2. Identificación del Riesgo'!H36:H38="","",
IF(MID('2. Identificación del Riesgo'!H36:H38,1,27)&lt;&gt;"Seguridad de la Información","No aplica")))</f>
        <v>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v>
      </c>
      <c r="E36" s="101" t="str">
        <f>IF(MID('2. Identificación del Riesgo'!H36:H38,1,27)="Seguridad de la Información",'2. Identificación del Riesgo'!H36:H38,
IF('2. Identificación del Riesgo'!H36:H38="","",
IF(MID('2. Identificación del Riesgo'!H36:H38,1,27)&lt;&gt;"Seguridad de la Información","No aplica")))</f>
        <v>Seguridad de la Información (Pérdida de la Integridad)</v>
      </c>
      <c r="F36" s="101" t="str">
        <f>IF(MID('2. Identificación del Riesgo'!H36:H38,1,27)="Seguridad de la Información",'2. Identificación del Riesgo'!I36:I38,
IF('2. Identificación del Riesgo'!H36:H38="","",
IF(MID('2. Identificación del Riesgo'!H36:H38,1,27)&lt;&gt;"Seguridad de la Información","No aplica")))</f>
        <v>Usuarios, productos y practicas, organizacionales</v>
      </c>
      <c r="G36" s="101" t="str">
        <f>IF(MID('2. Identificación del Riesgo'!H36:H38,1,27)="Seguridad de la Información",CONCATENATE("Probabilidad: ",'2. Identificación del Riesgo'!K36:K38,"
","Impacto: ",'2. Identificación del Riesgo'!N36:N38,"
","Zona de Riesgo: ",'2. Identificación del Riesgo'!P36:P38),
IF('2. Identificación del Riesgo'!H36:H38="","",
IF(MID('2. Identificación del Riesgo'!H36:H38,1,27)&lt;&gt;"Seguridad de la Información","No aplica")))</f>
        <v>Probabilidad: Muy Alta
Impacto: Mayor
Zona de Riesgo: Alto</v>
      </c>
      <c r="H36" s="128" t="s">
        <v>466</v>
      </c>
      <c r="I36" s="128" t="s">
        <v>151</v>
      </c>
      <c r="J36" s="150" t="str">
        <f t="shared" ref="J36" si="8">IF(I36="Información","Información fisica o digital como contratos, acuerdos de confidencialidad, manuales, procedimientos operativos, registros contables, bases de datos, entre otros.",
IF(I36="Software","Activo informático lógico como programas, herramientas ofimáticas o sistemas lógicos para la ejecución de las actividades.",
IF(I36="Hardware","Equipos físicos de cómputo y de comunicaciones como, servidores, biométricos que por su criticidad son considerados activos de información.",
IF(I36="Servicios","Servicio brindado por parte de la entidad para el apoyo de las actividades de los procesos, tales como: Servicios WEB, intranet, CRM, ERP, Portales organizacionales, Aplicaciones entre otros (Pueden estar compuestos por hardware y software).",
IF(I36="Intangibles","Se consideran intangibles aquellos activos inmateriales que otorgan a la entidad una ventaja competitiva relevante, uno de ellos es la imagen corporativa, reputación o el good will, entre otros.",
IF(I36="Componentes de Red","Medios necesarios para realizar la conexión de los elementos de hardware y software en una red, por ejemplo, el cableado estructurado y tarjetas de red, routers, switches, entre otros.",
IF(I36="Personas","Aquellos roles que, por su conocimiento, experiencia y criticidad para el proceso, son considerados activos de información, por ejemplo: personal con experiencia y capacitado para realizar una tarea específica en la ejecución de las actividades.",
IF(I36="Instalaciones","Espacio o área asignada para alojar y salvaguardar los datos considerados como activos críticos para la empresa.",""))))))))</f>
        <v>Información fisica o digital como contratos, acuerdos de confidencialidad, manuales, procedimientos operativos, registros contables, bases de datos, entre otros.</v>
      </c>
      <c r="K36" s="128" t="s">
        <v>456</v>
      </c>
      <c r="L36" s="128" t="s">
        <v>457</v>
      </c>
      <c r="M36" s="3"/>
      <c r="N36" s="3"/>
      <c r="O36" s="3"/>
      <c r="P36" s="3"/>
    </row>
    <row r="37" spans="1:16">
      <c r="A37" s="132"/>
      <c r="B37" s="101"/>
      <c r="C37" s="101"/>
      <c r="D37" s="101"/>
      <c r="E37" s="101"/>
      <c r="F37" s="101"/>
      <c r="G37" s="101"/>
      <c r="H37" s="128"/>
      <c r="I37" s="128"/>
      <c r="J37" s="150"/>
      <c r="K37" s="128"/>
      <c r="L37" s="128"/>
    </row>
    <row r="38" spans="1:16">
      <c r="A38" s="132"/>
      <c r="B38" s="101"/>
      <c r="C38" s="101"/>
      <c r="D38" s="101"/>
      <c r="E38" s="101"/>
      <c r="F38" s="101"/>
      <c r="G38" s="101"/>
      <c r="H38" s="128"/>
      <c r="I38" s="128"/>
      <c r="J38" s="150"/>
      <c r="K38" s="128"/>
      <c r="L38" s="128"/>
    </row>
    <row r="39" spans="1:16" ht="16.5" customHeight="1">
      <c r="A39" s="132">
        <v>11</v>
      </c>
      <c r="B39" s="101" t="str">
        <f>IF(MID('2. Identificación del Riesgo'!H39:H41,1,27)="Seguridad de la Información",'2. Identificación del Riesgo'!B39:B41,
IF('2. Identificación del Riesgo'!H39:H41="","",
IF(MID('2. Identificación del Riesgo'!H39:H41,1,27)&lt;&gt;"Seguridad de la Información","No aplica")))</f>
        <v>No aplica</v>
      </c>
      <c r="C39" s="101" t="str">
        <f>IF(MID('2. Identificación del Riesgo'!H39:H41,1,27)="Seguridad de la Información",'2. Identificación del Riesgo'!C39:C41,
IF('2. Identificación del Riesgo'!H39:H41="","",
IF(MID('2. Identificación del Riesgo'!H39:H41,1,27)&lt;&gt;"Seguridad de la Información","No aplica")))</f>
        <v>No aplica</v>
      </c>
      <c r="D39" s="101" t="str">
        <f>IF(MID('2. Identificación del Riesgo'!H39:H41,1,27)="Seguridad de la Información",'2. Identificación del Riesgo'!G39:G41,
IF('2. Identificación del Riesgo'!H39:H41="","",
IF(MID('2. Identificación del Riesgo'!H39:H41,1,27)&lt;&gt;"Seguridad de la Información","No aplica")))</f>
        <v>No aplica</v>
      </c>
      <c r="E39" s="101" t="str">
        <f>IF(MID('2. Identificación del Riesgo'!H39:H41,1,27)="Seguridad de la Información",'2. Identificación del Riesgo'!H39:H41,
IF('2. Identificación del Riesgo'!H39:H41="","",
IF(MID('2. Identificación del Riesgo'!H39:H41,1,27)&lt;&gt;"Seguridad de la Información","No aplica")))</f>
        <v>No aplica</v>
      </c>
      <c r="F39" s="101" t="str">
        <f>IF(MID('2. Identificación del Riesgo'!H39:H41,1,27)="Seguridad de la Información",'2. Identificación del Riesgo'!I39:I41,
IF('2. Identificación del Riesgo'!H39:H41="","",
IF(MID('2. Identificación del Riesgo'!H39:H41,1,27)&lt;&gt;"Seguridad de la Información","No aplica")))</f>
        <v>No aplica</v>
      </c>
      <c r="G39" s="101" t="str">
        <f>IF(MID('2. Identificación del Riesgo'!H39:H41,1,27)="Seguridad de la Información",CONCATENATE("Probabilidad: ",'2. Identificación del Riesgo'!K39:K41,"
","Impacto: ",'2. Identificación del Riesgo'!N39:N41,"
","Zona de Riesgo: ",'2. Identificación del Riesgo'!P39:P41),
IF('2. Identificación del Riesgo'!H39:H41="","",
IF(MID('2. Identificación del Riesgo'!H39:H41,1,27)&lt;&gt;"Seguridad de la Información","No aplica")))</f>
        <v>No aplica</v>
      </c>
      <c r="H39" s="128"/>
      <c r="I39" s="128"/>
      <c r="J39" s="150" t="str">
        <f t="shared" ref="J39" si="9">IF(I39="Información","Información fisica o digital como contratos, acuerdos de confidencialidad, manuales, procedimientos operativos, registros contables, bases de datos, entre otros.",
IF(I39="Software","Activo informático lógico como programas, herramientas ofimáticas o sistemas lógicos para la ejecución de las actividades.",
IF(I39="Hardware","Equipos físicos de cómputo y de comunicaciones como, servidores, biométricos que por su criticidad son considerados activos de información.",
IF(I39="Servicios","Servicio brindado por parte de la entidad para el apoyo de las actividades de los procesos, tales como: Servicios WEB, intranet, CRM, ERP, Portales organizacionales, Aplicaciones entre otros (Pueden estar compuestos por hardware y software).",
IF(I39="Intangibles","Se consideran intangibles aquellos activos inmateriales que otorgan a la entidad una ventaja competitiva relevante, uno de ellos es la imagen corporativa, reputación o el good will, entre otros.",
IF(I39="Componentes de Red","Medios necesarios para realizar la conexión de los elementos de hardware y software en una red, por ejemplo, el cableado estructurado y tarjetas de red, routers, switches, entre otros.",
IF(I39="Personas","Aquellos roles que, por su conocimiento, experiencia y criticidad para el proceso, son considerados activos de información, por ejemplo: personal con experiencia y capacitado para realizar una tarea específica en la ejecución de las actividades.",
IF(I39="Instalaciones","Espacio o área asignada para alojar y salvaguardar los datos considerados como activos críticos para la empresa.",""))))))))</f>
        <v/>
      </c>
      <c r="K39" s="128"/>
      <c r="L39" s="128"/>
      <c r="M39" s="3"/>
      <c r="N39" s="3"/>
      <c r="O39" s="3"/>
      <c r="P39" s="3"/>
    </row>
    <row r="40" spans="1:16">
      <c r="A40" s="132"/>
      <c r="B40" s="101"/>
      <c r="C40" s="101"/>
      <c r="D40" s="101"/>
      <c r="E40" s="101"/>
      <c r="F40" s="101"/>
      <c r="G40" s="101"/>
      <c r="H40" s="128"/>
      <c r="I40" s="128"/>
      <c r="J40" s="150"/>
      <c r="K40" s="128"/>
      <c r="L40" s="128"/>
    </row>
    <row r="41" spans="1:16">
      <c r="A41" s="132"/>
      <c r="B41" s="101"/>
      <c r="C41" s="101"/>
      <c r="D41" s="101"/>
      <c r="E41" s="101"/>
      <c r="F41" s="101"/>
      <c r="G41" s="101"/>
      <c r="H41" s="128"/>
      <c r="I41" s="128"/>
      <c r="J41" s="150"/>
      <c r="K41" s="128"/>
      <c r="L41" s="128"/>
    </row>
    <row r="42" spans="1:16" ht="16.5" customHeight="1">
      <c r="A42" s="132">
        <v>12</v>
      </c>
      <c r="B42" s="101" t="str">
        <f>IF(MID('2. Identificación del Riesgo'!H42:H44,1,27)="Seguridad de la Información",'2. Identificación del Riesgo'!B42:B44,
IF('2. Identificación del Riesgo'!H42:H44="","",
IF(MID('2. Identificación del Riesgo'!H42:H44,1,27)&lt;&gt;"Seguridad de la Información","No aplica")))</f>
        <v/>
      </c>
      <c r="C42" s="101" t="str">
        <f>IF(MID('2. Identificación del Riesgo'!H42:H44,1,27)="Seguridad de la Información",'2. Identificación del Riesgo'!C42:C44,
IF('2. Identificación del Riesgo'!H42:H44="","",
IF(MID('2. Identificación del Riesgo'!H42:H44,1,27)&lt;&gt;"Seguridad de la Información","No aplica")))</f>
        <v/>
      </c>
      <c r="D42" s="101" t="str">
        <f>IF(MID('2. Identificación del Riesgo'!H42:H44,1,27)="Seguridad de la Información",'2. Identificación del Riesgo'!G42:G44,
IF('2. Identificación del Riesgo'!H42:H44="","",
IF(MID('2. Identificación del Riesgo'!H42:H44,1,27)&lt;&gt;"Seguridad de la Información","No aplica")))</f>
        <v/>
      </c>
      <c r="E42" s="101" t="str">
        <f>IF(MID('2. Identificación del Riesgo'!H42:H44,1,27)="Seguridad de la Información",'2. Identificación del Riesgo'!H42:H44,
IF('2. Identificación del Riesgo'!H42:H44="","",
IF(MID('2. Identificación del Riesgo'!H42:H44,1,27)&lt;&gt;"Seguridad de la Información","No aplica")))</f>
        <v/>
      </c>
      <c r="F42" s="101" t="str">
        <f>IF(MID('2. Identificación del Riesgo'!H42:H44,1,27)="Seguridad de la Información",'2. Identificación del Riesgo'!I42:I44,
IF('2. Identificación del Riesgo'!H42:H44="","",
IF(MID('2. Identificación del Riesgo'!H42:H44,1,27)&lt;&gt;"Seguridad de la Información","No aplica")))</f>
        <v/>
      </c>
      <c r="G42" s="101" t="str">
        <f>IF(MID('2. Identificación del Riesgo'!H42:H44,1,27)="Seguridad de la Información",CONCATENATE("Probabilidad: ",'2. Identificación del Riesgo'!K42:K44,"
","Impacto: ",'2. Identificación del Riesgo'!N42:N44,"
","Zona de Riesgo: ",'2. Identificación del Riesgo'!P42:P44),
IF('2. Identificación del Riesgo'!H42:H44="","",
IF(MID('2. Identificación del Riesgo'!H42:H44,1,27)&lt;&gt;"Seguridad de la Información","No aplica")))</f>
        <v/>
      </c>
      <c r="H42" s="128"/>
      <c r="I42" s="128"/>
      <c r="J42" s="150" t="str">
        <f t="shared" ref="J42" si="10">IF(I42="Información","Información fisica o digital como contratos, acuerdos de confidencialidad, manuales, procedimientos operativos, registros contables, bases de datos, entre otros.",
IF(I42="Software","Activo informático lógico como programas, herramientas ofimáticas o sistemas lógicos para la ejecución de las actividades.",
IF(I42="Hardware","Equipos físicos de cómputo y de comunicaciones como, servidores, biométricos que por su criticidad son considerados activos de información.",
IF(I42="Servicios","Servicio brindado por parte de la entidad para el apoyo de las actividades de los procesos, tales como: Servicios WEB, intranet, CRM, ERP, Portales organizacionales, Aplicaciones entre otros (Pueden estar compuestos por hardware y software).",
IF(I42="Intangibles","Se consideran intangibles aquellos activos inmateriales que otorgan a la entidad una ventaja competitiva relevante, uno de ellos es la imagen corporativa, reputación o el good will, entre otros.",
IF(I42="Componentes de Red","Medios necesarios para realizar la conexión de los elementos de hardware y software en una red, por ejemplo, el cableado estructurado y tarjetas de red, routers, switches, entre otros.",
IF(I42="Personas","Aquellos roles que, por su conocimiento, experiencia y criticidad para el proceso, son considerados activos de información, por ejemplo: personal con experiencia y capacitado para realizar una tarea específica en la ejecución de las actividades.",
IF(I42="Instalaciones","Espacio o área asignada para alojar y salvaguardar los datos considerados como activos críticos para la empresa.",""))))))))</f>
        <v/>
      </c>
      <c r="K42" s="128"/>
      <c r="L42" s="128"/>
      <c r="M42" s="3"/>
      <c r="N42" s="3"/>
      <c r="O42" s="3"/>
      <c r="P42" s="3"/>
    </row>
    <row r="43" spans="1:16">
      <c r="A43" s="132"/>
      <c r="B43" s="101"/>
      <c r="C43" s="101"/>
      <c r="D43" s="101"/>
      <c r="E43" s="101"/>
      <c r="F43" s="101"/>
      <c r="G43" s="101"/>
      <c r="H43" s="128"/>
      <c r="I43" s="128"/>
      <c r="J43" s="150"/>
      <c r="K43" s="128"/>
      <c r="L43" s="128"/>
    </row>
    <row r="44" spans="1:16">
      <c r="A44" s="132"/>
      <c r="B44" s="101"/>
      <c r="C44" s="101"/>
      <c r="D44" s="101"/>
      <c r="E44" s="101"/>
      <c r="F44" s="101"/>
      <c r="G44" s="101"/>
      <c r="H44" s="128"/>
      <c r="I44" s="128"/>
      <c r="J44" s="150"/>
      <c r="K44" s="128"/>
      <c r="L44" s="128"/>
    </row>
    <row r="45" spans="1:16" ht="16.5" customHeight="1">
      <c r="A45" s="132">
        <v>13</v>
      </c>
      <c r="B45" s="101" t="str">
        <f>IF(MID('2. Identificación del Riesgo'!H45:H47,1,27)="Seguridad de la Información",'2. Identificación del Riesgo'!B45:B47,
IF('2. Identificación del Riesgo'!H45:H47="","",
IF(MID('2. Identificación del Riesgo'!H45:H47,1,27)&lt;&gt;"Seguridad de la Información","No aplica")))</f>
        <v/>
      </c>
      <c r="C45" s="101" t="str">
        <f>IF(MID('2. Identificación del Riesgo'!H45:H47,1,27)="Seguridad de la Información",'2. Identificación del Riesgo'!C45:C47,
IF('2. Identificación del Riesgo'!H45:H47="","",
IF(MID('2. Identificación del Riesgo'!H45:H47,1,27)&lt;&gt;"Seguridad de la Información","No aplica")))</f>
        <v/>
      </c>
      <c r="D45" s="101" t="str">
        <f>IF(MID('2. Identificación del Riesgo'!H45:H47,1,27)="Seguridad de la Información",'2. Identificación del Riesgo'!G45:G47,
IF('2. Identificación del Riesgo'!H45:H47="","",
IF(MID('2. Identificación del Riesgo'!H45:H47,1,27)&lt;&gt;"Seguridad de la Información","No aplica")))</f>
        <v/>
      </c>
      <c r="E45" s="101" t="str">
        <f>IF(MID('2. Identificación del Riesgo'!H45:H47,1,27)="Seguridad de la Información",'2. Identificación del Riesgo'!H45:H47,
IF('2. Identificación del Riesgo'!H45:H47="","",
IF(MID('2. Identificación del Riesgo'!H45:H47,1,27)&lt;&gt;"Seguridad de la Información","No aplica")))</f>
        <v/>
      </c>
      <c r="F45" s="101" t="str">
        <f>IF(MID('2. Identificación del Riesgo'!H45:H47,1,27)="Seguridad de la Información",'2. Identificación del Riesgo'!I45:I47,
IF('2. Identificación del Riesgo'!H45:H47="","",
IF(MID('2. Identificación del Riesgo'!H45:H47,1,27)&lt;&gt;"Seguridad de la Información","No aplica")))</f>
        <v/>
      </c>
      <c r="G45" s="101" t="str">
        <f>IF(MID('2. Identificación del Riesgo'!H45:H47,1,27)="Seguridad de la Información",CONCATENATE("Probabilidad: ",'2. Identificación del Riesgo'!K45:K47,"
","Impacto: ",'2. Identificación del Riesgo'!N45:N47,"
","Zona de Riesgo: ",'2. Identificación del Riesgo'!P45:P47),
IF('2. Identificación del Riesgo'!H45:H47="","",
IF(MID('2. Identificación del Riesgo'!H45:H47,1,27)&lt;&gt;"Seguridad de la Información","No aplica")))</f>
        <v/>
      </c>
      <c r="H45" s="128"/>
      <c r="I45" s="128"/>
      <c r="J45" s="150" t="str">
        <f t="shared" ref="J45" si="11">IF(I45="Información","Información fisica o digital como contratos, acuerdos de confidencialidad, manuales, procedimientos operativos, registros contables, bases de datos, entre otros.",
IF(I45="Software","Activo informático lógico como programas, herramientas ofimáticas o sistemas lógicos para la ejecución de las actividades.",
IF(I45="Hardware","Equipos físicos de cómputo y de comunicaciones como, servidores, biométricos que por su criticidad son considerados activos de información.",
IF(I45="Servicios","Servicio brindado por parte de la entidad para el apoyo de las actividades de los procesos, tales como: Servicios WEB, intranet, CRM, ERP, Portales organizacionales, Aplicaciones entre otros (Pueden estar compuestos por hardware y software).",
IF(I45="Intangibles","Se consideran intangibles aquellos activos inmateriales que otorgan a la entidad una ventaja competitiva relevante, uno de ellos es la imagen corporativa, reputación o el good will, entre otros.",
IF(I45="Componentes de Red","Medios necesarios para realizar la conexión de los elementos de hardware y software en una red, por ejemplo, el cableado estructurado y tarjetas de red, routers, switches, entre otros.",
IF(I45="Personas","Aquellos roles que, por su conocimiento, experiencia y criticidad para el proceso, son considerados activos de información, por ejemplo: personal con experiencia y capacitado para realizar una tarea específica en la ejecución de las actividades.",
IF(I45="Instalaciones","Espacio o área asignada para alojar y salvaguardar los datos considerados como activos críticos para la empresa.",""))))))))</f>
        <v/>
      </c>
      <c r="K45" s="128"/>
      <c r="L45" s="128"/>
      <c r="M45" s="3"/>
      <c r="N45" s="3"/>
      <c r="O45" s="3"/>
      <c r="P45" s="3"/>
    </row>
    <row r="46" spans="1:16">
      <c r="A46" s="132"/>
      <c r="B46" s="101"/>
      <c r="C46" s="101"/>
      <c r="D46" s="101"/>
      <c r="E46" s="101"/>
      <c r="F46" s="101"/>
      <c r="G46" s="101"/>
      <c r="H46" s="128"/>
      <c r="I46" s="128"/>
      <c r="J46" s="150"/>
      <c r="K46" s="128"/>
      <c r="L46" s="128"/>
    </row>
    <row r="47" spans="1:16">
      <c r="A47" s="132"/>
      <c r="B47" s="101"/>
      <c r="C47" s="101"/>
      <c r="D47" s="101"/>
      <c r="E47" s="101"/>
      <c r="F47" s="101"/>
      <c r="G47" s="101"/>
      <c r="H47" s="128"/>
      <c r="I47" s="128"/>
      <c r="J47" s="150"/>
      <c r="K47" s="128"/>
      <c r="L47" s="128"/>
    </row>
    <row r="48" spans="1:16" ht="16.5" customHeight="1">
      <c r="A48" s="132">
        <v>14</v>
      </c>
      <c r="B48" s="101" t="str">
        <f>IF(MID('2. Identificación del Riesgo'!H48:H50,1,27)="Seguridad de la Información",'2. Identificación del Riesgo'!B48:B50,
IF('2. Identificación del Riesgo'!H48:H50="","",
IF(MID('2. Identificación del Riesgo'!H48:H50,1,27)&lt;&gt;"Seguridad de la Información","No aplica")))</f>
        <v/>
      </c>
      <c r="C48" s="101" t="str">
        <f>IF(MID('2. Identificación del Riesgo'!H48:H50,1,27)="Seguridad de la Información",'2. Identificación del Riesgo'!C48:C50,
IF('2. Identificación del Riesgo'!H48:H50="","",
IF(MID('2. Identificación del Riesgo'!H48:H50,1,27)&lt;&gt;"Seguridad de la Información","No aplica")))</f>
        <v/>
      </c>
      <c r="D48" s="101" t="str">
        <f>IF(MID('2. Identificación del Riesgo'!H48:H50,1,27)="Seguridad de la Información",'2. Identificación del Riesgo'!G48:G50,
IF('2. Identificación del Riesgo'!H48:H50="","",
IF(MID('2. Identificación del Riesgo'!H48:H50,1,27)&lt;&gt;"Seguridad de la Información","No aplica")))</f>
        <v/>
      </c>
      <c r="E48" s="101" t="str">
        <f>IF(MID('2. Identificación del Riesgo'!H48:H50,1,27)="Seguridad de la Información",'2. Identificación del Riesgo'!H48:H50,
IF('2. Identificación del Riesgo'!H48:H50="","",
IF(MID('2. Identificación del Riesgo'!H48:H50,1,27)&lt;&gt;"Seguridad de la Información","No aplica")))</f>
        <v/>
      </c>
      <c r="F48" s="101" t="str">
        <f>IF(MID('2. Identificación del Riesgo'!H48:H50,1,27)="Seguridad de la Información",'2. Identificación del Riesgo'!I48:I50,
IF('2. Identificación del Riesgo'!H48:H50="","",
IF(MID('2. Identificación del Riesgo'!H48:H50,1,27)&lt;&gt;"Seguridad de la Información","No aplica")))</f>
        <v/>
      </c>
      <c r="G48" s="101" t="str">
        <f>IF(MID('2. Identificación del Riesgo'!H48:H50,1,27)="Seguridad de la Información",CONCATENATE("Probabilidad: ",'2. Identificación del Riesgo'!K48:K50,"
","Impacto: ",'2. Identificación del Riesgo'!N48:N50,"
","Zona de Riesgo: ",'2. Identificación del Riesgo'!P48:P50),
IF('2. Identificación del Riesgo'!H48:H50="","",
IF(MID('2. Identificación del Riesgo'!H48:H50,1,27)&lt;&gt;"Seguridad de la Información","No aplica")))</f>
        <v/>
      </c>
      <c r="H48" s="128"/>
      <c r="I48" s="128"/>
      <c r="J48" s="150" t="str">
        <f t="shared" ref="J48" si="12">IF(I48="Información","Información fisica o digital como contratos, acuerdos de confidencialidad, manuales, procedimientos operativos, registros contables, bases de datos, entre otros.",
IF(I48="Software","Activo informático lógico como programas, herramientas ofimáticas o sistemas lógicos para la ejecución de las actividades.",
IF(I48="Hardware","Equipos físicos de cómputo y de comunicaciones como, servidores, biométricos que por su criticidad son considerados activos de información.",
IF(I48="Servicios","Servicio brindado por parte de la entidad para el apoyo de las actividades de los procesos, tales como: Servicios WEB, intranet, CRM, ERP, Portales organizacionales, Aplicaciones entre otros (Pueden estar compuestos por hardware y software).",
IF(I48="Intangibles","Se consideran intangibles aquellos activos inmateriales que otorgan a la entidad una ventaja competitiva relevante, uno de ellos es la imagen corporativa, reputación o el good will, entre otros.",
IF(I48="Componentes de Red","Medios necesarios para realizar la conexión de los elementos de hardware y software en una red, por ejemplo, el cableado estructurado y tarjetas de red, routers, switches, entre otros.",
IF(I48="Personas","Aquellos roles que, por su conocimiento, experiencia y criticidad para el proceso, son considerados activos de información, por ejemplo: personal con experiencia y capacitado para realizar una tarea específica en la ejecución de las actividades.",
IF(I48="Instalaciones","Espacio o área asignada para alojar y salvaguardar los datos considerados como activos críticos para la empresa.",""))))))))</f>
        <v/>
      </c>
      <c r="K48" s="128"/>
      <c r="L48" s="128"/>
      <c r="M48" s="3"/>
      <c r="N48" s="3"/>
      <c r="O48" s="3"/>
      <c r="P48" s="3"/>
    </row>
    <row r="49" spans="1:16">
      <c r="A49" s="132"/>
      <c r="B49" s="101"/>
      <c r="C49" s="101"/>
      <c r="D49" s="101"/>
      <c r="E49" s="101"/>
      <c r="F49" s="101"/>
      <c r="G49" s="101"/>
      <c r="H49" s="128"/>
      <c r="I49" s="128"/>
      <c r="J49" s="150"/>
      <c r="K49" s="128"/>
      <c r="L49" s="128"/>
    </row>
    <row r="50" spans="1:16">
      <c r="A50" s="132"/>
      <c r="B50" s="101"/>
      <c r="C50" s="101"/>
      <c r="D50" s="101"/>
      <c r="E50" s="101"/>
      <c r="F50" s="101"/>
      <c r="G50" s="101"/>
      <c r="H50" s="128"/>
      <c r="I50" s="128"/>
      <c r="J50" s="150"/>
      <c r="K50" s="128"/>
      <c r="L50" s="128"/>
    </row>
    <row r="51" spans="1:16" ht="16.5" customHeight="1">
      <c r="A51" s="132">
        <v>15</v>
      </c>
      <c r="B51" s="101" t="str">
        <f>IF(MID('2. Identificación del Riesgo'!H51:H53,1,27)="Seguridad de la Información",'2. Identificación del Riesgo'!B51:B53,
IF('2. Identificación del Riesgo'!H51:H53="","",
IF(MID('2. Identificación del Riesgo'!H51:H53,1,27)&lt;&gt;"Seguridad de la Información","No aplica")))</f>
        <v/>
      </c>
      <c r="C51" s="101" t="str">
        <f>IF(MID('2. Identificación del Riesgo'!H51:H53,1,27)="Seguridad de la Información",'2. Identificación del Riesgo'!C51:C53,
IF('2. Identificación del Riesgo'!H51:H53="","",
IF(MID('2. Identificación del Riesgo'!H51:H53,1,27)&lt;&gt;"Seguridad de la Información","No aplica")))</f>
        <v/>
      </c>
      <c r="D51" s="101" t="str">
        <f>IF(MID('2. Identificación del Riesgo'!H51:H53,1,27)="Seguridad de la Información",'2. Identificación del Riesgo'!G51:G53,
IF('2. Identificación del Riesgo'!H51:H53="","",
IF(MID('2. Identificación del Riesgo'!H51:H53,1,27)&lt;&gt;"Seguridad de la Información","No aplica")))</f>
        <v/>
      </c>
      <c r="E51" s="101" t="str">
        <f>IF(MID('2. Identificación del Riesgo'!H51:H53,1,27)="Seguridad de la Información",'2. Identificación del Riesgo'!H51:H53,
IF('2. Identificación del Riesgo'!H51:H53="","",
IF(MID('2. Identificación del Riesgo'!H51:H53,1,27)&lt;&gt;"Seguridad de la Información","No aplica")))</f>
        <v/>
      </c>
      <c r="F51" s="101" t="str">
        <f>IF(MID('2. Identificación del Riesgo'!H51:H53,1,27)="Seguridad de la Información",'2. Identificación del Riesgo'!I51:I53,
IF('2. Identificación del Riesgo'!H51:H53="","",
IF(MID('2. Identificación del Riesgo'!H51:H53,1,27)&lt;&gt;"Seguridad de la Información","No aplica")))</f>
        <v/>
      </c>
      <c r="G51" s="101" t="str">
        <f>IF(MID('2. Identificación del Riesgo'!H51:H53,1,27)="Seguridad de la Información",CONCATENATE("Probabilidad: ",'2. Identificación del Riesgo'!K51:K53,"
","Impacto: ",'2. Identificación del Riesgo'!N51:N53,"
","Zona de Riesgo: ",'2. Identificación del Riesgo'!P51:P53),
IF('2. Identificación del Riesgo'!H51:H53="","",
IF(MID('2. Identificación del Riesgo'!H51:H53,1,27)&lt;&gt;"Seguridad de la Información","No aplica")))</f>
        <v/>
      </c>
      <c r="H51" s="128"/>
      <c r="I51" s="128"/>
      <c r="J51" s="150" t="str">
        <f t="shared" ref="J51" si="13">IF(I51="Información","Información fisica o digital como contratos, acuerdos de confidencialidad, manuales, procedimientos operativos, registros contables, bases de datos, entre otros.",
IF(I51="Software","Activo informático lógico como programas, herramientas ofimáticas o sistemas lógicos para la ejecución de las actividades.",
IF(I51="Hardware","Equipos físicos de cómputo y de comunicaciones como, servidores, biométricos que por su criticidad son considerados activos de información.",
IF(I51="Servicios","Servicio brindado por parte de la entidad para el apoyo de las actividades de los procesos, tales como: Servicios WEB, intranet, CRM, ERP, Portales organizacionales, Aplicaciones entre otros (Pueden estar compuestos por hardware y software).",
IF(I51="Intangibles","Se consideran intangibles aquellos activos inmateriales que otorgan a la entidad una ventaja competitiva relevante, uno de ellos es la imagen corporativa, reputación o el good will, entre otros.",
IF(I51="Componentes de Red","Medios necesarios para realizar la conexión de los elementos de hardware y software en una red, por ejemplo, el cableado estructurado y tarjetas de red, routers, switches, entre otros.",
IF(I51="Personas","Aquellos roles que, por su conocimiento, experiencia y criticidad para el proceso, son considerados activos de información, por ejemplo: personal con experiencia y capacitado para realizar una tarea específica en la ejecución de las actividades.",
IF(I51="Instalaciones","Espacio o área asignada para alojar y salvaguardar los datos considerados como activos críticos para la empresa.",""))))))))</f>
        <v/>
      </c>
      <c r="K51" s="128"/>
      <c r="L51" s="128"/>
      <c r="M51" s="3"/>
      <c r="N51" s="3"/>
      <c r="O51" s="3"/>
      <c r="P51" s="3"/>
    </row>
    <row r="52" spans="1:16">
      <c r="A52" s="132"/>
      <c r="B52" s="101"/>
      <c r="C52" s="101"/>
      <c r="D52" s="101"/>
      <c r="E52" s="101"/>
      <c r="F52" s="101"/>
      <c r="G52" s="101"/>
      <c r="H52" s="128"/>
      <c r="I52" s="128"/>
      <c r="J52" s="150"/>
      <c r="K52" s="128"/>
      <c r="L52" s="128"/>
    </row>
    <row r="53" spans="1:16">
      <c r="A53" s="132"/>
      <c r="B53" s="101"/>
      <c r="C53" s="101"/>
      <c r="D53" s="101"/>
      <c r="E53" s="101"/>
      <c r="F53" s="101"/>
      <c r="G53" s="101"/>
      <c r="H53" s="128"/>
      <c r="I53" s="128"/>
      <c r="J53" s="150"/>
      <c r="K53" s="128"/>
      <c r="L53" s="128"/>
    </row>
    <row r="54" spans="1:16" ht="16.5" customHeight="1">
      <c r="A54" s="132">
        <v>16</v>
      </c>
      <c r="B54" s="101" t="str">
        <f>IF(MID('2. Identificación del Riesgo'!H54:H56,1,27)="Seguridad de la Información",'2. Identificación del Riesgo'!B54:B56,
IF('2. Identificación del Riesgo'!H54:H56="","",
IF(MID('2. Identificación del Riesgo'!H54:H56,1,27)&lt;&gt;"Seguridad de la Información","No aplica")))</f>
        <v/>
      </c>
      <c r="C54" s="101" t="str">
        <f>IF(MID('2. Identificación del Riesgo'!H54:H56,1,27)="Seguridad de la Información",'2. Identificación del Riesgo'!C54:C56,
IF('2. Identificación del Riesgo'!H54:H56="","",
IF(MID('2. Identificación del Riesgo'!H54:H56,1,27)&lt;&gt;"Seguridad de la Información","No aplica")))</f>
        <v/>
      </c>
      <c r="D54" s="101" t="str">
        <f>IF(MID('2. Identificación del Riesgo'!H54:H56,1,27)="Seguridad de la Información",'2. Identificación del Riesgo'!G54:G56,
IF('2. Identificación del Riesgo'!H54:H56="","",
IF(MID('2. Identificación del Riesgo'!H54:H56,1,27)&lt;&gt;"Seguridad de la Información","No aplica")))</f>
        <v/>
      </c>
      <c r="E54" s="101" t="str">
        <f>IF(MID('2. Identificación del Riesgo'!H54:H56,1,27)="Seguridad de la Información",'2. Identificación del Riesgo'!H54:H56,
IF('2. Identificación del Riesgo'!H54:H56="","",
IF(MID('2. Identificación del Riesgo'!H54:H56,1,27)&lt;&gt;"Seguridad de la Información","No aplica")))</f>
        <v/>
      </c>
      <c r="F54" s="101" t="str">
        <f>IF(MID('2. Identificación del Riesgo'!H54:H56,1,27)="Seguridad de la Información",'2. Identificación del Riesgo'!I54:I56,
IF('2. Identificación del Riesgo'!H54:H56="","",
IF(MID('2. Identificación del Riesgo'!H54:H56,1,27)&lt;&gt;"Seguridad de la Información","No aplica")))</f>
        <v/>
      </c>
      <c r="G54" s="101" t="str">
        <f>IF(MID('2. Identificación del Riesgo'!H54:H56,1,27)="Seguridad de la Información",CONCATENATE("Probabilidad: ",'2. Identificación del Riesgo'!K54:K56,"
","Impacto: ",'2. Identificación del Riesgo'!N54:N56,"
","Zona de Riesgo: ",'2. Identificación del Riesgo'!P54:P56),
IF('2. Identificación del Riesgo'!H54:H56="","",
IF(MID('2. Identificación del Riesgo'!H54:H56,1,27)&lt;&gt;"Seguridad de la Información","No aplica")))</f>
        <v/>
      </c>
      <c r="H54" s="128"/>
      <c r="I54" s="128"/>
      <c r="J54" s="150" t="str">
        <f t="shared" ref="J54" si="14">IF(I54="Información","Información fisica o digital como contratos, acuerdos de confidencialidad, manuales, procedimientos operativos, registros contables, bases de datos, entre otros.",
IF(I54="Software","Activo informático lógico como programas, herramientas ofimáticas o sistemas lógicos para la ejecución de las actividades.",
IF(I54="Hardware","Equipos físicos de cómputo y de comunicaciones como, servidores, biométricos que por su criticidad son considerados activos de información.",
IF(I54="Servicios","Servicio brindado por parte de la entidad para el apoyo de las actividades de los procesos, tales como: Servicios WEB, intranet, CRM, ERP, Portales organizacionales, Aplicaciones entre otros (Pueden estar compuestos por hardware y software).",
IF(I54="Intangibles","Se consideran intangibles aquellos activos inmateriales que otorgan a la entidad una ventaja competitiva relevante, uno de ellos es la imagen corporativa, reputación o el good will, entre otros.",
IF(I54="Componentes de Red","Medios necesarios para realizar la conexión de los elementos de hardware y software en una red, por ejemplo, el cableado estructurado y tarjetas de red, routers, switches, entre otros.",
IF(I54="Personas","Aquellos roles que, por su conocimiento, experiencia y criticidad para el proceso, son considerados activos de información, por ejemplo: personal con experiencia y capacitado para realizar una tarea específica en la ejecución de las actividades.",
IF(I54="Instalaciones","Espacio o área asignada para alojar y salvaguardar los datos considerados como activos críticos para la empresa.",""))))))))</f>
        <v/>
      </c>
      <c r="K54" s="128"/>
      <c r="L54" s="128"/>
      <c r="M54" s="3"/>
      <c r="N54" s="3"/>
      <c r="O54" s="3"/>
      <c r="P54" s="3"/>
    </row>
    <row r="55" spans="1:16">
      <c r="A55" s="132"/>
      <c r="B55" s="101"/>
      <c r="C55" s="101"/>
      <c r="D55" s="101"/>
      <c r="E55" s="101"/>
      <c r="F55" s="101"/>
      <c r="G55" s="101"/>
      <c r="H55" s="128"/>
      <c r="I55" s="128"/>
      <c r="J55" s="150"/>
      <c r="K55" s="128"/>
      <c r="L55" s="128"/>
    </row>
    <row r="56" spans="1:16">
      <c r="A56" s="132"/>
      <c r="B56" s="101"/>
      <c r="C56" s="101"/>
      <c r="D56" s="101"/>
      <c r="E56" s="101"/>
      <c r="F56" s="101"/>
      <c r="G56" s="101"/>
      <c r="H56" s="128"/>
      <c r="I56" s="128"/>
      <c r="J56" s="150"/>
      <c r="K56" s="128"/>
      <c r="L56" s="128"/>
    </row>
    <row r="57" spans="1:16" ht="16.5" customHeight="1">
      <c r="A57" s="132">
        <v>17</v>
      </c>
      <c r="B57" s="101" t="str">
        <f>IF(MID('2. Identificación del Riesgo'!H57:H59,1,27)="Seguridad de la Información",'2. Identificación del Riesgo'!B57:B59,
IF('2. Identificación del Riesgo'!H57:H59="","",
IF(MID('2. Identificación del Riesgo'!H57:H59,1,27)&lt;&gt;"Seguridad de la Información","No aplica")))</f>
        <v/>
      </c>
      <c r="C57" s="101" t="str">
        <f>IF(MID('2. Identificación del Riesgo'!H57:H59,1,27)="Seguridad de la Información",'2. Identificación del Riesgo'!C57:C59,
IF('2. Identificación del Riesgo'!H57:H59="","",
IF(MID('2. Identificación del Riesgo'!H57:H59,1,27)&lt;&gt;"Seguridad de la Información","No aplica")))</f>
        <v/>
      </c>
      <c r="D57" s="101" t="str">
        <f>IF(MID('2. Identificación del Riesgo'!H57:H59,1,27)="Seguridad de la Información",'2. Identificación del Riesgo'!G57:G59,
IF('2. Identificación del Riesgo'!H57:H59="","",
IF(MID('2. Identificación del Riesgo'!H57:H59,1,27)&lt;&gt;"Seguridad de la Información","No aplica")))</f>
        <v/>
      </c>
      <c r="E57" s="101" t="str">
        <f>IF(MID('2. Identificación del Riesgo'!H57:H59,1,27)="Seguridad de la Información",'2. Identificación del Riesgo'!H57:H59,
IF('2. Identificación del Riesgo'!H57:H59="","",
IF(MID('2. Identificación del Riesgo'!H57:H59,1,27)&lt;&gt;"Seguridad de la Información","No aplica")))</f>
        <v/>
      </c>
      <c r="F57" s="101" t="str">
        <f>IF(MID('2. Identificación del Riesgo'!H57:H59,1,27)="Seguridad de la Información",'2. Identificación del Riesgo'!I57:I59,
IF('2. Identificación del Riesgo'!H57:H59="","",
IF(MID('2. Identificación del Riesgo'!H57:H59,1,27)&lt;&gt;"Seguridad de la Información","No aplica")))</f>
        <v/>
      </c>
      <c r="G57" s="101" t="str">
        <f>IF(MID('2. Identificación del Riesgo'!H57:H59,1,27)="Seguridad de la Información",CONCATENATE("Probabilidad: ",'2. Identificación del Riesgo'!K57:K59,"
","Impacto: ",'2. Identificación del Riesgo'!N57:N59,"
","Zona de Riesgo: ",'2. Identificación del Riesgo'!P57:P59),
IF('2. Identificación del Riesgo'!H57:H59="","",
IF(MID('2. Identificación del Riesgo'!H57:H59,1,27)&lt;&gt;"Seguridad de la Información","No aplica")))</f>
        <v/>
      </c>
      <c r="H57" s="128"/>
      <c r="I57" s="128"/>
      <c r="J57" s="150" t="str">
        <f t="shared" ref="J57" si="15">IF(I57="Información","Información fisica o digital como contratos, acuerdos de confidencialidad, manuales, procedimientos operativos, registros contables, bases de datos, entre otros.",
IF(I57="Software","Activo informático lógico como programas, herramientas ofimáticas o sistemas lógicos para la ejecución de las actividades.",
IF(I57="Hardware","Equipos físicos de cómputo y de comunicaciones como, servidores, biométricos que por su criticidad son considerados activos de información.",
IF(I57="Servicios","Servicio brindado por parte de la entidad para el apoyo de las actividades de los procesos, tales como: Servicios WEB, intranet, CRM, ERP, Portales organizacionales, Aplicaciones entre otros (Pueden estar compuestos por hardware y software).",
IF(I57="Intangibles","Se consideran intangibles aquellos activos inmateriales que otorgan a la entidad una ventaja competitiva relevante, uno de ellos es la imagen corporativa, reputación o el good will, entre otros.",
IF(I57="Componentes de Red","Medios necesarios para realizar la conexión de los elementos de hardware y software en una red, por ejemplo, el cableado estructurado y tarjetas de red, routers, switches, entre otros.",
IF(I57="Personas","Aquellos roles que, por su conocimiento, experiencia y criticidad para el proceso, son considerados activos de información, por ejemplo: personal con experiencia y capacitado para realizar una tarea específica en la ejecución de las actividades.",
IF(I57="Instalaciones","Espacio o área asignada para alojar y salvaguardar los datos considerados como activos críticos para la empresa.",""))))))))</f>
        <v/>
      </c>
      <c r="K57" s="128"/>
      <c r="L57" s="128"/>
      <c r="M57" s="3"/>
      <c r="N57" s="3"/>
      <c r="O57" s="3"/>
      <c r="P57" s="3"/>
    </row>
    <row r="58" spans="1:16">
      <c r="A58" s="132"/>
      <c r="B58" s="101"/>
      <c r="C58" s="101"/>
      <c r="D58" s="101"/>
      <c r="E58" s="101"/>
      <c r="F58" s="101"/>
      <c r="G58" s="101"/>
      <c r="H58" s="128"/>
      <c r="I58" s="128"/>
      <c r="J58" s="150"/>
      <c r="K58" s="128"/>
      <c r="L58" s="128"/>
    </row>
    <row r="59" spans="1:16">
      <c r="A59" s="132"/>
      <c r="B59" s="101"/>
      <c r="C59" s="101"/>
      <c r="D59" s="101"/>
      <c r="E59" s="101"/>
      <c r="F59" s="101"/>
      <c r="G59" s="101"/>
      <c r="H59" s="128"/>
      <c r="I59" s="128"/>
      <c r="J59" s="150"/>
      <c r="K59" s="128"/>
      <c r="L59" s="128"/>
    </row>
    <row r="60" spans="1:16" ht="16.5" customHeight="1">
      <c r="A60" s="132">
        <v>18</v>
      </c>
      <c r="B60" s="101" t="str">
        <f>IF(MID('2. Identificación del Riesgo'!H60:H62,1,27)="Seguridad de la Información",'2. Identificación del Riesgo'!B60:B62,
IF('2. Identificación del Riesgo'!H60:H62="","",
IF(MID('2. Identificación del Riesgo'!H60:H62,1,27)&lt;&gt;"Seguridad de la Información","No aplica")))</f>
        <v/>
      </c>
      <c r="C60" s="101" t="str">
        <f>IF(MID('2. Identificación del Riesgo'!H60:H62,1,27)="Seguridad de la Información",'2. Identificación del Riesgo'!C60:C62,
IF('2. Identificación del Riesgo'!H60:H62="","",
IF(MID('2. Identificación del Riesgo'!H60:H62,1,27)&lt;&gt;"Seguridad de la Información","No aplica")))</f>
        <v/>
      </c>
      <c r="D60" s="101" t="str">
        <f>IF(MID('2. Identificación del Riesgo'!H60:H62,1,27)="Seguridad de la Información",'2. Identificación del Riesgo'!G60:G62,
IF('2. Identificación del Riesgo'!H60:H62="","",
IF(MID('2. Identificación del Riesgo'!H60:H62,1,27)&lt;&gt;"Seguridad de la Información","No aplica")))</f>
        <v/>
      </c>
      <c r="E60" s="101" t="str">
        <f>IF(MID('2. Identificación del Riesgo'!H60:H62,1,27)="Seguridad de la Información",'2. Identificación del Riesgo'!H60:H62,
IF('2. Identificación del Riesgo'!H60:H62="","",
IF(MID('2. Identificación del Riesgo'!H60:H62,1,27)&lt;&gt;"Seguridad de la Información","No aplica")))</f>
        <v/>
      </c>
      <c r="F60" s="101" t="str">
        <f>IF(MID('2. Identificación del Riesgo'!H60:H62,1,27)="Seguridad de la Información",'2. Identificación del Riesgo'!I60:I62,
IF('2. Identificación del Riesgo'!H60:H62="","",
IF(MID('2. Identificación del Riesgo'!H60:H62,1,27)&lt;&gt;"Seguridad de la Información","No aplica")))</f>
        <v/>
      </c>
      <c r="G60" s="101" t="str">
        <f>IF(MID('2. Identificación del Riesgo'!H60:H62,1,27)="Seguridad de la Información",CONCATENATE("Probabilidad: ",'2. Identificación del Riesgo'!K60:K62,"
","Impacto: ",'2. Identificación del Riesgo'!N60:N62,"
","Zona de Riesgo: ",'2. Identificación del Riesgo'!P60:P62),
IF('2. Identificación del Riesgo'!H60:H62="","",
IF(MID('2. Identificación del Riesgo'!H60:H62,1,27)&lt;&gt;"Seguridad de la Información","No aplica")))</f>
        <v/>
      </c>
      <c r="H60" s="128"/>
      <c r="I60" s="128"/>
      <c r="J60" s="150" t="str">
        <f t="shared" ref="J60" si="16">IF(I60="Información","Información fisica o digital como contratos, acuerdos de confidencialidad, manuales, procedimientos operativos, registros contables, bases de datos, entre otros.",
IF(I60="Software","Activo informático lógico como programas, herramientas ofimáticas o sistemas lógicos para la ejecución de las actividades.",
IF(I60="Hardware","Equipos físicos de cómputo y de comunicaciones como, servidores, biométricos que por su criticidad son considerados activos de información.",
IF(I60="Servicios","Servicio brindado por parte de la entidad para el apoyo de las actividades de los procesos, tales como: Servicios WEB, intranet, CRM, ERP, Portales organizacionales, Aplicaciones entre otros (Pueden estar compuestos por hardware y software).",
IF(I60="Intangibles","Se consideran intangibles aquellos activos inmateriales que otorgan a la entidad una ventaja competitiva relevante, uno de ellos es la imagen corporativa, reputación o el good will, entre otros.",
IF(I60="Componentes de Red","Medios necesarios para realizar la conexión de los elementos de hardware y software en una red, por ejemplo, el cableado estructurado y tarjetas de red, routers, switches, entre otros.",
IF(I60="Personas","Aquellos roles que, por su conocimiento, experiencia y criticidad para el proceso, son considerados activos de información, por ejemplo: personal con experiencia y capacitado para realizar una tarea específica en la ejecución de las actividades.",
IF(I60="Instalaciones","Espacio o área asignada para alojar y salvaguardar los datos considerados como activos críticos para la empresa.",""))))))))</f>
        <v/>
      </c>
      <c r="K60" s="128"/>
      <c r="L60" s="128"/>
      <c r="M60" s="3"/>
      <c r="N60" s="3"/>
      <c r="O60" s="3"/>
      <c r="P60" s="3"/>
    </row>
    <row r="61" spans="1:16">
      <c r="A61" s="132"/>
      <c r="B61" s="101"/>
      <c r="C61" s="101"/>
      <c r="D61" s="101"/>
      <c r="E61" s="101"/>
      <c r="F61" s="101"/>
      <c r="G61" s="101"/>
      <c r="H61" s="128"/>
      <c r="I61" s="128"/>
      <c r="J61" s="150"/>
      <c r="K61" s="128"/>
      <c r="L61" s="128"/>
    </row>
    <row r="62" spans="1:16">
      <c r="A62" s="132"/>
      <c r="B62" s="101"/>
      <c r="C62" s="101"/>
      <c r="D62" s="101"/>
      <c r="E62" s="101"/>
      <c r="F62" s="101"/>
      <c r="G62" s="101"/>
      <c r="H62" s="128"/>
      <c r="I62" s="128"/>
      <c r="J62" s="150"/>
      <c r="K62" s="128"/>
      <c r="L62" s="128"/>
    </row>
    <row r="63" spans="1:16" ht="16.5" customHeight="1">
      <c r="A63" s="132">
        <v>19</v>
      </c>
      <c r="B63" s="101" t="str">
        <f>IF(MID('2. Identificación del Riesgo'!H63:H65,1,27)="Seguridad de la Información",'2. Identificación del Riesgo'!B63:B65,
IF('2. Identificación del Riesgo'!H63:H65="","",
IF(MID('2. Identificación del Riesgo'!H63:H65,1,27)&lt;&gt;"Seguridad de la Información","No aplica")))</f>
        <v/>
      </c>
      <c r="C63" s="101" t="str">
        <f>IF(MID('2. Identificación del Riesgo'!H63:H65,1,27)="Seguridad de la Información",'2. Identificación del Riesgo'!C63:C65,
IF('2. Identificación del Riesgo'!H63:H65="","",
IF(MID('2. Identificación del Riesgo'!H63:H65,1,27)&lt;&gt;"Seguridad de la Información","No aplica")))</f>
        <v/>
      </c>
      <c r="D63" s="101" t="str">
        <f>IF(MID('2. Identificación del Riesgo'!H63:H65,1,27)="Seguridad de la Información",'2. Identificación del Riesgo'!G63:G65,
IF('2. Identificación del Riesgo'!H63:H65="","",
IF(MID('2. Identificación del Riesgo'!H63:H65,1,27)&lt;&gt;"Seguridad de la Información","No aplica")))</f>
        <v/>
      </c>
      <c r="E63" s="101" t="str">
        <f>IF(MID('2. Identificación del Riesgo'!H63:H65,1,27)="Seguridad de la Información",'2. Identificación del Riesgo'!H63:H65,
IF('2. Identificación del Riesgo'!H63:H65="","",
IF(MID('2. Identificación del Riesgo'!H63:H65,1,27)&lt;&gt;"Seguridad de la Información","No aplica")))</f>
        <v/>
      </c>
      <c r="F63" s="101" t="str">
        <f>IF(MID('2. Identificación del Riesgo'!H63:H65,1,27)="Seguridad de la Información",'2. Identificación del Riesgo'!I63:I65,
IF('2. Identificación del Riesgo'!H63:H65="","",
IF(MID('2. Identificación del Riesgo'!H63:H65,1,27)&lt;&gt;"Seguridad de la Información","No aplica")))</f>
        <v/>
      </c>
      <c r="G63" s="101" t="str">
        <f>IF(MID('2. Identificación del Riesgo'!H63:H65,1,27)="Seguridad de la Información",CONCATENATE("Probabilidad: ",'2. Identificación del Riesgo'!K63:K65,"
","Impacto: ",'2. Identificación del Riesgo'!N63:N65,"
","Zona de Riesgo: ",'2. Identificación del Riesgo'!P63:P65),
IF('2. Identificación del Riesgo'!H63:H65="","",
IF(MID('2. Identificación del Riesgo'!H63:H65,1,27)&lt;&gt;"Seguridad de la Información","No aplica")))</f>
        <v/>
      </c>
      <c r="H63" s="128"/>
      <c r="I63" s="128"/>
      <c r="J63" s="150" t="str">
        <f t="shared" ref="J63" si="17">IF(I63="Información","Información fisica o digital como contratos, acuerdos de confidencialidad, manuales, procedimientos operativos, registros contables, bases de datos, entre otros.",
IF(I63="Software","Activo informático lógico como programas, herramientas ofimáticas o sistemas lógicos para la ejecución de las actividades.",
IF(I63="Hardware","Equipos físicos de cómputo y de comunicaciones como, servidores, biométricos que por su criticidad son considerados activos de información.",
IF(I63="Servicios","Servicio brindado por parte de la entidad para el apoyo de las actividades de los procesos, tales como: Servicios WEB, intranet, CRM, ERP, Portales organizacionales, Aplicaciones entre otros (Pueden estar compuestos por hardware y software).",
IF(I63="Intangibles","Se consideran intangibles aquellos activos inmateriales que otorgan a la entidad una ventaja competitiva relevante, uno de ellos es la imagen corporativa, reputación o el good will, entre otros.",
IF(I63="Componentes de Red","Medios necesarios para realizar la conexión de los elementos de hardware y software en una red, por ejemplo, el cableado estructurado y tarjetas de red, routers, switches, entre otros.",
IF(I63="Personas","Aquellos roles que, por su conocimiento, experiencia y criticidad para el proceso, son considerados activos de información, por ejemplo: personal con experiencia y capacitado para realizar una tarea específica en la ejecución de las actividades.",
IF(I63="Instalaciones","Espacio o área asignada para alojar y salvaguardar los datos considerados como activos críticos para la empresa.",""))))))))</f>
        <v/>
      </c>
      <c r="K63" s="128"/>
      <c r="L63" s="128"/>
      <c r="M63" s="3"/>
      <c r="N63" s="3"/>
      <c r="O63" s="3"/>
      <c r="P63" s="3"/>
    </row>
    <row r="64" spans="1:16">
      <c r="A64" s="132"/>
      <c r="B64" s="101"/>
      <c r="C64" s="101"/>
      <c r="D64" s="101"/>
      <c r="E64" s="101"/>
      <c r="F64" s="101"/>
      <c r="G64" s="101"/>
      <c r="H64" s="128"/>
      <c r="I64" s="128"/>
      <c r="J64" s="150"/>
      <c r="K64" s="128"/>
      <c r="L64" s="128"/>
    </row>
    <row r="65" spans="1:16">
      <c r="A65" s="132"/>
      <c r="B65" s="101"/>
      <c r="C65" s="101"/>
      <c r="D65" s="101"/>
      <c r="E65" s="101"/>
      <c r="F65" s="101"/>
      <c r="G65" s="101"/>
      <c r="H65" s="128"/>
      <c r="I65" s="128"/>
      <c r="J65" s="150"/>
      <c r="K65" s="128"/>
      <c r="L65" s="128"/>
    </row>
    <row r="66" spans="1:16" ht="16.5" customHeight="1">
      <c r="A66" s="132">
        <v>20</v>
      </c>
      <c r="B66" s="101" t="str">
        <f>IF(MID('2. Identificación del Riesgo'!H66:H68,1,27)="Seguridad de la Información",'2. Identificación del Riesgo'!B66:B68,
IF('2. Identificación del Riesgo'!H66:H68="","",
IF(MID('2. Identificación del Riesgo'!H66:H68,1,27)&lt;&gt;"Seguridad de la Información","No aplica")))</f>
        <v/>
      </c>
      <c r="C66" s="101" t="str">
        <f>IF(MID('2. Identificación del Riesgo'!H66:H68,1,27)="Seguridad de la Información",'2. Identificación del Riesgo'!C66:C68,
IF('2. Identificación del Riesgo'!H66:H68="","",
IF(MID('2. Identificación del Riesgo'!H66:H68,1,27)&lt;&gt;"Seguridad de la Información","No aplica")))</f>
        <v/>
      </c>
      <c r="D66" s="101" t="str">
        <f>IF(MID('2. Identificación del Riesgo'!H66:H68,1,27)="Seguridad de la Información",'2. Identificación del Riesgo'!G66:G68,
IF('2. Identificación del Riesgo'!H66:H68="","",
IF(MID('2. Identificación del Riesgo'!H66:H68,1,27)&lt;&gt;"Seguridad de la Información","No aplica")))</f>
        <v/>
      </c>
      <c r="E66" s="101" t="str">
        <f>IF(MID('2. Identificación del Riesgo'!H66:H68,1,27)="Seguridad de la Información",'2. Identificación del Riesgo'!H66:H68,
IF('2. Identificación del Riesgo'!H66:H68="","",
IF(MID('2. Identificación del Riesgo'!H66:H68,1,27)&lt;&gt;"Seguridad de la Información","No aplica")))</f>
        <v/>
      </c>
      <c r="F66" s="101" t="str">
        <f>IF(MID('2. Identificación del Riesgo'!H66:H68,1,27)="Seguridad de la Información",'2. Identificación del Riesgo'!I66:I68,
IF('2. Identificación del Riesgo'!H66:H68="","",
IF(MID('2. Identificación del Riesgo'!H66:H68,1,27)&lt;&gt;"Seguridad de la Información","No aplica")))</f>
        <v/>
      </c>
      <c r="G66" s="101" t="str">
        <f>IF(MID('2. Identificación del Riesgo'!H66:H68,1,27)="Seguridad de la Información",CONCATENATE("Probabilidad: ",'2. Identificación del Riesgo'!K66:K68,"
","Impacto: ",'2. Identificación del Riesgo'!N66:N68,"
","Zona de Riesgo: ",'2. Identificación del Riesgo'!P66:P68),
IF('2. Identificación del Riesgo'!H66:H68="","",
IF(MID('2. Identificación del Riesgo'!H66:H68,1,27)&lt;&gt;"Seguridad de la Información","No aplica")))</f>
        <v/>
      </c>
      <c r="H66" s="128"/>
      <c r="I66" s="128"/>
      <c r="J66" s="150" t="str">
        <f t="shared" ref="J66" si="18">IF(I66="Información","Información fisica o digital como contratos, acuerdos de confidencialidad, manuales, procedimientos operativos, registros contables, bases de datos, entre otros.",
IF(I66="Software","Activo informático lógico como programas, herramientas ofimáticas o sistemas lógicos para la ejecución de las actividades.",
IF(I66="Hardware","Equipos físicos de cómputo y de comunicaciones como, servidores, biométricos que por su criticidad son considerados activos de información.",
IF(I66="Servicios","Servicio brindado por parte de la entidad para el apoyo de las actividades de los procesos, tales como: Servicios WEB, intranet, CRM, ERP, Portales organizacionales, Aplicaciones entre otros (Pueden estar compuestos por hardware y software).",
IF(I66="Intangibles","Se consideran intangibles aquellos activos inmateriales que otorgan a la entidad una ventaja competitiva relevante, uno de ellos es la imagen corporativa, reputación o el good will, entre otros.",
IF(I66="Componentes de Red","Medios necesarios para realizar la conexión de los elementos de hardware y software en una red, por ejemplo, el cableado estructurado y tarjetas de red, routers, switches, entre otros.",
IF(I66="Personas","Aquellos roles que, por su conocimiento, experiencia y criticidad para el proceso, son considerados activos de información, por ejemplo: personal con experiencia y capacitado para realizar una tarea específica en la ejecución de las actividades.",
IF(I66="Instalaciones","Espacio o área asignada para alojar y salvaguardar los datos considerados como activos críticos para la empresa.",""))))))))</f>
        <v/>
      </c>
      <c r="K66" s="128"/>
      <c r="L66" s="128"/>
      <c r="M66" s="3"/>
      <c r="N66" s="3"/>
      <c r="O66" s="3"/>
      <c r="P66" s="3"/>
    </row>
    <row r="67" spans="1:16">
      <c r="A67" s="132"/>
      <c r="B67" s="101"/>
      <c r="C67" s="101"/>
      <c r="D67" s="101"/>
      <c r="E67" s="101"/>
      <c r="F67" s="101"/>
      <c r="G67" s="101"/>
      <c r="H67" s="128"/>
      <c r="I67" s="128"/>
      <c r="J67" s="150"/>
      <c r="K67" s="128"/>
      <c r="L67" s="128"/>
    </row>
    <row r="68" spans="1:16">
      <c r="A68" s="132"/>
      <c r="B68" s="101"/>
      <c r="C68" s="101"/>
      <c r="D68" s="101"/>
      <c r="E68" s="101"/>
      <c r="F68" s="101"/>
      <c r="G68" s="101"/>
      <c r="H68" s="128"/>
      <c r="I68" s="128"/>
      <c r="J68" s="150"/>
      <c r="K68" s="128"/>
      <c r="L68" s="128"/>
    </row>
    <row r="69" spans="1:16"/>
    <row r="70" spans="1:16"/>
  </sheetData>
  <sheetProtection algorithmName="SHA-512" hashValue="WJDWl2dvz/VGu7q/fNbe8PQKhK3Yv3eEXT6b6oH7v/SpQoPfETOZDIH0P3HsE2X0KXaSnJ0AjVvnFURBqnvtPA==" saltValue="rd6YE24qC9/Jz88tAQSSJQ==" spinCount="100000" sheet="1" objects="1" scenarios="1" formatColumns="0" formatRows="0"/>
  <mergeCells count="260">
    <mergeCell ref="C1:J4"/>
    <mergeCell ref="C7:C8"/>
    <mergeCell ref="C9:C11"/>
    <mergeCell ref="C12:C14"/>
    <mergeCell ref="C15:C17"/>
    <mergeCell ref="C18:C20"/>
    <mergeCell ref="C21:C23"/>
    <mergeCell ref="C24:C26"/>
    <mergeCell ref="C27:C29"/>
    <mergeCell ref="F24:F26"/>
    <mergeCell ref="G24:G26"/>
    <mergeCell ref="F27:F29"/>
    <mergeCell ref="G27:G29"/>
    <mergeCell ref="A6:G6"/>
    <mergeCell ref="F7:F8"/>
    <mergeCell ref="G7:G8"/>
    <mergeCell ref="F9:F11"/>
    <mergeCell ref="G9:G11"/>
    <mergeCell ref="F12:F14"/>
    <mergeCell ref="G12:G14"/>
    <mergeCell ref="F15:F17"/>
    <mergeCell ref="G15:G17"/>
    <mergeCell ref="F18:F20"/>
    <mergeCell ref="G18:G20"/>
    <mergeCell ref="H66:H68"/>
    <mergeCell ref="I66:I68"/>
    <mergeCell ref="J66:J68"/>
    <mergeCell ref="K66:K68"/>
    <mergeCell ref="L66:L68"/>
    <mergeCell ref="F66:F68"/>
    <mergeCell ref="G66:G68"/>
    <mergeCell ref="A63:A65"/>
    <mergeCell ref="B63:B65"/>
    <mergeCell ref="D63:D65"/>
    <mergeCell ref="E63:E65"/>
    <mergeCell ref="H63:H65"/>
    <mergeCell ref="I63:I65"/>
    <mergeCell ref="J63:J65"/>
    <mergeCell ref="K63:K65"/>
    <mergeCell ref="L63:L65"/>
    <mergeCell ref="F63:F65"/>
    <mergeCell ref="G63:G65"/>
    <mergeCell ref="C63:C65"/>
    <mergeCell ref="C66:C68"/>
    <mergeCell ref="A66:A68"/>
    <mergeCell ref="B66:B68"/>
    <mergeCell ref="D66:D68"/>
    <mergeCell ref="E66:E68"/>
    <mergeCell ref="H60:H62"/>
    <mergeCell ref="I60:I62"/>
    <mergeCell ref="J60:J62"/>
    <mergeCell ref="K60:K62"/>
    <mergeCell ref="L60:L62"/>
    <mergeCell ref="F60:F62"/>
    <mergeCell ref="G60:G62"/>
    <mergeCell ref="A57:A59"/>
    <mergeCell ref="B57:B59"/>
    <mergeCell ref="D57:D59"/>
    <mergeCell ref="E57:E59"/>
    <mergeCell ref="H57:H59"/>
    <mergeCell ref="I57:I59"/>
    <mergeCell ref="J57:J59"/>
    <mergeCell ref="K57:K59"/>
    <mergeCell ref="L57:L59"/>
    <mergeCell ref="C60:C62"/>
    <mergeCell ref="A60:A62"/>
    <mergeCell ref="B60:B62"/>
    <mergeCell ref="D60:D62"/>
    <mergeCell ref="E60:E62"/>
    <mergeCell ref="F57:F59"/>
    <mergeCell ref="G57:G59"/>
    <mergeCell ref="C57:C59"/>
    <mergeCell ref="K51:K53"/>
    <mergeCell ref="L51:L53"/>
    <mergeCell ref="A51:A53"/>
    <mergeCell ref="B51:B53"/>
    <mergeCell ref="D51:D53"/>
    <mergeCell ref="H51:H53"/>
    <mergeCell ref="I51:I53"/>
    <mergeCell ref="J51:J53"/>
    <mergeCell ref="E51:E53"/>
    <mergeCell ref="F51:F53"/>
    <mergeCell ref="G51:G53"/>
    <mergeCell ref="C51:C53"/>
    <mergeCell ref="A54:A56"/>
    <mergeCell ref="B54:B56"/>
    <mergeCell ref="D54:D56"/>
    <mergeCell ref="E54:E56"/>
    <mergeCell ref="H54:H56"/>
    <mergeCell ref="I54:I56"/>
    <mergeCell ref="J54:J56"/>
    <mergeCell ref="K54:K56"/>
    <mergeCell ref="L54:L56"/>
    <mergeCell ref="F54:F56"/>
    <mergeCell ref="G54:G56"/>
    <mergeCell ref="C54:C56"/>
    <mergeCell ref="B45:B47"/>
    <mergeCell ref="D45:D47"/>
    <mergeCell ref="H45:H47"/>
    <mergeCell ref="I45:I47"/>
    <mergeCell ref="J45:J47"/>
    <mergeCell ref="E45:E47"/>
    <mergeCell ref="K48:K50"/>
    <mergeCell ref="L48:L50"/>
    <mergeCell ref="A48:A50"/>
    <mergeCell ref="B48:B50"/>
    <mergeCell ref="D48:D50"/>
    <mergeCell ref="H48:H50"/>
    <mergeCell ref="I48:I50"/>
    <mergeCell ref="J48:J50"/>
    <mergeCell ref="C45:C47"/>
    <mergeCell ref="C48:C50"/>
    <mergeCell ref="F45:F47"/>
    <mergeCell ref="G45:G47"/>
    <mergeCell ref="F48:F50"/>
    <mergeCell ref="G48:G50"/>
    <mergeCell ref="E48:E50"/>
    <mergeCell ref="K45:K47"/>
    <mergeCell ref="L45:L47"/>
    <mergeCell ref="A45:A47"/>
    <mergeCell ref="K42:K44"/>
    <mergeCell ref="L42:L44"/>
    <mergeCell ref="A42:A44"/>
    <mergeCell ref="B42:B44"/>
    <mergeCell ref="D42:D44"/>
    <mergeCell ref="H42:H44"/>
    <mergeCell ref="I42:I44"/>
    <mergeCell ref="J42:J44"/>
    <mergeCell ref="E42:E44"/>
    <mergeCell ref="C42:C44"/>
    <mergeCell ref="F42:F44"/>
    <mergeCell ref="G42:G44"/>
    <mergeCell ref="K39:K41"/>
    <mergeCell ref="L39:L41"/>
    <mergeCell ref="A39:A41"/>
    <mergeCell ref="B39:B41"/>
    <mergeCell ref="D39:D41"/>
    <mergeCell ref="H39:H41"/>
    <mergeCell ref="I39:I41"/>
    <mergeCell ref="J39:J41"/>
    <mergeCell ref="E39:E41"/>
    <mergeCell ref="C39:C41"/>
    <mergeCell ref="F39:F41"/>
    <mergeCell ref="G39:G41"/>
    <mergeCell ref="K36:K38"/>
    <mergeCell ref="L36:L38"/>
    <mergeCell ref="A36:A38"/>
    <mergeCell ref="B36:B38"/>
    <mergeCell ref="D36:D38"/>
    <mergeCell ref="H36:H38"/>
    <mergeCell ref="I36:I38"/>
    <mergeCell ref="J36:J38"/>
    <mergeCell ref="E36:E38"/>
    <mergeCell ref="C36:C38"/>
    <mergeCell ref="F36:F38"/>
    <mergeCell ref="G36:G38"/>
    <mergeCell ref="K33:K35"/>
    <mergeCell ref="L33:L35"/>
    <mergeCell ref="A33:A35"/>
    <mergeCell ref="B33:B35"/>
    <mergeCell ref="D33:D35"/>
    <mergeCell ref="H33:H35"/>
    <mergeCell ref="I33:I35"/>
    <mergeCell ref="J33:J35"/>
    <mergeCell ref="E33:E35"/>
    <mergeCell ref="C33:C35"/>
    <mergeCell ref="F33:F35"/>
    <mergeCell ref="G33:G35"/>
    <mergeCell ref="K30:K32"/>
    <mergeCell ref="L30:L32"/>
    <mergeCell ref="A30:A32"/>
    <mergeCell ref="B30:B32"/>
    <mergeCell ref="D30:D32"/>
    <mergeCell ref="H30:H32"/>
    <mergeCell ref="I30:I32"/>
    <mergeCell ref="J30:J32"/>
    <mergeCell ref="E30:E32"/>
    <mergeCell ref="C30:C32"/>
    <mergeCell ref="F30:F32"/>
    <mergeCell ref="G30:G32"/>
    <mergeCell ref="K27:K29"/>
    <mergeCell ref="L27:L29"/>
    <mergeCell ref="A27:A29"/>
    <mergeCell ref="B27:B29"/>
    <mergeCell ref="D27:D29"/>
    <mergeCell ref="H27:H29"/>
    <mergeCell ref="I27:I29"/>
    <mergeCell ref="J27:J29"/>
    <mergeCell ref="E27:E29"/>
    <mergeCell ref="K24:K26"/>
    <mergeCell ref="L24:L26"/>
    <mergeCell ref="A24:A26"/>
    <mergeCell ref="B24:B26"/>
    <mergeCell ref="D24:D26"/>
    <mergeCell ref="H24:H26"/>
    <mergeCell ref="I24:I26"/>
    <mergeCell ref="J24:J26"/>
    <mergeCell ref="E24:E26"/>
    <mergeCell ref="K21:K23"/>
    <mergeCell ref="L21:L23"/>
    <mergeCell ref="A21:A23"/>
    <mergeCell ref="B21:B23"/>
    <mergeCell ref="D21:D23"/>
    <mergeCell ref="H21:H23"/>
    <mergeCell ref="I21:I23"/>
    <mergeCell ref="J21:J23"/>
    <mergeCell ref="K18:K20"/>
    <mergeCell ref="L18:L20"/>
    <mergeCell ref="A18:A20"/>
    <mergeCell ref="B18:B20"/>
    <mergeCell ref="D18:D20"/>
    <mergeCell ref="H18:H20"/>
    <mergeCell ref="I18:I20"/>
    <mergeCell ref="J18:J20"/>
    <mergeCell ref="E18:E20"/>
    <mergeCell ref="E21:E23"/>
    <mergeCell ref="F21:F23"/>
    <mergeCell ref="G21:G23"/>
    <mergeCell ref="K15:K17"/>
    <mergeCell ref="L15:L17"/>
    <mergeCell ref="A15:A17"/>
    <mergeCell ref="B15:B17"/>
    <mergeCell ref="D15:D17"/>
    <mergeCell ref="H15:H17"/>
    <mergeCell ref="I15:I17"/>
    <mergeCell ref="J15:J17"/>
    <mergeCell ref="K12:K14"/>
    <mergeCell ref="L12:L14"/>
    <mergeCell ref="A12:A14"/>
    <mergeCell ref="B12:B14"/>
    <mergeCell ref="D12:D14"/>
    <mergeCell ref="H12:H14"/>
    <mergeCell ref="I12:I14"/>
    <mergeCell ref="J12:J14"/>
    <mergeCell ref="E12:E14"/>
    <mergeCell ref="E15:E17"/>
    <mergeCell ref="A1:B4"/>
    <mergeCell ref="K9:K11"/>
    <mergeCell ref="L9:L11"/>
    <mergeCell ref="A9:A11"/>
    <mergeCell ref="B9:B11"/>
    <mergeCell ref="D9:D11"/>
    <mergeCell ref="H9:H11"/>
    <mergeCell ref="I9:I11"/>
    <mergeCell ref="J9:J11"/>
    <mergeCell ref="H6:L6"/>
    <mergeCell ref="A7:A8"/>
    <mergeCell ref="B7:B8"/>
    <mergeCell ref="D7:D8"/>
    <mergeCell ref="H7:H8"/>
    <mergeCell ref="I7:I8"/>
    <mergeCell ref="J7:J8"/>
    <mergeCell ref="K7:K8"/>
    <mergeCell ref="L7:L8"/>
    <mergeCell ref="E7:E8"/>
    <mergeCell ref="E9:E11"/>
    <mergeCell ref="K1:L1"/>
    <mergeCell ref="K2:L2"/>
    <mergeCell ref="K3:L3"/>
    <mergeCell ref="K4:L4"/>
  </mergeCells>
  <conditionalFormatting sqref="B9:B11 D9:L11">
    <cfRule type="expression" dxfId="250" priority="19">
      <formula>IF($E9="No aplica",1,0)</formula>
    </cfRule>
  </conditionalFormatting>
  <conditionalFormatting sqref="B12:B68 D12:E68 H12:J32 H39:J68 J33:J38">
    <cfRule type="expression" dxfId="249" priority="16">
      <formula>IF($E12="No aplica",1,0)</formula>
    </cfRule>
  </conditionalFormatting>
  <conditionalFormatting sqref="K12:L32 K39:L68">
    <cfRule type="expression" dxfId="248" priority="15">
      <formula>IF($E12="No aplica",1,0)</formula>
    </cfRule>
  </conditionalFormatting>
  <conditionalFormatting sqref="C9:C11">
    <cfRule type="expression" dxfId="247" priority="14">
      <formula>IF($E9="No aplica",1,0)</formula>
    </cfRule>
  </conditionalFormatting>
  <conditionalFormatting sqref="C12:C68">
    <cfRule type="expression" dxfId="246" priority="12">
      <formula>IF($E12="No aplica",1,0)</formula>
    </cfRule>
  </conditionalFormatting>
  <conditionalFormatting sqref="F12:F68">
    <cfRule type="expression" dxfId="245" priority="7">
      <formula>IF($E12="No aplica",1,0)</formula>
    </cfRule>
  </conditionalFormatting>
  <conditionalFormatting sqref="G12:G68">
    <cfRule type="expression" dxfId="244" priority="5">
      <formula>IF($E12="No aplica",1,0)</formula>
    </cfRule>
  </conditionalFormatting>
  <conditionalFormatting sqref="H33:I35">
    <cfRule type="expression" dxfId="243" priority="4">
      <formula>IF($E33="No aplica",1,0)</formula>
    </cfRule>
  </conditionalFormatting>
  <conditionalFormatting sqref="H36:I38">
    <cfRule type="expression" dxfId="242" priority="3">
      <formula>IF($E36="No aplica",1,0)</formula>
    </cfRule>
  </conditionalFormatting>
  <conditionalFormatting sqref="K33:L35">
    <cfRule type="expression" dxfId="241" priority="2">
      <formula>IF($E33="No aplica",1,0)</formula>
    </cfRule>
  </conditionalFormatting>
  <conditionalFormatting sqref="K36:L38">
    <cfRule type="expression" dxfId="240" priority="1">
      <formula>IF($E36="No aplica",1,0)</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Listas!$P$2:$P$9</xm:f>
          </x14:formula1>
          <xm:sqref>I9:I68</xm:sqref>
        </x14:dataValidation>
      </x14:dataValidations>
    </ext>
  </extLst>
</worksheet>
</file>

<file path=xl/worksheets/sheet5.xml><?xml version="1.0" encoding="utf-8"?>
<worksheet xmlns="http://schemas.openxmlformats.org/spreadsheetml/2006/main" xmlns:r="http://schemas.openxmlformats.org/officeDocument/2006/relationships">
  <dimension ref="A1:AM70"/>
  <sheetViews>
    <sheetView zoomScale="50" zoomScaleNormal="50" workbookViewId="0">
      <pane ySplit="8" topLeftCell="A25" activePane="bottomLeft" state="frozen"/>
      <selection pane="bottomLeft" activeCell="B39" sqref="B39:B41"/>
    </sheetView>
  </sheetViews>
  <sheetFormatPr baseColWidth="10" defaultColWidth="0" defaultRowHeight="14.4" zeroHeight="1"/>
  <cols>
    <col min="1" max="1" width="4" style="8" bestFit="1" customWidth="1"/>
    <col min="2" max="2" width="18.44140625" style="8" customWidth="1"/>
    <col min="3" max="3" width="31.6640625" style="8" customWidth="1"/>
    <col min="4" max="4" width="18.44140625" style="8" customWidth="1"/>
    <col min="5" max="5" width="23.88671875" style="8" customWidth="1"/>
    <col min="6" max="6" width="28.44140625" style="8" customWidth="1"/>
    <col min="7" max="7" width="30" style="8" customWidth="1"/>
    <col min="8" max="8" width="33.44140625" style="8" customWidth="1"/>
    <col min="9" max="9" width="10.5546875" style="8" customWidth="1"/>
    <col min="10" max="10" width="11" style="8" customWidth="1"/>
    <col min="11" max="11" width="15.109375" style="8" customWidth="1"/>
    <col min="12" max="12" width="14.109375" style="8" customWidth="1"/>
    <col min="13" max="13" width="14" style="8" customWidth="1"/>
    <col min="14" max="14" width="10.88671875" style="8" customWidth="1"/>
    <col min="15" max="15" width="27.33203125" style="8" customWidth="1"/>
    <col min="16" max="16" width="25.44140625" style="8" customWidth="1"/>
    <col min="17" max="17" width="34.5546875" style="8" customWidth="1"/>
    <col min="18" max="18" width="12.44140625" style="8" customWidth="1"/>
    <col min="19" max="22" width="16.6640625" style="8" customWidth="1"/>
    <col min="23" max="23" width="11.44140625" style="2" customWidth="1"/>
    <col min="24" max="39" width="11.44140625" style="2" hidden="1" customWidth="1"/>
    <col min="40" max="16384" width="11.44140625" style="4" hidden="1"/>
  </cols>
  <sheetData>
    <row r="1" spans="1:39" ht="16.5" customHeight="1">
      <c r="A1" s="86"/>
      <c r="B1" s="88"/>
      <c r="C1" s="143" t="s">
        <v>162</v>
      </c>
      <c r="D1" s="143"/>
      <c r="E1" s="143"/>
      <c r="F1" s="143"/>
      <c r="G1" s="143"/>
      <c r="H1" s="143"/>
      <c r="I1" s="143"/>
      <c r="J1" s="143"/>
      <c r="K1" s="143"/>
      <c r="L1" s="143"/>
      <c r="M1" s="143"/>
      <c r="N1" s="143"/>
      <c r="O1" s="143"/>
      <c r="P1" s="143"/>
      <c r="Q1" s="143"/>
      <c r="R1" s="143"/>
      <c r="S1" s="143"/>
      <c r="T1" s="151" t="s">
        <v>264</v>
      </c>
      <c r="U1" s="151"/>
      <c r="V1" s="151"/>
      <c r="W1" s="3"/>
      <c r="X1" s="3"/>
      <c r="Y1" s="3"/>
      <c r="Z1" s="3"/>
      <c r="AA1" s="3"/>
      <c r="AB1" s="3"/>
      <c r="AC1" s="3"/>
      <c r="AD1" s="3"/>
      <c r="AE1" s="3"/>
      <c r="AF1" s="3"/>
      <c r="AG1" s="3"/>
      <c r="AH1" s="3"/>
      <c r="AI1" s="3"/>
      <c r="AJ1" s="3"/>
      <c r="AK1" s="3"/>
      <c r="AL1" s="3"/>
      <c r="AM1" s="3"/>
    </row>
    <row r="2" spans="1:39" ht="16.5" customHeight="1">
      <c r="A2" s="89"/>
      <c r="B2" s="91"/>
      <c r="C2" s="143"/>
      <c r="D2" s="143"/>
      <c r="E2" s="143"/>
      <c r="F2" s="143"/>
      <c r="G2" s="143"/>
      <c r="H2" s="143"/>
      <c r="I2" s="143"/>
      <c r="J2" s="143"/>
      <c r="K2" s="143"/>
      <c r="L2" s="143"/>
      <c r="M2" s="143"/>
      <c r="N2" s="143"/>
      <c r="O2" s="143"/>
      <c r="P2" s="143"/>
      <c r="Q2" s="143"/>
      <c r="R2" s="143"/>
      <c r="S2" s="143"/>
      <c r="T2" s="151" t="s">
        <v>263</v>
      </c>
      <c r="U2" s="151"/>
      <c r="V2" s="151"/>
      <c r="W2" s="3"/>
      <c r="X2" s="3"/>
      <c r="Y2" s="3"/>
      <c r="Z2" s="3"/>
      <c r="AA2" s="3"/>
      <c r="AB2" s="3"/>
      <c r="AC2" s="3"/>
      <c r="AD2" s="3"/>
      <c r="AE2" s="3"/>
      <c r="AF2" s="3"/>
      <c r="AG2" s="3"/>
      <c r="AH2" s="3"/>
      <c r="AI2" s="3"/>
      <c r="AJ2" s="3"/>
      <c r="AK2" s="3"/>
      <c r="AL2" s="3"/>
      <c r="AM2" s="3"/>
    </row>
    <row r="3" spans="1:39">
      <c r="A3" s="89"/>
      <c r="B3" s="91"/>
      <c r="C3" s="143"/>
      <c r="D3" s="143"/>
      <c r="E3" s="143"/>
      <c r="F3" s="143"/>
      <c r="G3" s="143"/>
      <c r="H3" s="143"/>
      <c r="I3" s="143"/>
      <c r="J3" s="143"/>
      <c r="K3" s="143"/>
      <c r="L3" s="143"/>
      <c r="M3" s="143"/>
      <c r="N3" s="143"/>
      <c r="O3" s="143"/>
      <c r="P3" s="143"/>
      <c r="Q3" s="143"/>
      <c r="R3" s="143"/>
      <c r="S3" s="143"/>
      <c r="T3" s="151" t="s">
        <v>314</v>
      </c>
      <c r="U3" s="151"/>
      <c r="V3" s="151"/>
      <c r="W3" s="3"/>
      <c r="X3" s="3"/>
      <c r="Y3" s="3"/>
      <c r="Z3" s="3"/>
      <c r="AA3" s="3"/>
      <c r="AB3" s="3"/>
      <c r="AC3" s="3"/>
      <c r="AD3" s="3"/>
      <c r="AE3" s="3"/>
      <c r="AF3" s="3"/>
      <c r="AG3" s="3"/>
      <c r="AH3" s="3"/>
      <c r="AI3" s="3"/>
      <c r="AJ3" s="3"/>
      <c r="AK3" s="3"/>
      <c r="AL3" s="3"/>
      <c r="AM3" s="3"/>
    </row>
    <row r="4" spans="1:39">
      <c r="A4" s="92"/>
      <c r="B4" s="94"/>
      <c r="C4" s="143"/>
      <c r="D4" s="143"/>
      <c r="E4" s="143"/>
      <c r="F4" s="143"/>
      <c r="G4" s="143"/>
      <c r="H4" s="143"/>
      <c r="I4" s="143"/>
      <c r="J4" s="143"/>
      <c r="K4" s="143"/>
      <c r="L4" s="143"/>
      <c r="M4" s="143"/>
      <c r="N4" s="143"/>
      <c r="O4" s="143"/>
      <c r="P4" s="143"/>
      <c r="Q4" s="143"/>
      <c r="R4" s="143"/>
      <c r="S4" s="143"/>
      <c r="T4" s="151" t="s">
        <v>355</v>
      </c>
      <c r="U4" s="151"/>
      <c r="V4" s="151"/>
      <c r="W4" s="3"/>
      <c r="X4" s="3"/>
      <c r="Y4" s="3"/>
      <c r="Z4" s="3"/>
      <c r="AA4" s="3"/>
      <c r="AB4" s="3"/>
      <c r="AC4" s="3"/>
      <c r="AD4" s="3"/>
      <c r="AE4" s="3"/>
      <c r="AF4" s="3"/>
      <c r="AG4" s="3"/>
      <c r="AH4" s="3"/>
      <c r="AI4" s="3"/>
      <c r="AJ4" s="3"/>
      <c r="AK4" s="3"/>
      <c r="AL4" s="3"/>
      <c r="AM4" s="3"/>
    </row>
    <row r="5" spans="1:39" ht="13.5" customHeight="1">
      <c r="A5" s="12"/>
      <c r="B5" s="12"/>
      <c r="C5" s="12"/>
      <c r="D5" s="12"/>
      <c r="E5" s="12"/>
      <c r="F5" s="12"/>
      <c r="G5" s="12"/>
      <c r="H5" s="12"/>
      <c r="I5" s="15"/>
      <c r="J5" s="15"/>
      <c r="K5" s="12"/>
      <c r="L5" s="12"/>
      <c r="M5" s="12"/>
      <c r="N5" s="12"/>
      <c r="O5" s="12"/>
      <c r="P5" s="12"/>
      <c r="Q5" s="12"/>
      <c r="R5" s="12"/>
      <c r="S5" s="12"/>
      <c r="T5" s="12"/>
      <c r="U5" s="12"/>
      <c r="V5" s="12"/>
      <c r="W5" s="3"/>
      <c r="X5" s="3"/>
      <c r="Y5" s="3"/>
      <c r="Z5" s="3"/>
      <c r="AA5" s="3"/>
      <c r="AB5" s="3"/>
      <c r="AC5" s="3"/>
      <c r="AD5" s="3"/>
      <c r="AE5" s="3"/>
      <c r="AF5" s="3"/>
      <c r="AG5" s="3"/>
      <c r="AH5" s="3"/>
      <c r="AI5" s="3"/>
      <c r="AJ5" s="3"/>
      <c r="AK5" s="3"/>
      <c r="AL5" s="3"/>
      <c r="AM5" s="3"/>
    </row>
    <row r="6" spans="1:39" ht="15" customHeight="1">
      <c r="A6" s="152" t="s">
        <v>109</v>
      </c>
      <c r="B6" s="153"/>
      <c r="C6" s="153"/>
      <c r="D6" s="154"/>
      <c r="E6" s="119" t="s">
        <v>107</v>
      </c>
      <c r="F6" s="119"/>
      <c r="G6" s="119"/>
      <c r="H6" s="119"/>
      <c r="I6" s="119"/>
      <c r="J6" s="119"/>
      <c r="K6" s="119"/>
      <c r="L6" s="119"/>
      <c r="M6" s="119"/>
      <c r="N6" s="119"/>
      <c r="O6" s="119"/>
      <c r="P6" s="119"/>
      <c r="Q6" s="119"/>
      <c r="R6" s="119"/>
      <c r="S6" s="119"/>
      <c r="T6" s="119"/>
      <c r="U6" s="119"/>
      <c r="V6" s="119"/>
      <c r="W6" s="3"/>
      <c r="X6" s="3"/>
      <c r="Y6" s="3"/>
      <c r="Z6" s="3"/>
      <c r="AA6" s="3"/>
      <c r="AB6" s="3"/>
      <c r="AC6" s="3"/>
      <c r="AD6" s="3"/>
      <c r="AE6" s="3"/>
      <c r="AF6" s="3"/>
      <c r="AG6" s="3"/>
      <c r="AH6" s="3"/>
      <c r="AI6" s="3"/>
      <c r="AJ6" s="3"/>
      <c r="AK6" s="3"/>
      <c r="AL6" s="3"/>
      <c r="AM6" s="3"/>
    </row>
    <row r="7" spans="1:39" ht="15.75" customHeight="1">
      <c r="A7" s="138" t="s">
        <v>88</v>
      </c>
      <c r="B7" s="120" t="s">
        <v>39</v>
      </c>
      <c r="C7" s="104" t="s">
        <v>1</v>
      </c>
      <c r="D7" s="104" t="s">
        <v>86</v>
      </c>
      <c r="E7" s="113" t="s">
        <v>347</v>
      </c>
      <c r="F7" s="113" t="s">
        <v>354</v>
      </c>
      <c r="G7" s="113" t="s">
        <v>348</v>
      </c>
      <c r="H7" s="104" t="s">
        <v>7</v>
      </c>
      <c r="I7" s="159" t="s">
        <v>104</v>
      </c>
      <c r="J7" s="160"/>
      <c r="K7" s="161"/>
      <c r="L7" s="155" t="s">
        <v>353</v>
      </c>
      <c r="M7" s="156"/>
      <c r="N7" s="156"/>
      <c r="O7" s="156"/>
      <c r="P7" s="156"/>
      <c r="Q7" s="156"/>
      <c r="R7" s="157" t="s">
        <v>326</v>
      </c>
      <c r="S7" s="155" t="s">
        <v>108</v>
      </c>
      <c r="T7" s="156"/>
      <c r="U7" s="157" t="s">
        <v>324</v>
      </c>
      <c r="V7" s="157" t="s">
        <v>325</v>
      </c>
      <c r="W7" s="3"/>
      <c r="X7" s="3"/>
      <c r="Y7" s="3"/>
      <c r="Z7" s="3"/>
      <c r="AA7" s="3"/>
      <c r="AB7" s="3"/>
      <c r="AC7" s="3"/>
      <c r="AD7" s="3"/>
      <c r="AE7" s="3"/>
      <c r="AF7" s="3"/>
      <c r="AG7" s="3"/>
      <c r="AH7" s="3"/>
      <c r="AI7" s="3"/>
      <c r="AJ7" s="3"/>
      <c r="AK7" s="3"/>
      <c r="AL7" s="3"/>
      <c r="AM7" s="3"/>
    </row>
    <row r="8" spans="1:39" ht="52.5" customHeight="1">
      <c r="A8" s="138"/>
      <c r="B8" s="120"/>
      <c r="C8" s="104"/>
      <c r="D8" s="104"/>
      <c r="E8" s="114"/>
      <c r="F8" s="114"/>
      <c r="G8" s="114"/>
      <c r="H8" s="104"/>
      <c r="I8" s="16" t="s">
        <v>56</v>
      </c>
      <c r="J8" s="17" t="s">
        <v>8</v>
      </c>
      <c r="K8" s="16" t="s">
        <v>102</v>
      </c>
      <c r="L8" s="16" t="s">
        <v>103</v>
      </c>
      <c r="M8" s="16" t="s">
        <v>105</v>
      </c>
      <c r="N8" s="16" t="s">
        <v>106</v>
      </c>
      <c r="O8" s="62" t="s">
        <v>350</v>
      </c>
      <c r="P8" s="64" t="s">
        <v>351</v>
      </c>
      <c r="Q8" s="66" t="s">
        <v>352</v>
      </c>
      <c r="R8" s="104"/>
      <c r="S8" s="48" t="s">
        <v>322</v>
      </c>
      <c r="T8" s="48" t="s">
        <v>323</v>
      </c>
      <c r="U8" s="104"/>
      <c r="V8" s="104"/>
      <c r="W8" s="13"/>
      <c r="X8" s="13"/>
      <c r="Y8" s="13"/>
      <c r="Z8" s="13"/>
      <c r="AA8" s="13"/>
      <c r="AB8" s="13"/>
      <c r="AC8" s="13"/>
      <c r="AD8" s="13"/>
      <c r="AE8" s="13"/>
      <c r="AF8" s="13"/>
      <c r="AG8" s="13"/>
      <c r="AH8" s="13"/>
      <c r="AI8" s="13"/>
      <c r="AJ8" s="13"/>
      <c r="AK8" s="13"/>
      <c r="AL8" s="13"/>
      <c r="AM8" s="13"/>
    </row>
    <row r="9" spans="1:39" ht="30.75" customHeight="1">
      <c r="A9" s="132">
        <v>1</v>
      </c>
      <c r="B9" s="158" t="str">
        <f>IF(OR('2. Identificación del Riesgo'!H9:H11="Corrupción",'2. Identificación del Riesgo'!H9:H11="Lavado de Activos",'2. Identificación del Riesgo'!H9:H11="Financiación del Terrorismo",'2. Identificación del Riesgo'!H9:H11="Trámites, OPAs y Consultas de Acceso a la Información Pública"),"No aplica",
IF('2. Identificación del Riesgo'!H9:H11="","",
IF('2. Identificación del Riesgo'!H9:H11&lt;&gt;"Corrupción",'2. Identificación del Riesgo'!B9:B11)))</f>
        <v>Gestión del Talento Humano</v>
      </c>
      <c r="C9" s="101" t="str">
        <f>IF(OR('2. Identificación del Riesgo'!H9:H11="Corrupción",'2. Identificación del Riesgo'!H9:H11="Lavado de Activos",'2. Identificación del Riesgo'!H9:H11="Financiación del Terrorismo",'2. Identificación del Riesgo'!H9:H11="Trámites, OPAs y Consultas de Acceso a la Información Pública"),"No aplica",
IF('2. Identificación del Riesgo'!H9:H11="","",
IF('2. Identificación del Riesgo'!H9:H11&lt;&gt;"Corrupción",'2. Identificación del Riesgo'!G9:G11)))</f>
        <v>Posibilidad de Afectación Económica o Presupuestal por Vinculacion o retiro de servidor publico de manera inadecuado debido a desconocimiento del procedimiento.</v>
      </c>
      <c r="D9" s="101" t="str">
        <f>IF(OR('2. Identificación del Riesgo'!H9:H11="Corrupción",'2. Identificación del Riesgo'!H9:H11="Lavado de Activos",'2. Identificación del Riesgo'!H9:H11="Financiación del Terrorismo",'2. Identificación del Riesgo'!H9:H11="Trámites, OPAs y Consultas de Acceso a la Información Pública"),"No aplica",
IF('2. Identificación del Riesgo'!H9:H11="","",
IF('2. Identificación del Riesgo'!H9:H11&lt;&gt;"Corrupción",'2. Identificación del Riesgo'!H9:H11)))</f>
        <v>Gestión</v>
      </c>
      <c r="E9" s="53"/>
      <c r="F9" s="53"/>
      <c r="G9" s="53"/>
      <c r="H9" s="67" t="str">
        <f>CONCATENATE(E9," ",F9," ",G9)</f>
        <v xml:space="preserve">  </v>
      </c>
      <c r="I9" s="49"/>
      <c r="J9" s="50" t="str">
        <f>IF(OR(I9="Preventivo",I9="Detectivo"),"Afecta probabilidad",
IF(I9="Correctivo","Afecta Impacto",""))</f>
        <v/>
      </c>
      <c r="K9" s="49"/>
      <c r="L9" s="65"/>
      <c r="M9" s="65"/>
      <c r="N9" s="65"/>
      <c r="O9" s="65"/>
      <c r="P9" s="65"/>
      <c r="Q9" s="65"/>
      <c r="R9" s="52" t="str">
        <f>IF(AND(I9="Preventivo",K9="Manual"),(0.25+0.15),
IF(AND(I9="Preventivo",K9="Automático"),(0.25+0.25),
IF(AND(I9="Detectivo",K9="Manual"),(0.15+0.15),
IF(AND(I9="Detectivo",K9="Automático"),(0.15+0.25),
IF(AND(I9="Correctivo",K9="Manual"),(0.1+0.15),
IF(AND(I9="Correctivo",K9="Automático"),(0.1+0.25),
IF(AND(I9="Sin Control",K9="Sin Control"),"",
IF(OR(I9="Sin Control",I9="",K9="Sin Control",K9=""),"",""))))))))</f>
        <v/>
      </c>
      <c r="S9" s="59" t="str">
        <f>IF(OR(J9="",J9=0),"",
IF(J9="Afecta probabilidad",'2. Identificación del Riesgo'!$L$9,""))</f>
        <v/>
      </c>
      <c r="T9" s="59" t="str">
        <f>IF(OR(J9="",J9=0),"",
IF(J9="Afecta Impacto",'2. Identificación del Riesgo'!$O$9,""))</f>
        <v/>
      </c>
      <c r="U9" s="59">
        <f>IFERROR(IF(S9="",0,S9-(S9*R9)),0)</f>
        <v>0</v>
      </c>
      <c r="V9" s="59">
        <f>IFERROR(IF(T9="",0,T9-(T9*R9)),0)</f>
        <v>0</v>
      </c>
      <c r="W9" s="14"/>
      <c r="X9" s="14"/>
      <c r="Y9" s="14"/>
      <c r="Z9" s="14"/>
      <c r="AA9" s="14"/>
      <c r="AB9" s="14"/>
      <c r="AC9" s="14"/>
      <c r="AD9" s="14"/>
      <c r="AE9" s="14"/>
      <c r="AF9" s="14"/>
      <c r="AG9" s="14"/>
      <c r="AH9" s="14"/>
      <c r="AI9" s="14"/>
      <c r="AJ9" s="14"/>
      <c r="AK9" s="14"/>
      <c r="AL9" s="14"/>
      <c r="AM9" s="14"/>
    </row>
    <row r="10" spans="1:39" ht="30.75" customHeight="1">
      <c r="A10" s="132"/>
      <c r="B10" s="158"/>
      <c r="C10" s="101"/>
      <c r="D10" s="101"/>
      <c r="E10" s="53"/>
      <c r="F10" s="53"/>
      <c r="G10" s="53"/>
      <c r="H10" s="67" t="str">
        <f t="shared" ref="H10:H68" si="0">CONCATENATE(E10," ",F10," ",G10)</f>
        <v xml:space="preserve">  </v>
      </c>
      <c r="I10" s="49"/>
      <c r="J10" s="50" t="str">
        <f t="shared" ref="J10:J11" si="1">IF(OR(I10="Preventivo",I10="Detectivo"),"Afecta probabilidad",
IF(I10="Correctivo","Afecta Impacto",""))</f>
        <v/>
      </c>
      <c r="K10" s="49"/>
      <c r="L10" s="65"/>
      <c r="M10" s="65"/>
      <c r="N10" s="65"/>
      <c r="O10" s="65"/>
      <c r="P10" s="65"/>
      <c r="Q10" s="65"/>
      <c r="R10" s="52" t="str">
        <f t="shared" ref="R10:R68" si="2">IF(AND(I10="Preventivo",K10="Manual"),(0.25+0.15),
IF(AND(I10="Preventivo",K10="Automático"),(0.25+0.25),
IF(AND(I10="Detectivo",K10="Manual"),(0.15+0.15),
IF(AND(I10="Detectivo",K10="Automático"),(0.15+0.25),
IF(AND(I10="Correctivo",K10="Manual"),(0.1+0.15),
IF(AND(I10="Correctivo",K10="Automático"),(0.1+0.25),
IF(AND(I10="Sin Control",K10="Sin Control"),"",
IF(OR(I10="Sin Control",I10="",K10="Sin Control",K10=""),"",""))))))))</f>
        <v/>
      </c>
      <c r="S10" s="59" t="str">
        <f>IF(OR(J10="",J10=0),"",
IF(J10="Afecta probabilidad",
IF(J9="Afecta probabilidad",S9-(S9*R9),'2. Identificación del Riesgo'!$L$9),""))</f>
        <v/>
      </c>
      <c r="T10" s="59" t="str">
        <f>IF(OR(J10="",J10=0),"",
IF(J10="Afecta Impacto",
IF(J9="Afecta Impacto",T9-(T9*R9),'2. Identificación del Riesgo'!$O$9),""))</f>
        <v/>
      </c>
      <c r="U10" s="59">
        <f>IFERROR(IF(S10="",0,S10-(S10*R10)),0)</f>
        <v>0</v>
      </c>
      <c r="V10" s="59">
        <f>IFERROR(IF(T10="",0,T10-(T10*R10)),0)</f>
        <v>0</v>
      </c>
      <c r="W10" s="3"/>
      <c r="X10" s="3"/>
      <c r="Y10" s="3"/>
      <c r="Z10" s="3"/>
      <c r="AA10" s="3"/>
      <c r="AB10" s="3"/>
      <c r="AC10" s="3"/>
      <c r="AD10" s="3"/>
      <c r="AE10" s="3"/>
      <c r="AF10" s="3"/>
      <c r="AG10" s="3"/>
      <c r="AH10" s="3"/>
      <c r="AI10" s="3"/>
      <c r="AJ10" s="3"/>
      <c r="AK10" s="3"/>
      <c r="AL10" s="3"/>
      <c r="AM10" s="3"/>
    </row>
    <row r="11" spans="1:39" ht="30.75" customHeight="1">
      <c r="A11" s="132"/>
      <c r="B11" s="158"/>
      <c r="C11" s="101"/>
      <c r="D11" s="101"/>
      <c r="E11" s="53"/>
      <c r="F11" s="53"/>
      <c r="G11" s="53"/>
      <c r="H11" s="67" t="str">
        <f t="shared" si="0"/>
        <v xml:space="preserve">  </v>
      </c>
      <c r="I11" s="49"/>
      <c r="J11" s="50" t="str">
        <f t="shared" si="1"/>
        <v/>
      </c>
      <c r="K11" s="49"/>
      <c r="L11" s="65"/>
      <c r="M11" s="65"/>
      <c r="N11" s="65"/>
      <c r="O11" s="65"/>
      <c r="P11" s="65"/>
      <c r="Q11" s="65"/>
      <c r="R11" s="52" t="str">
        <f t="shared" si="2"/>
        <v/>
      </c>
      <c r="S11" s="59" t="str">
        <f>IF(OR(J11="",J11=0),"",
IF(J11="Afecta probabilidad",
IF(J10="Afecta probabilidad",S10-(S10*R10),
IF(J9="Afecta probabilidad",S9-(S9*R9),'2. Identificación del Riesgo'!$L$9)),""))</f>
        <v/>
      </c>
      <c r="T11" s="59" t="str">
        <f>IF(OR(J11="",J11=0),"",
IF(J11="Afecta Impacto",
IF(J10="Afecta Impacto",T10-(T10*R10),
IF(J9="Afecta Impacto",T9-(T9*R9),'2. Identificación del Riesgo'!$O$9)),""))</f>
        <v/>
      </c>
      <c r="U11" s="59">
        <f>IFERROR(IF(S11="",0,S11-(S11*R11)),0)</f>
        <v>0</v>
      </c>
      <c r="V11" s="59">
        <f>IFERROR(IF(T11="",0,T11-(T11*R11)),0)</f>
        <v>0</v>
      </c>
      <c r="W11" s="3"/>
      <c r="X11" s="3"/>
      <c r="Y11" s="3"/>
      <c r="Z11" s="3"/>
      <c r="AA11" s="3"/>
      <c r="AB11" s="3"/>
      <c r="AC11" s="3"/>
      <c r="AD11" s="3"/>
      <c r="AE11" s="3"/>
      <c r="AF11" s="3"/>
      <c r="AG11" s="3"/>
      <c r="AH11" s="3"/>
      <c r="AI11" s="3"/>
      <c r="AJ11" s="3"/>
      <c r="AK11" s="3"/>
      <c r="AL11" s="3"/>
      <c r="AM11" s="3"/>
    </row>
    <row r="12" spans="1:39" ht="30.75" customHeight="1">
      <c r="A12" s="132">
        <v>2</v>
      </c>
      <c r="B12" s="158" t="str">
        <f>IF(OR('2. Identificación del Riesgo'!H12:H14="Corrupción",'2. Identificación del Riesgo'!H12:H14="Lavado de Activos",'2. Identificación del Riesgo'!H12:H14="Financiación del Terrorismo",'2. Identificación del Riesgo'!H12:H14="Trámites, OPAs y Consultas de Acceso a la Información Pública"),"No aplica",
IF('2. Identificación del Riesgo'!H12:H14="","",
IF('2. Identificación del Riesgo'!H12:H14&lt;&gt;"Corrupción",'2. Identificación del Riesgo'!B12:B14)))</f>
        <v>Gestión del Talento Humano</v>
      </c>
      <c r="C12" s="101" t="str">
        <f>IF(OR('2. Identificación del Riesgo'!H12:H14="Corrupción",'2. Identificación del Riesgo'!H12:H14="Lavado de Activos",'2. Identificación del Riesgo'!H12:H14="Financiación del Terrorismo",'2. Identificación del Riesgo'!H12:H14="Trámites, OPAs y Consultas de Acceso a la Información Pública"),"No aplica",
IF('2. Identificación del Riesgo'!H12:H14="","",
IF('2. Identificación del Riesgo'!H12:H14&lt;&gt;"Corrupción",'2. Identificación del Riesgo'!G12:G14)))</f>
        <v>Posibilidad de Afectación Económica o Presupuestal por la Inadecuada liquidacion de la nomina debido al Desconocimiento del procedimiento y normatividad vigente.</v>
      </c>
      <c r="D12" s="101" t="str">
        <f>IF(OR('2. Identificación del Riesgo'!H12:H14="Corrupción",'2. Identificación del Riesgo'!H12:H14="Lavado de Activos",'2. Identificación del Riesgo'!H12:H14="Financiación del Terrorismo",'2. Identificación del Riesgo'!H12:H14="Trámites, OPAs y Consultas de Acceso a la Información Pública"),"No aplica",
IF('2. Identificación del Riesgo'!H12:H14="","",
IF('2. Identificación del Riesgo'!H12:H14&lt;&gt;"Corrupción",'2. Identificación del Riesgo'!H12:H14)))</f>
        <v>Gestión</v>
      </c>
      <c r="E12" s="53"/>
      <c r="F12" s="53"/>
      <c r="G12" s="53"/>
      <c r="H12" s="67" t="str">
        <f t="shared" si="0"/>
        <v xml:space="preserve">  </v>
      </c>
      <c r="I12" s="49"/>
      <c r="J12" s="50" t="str">
        <f t="shared" ref="J12:J14" si="3">IF(OR(I12="Preventivo",I12="Detectivo"),"Afecta probabilidad",
IF(I12="Correctivo","Afecta Impacto",""))</f>
        <v/>
      </c>
      <c r="K12" s="49"/>
      <c r="L12" s="65"/>
      <c r="M12" s="65"/>
      <c r="N12" s="65"/>
      <c r="O12" s="65"/>
      <c r="P12" s="65"/>
      <c r="Q12" s="65"/>
      <c r="R12" s="52" t="str">
        <f t="shared" si="2"/>
        <v/>
      </c>
      <c r="S12" s="59" t="str">
        <f>IF(OR(J12="",J12=0),"",
IF(J12="Afecta probabilidad",'2. Identificación del Riesgo'!$L$12,""))</f>
        <v/>
      </c>
      <c r="T12" s="59" t="str">
        <f>IF(OR(J12="",J12=0),"",
IF(J12="Afecta Impacto",'2. Identificación del Riesgo'!$O$12,""))</f>
        <v/>
      </c>
      <c r="U12" s="59">
        <f>IFERROR(IF(S12="",0,S12-(S12*R12)),0)</f>
        <v>0</v>
      </c>
      <c r="V12" s="59">
        <f>IFERROR(IF(T12="",0,T12-(T12*R12)),0)</f>
        <v>0</v>
      </c>
      <c r="W12" s="3"/>
      <c r="X12" s="3"/>
      <c r="Y12" s="3"/>
      <c r="Z12" s="3"/>
      <c r="AA12" s="3"/>
      <c r="AB12" s="3"/>
      <c r="AC12" s="3"/>
      <c r="AD12" s="3"/>
      <c r="AE12" s="3"/>
      <c r="AF12" s="3"/>
      <c r="AG12" s="3"/>
      <c r="AH12" s="3"/>
      <c r="AI12" s="3"/>
      <c r="AJ12" s="3"/>
      <c r="AK12" s="3"/>
      <c r="AL12" s="3"/>
      <c r="AM12" s="3"/>
    </row>
    <row r="13" spans="1:39" ht="30.75" customHeight="1">
      <c r="A13" s="132"/>
      <c r="B13" s="158"/>
      <c r="C13" s="101"/>
      <c r="D13" s="101"/>
      <c r="E13" s="53"/>
      <c r="F13" s="53"/>
      <c r="G13" s="53"/>
      <c r="H13" s="67" t="str">
        <f t="shared" si="0"/>
        <v xml:space="preserve">  </v>
      </c>
      <c r="I13" s="49"/>
      <c r="J13" s="50" t="str">
        <f t="shared" si="3"/>
        <v/>
      </c>
      <c r="K13" s="49"/>
      <c r="L13" s="65"/>
      <c r="M13" s="65"/>
      <c r="N13" s="65"/>
      <c r="O13" s="65"/>
      <c r="P13" s="65"/>
      <c r="Q13" s="65"/>
      <c r="R13" s="52" t="str">
        <f t="shared" si="2"/>
        <v/>
      </c>
      <c r="S13" s="59" t="str">
        <f>IF(OR(J13="",J13=0),"",
IF(J13="Afecta probabilidad",
IF(J12="Afecta probabilidad",S12-(S12*R12),'2. Identificación del Riesgo'!$L$12),""))</f>
        <v/>
      </c>
      <c r="T13" s="59" t="str">
        <f>IF(OR(J13="",J13=0),"",
IF(J13="Afecta Impacto",
IF(J12="Afecta Impacto",T12-(T12*R12),'2. Identificación del Riesgo'!$O$12),""))</f>
        <v/>
      </c>
      <c r="U13" s="59">
        <f t="shared" ref="U13:U14" si="4">IFERROR(IF(S13="",0,S13-(S13*R13)),0)</f>
        <v>0</v>
      </c>
      <c r="V13" s="59">
        <f t="shared" ref="V13:V14" si="5">IFERROR(IF(T13="",0,T13-(T13*R13)),0)</f>
        <v>0</v>
      </c>
      <c r="W13" s="3"/>
      <c r="X13" s="3"/>
      <c r="Y13" s="3"/>
      <c r="Z13" s="3"/>
      <c r="AA13" s="3"/>
      <c r="AB13" s="3"/>
      <c r="AC13" s="3"/>
      <c r="AD13" s="3"/>
      <c r="AE13" s="3"/>
      <c r="AF13" s="3"/>
      <c r="AG13" s="3"/>
      <c r="AH13" s="3"/>
      <c r="AI13" s="3"/>
      <c r="AJ13" s="3"/>
      <c r="AK13" s="3"/>
      <c r="AL13" s="3"/>
      <c r="AM13" s="3"/>
    </row>
    <row r="14" spans="1:39" ht="30.75" customHeight="1">
      <c r="A14" s="132"/>
      <c r="B14" s="158"/>
      <c r="C14" s="101"/>
      <c r="D14" s="101"/>
      <c r="E14" s="53"/>
      <c r="F14" s="53"/>
      <c r="G14" s="53"/>
      <c r="H14" s="67" t="str">
        <f t="shared" si="0"/>
        <v xml:space="preserve">  </v>
      </c>
      <c r="I14" s="49"/>
      <c r="J14" s="50" t="str">
        <f t="shared" si="3"/>
        <v/>
      </c>
      <c r="K14" s="49"/>
      <c r="L14" s="65"/>
      <c r="M14" s="65"/>
      <c r="N14" s="65"/>
      <c r="O14" s="65"/>
      <c r="P14" s="65"/>
      <c r="Q14" s="65"/>
      <c r="R14" s="52" t="str">
        <f t="shared" si="2"/>
        <v/>
      </c>
      <c r="S14" s="59" t="str">
        <f>IF(OR(J14="",J14=0),"",
IF(J14="Afecta probabilidad",
IF(J13="Afecta probabilidad",S13-(S13*R13),
IF(J12="Afecta probabilidad",S12-(S12*R12),'2. Identificación del Riesgo'!$L$12)),""))</f>
        <v/>
      </c>
      <c r="T14" s="59" t="str">
        <f>IF(OR(J14="",J14=0),"",
IF(J14="Afecta Impacto",
IF(J13="Afecta Impacto",T13-(T13*R13),
IF(J12="Afecta Impacto",T12-(T12*R12),'2. Identificación del Riesgo'!$O$12)),""))</f>
        <v/>
      </c>
      <c r="U14" s="59">
        <f t="shared" si="4"/>
        <v>0</v>
      </c>
      <c r="V14" s="59">
        <f t="shared" si="5"/>
        <v>0</v>
      </c>
      <c r="W14" s="3"/>
      <c r="X14" s="3"/>
      <c r="Y14" s="3"/>
      <c r="Z14" s="3"/>
      <c r="AA14" s="3"/>
      <c r="AB14" s="3"/>
      <c r="AC14" s="3"/>
      <c r="AD14" s="3"/>
      <c r="AE14" s="3"/>
      <c r="AF14" s="3"/>
      <c r="AG14" s="3"/>
      <c r="AH14" s="3"/>
      <c r="AI14" s="3"/>
      <c r="AJ14" s="3"/>
      <c r="AK14" s="3"/>
      <c r="AL14" s="3"/>
      <c r="AM14" s="3"/>
    </row>
    <row r="15" spans="1:39" ht="30.75" customHeight="1">
      <c r="A15" s="132">
        <v>3</v>
      </c>
      <c r="B15" s="158" t="str">
        <f>IF(OR('2. Identificación del Riesgo'!H15:H17="Corrupción",'2. Identificación del Riesgo'!H15:H17="Lavado de Activos",'2. Identificación del Riesgo'!H15:H17="Financiación del Terrorismo",'2. Identificación del Riesgo'!H15:H17="Trámites, OPAs y Consultas de Acceso a la Información Pública"),"No aplica",
IF('2. Identificación del Riesgo'!H15:H17="","",
IF('2. Identificación del Riesgo'!H15:H17&lt;&gt;"Corrupción",'2. Identificación del Riesgo'!B15:B17)))</f>
        <v>Gestión del Talento Humano</v>
      </c>
      <c r="C15" s="101" t="str">
        <f>IF(OR('2. Identificación del Riesgo'!H15:H17="Corrupción",'2. Identificación del Riesgo'!H15:H17="Lavado de Activos",'2. Identificación del Riesgo'!H15:H17="Financiación del Terrorismo",'2. Identificación del Riesgo'!H15:H17="Trámites, OPAs y Consultas de Acceso a la Información Pública"),"No aplica",
IF('2. Identificación del Riesgo'!H15:H17="","",
IF('2. Identificación del Riesgo'!H15:H17&lt;&gt;"Corrupción",'2. Identificación del Riesgo'!G15:G17)))</f>
        <v>Posibilidad de Afectación Económica o Presupuestal por incumplimienhto del Plan Anual de SST debido a Falta de planeación de las actividades enmarcadas en plan de trabajo de SST.</v>
      </c>
      <c r="D15" s="101" t="str">
        <f>IF(OR('2. Identificación del Riesgo'!H15:H17="Corrupción",'2. Identificación del Riesgo'!H15:H17="Lavado de Activos",'2. Identificación del Riesgo'!H15:H17="Financiación del Terrorismo",'2. Identificación del Riesgo'!H15:H17="Trámites, OPAs y Consultas de Acceso a la Información Pública"),"No aplica",
IF('2. Identificación del Riesgo'!H15:H17="","",
IF('2. Identificación del Riesgo'!H15:H17&lt;&gt;"Corrupción",'2. Identificación del Riesgo'!H15:H17)))</f>
        <v>Gestión</v>
      </c>
      <c r="E15" s="53"/>
      <c r="F15" s="53"/>
      <c r="G15" s="53"/>
      <c r="H15" s="67" t="str">
        <f t="shared" si="0"/>
        <v xml:space="preserve">  </v>
      </c>
      <c r="I15" s="49"/>
      <c r="J15" s="50" t="str">
        <f t="shared" ref="J15:J17" si="6">IF(OR(I15="Preventivo",I15="Detectivo"),"Afecta probabilidad",
IF(I15="Correctivo","Afecta Impacto",""))</f>
        <v/>
      </c>
      <c r="K15" s="49"/>
      <c r="L15" s="65"/>
      <c r="M15" s="65"/>
      <c r="N15" s="65"/>
      <c r="O15" s="65"/>
      <c r="P15" s="65"/>
      <c r="Q15" s="65"/>
      <c r="R15" s="52" t="str">
        <f t="shared" si="2"/>
        <v/>
      </c>
      <c r="S15" s="59" t="str">
        <f>IF(OR(J15="",J15=0),"",
IF(J15="Afecta probabilidad",'2. Identificación del Riesgo'!$L$15,""))</f>
        <v/>
      </c>
      <c r="T15" s="59" t="str">
        <f>IF(OR(J15="",J15=0),"",
IF(J15="Afecta Impacto",'2. Identificación del Riesgo'!$O$15,""))</f>
        <v/>
      </c>
      <c r="U15" s="59">
        <f>IFERROR(IF(S15="",0,S15-(S15*R15)),0)</f>
        <v>0</v>
      </c>
      <c r="V15" s="59">
        <f>IFERROR(IF(T15="",0,T15-(T15*R15)),0)</f>
        <v>0</v>
      </c>
      <c r="W15" s="3"/>
      <c r="X15" s="3"/>
      <c r="Y15" s="3"/>
      <c r="Z15" s="3"/>
      <c r="AA15" s="3"/>
      <c r="AB15" s="3"/>
      <c r="AC15" s="3"/>
      <c r="AD15" s="3"/>
      <c r="AE15" s="3"/>
      <c r="AF15" s="3"/>
      <c r="AG15" s="3"/>
      <c r="AH15" s="3"/>
      <c r="AI15" s="3"/>
      <c r="AJ15" s="3"/>
      <c r="AK15" s="3"/>
      <c r="AL15" s="3"/>
      <c r="AM15" s="3"/>
    </row>
    <row r="16" spans="1:39" ht="30.75" customHeight="1">
      <c r="A16" s="132"/>
      <c r="B16" s="158"/>
      <c r="C16" s="101"/>
      <c r="D16" s="101"/>
      <c r="E16" s="53"/>
      <c r="F16" s="53"/>
      <c r="G16" s="53"/>
      <c r="H16" s="67" t="str">
        <f t="shared" si="0"/>
        <v xml:space="preserve">  </v>
      </c>
      <c r="I16" s="49"/>
      <c r="J16" s="50" t="str">
        <f t="shared" si="6"/>
        <v/>
      </c>
      <c r="K16" s="49"/>
      <c r="L16" s="65"/>
      <c r="M16" s="65"/>
      <c r="N16" s="65"/>
      <c r="O16" s="65"/>
      <c r="P16" s="65"/>
      <c r="Q16" s="65"/>
      <c r="R16" s="52" t="str">
        <f t="shared" si="2"/>
        <v/>
      </c>
      <c r="S16" s="59" t="str">
        <f>IF(OR(J16="",J16=0),"",
IF(J16="Afecta probabilidad",
IF(J15="Afecta probabilidad",S15-(S15*R15),'2. Identificación del Riesgo'!$L$15),""))</f>
        <v/>
      </c>
      <c r="T16" s="59" t="str">
        <f>IF(OR(J16="",J16=0),"",
IF(J16="Afecta Impacto",
IF(J15="Afecta Impacto",T15-(T15*R15),'2. Identificación del Riesgo'!$O$15),""))</f>
        <v/>
      </c>
      <c r="U16" s="59">
        <f t="shared" ref="U16:U17" si="7">IFERROR(IF(S16="",0,S16-(S16*R16)),0)</f>
        <v>0</v>
      </c>
      <c r="V16" s="59">
        <f t="shared" ref="V16:V17" si="8">IFERROR(IF(T16="",0,T16-(T16*R16)),0)</f>
        <v>0</v>
      </c>
      <c r="W16" s="3"/>
      <c r="X16" s="3"/>
      <c r="Y16" s="3"/>
      <c r="Z16" s="3"/>
      <c r="AA16" s="3"/>
      <c r="AB16" s="3"/>
      <c r="AC16" s="3"/>
      <c r="AD16" s="3"/>
      <c r="AE16" s="3"/>
      <c r="AF16" s="3"/>
      <c r="AG16" s="3"/>
      <c r="AH16" s="3"/>
      <c r="AI16" s="3"/>
      <c r="AJ16" s="3"/>
      <c r="AK16" s="3"/>
      <c r="AL16" s="3"/>
      <c r="AM16" s="3"/>
    </row>
    <row r="17" spans="1:39" ht="30.75" customHeight="1">
      <c r="A17" s="132"/>
      <c r="B17" s="158"/>
      <c r="C17" s="101"/>
      <c r="D17" s="101"/>
      <c r="E17" s="53"/>
      <c r="F17" s="53"/>
      <c r="G17" s="53"/>
      <c r="H17" s="67" t="str">
        <f t="shared" si="0"/>
        <v xml:space="preserve">  </v>
      </c>
      <c r="I17" s="49"/>
      <c r="J17" s="50" t="str">
        <f t="shared" si="6"/>
        <v/>
      </c>
      <c r="K17" s="49"/>
      <c r="L17" s="65"/>
      <c r="M17" s="65"/>
      <c r="N17" s="65"/>
      <c r="O17" s="65"/>
      <c r="P17" s="65"/>
      <c r="Q17" s="65"/>
      <c r="R17" s="52" t="str">
        <f t="shared" si="2"/>
        <v/>
      </c>
      <c r="S17" s="59" t="str">
        <f>IF(OR(J17="",J17=0),"",
IF(J17="Afecta probabilidad",
IF(J16="Afecta probabilidad",S16-(S16*R16),
IF(J15="Afecta probabilidad",S15-(S15*R15),'2. Identificación del Riesgo'!$L$15)),""))</f>
        <v/>
      </c>
      <c r="T17" s="59" t="str">
        <f>IF(OR(J17="",J17=0),"",
IF(J17="Afecta Impacto",
IF(J16="Afecta Impacto",T16-(T16*R16),
IF(J15="Afecta Impacto",T15-(T15*R15),'2. Identificación del Riesgo'!$O$15)),""))</f>
        <v/>
      </c>
      <c r="U17" s="59">
        <f t="shared" si="7"/>
        <v>0</v>
      </c>
      <c r="V17" s="59">
        <f t="shared" si="8"/>
        <v>0</v>
      </c>
      <c r="W17" s="3"/>
      <c r="X17" s="3"/>
      <c r="Y17" s="3"/>
      <c r="Z17" s="3"/>
      <c r="AA17" s="3"/>
      <c r="AB17" s="3"/>
      <c r="AC17" s="3"/>
      <c r="AD17" s="3"/>
      <c r="AE17" s="3"/>
      <c r="AF17" s="3"/>
      <c r="AG17" s="3"/>
      <c r="AH17" s="3"/>
      <c r="AI17" s="3"/>
      <c r="AJ17" s="3"/>
      <c r="AK17" s="3"/>
      <c r="AL17" s="3"/>
      <c r="AM17" s="3"/>
    </row>
    <row r="18" spans="1:39" ht="30.75" customHeight="1">
      <c r="A18" s="132">
        <v>4</v>
      </c>
      <c r="B18" s="158" t="str">
        <f>IF(OR('2. Identificación del Riesgo'!H18:H20="Corrupción",'2. Identificación del Riesgo'!H18:H20="Lavado de Activos",'2. Identificación del Riesgo'!H18:H20="Financiación del Terrorismo",'2. Identificación del Riesgo'!H18:H20="Trámites, OPAs y Consultas de Acceso a la Información Pública"),"No aplica",
IF('2. Identificación del Riesgo'!H18:H20="","",
IF('2. Identificación del Riesgo'!H18:H20&lt;&gt;"Corrupción",'2. Identificación del Riesgo'!B18:B20)))</f>
        <v>Gestión del Talento Humano</v>
      </c>
      <c r="C18" s="101" t="str">
        <f>IF(OR('2. Identificación del Riesgo'!H18:H20="Corrupción",'2. Identificación del Riesgo'!H18:H20="Lavado de Activos",'2. Identificación del Riesgo'!H18:H20="Financiación del Terrorismo",'2. Identificación del Riesgo'!H18:H20="Trámites, OPAs y Consultas de Acceso a la Información Pública"),"No aplica",
IF('2. Identificación del Riesgo'!H18:H20="","",
IF('2. Identificación del Riesgo'!H18:H20&lt;&gt;"Corrupción",'2. Identificación del Riesgo'!G18:G20)))</f>
        <v>Posibilidad de Afectación Económica o Presupuestal por errores en la elaboracion de los actos administrativos debido al Desconocimiento de la normatividad vigente.</v>
      </c>
      <c r="D18" s="101" t="str">
        <f>IF(OR('2. Identificación del Riesgo'!H18:H20="Corrupción",'2. Identificación del Riesgo'!H18:H20="Lavado de Activos",'2. Identificación del Riesgo'!H18:H20="Financiación del Terrorismo",'2. Identificación del Riesgo'!H18:H20="Trámites, OPAs y Consultas de Acceso a la Información Pública"),"No aplica",
IF('2. Identificación del Riesgo'!H18:H20="","",
IF('2. Identificación del Riesgo'!H18:H20&lt;&gt;"Corrupción",'2. Identificación del Riesgo'!H18:H20)))</f>
        <v>Gestión</v>
      </c>
      <c r="E18" s="53"/>
      <c r="F18" s="53"/>
      <c r="G18" s="53"/>
      <c r="H18" s="67" t="str">
        <f t="shared" si="0"/>
        <v xml:space="preserve">  </v>
      </c>
      <c r="I18" s="49"/>
      <c r="J18" s="50" t="str">
        <f t="shared" ref="J18:J20" si="9">IF(OR(I18="Preventivo",I18="Detectivo"),"Afecta probabilidad",
IF(I18="Correctivo","Afecta Impacto",""))</f>
        <v/>
      </c>
      <c r="K18" s="49"/>
      <c r="L18" s="65"/>
      <c r="M18" s="65"/>
      <c r="N18" s="65"/>
      <c r="O18" s="65"/>
      <c r="P18" s="65"/>
      <c r="Q18" s="65"/>
      <c r="R18" s="52" t="str">
        <f t="shared" si="2"/>
        <v/>
      </c>
      <c r="S18" s="59" t="str">
        <f>IF(OR(J18="",J18=0),"",
IF(J18="Afecta probabilidad",'2. Identificación del Riesgo'!$L$18,""))</f>
        <v/>
      </c>
      <c r="T18" s="59" t="str">
        <f>IF(OR(J18="",J18=0),"",
IF(J18="Afecta Impacto",'2. Identificación del Riesgo'!$O$18,""))</f>
        <v/>
      </c>
      <c r="U18" s="59">
        <f>IFERROR(IF(S18="",0,S18-(S18*R18)),0)</f>
        <v>0</v>
      </c>
      <c r="V18" s="59">
        <f>IFERROR(IF(T18="",0,T18-(T18*R18)),0)</f>
        <v>0</v>
      </c>
      <c r="W18" s="3"/>
      <c r="X18" s="3"/>
      <c r="Y18" s="3"/>
      <c r="Z18" s="3"/>
      <c r="AA18" s="3"/>
      <c r="AB18" s="3"/>
      <c r="AC18" s="3"/>
      <c r="AD18" s="3"/>
      <c r="AE18" s="3"/>
      <c r="AF18" s="3"/>
      <c r="AG18" s="3"/>
      <c r="AH18" s="3"/>
      <c r="AI18" s="3"/>
      <c r="AJ18" s="3"/>
      <c r="AK18" s="3"/>
      <c r="AL18" s="3"/>
      <c r="AM18" s="3"/>
    </row>
    <row r="19" spans="1:39" ht="30.75" customHeight="1">
      <c r="A19" s="132"/>
      <c r="B19" s="158"/>
      <c r="C19" s="101"/>
      <c r="D19" s="101"/>
      <c r="E19" s="53"/>
      <c r="F19" s="53"/>
      <c r="G19" s="53"/>
      <c r="H19" s="67" t="str">
        <f t="shared" si="0"/>
        <v xml:space="preserve">  </v>
      </c>
      <c r="I19" s="49"/>
      <c r="J19" s="50" t="str">
        <f t="shared" si="9"/>
        <v/>
      </c>
      <c r="K19" s="49"/>
      <c r="L19" s="65"/>
      <c r="M19" s="65"/>
      <c r="N19" s="65"/>
      <c r="O19" s="65"/>
      <c r="P19" s="65"/>
      <c r="Q19" s="65"/>
      <c r="R19" s="52" t="str">
        <f t="shared" si="2"/>
        <v/>
      </c>
      <c r="S19" s="59" t="str">
        <f>IF(OR(J19="",J19=0),"",
IF(J19="Afecta probabilidad",
IF(J18="Afecta probabilidad",S18-(S18*R18),'2. Identificación del Riesgo'!$L$18),""))</f>
        <v/>
      </c>
      <c r="T19" s="59" t="str">
        <f>IF(OR(J19="",J19=0),"",
IF(J19="Afecta Impacto",
IF(J18="Afecta Impacto",T18-(T18*R18),'2. Identificación del Riesgo'!$O$18),""))</f>
        <v/>
      </c>
      <c r="U19" s="59">
        <f t="shared" ref="U19:U20" si="10">IFERROR(IF(S19="",0,S19-(S19*R19)),0)</f>
        <v>0</v>
      </c>
      <c r="V19" s="59">
        <f t="shared" ref="V19:V20" si="11">IFERROR(IF(T19="",0,T19-(T19*R19)),0)</f>
        <v>0</v>
      </c>
      <c r="W19" s="3"/>
      <c r="X19" s="3"/>
      <c r="Y19" s="3"/>
      <c r="Z19" s="3"/>
      <c r="AA19" s="3"/>
      <c r="AB19" s="3"/>
      <c r="AC19" s="3"/>
      <c r="AD19" s="3"/>
      <c r="AE19" s="3"/>
      <c r="AF19" s="3"/>
      <c r="AG19" s="3"/>
      <c r="AH19" s="3"/>
      <c r="AI19" s="3"/>
      <c r="AJ19" s="3"/>
      <c r="AK19" s="3"/>
      <c r="AL19" s="3"/>
      <c r="AM19" s="3"/>
    </row>
    <row r="20" spans="1:39" ht="30.75" customHeight="1">
      <c r="A20" s="132"/>
      <c r="B20" s="158"/>
      <c r="C20" s="101"/>
      <c r="D20" s="101"/>
      <c r="E20" s="53"/>
      <c r="F20" s="53"/>
      <c r="G20" s="53"/>
      <c r="H20" s="67" t="str">
        <f t="shared" si="0"/>
        <v xml:space="preserve">  </v>
      </c>
      <c r="I20" s="49"/>
      <c r="J20" s="50" t="str">
        <f t="shared" si="9"/>
        <v/>
      </c>
      <c r="K20" s="49"/>
      <c r="L20" s="65"/>
      <c r="M20" s="65"/>
      <c r="N20" s="65"/>
      <c r="O20" s="65"/>
      <c r="P20" s="65"/>
      <c r="Q20" s="65"/>
      <c r="R20" s="52" t="str">
        <f t="shared" si="2"/>
        <v/>
      </c>
      <c r="S20" s="59" t="str">
        <f>IF(OR(J20="",J20=0),"",
IF(J20="Afecta probabilidad",
IF(J19="Afecta probabilidad",S19-(S19*R19),
IF(J18="Afecta probabilidad",S18-(S18*R18),'2. Identificación del Riesgo'!$L$18)),""))</f>
        <v/>
      </c>
      <c r="T20" s="59" t="str">
        <f>IF(OR(J20="",J20=0),"",
IF(J20="Afecta Impacto",
IF(J19="Afecta Impacto",T19-(T19*R19),
IF(J18="Afecta Impacto",T18-(T18*R18),'2. Identificación del Riesgo'!$O$18)),""))</f>
        <v/>
      </c>
      <c r="U20" s="59">
        <f t="shared" si="10"/>
        <v>0</v>
      </c>
      <c r="V20" s="59">
        <f t="shared" si="11"/>
        <v>0</v>
      </c>
      <c r="W20" s="3"/>
      <c r="X20" s="3"/>
      <c r="Y20" s="3"/>
      <c r="Z20" s="3"/>
      <c r="AA20" s="3"/>
      <c r="AB20" s="3"/>
      <c r="AC20" s="3"/>
      <c r="AD20" s="3"/>
      <c r="AE20" s="3"/>
      <c r="AF20" s="3"/>
      <c r="AG20" s="3"/>
      <c r="AH20" s="3"/>
      <c r="AI20" s="3"/>
      <c r="AJ20" s="3"/>
      <c r="AK20" s="3"/>
      <c r="AL20" s="3"/>
      <c r="AM20" s="3"/>
    </row>
    <row r="21" spans="1:39" ht="30.75" customHeight="1">
      <c r="A21" s="132">
        <v>5</v>
      </c>
      <c r="B21" s="158" t="str">
        <f>IF(OR('2. Identificación del Riesgo'!H21:H23="Corrupción",'2. Identificación del Riesgo'!H21:H23="Lavado de Activos",'2. Identificación del Riesgo'!H21:H23="Financiación del Terrorismo",'2. Identificación del Riesgo'!H21:H23="Trámites, OPAs y Consultas de Acceso a la Información Pública"),"No aplica",
IF('2. Identificación del Riesgo'!H21:H23="","",
IF('2. Identificación del Riesgo'!H21:H23&lt;&gt;"Corrupción",'2. Identificación del Riesgo'!B21:B23)))</f>
        <v>Gestión del Talento Humano</v>
      </c>
      <c r="C21" s="101" t="str">
        <f>IF(OR('2. Identificación del Riesgo'!H21:H23="Corrupción",'2. Identificación del Riesgo'!H21:H23="Lavado de Activos",'2. Identificación del Riesgo'!H21:H23="Financiación del Terrorismo",'2. Identificación del Riesgo'!H21:H23="Trámites, OPAs y Consultas de Acceso a la Información Pública"),"No aplica",
IF('2. Identificación del Riesgo'!H21:H23="","",
IF('2. Identificación del Riesgo'!H21:H23&lt;&gt;"Corrupción",'2. Identificación del Riesgo'!G21:G23)))</f>
        <v>Posibilidad de Afectación Económica o Presupuestal por la perdida de informacion de las historias laborales debido al Desconocimiento del procedimiento de historia laboral.</v>
      </c>
      <c r="D21" s="101" t="str">
        <f>IF(OR('2. Identificación del Riesgo'!H21:H23="Corrupción",'2. Identificación del Riesgo'!H21:H23="Lavado de Activos",'2. Identificación del Riesgo'!H21:H23="Financiación del Terrorismo",'2. Identificación del Riesgo'!H21:H23="Trámites, OPAs y Consultas de Acceso a la Información Pública"),"No aplica",
IF('2. Identificación del Riesgo'!H21:H23="","",
IF('2. Identificación del Riesgo'!H21:H23&lt;&gt;"Corrupción",'2. Identificación del Riesgo'!H21:H23)))</f>
        <v>Gestión</v>
      </c>
      <c r="E21" s="53"/>
      <c r="F21" s="53"/>
      <c r="G21" s="53"/>
      <c r="H21" s="67" t="str">
        <f t="shared" si="0"/>
        <v xml:space="preserve">  </v>
      </c>
      <c r="I21" s="49"/>
      <c r="J21" s="50" t="str">
        <f t="shared" ref="J21:J23" si="12">IF(OR(I21="Preventivo",I21="Detectivo"),"Afecta probabilidad",
IF(I21="Correctivo","Afecta Impacto",""))</f>
        <v/>
      </c>
      <c r="K21" s="49"/>
      <c r="L21" s="65"/>
      <c r="M21" s="65"/>
      <c r="N21" s="65"/>
      <c r="O21" s="65"/>
      <c r="P21" s="65"/>
      <c r="Q21" s="65"/>
      <c r="R21" s="52" t="str">
        <f t="shared" si="2"/>
        <v/>
      </c>
      <c r="S21" s="59" t="str">
        <f>IF(OR(J21="",J21=0),"",
IF(J21="Afecta probabilidad",'2. Identificación del Riesgo'!$L$21,""))</f>
        <v/>
      </c>
      <c r="T21" s="59" t="str">
        <f>IF(OR(J21="",J21=0),"",
IF(J21="Afecta Impacto",'2. Identificación del Riesgo'!$O$21,""))</f>
        <v/>
      </c>
      <c r="U21" s="59">
        <f>IFERROR(IF(S21="",0,S21-(S21*R21)),0)</f>
        <v>0</v>
      </c>
      <c r="V21" s="59">
        <f>IFERROR(IF(T21="",0,T21-(T21*R21)),0)</f>
        <v>0</v>
      </c>
      <c r="W21" s="3"/>
      <c r="X21" s="3"/>
      <c r="Y21" s="3"/>
      <c r="Z21" s="3"/>
      <c r="AA21" s="3"/>
      <c r="AB21" s="3"/>
      <c r="AC21" s="3"/>
      <c r="AD21" s="3"/>
      <c r="AE21" s="3"/>
      <c r="AF21" s="3"/>
      <c r="AG21" s="3"/>
      <c r="AH21" s="3"/>
      <c r="AI21" s="3"/>
      <c r="AJ21" s="3"/>
      <c r="AK21" s="3"/>
      <c r="AL21" s="3"/>
      <c r="AM21" s="3"/>
    </row>
    <row r="22" spans="1:39" ht="30.75" customHeight="1">
      <c r="A22" s="132"/>
      <c r="B22" s="158"/>
      <c r="C22" s="101"/>
      <c r="D22" s="101"/>
      <c r="E22" s="53"/>
      <c r="F22" s="53"/>
      <c r="G22" s="53"/>
      <c r="H22" s="67" t="str">
        <f t="shared" si="0"/>
        <v xml:space="preserve">  </v>
      </c>
      <c r="I22" s="49"/>
      <c r="J22" s="50" t="str">
        <f t="shared" si="12"/>
        <v/>
      </c>
      <c r="K22" s="49"/>
      <c r="L22" s="65"/>
      <c r="M22" s="65"/>
      <c r="N22" s="65"/>
      <c r="O22" s="65"/>
      <c r="P22" s="65"/>
      <c r="Q22" s="65"/>
      <c r="R22" s="52" t="str">
        <f t="shared" si="2"/>
        <v/>
      </c>
      <c r="S22" s="59" t="str">
        <f>IF(OR(J22="",J22=0),"",
IF(J22="Afecta probabilidad",
IF(J21="Afecta probabilidad",S21-(S21*R21),'2. Identificación del Riesgo'!$L$21),""))</f>
        <v/>
      </c>
      <c r="T22" s="59" t="str">
        <f>IF(OR(J22="",J22=0),"",
IF(J22="Afecta Impacto",
IF(J21="Afecta Impacto",T21-(T21*R21),'2. Identificación del Riesgo'!$O$21),""))</f>
        <v/>
      </c>
      <c r="U22" s="59">
        <f t="shared" ref="U22:U23" si="13">IFERROR(IF(S22="",0,S22-(S22*R22)),0)</f>
        <v>0</v>
      </c>
      <c r="V22" s="59">
        <f t="shared" ref="V22:V23" si="14">IFERROR(IF(T22="",0,T22-(T22*R22)),0)</f>
        <v>0</v>
      </c>
      <c r="W22" s="3"/>
      <c r="X22" s="3"/>
      <c r="Y22" s="3"/>
      <c r="Z22" s="3"/>
      <c r="AA22" s="3"/>
      <c r="AB22" s="3"/>
      <c r="AC22" s="3"/>
      <c r="AD22" s="3"/>
      <c r="AE22" s="3"/>
      <c r="AF22" s="3"/>
      <c r="AG22" s="3"/>
      <c r="AH22" s="3"/>
      <c r="AI22" s="3"/>
      <c r="AJ22" s="3"/>
      <c r="AK22" s="3"/>
      <c r="AL22" s="3"/>
      <c r="AM22" s="3"/>
    </row>
    <row r="23" spans="1:39" ht="30.75" customHeight="1">
      <c r="A23" s="132"/>
      <c r="B23" s="158"/>
      <c r="C23" s="101"/>
      <c r="D23" s="101"/>
      <c r="E23" s="53"/>
      <c r="F23" s="53"/>
      <c r="G23" s="53"/>
      <c r="H23" s="67" t="str">
        <f t="shared" si="0"/>
        <v xml:space="preserve">  </v>
      </c>
      <c r="I23" s="49"/>
      <c r="J23" s="50" t="str">
        <f t="shared" si="12"/>
        <v/>
      </c>
      <c r="K23" s="49"/>
      <c r="L23" s="65"/>
      <c r="M23" s="65"/>
      <c r="N23" s="65"/>
      <c r="O23" s="65"/>
      <c r="P23" s="65"/>
      <c r="Q23" s="65"/>
      <c r="R23" s="52" t="str">
        <f t="shared" si="2"/>
        <v/>
      </c>
      <c r="S23" s="59" t="str">
        <f>IF(OR(J23="",J23=0),"",
IF(J23="Afecta probabilidad",
IF(J22="Afecta probabilidad",S22-(S22*R22),
IF(J21="Afecta probabilidad",S21-(S21*R21),'2. Identificación del Riesgo'!$L$21)),""))</f>
        <v/>
      </c>
      <c r="T23" s="59" t="str">
        <f>IF(OR(J23="",J23=0),"",
IF(J23="Afecta Impacto",
IF(J22="Afecta Impacto",T22-(T22*R22),
IF(J21="Afecta Impacto",T21-(T21*R21),'2. Identificación del Riesgo'!$O$21)),""))</f>
        <v/>
      </c>
      <c r="U23" s="59">
        <f t="shared" si="13"/>
        <v>0</v>
      </c>
      <c r="V23" s="59">
        <f t="shared" si="14"/>
        <v>0</v>
      </c>
      <c r="W23" s="3"/>
      <c r="X23" s="3"/>
      <c r="Y23" s="3"/>
      <c r="Z23" s="3"/>
      <c r="AA23" s="3"/>
      <c r="AB23" s="3"/>
      <c r="AC23" s="3"/>
      <c r="AD23" s="3"/>
      <c r="AE23" s="3"/>
      <c r="AF23" s="3"/>
      <c r="AG23" s="3"/>
      <c r="AH23" s="3"/>
      <c r="AI23" s="3"/>
      <c r="AJ23" s="3"/>
      <c r="AK23" s="3"/>
      <c r="AL23" s="3"/>
      <c r="AM23" s="3"/>
    </row>
    <row r="24" spans="1:39" ht="30.75" customHeight="1">
      <c r="A24" s="132">
        <v>6</v>
      </c>
      <c r="B24" s="158" t="str">
        <f>IF(OR('2. Identificación del Riesgo'!H24:H26="Corrupción",'2. Identificación del Riesgo'!H24:H26="Lavado de Activos",'2. Identificación del Riesgo'!H24:H26="Financiación del Terrorismo",'2. Identificación del Riesgo'!H24:H26="Trámites, OPAs y Consultas de Acceso a la Información Pública"),"No aplica",
IF('2. Identificación del Riesgo'!H24:H26="","",
IF('2. Identificación del Riesgo'!H24:H26&lt;&gt;"Corrupción",'2. Identificación del Riesgo'!B24:B26)))</f>
        <v>Gestión del Talento Humano</v>
      </c>
      <c r="C24" s="101" t="str">
        <f>IF(OR('2. Identificación del Riesgo'!H24:H26="Corrupción",'2. Identificación del Riesgo'!H24:H26="Lavado de Activos",'2. Identificación del Riesgo'!H24:H26="Financiación del Terrorismo",'2. Identificación del Riesgo'!H24:H26="Trámites, OPAs y Consultas de Acceso a la Información Pública"),"No aplica",
IF('2. Identificación del Riesgo'!H24:H26="","",
IF('2. Identificación del Riesgo'!H24:H26&lt;&gt;"Corrupción",'2. Identificación del Riesgo'!G24:G26)))</f>
        <v>Posibilidad de Afectación Económica o Presupuestal por el Incumplimiento del Decreto 612 del 2018 debido a la no adecuada planeación en la ejecución del plan estratégico del talento humano.</v>
      </c>
      <c r="D24" s="101" t="str">
        <f>IF(OR('2. Identificación del Riesgo'!H24:H26="Corrupción",'2. Identificación del Riesgo'!H24:H26="Lavado de Activos",'2. Identificación del Riesgo'!H24:H26="Financiación del Terrorismo",'2. Identificación del Riesgo'!H24:H26="Trámites, OPAs y Consultas de Acceso a la Información Pública"),"No aplica",
IF('2. Identificación del Riesgo'!H24:H26="","",
IF('2. Identificación del Riesgo'!H24:H26&lt;&gt;"Corrupción",'2. Identificación del Riesgo'!H24:H26)))</f>
        <v>Gestión</v>
      </c>
      <c r="E24" s="53"/>
      <c r="F24" s="53"/>
      <c r="G24" s="53"/>
      <c r="H24" s="67" t="str">
        <f t="shared" si="0"/>
        <v xml:space="preserve">  </v>
      </c>
      <c r="I24" s="49"/>
      <c r="J24" s="50" t="str">
        <f t="shared" ref="J24:J26" si="15">IF(OR(I24="Preventivo",I24="Detectivo"),"Afecta probabilidad",
IF(I24="Correctivo","Afecta Impacto",""))</f>
        <v/>
      </c>
      <c r="K24" s="49"/>
      <c r="L24" s="65"/>
      <c r="M24" s="65"/>
      <c r="N24" s="65"/>
      <c r="O24" s="65"/>
      <c r="P24" s="65"/>
      <c r="Q24" s="65"/>
      <c r="R24" s="52" t="str">
        <f t="shared" si="2"/>
        <v/>
      </c>
      <c r="S24" s="59" t="str">
        <f>IF(OR(J24="",J24=0),"",
IF(J24="Afecta probabilidad",'2. Identificación del Riesgo'!$L$24,""))</f>
        <v/>
      </c>
      <c r="T24" s="59" t="str">
        <f>IF(OR(J24="",J24=0),"",
IF(J24="Afecta Impacto",'2. Identificación del Riesgo'!$O$24,""))</f>
        <v/>
      </c>
      <c r="U24" s="59">
        <f>IFERROR(IF(S24="",0,S24-(S24*R24)),0)</f>
        <v>0</v>
      </c>
      <c r="V24" s="59">
        <f>IFERROR(IF(T24="",0,T24-(T24*R24)),0)</f>
        <v>0</v>
      </c>
      <c r="W24" s="3"/>
      <c r="X24" s="3"/>
      <c r="Y24" s="3"/>
      <c r="Z24" s="3"/>
      <c r="AA24" s="3"/>
      <c r="AB24" s="3"/>
      <c r="AC24" s="3"/>
      <c r="AD24" s="3"/>
      <c r="AE24" s="3"/>
      <c r="AF24" s="3"/>
      <c r="AG24" s="3"/>
      <c r="AH24" s="3"/>
      <c r="AI24" s="3"/>
      <c r="AJ24" s="3"/>
      <c r="AK24" s="3"/>
      <c r="AL24" s="3"/>
      <c r="AM24" s="3"/>
    </row>
    <row r="25" spans="1:39" ht="30.75" customHeight="1">
      <c r="A25" s="132"/>
      <c r="B25" s="158"/>
      <c r="C25" s="101"/>
      <c r="D25" s="101"/>
      <c r="E25" s="53"/>
      <c r="F25" s="53"/>
      <c r="G25" s="53"/>
      <c r="H25" s="67" t="str">
        <f t="shared" si="0"/>
        <v xml:space="preserve">  </v>
      </c>
      <c r="I25" s="49"/>
      <c r="J25" s="50" t="str">
        <f t="shared" si="15"/>
        <v/>
      </c>
      <c r="K25" s="49"/>
      <c r="L25" s="65"/>
      <c r="M25" s="65"/>
      <c r="N25" s="65"/>
      <c r="O25" s="65"/>
      <c r="P25" s="65"/>
      <c r="Q25" s="65"/>
      <c r="R25" s="52" t="str">
        <f t="shared" si="2"/>
        <v/>
      </c>
      <c r="S25" s="59" t="str">
        <f>IF(OR(J25="",J25=0),"",
IF(J25="Afecta probabilidad",
IF(J24="Afecta probabilidad",S24-(S24*R24),'2. Identificación del Riesgo'!$L$24),""))</f>
        <v/>
      </c>
      <c r="T25" s="59" t="str">
        <f>IF(OR(J25="",J25=0),"",
IF(J25="Afecta Impacto",
IF(J24="Afecta Impacto",T24-(T24*R24),'2. Identificación del Riesgo'!$O$24),""))</f>
        <v/>
      </c>
      <c r="U25" s="59">
        <f t="shared" ref="U25:U26" si="16">IFERROR(IF(S25="",0,S25-(S25*R25)),0)</f>
        <v>0</v>
      </c>
      <c r="V25" s="59">
        <f t="shared" ref="V25:V26" si="17">IFERROR(IF(T25="",0,T25-(T25*R25)),0)</f>
        <v>0</v>
      </c>
      <c r="W25" s="3"/>
      <c r="X25" s="3"/>
      <c r="Y25" s="3"/>
      <c r="Z25" s="3"/>
      <c r="AA25" s="3"/>
      <c r="AB25" s="3"/>
      <c r="AC25" s="3"/>
      <c r="AD25" s="3"/>
      <c r="AE25" s="3"/>
      <c r="AF25" s="3"/>
      <c r="AG25" s="3"/>
      <c r="AH25" s="3"/>
      <c r="AI25" s="3"/>
      <c r="AJ25" s="3"/>
      <c r="AK25" s="3"/>
      <c r="AL25" s="3"/>
      <c r="AM25" s="3"/>
    </row>
    <row r="26" spans="1:39" ht="30.75" customHeight="1">
      <c r="A26" s="132"/>
      <c r="B26" s="158"/>
      <c r="C26" s="101"/>
      <c r="D26" s="101"/>
      <c r="E26" s="53"/>
      <c r="F26" s="53"/>
      <c r="G26" s="53"/>
      <c r="H26" s="67" t="str">
        <f t="shared" si="0"/>
        <v xml:space="preserve">  </v>
      </c>
      <c r="I26" s="49"/>
      <c r="J26" s="50" t="str">
        <f t="shared" si="15"/>
        <v/>
      </c>
      <c r="K26" s="49"/>
      <c r="L26" s="65"/>
      <c r="M26" s="65"/>
      <c r="N26" s="65"/>
      <c r="O26" s="65"/>
      <c r="P26" s="65"/>
      <c r="Q26" s="65"/>
      <c r="R26" s="52" t="str">
        <f t="shared" si="2"/>
        <v/>
      </c>
      <c r="S26" s="59" t="str">
        <f>IF(OR(J26="",J26=0),"",
IF(J26="Afecta probabilidad",
IF(J25="Afecta probabilidad",S25-(S25*R25),
IF(J24="Afecta probabilidad",S24-(S24*R24),'2. Identificación del Riesgo'!$L$24)),""))</f>
        <v/>
      </c>
      <c r="T26" s="59" t="str">
        <f>IF(OR(J26="",J26=0),"",
IF(J26="Afecta Impacto",
IF(J25="Afecta Impacto",T25-(T25*R25),
IF(J24="Afecta Impacto",T24-(T24*R24),'2. Identificación del Riesgo'!$O$24)),""))</f>
        <v/>
      </c>
      <c r="U26" s="59">
        <f t="shared" si="16"/>
        <v>0</v>
      </c>
      <c r="V26" s="59">
        <f t="shared" si="17"/>
        <v>0</v>
      </c>
      <c r="W26" s="3"/>
      <c r="X26" s="3"/>
      <c r="Y26" s="3"/>
      <c r="Z26" s="3"/>
      <c r="AA26" s="3"/>
      <c r="AB26" s="3"/>
      <c r="AC26" s="3"/>
      <c r="AD26" s="3"/>
      <c r="AE26" s="3"/>
      <c r="AF26" s="3"/>
      <c r="AG26" s="3"/>
      <c r="AH26" s="3"/>
      <c r="AI26" s="3"/>
      <c r="AJ26" s="3"/>
      <c r="AK26" s="3"/>
      <c r="AL26" s="3"/>
      <c r="AM26" s="3"/>
    </row>
    <row r="27" spans="1:39" ht="30.75" customHeight="1">
      <c r="A27" s="132">
        <v>7</v>
      </c>
      <c r="B27" s="158" t="str">
        <f>IF(OR('2. Identificación del Riesgo'!H27:H29="Corrupción",'2. Identificación del Riesgo'!H27:H29="Lavado de Activos",'2. Identificación del Riesgo'!H27:H29="Financiación del Terrorismo",'2. Identificación del Riesgo'!H27:H29="Trámites, OPAs y Consultas de Acceso a la Información Pública"),"No aplica",
IF('2. Identificación del Riesgo'!H27:H29="","",
IF('2. Identificación del Riesgo'!H27:H29&lt;&gt;"Corrupción",'2. Identificación del Riesgo'!B27:B29)))</f>
        <v>Gestión del Talento Humano</v>
      </c>
      <c r="C27" s="101" t="str">
        <f>IF(OR('2. Identificación del Riesgo'!H27:H29="Corrupción",'2. Identificación del Riesgo'!H27:H29="Lavado de Activos",'2. Identificación del Riesgo'!H27:H29="Financiación del Terrorismo",'2. Identificación del Riesgo'!H27:H29="Trámites, OPAs y Consultas de Acceso a la Información Pública"),"No aplica",
IF('2. Identificación del Riesgo'!H27:H29="","",
IF('2. Identificación del Riesgo'!H27:H29&lt;&gt;"Corrupción",'2. Identificación del Riesgo'!G27:G29)))</f>
        <v>Posibilidad de afectación economica o presupuestal, por la alta rotación de personal de planta, debido a la falta de lineamientos y herramientas institucionalizados para una adecuada trasferencia de conocimiento.</v>
      </c>
      <c r="D27" s="101" t="str">
        <f>IF(OR('2. Identificación del Riesgo'!H27:H29="Corrupción",'2. Identificación del Riesgo'!H27:H29="Lavado de Activos",'2. Identificación del Riesgo'!H27:H29="Financiación del Terrorismo",'2. Identificación del Riesgo'!H27:H29="Trámites, OPAs y Consultas de Acceso a la Información Pública"),"No aplica",
IF('2. Identificación del Riesgo'!H27:H29="","",
IF('2. Identificación del Riesgo'!H27:H29&lt;&gt;"Corrupción",'2. Identificación del Riesgo'!H27:H29)))</f>
        <v>Fuga de Capital Intelectual</v>
      </c>
      <c r="E27" s="53" t="s">
        <v>430</v>
      </c>
      <c r="F27" s="53" t="s">
        <v>431</v>
      </c>
      <c r="G27" s="53" t="s">
        <v>432</v>
      </c>
      <c r="H27" s="67" t="str">
        <f t="shared" si="0"/>
        <v>El Jefe Inmediato verifica el acta de entrega de puesto de trabajo con sus respectivos soportes, remitida por el funcionario al momento de una desvinculación o traslado laboral.</v>
      </c>
      <c r="I27" s="49" t="s">
        <v>59</v>
      </c>
      <c r="J27" s="50" t="str">
        <f t="shared" ref="J27:J29" si="18">IF(OR(I27="Preventivo",I27="Detectivo"),"Afecta probabilidad",
IF(I27="Correctivo","Afecta Impacto",""))</f>
        <v>Afecta probabilidad</v>
      </c>
      <c r="K27" s="69" t="s">
        <v>60</v>
      </c>
      <c r="L27" s="69" t="s">
        <v>61</v>
      </c>
      <c r="M27" s="69" t="s">
        <v>63</v>
      </c>
      <c r="N27" s="69" t="s">
        <v>64</v>
      </c>
      <c r="O27" s="69" t="s">
        <v>439</v>
      </c>
      <c r="P27" s="69" t="s">
        <v>440</v>
      </c>
      <c r="Q27" s="69" t="s">
        <v>441</v>
      </c>
      <c r="R27" s="52">
        <f t="shared" si="2"/>
        <v>0.3</v>
      </c>
      <c r="S27" s="59">
        <f>IF(OR(J27="",J27=0),"",
IF(J27="Afecta probabilidad",'2. Identificación del Riesgo'!$L$27,""))</f>
        <v>0.6</v>
      </c>
      <c r="T27" s="59" t="str">
        <f>IF(OR(J27="",J27=0),"",
IF(J27="Afecta Impacto",'2. Identificación del Riesgo'!$O$27,""))</f>
        <v/>
      </c>
      <c r="U27" s="59">
        <f>IFERROR(IF(S27="",0,S27-(S27*R27)),0)</f>
        <v>0.42</v>
      </c>
      <c r="V27" s="59">
        <f>IFERROR(IF(T27="",0,T27-(T27*R27)),0)</f>
        <v>0</v>
      </c>
      <c r="W27" s="3"/>
      <c r="X27" s="3"/>
      <c r="Y27" s="3"/>
      <c r="Z27" s="3"/>
      <c r="AA27" s="3"/>
      <c r="AB27" s="3"/>
      <c r="AC27" s="3"/>
      <c r="AD27" s="3"/>
      <c r="AE27" s="3"/>
      <c r="AF27" s="3"/>
      <c r="AG27" s="3"/>
      <c r="AH27" s="3"/>
      <c r="AI27" s="3"/>
      <c r="AJ27" s="3"/>
      <c r="AK27" s="3"/>
      <c r="AL27" s="3"/>
      <c r="AM27" s="3"/>
    </row>
    <row r="28" spans="1:39" ht="30.75" customHeight="1">
      <c r="A28" s="132"/>
      <c r="B28" s="158"/>
      <c r="C28" s="101"/>
      <c r="D28" s="101"/>
      <c r="E28" s="53" t="s">
        <v>433</v>
      </c>
      <c r="F28" s="53" t="s">
        <v>434</v>
      </c>
      <c r="G28" s="53" t="s">
        <v>435</v>
      </c>
      <c r="H28" s="67" t="str">
        <f t="shared" si="0"/>
        <v>El funcionario realiza el informe o charla en la que transfiere el conocimiento adquirido, producto de una capacitación brindada por el IDIGER mediante su Plan Institucional de Capacitación.</v>
      </c>
      <c r="I28" s="49" t="s">
        <v>59</v>
      </c>
      <c r="J28" s="50" t="str">
        <f t="shared" si="18"/>
        <v>Afecta probabilidad</v>
      </c>
      <c r="K28" s="69" t="s">
        <v>60</v>
      </c>
      <c r="L28" s="69" t="s">
        <v>61</v>
      </c>
      <c r="M28" s="69" t="s">
        <v>63</v>
      </c>
      <c r="N28" s="69" t="s">
        <v>64</v>
      </c>
      <c r="O28" s="69" t="s">
        <v>439</v>
      </c>
      <c r="P28" s="69" t="s">
        <v>442</v>
      </c>
      <c r="Q28" s="69" t="s">
        <v>443</v>
      </c>
      <c r="R28" s="52">
        <f t="shared" si="2"/>
        <v>0.3</v>
      </c>
      <c r="S28" s="59">
        <f>IF(OR(J28="",J28=0),"",
IF(J28="Afecta probabilidad",
IF(J27="Afecta probabilidad",S27-(S27*R27),'2. Identificación del Riesgo'!$L$27),""))</f>
        <v>0.42</v>
      </c>
      <c r="T28" s="59" t="str">
        <f>IF(OR(J28="",J28=0),"",
IF(J28="Afecta Impacto",
IF(J27="Afecta Impacto",T27-(T27*R27),'2. Identificación del Riesgo'!$O$27),""))</f>
        <v/>
      </c>
      <c r="U28" s="59">
        <f t="shared" ref="U28:U29" si="19">IFERROR(IF(S28="",0,S28-(S28*R28)),0)</f>
        <v>0.29399999999999998</v>
      </c>
      <c r="V28" s="59">
        <f t="shared" ref="V28:V29" si="20">IFERROR(IF(T28="",0,T28-(T28*R28)),0)</f>
        <v>0</v>
      </c>
      <c r="W28" s="3"/>
      <c r="X28" s="3"/>
      <c r="Y28" s="3"/>
      <c r="Z28" s="3"/>
      <c r="AA28" s="3"/>
      <c r="AB28" s="3"/>
      <c r="AC28" s="3"/>
      <c r="AD28" s="3"/>
      <c r="AE28" s="3"/>
      <c r="AF28" s="3"/>
      <c r="AG28" s="3"/>
      <c r="AH28" s="3"/>
      <c r="AI28" s="3"/>
      <c r="AJ28" s="3"/>
      <c r="AK28" s="3"/>
      <c r="AL28" s="3"/>
      <c r="AM28" s="3"/>
    </row>
    <row r="29" spans="1:39" ht="30.75" customHeight="1">
      <c r="A29" s="132"/>
      <c r="B29" s="158"/>
      <c r="C29" s="101"/>
      <c r="D29" s="101"/>
      <c r="E29" s="53"/>
      <c r="F29" s="53"/>
      <c r="G29" s="53"/>
      <c r="H29" s="67" t="str">
        <f t="shared" si="0"/>
        <v xml:space="preserve">  </v>
      </c>
      <c r="I29" s="49"/>
      <c r="J29" s="50" t="str">
        <f t="shared" si="18"/>
        <v/>
      </c>
      <c r="K29" s="69"/>
      <c r="L29" s="69"/>
      <c r="M29" s="69"/>
      <c r="N29" s="69"/>
      <c r="O29" s="69"/>
      <c r="P29" s="69"/>
      <c r="Q29" s="69"/>
      <c r="R29" s="52" t="str">
        <f t="shared" si="2"/>
        <v/>
      </c>
      <c r="S29" s="59" t="str">
        <f>IF(OR(J29="",J29=0),"",
IF(J29="Afecta probabilidad",
IF(J28="Afecta probabilidad",S28-(S28*R28),
IF(J27="Afecta probabilidad",S27-(S27*R27),'2. Identificación del Riesgo'!$L$27)),""))</f>
        <v/>
      </c>
      <c r="T29" s="59" t="str">
        <f>IF(OR(J29="",J29=0),"",
IF(J29="Afecta Impacto",
IF(J28="Afecta Impacto",T28-(T28*R28),
IF(J27="Afecta Impacto",T27-(T27*R27),'2. Identificación del Riesgo'!$O$27)),""))</f>
        <v/>
      </c>
      <c r="U29" s="59">
        <f t="shared" si="19"/>
        <v>0</v>
      </c>
      <c r="V29" s="59">
        <f t="shared" si="20"/>
        <v>0</v>
      </c>
      <c r="W29" s="3"/>
      <c r="X29" s="3"/>
      <c r="Y29" s="3"/>
      <c r="Z29" s="3"/>
      <c r="AA29" s="3"/>
      <c r="AB29" s="3"/>
      <c r="AC29" s="3"/>
      <c r="AD29" s="3"/>
      <c r="AE29" s="3"/>
      <c r="AF29" s="3"/>
      <c r="AG29" s="3"/>
      <c r="AH29" s="3"/>
      <c r="AI29" s="3"/>
      <c r="AJ29" s="3"/>
      <c r="AK29" s="3"/>
      <c r="AL29" s="3"/>
      <c r="AM29" s="3"/>
    </row>
    <row r="30" spans="1:39" ht="30.75" customHeight="1">
      <c r="A30" s="132">
        <v>8</v>
      </c>
      <c r="B30" s="158" t="str">
        <f>IF(OR('2. Identificación del Riesgo'!H30:H32="Corrupción",'2. Identificación del Riesgo'!H30:H32="Lavado de Activos",'2. Identificación del Riesgo'!H30:H32="Financiación del Terrorismo",'2. Identificación del Riesgo'!H30:H32="Trámites, OPAs y Consultas de Acceso a la Información Pública"),"No aplica",
IF('2. Identificación del Riesgo'!H30:H32="","",
IF('2. Identificación del Riesgo'!H30:H32&lt;&gt;"Corrupción",'2. Identificación del Riesgo'!B30:B32)))</f>
        <v>Gestión del Talento Humano</v>
      </c>
      <c r="C30" s="101" t="str">
        <f>IF(OR('2. Identificación del Riesgo'!H30:H32="Corrupción",'2. Identificación del Riesgo'!H30:H32="Lavado de Activos",'2. Identificación del Riesgo'!H30:H32="Financiación del Terrorismo",'2. Identificación del Riesgo'!H30:H32="Trámites, OPAs y Consultas de Acceso a la Información Pública"),"No aplica",
IF('2. Identificación del Riesgo'!H30:H32="","",
IF('2. Identificación del Riesgo'!H30:H32&lt;&gt;"Corrupción",'2. Identificación del Riesgo'!G30:G32)))</f>
        <v>Posibilidad de afectación economica o presupuestal, por debilidades en la revisión de los productos entregados por los contratistas de prestación de servicios, debido a la falta de lineamientos y herramientas institucionalizados para una adecuada trasferencia de conocimiento.</v>
      </c>
      <c r="D30" s="101" t="str">
        <f>IF(OR('2. Identificación del Riesgo'!H30:H32="Corrupción",'2. Identificación del Riesgo'!H30:H32="Lavado de Activos",'2. Identificación del Riesgo'!H30:H32="Financiación del Terrorismo",'2. Identificación del Riesgo'!H30:H32="Trámites, OPAs y Consultas de Acceso a la Información Pública"),"No aplica",
IF('2. Identificación del Riesgo'!H30:H32="","",
IF('2. Identificación del Riesgo'!H30:H32&lt;&gt;"Corrupción",'2. Identificación del Riesgo'!H30:H32)))</f>
        <v>Fuga de Capital Intelectual</v>
      </c>
      <c r="E30" s="53" t="s">
        <v>436</v>
      </c>
      <c r="F30" s="53" t="s">
        <v>437</v>
      </c>
      <c r="G30" s="53" t="s">
        <v>438</v>
      </c>
      <c r="H30" s="67" t="str">
        <f t="shared" si="0"/>
        <v>El Supervisor del contrato verifica el informe de actividades y soportes entregados por el Contratista de prestación de servicios, de manera mensual.</v>
      </c>
      <c r="I30" s="49" t="s">
        <v>59</v>
      </c>
      <c r="J30" s="50" t="str">
        <f t="shared" ref="J30:J32" si="21">IF(OR(I30="Preventivo",I30="Detectivo"),"Afecta probabilidad",
IF(I30="Correctivo","Afecta Impacto",""))</f>
        <v>Afecta probabilidad</v>
      </c>
      <c r="K30" s="69" t="s">
        <v>60</v>
      </c>
      <c r="L30" s="69" t="s">
        <v>61</v>
      </c>
      <c r="M30" s="69" t="s">
        <v>63</v>
      </c>
      <c r="N30" s="69" t="s">
        <v>64</v>
      </c>
      <c r="O30" s="69" t="s">
        <v>444</v>
      </c>
      <c r="P30" s="69" t="s">
        <v>445</v>
      </c>
      <c r="Q30" s="69" t="s">
        <v>446</v>
      </c>
      <c r="R30" s="52">
        <f t="shared" si="2"/>
        <v>0.3</v>
      </c>
      <c r="S30" s="59">
        <f>IF(OR(J30="",J30=0),"",
IF(J30="Afecta probabilidad",'2. Identificación del Riesgo'!$L$30,""))</f>
        <v>0.8</v>
      </c>
      <c r="T30" s="59" t="str">
        <f>IF(OR(J30="",J30=0),"",
IF(J30="Afecta Impacto",'2. Identificación del Riesgo'!$O$30,""))</f>
        <v/>
      </c>
      <c r="U30" s="59">
        <f>IFERROR(IF(S30="",0,S30-(S30*R30)),0)</f>
        <v>0.56000000000000005</v>
      </c>
      <c r="V30" s="59">
        <f>IFERROR(IF(T30="",0,T30-(T30*R30)),0)</f>
        <v>0</v>
      </c>
      <c r="W30" s="3"/>
      <c r="X30" s="3"/>
      <c r="Y30" s="3"/>
      <c r="Z30" s="3"/>
      <c r="AA30" s="3"/>
      <c r="AB30" s="3"/>
      <c r="AC30" s="3"/>
      <c r="AD30" s="3"/>
      <c r="AE30" s="3"/>
      <c r="AF30" s="3"/>
      <c r="AG30" s="3"/>
      <c r="AH30" s="3"/>
      <c r="AI30" s="3"/>
      <c r="AJ30" s="3"/>
      <c r="AK30" s="3"/>
      <c r="AL30" s="3"/>
      <c r="AM30" s="3"/>
    </row>
    <row r="31" spans="1:39" ht="30.75" customHeight="1">
      <c r="A31" s="132"/>
      <c r="B31" s="158"/>
      <c r="C31" s="101"/>
      <c r="D31" s="101"/>
      <c r="E31" s="53"/>
      <c r="F31" s="53"/>
      <c r="G31" s="53"/>
      <c r="H31" s="67" t="str">
        <f t="shared" si="0"/>
        <v xml:space="preserve">  </v>
      </c>
      <c r="I31" s="49"/>
      <c r="J31" s="50" t="str">
        <f t="shared" si="21"/>
        <v/>
      </c>
      <c r="K31" s="49"/>
      <c r="L31" s="65"/>
      <c r="M31" s="65"/>
      <c r="N31" s="65"/>
      <c r="O31" s="65"/>
      <c r="P31" s="65"/>
      <c r="Q31" s="65"/>
      <c r="R31" s="52" t="str">
        <f t="shared" si="2"/>
        <v/>
      </c>
      <c r="S31" s="59" t="str">
        <f>IF(OR(J31="",J31=0),"",
IF(J31="Afecta probabilidad",
IF(J30="Afecta probabilidad",S30-(S30*R30),'2. Identificación del Riesgo'!$L$30),""))</f>
        <v/>
      </c>
      <c r="T31" s="59" t="str">
        <f>IF(OR(J31="",J31=0),"",
IF(J31="Afecta Impacto",
IF(J30="Afecta Impacto",T30-(T30*R30),'2. Identificación del Riesgo'!$O$30),""))</f>
        <v/>
      </c>
      <c r="U31" s="59">
        <f t="shared" ref="U31:U32" si="22">IFERROR(IF(S31="",0,S31-(S31*R31)),0)</f>
        <v>0</v>
      </c>
      <c r="V31" s="59">
        <f t="shared" ref="V31:V32" si="23">IFERROR(IF(T31="",0,T31-(T31*R31)),0)</f>
        <v>0</v>
      </c>
      <c r="W31" s="3"/>
      <c r="X31" s="3"/>
      <c r="Y31" s="3"/>
      <c r="Z31" s="3"/>
      <c r="AA31" s="3"/>
      <c r="AB31" s="3"/>
      <c r="AC31" s="3"/>
      <c r="AD31" s="3"/>
      <c r="AE31" s="3"/>
      <c r="AF31" s="3"/>
      <c r="AG31" s="3"/>
      <c r="AH31" s="3"/>
      <c r="AI31" s="3"/>
      <c r="AJ31" s="3"/>
      <c r="AK31" s="3"/>
      <c r="AL31" s="3"/>
      <c r="AM31" s="3"/>
    </row>
    <row r="32" spans="1:39" ht="30.75" customHeight="1">
      <c r="A32" s="132"/>
      <c r="B32" s="158"/>
      <c r="C32" s="101"/>
      <c r="D32" s="101"/>
      <c r="E32" s="53"/>
      <c r="F32" s="53"/>
      <c r="G32" s="53"/>
      <c r="H32" s="67" t="str">
        <f t="shared" si="0"/>
        <v xml:space="preserve">  </v>
      </c>
      <c r="I32" s="49"/>
      <c r="J32" s="50" t="str">
        <f t="shared" si="21"/>
        <v/>
      </c>
      <c r="K32" s="49"/>
      <c r="L32" s="65"/>
      <c r="M32" s="65"/>
      <c r="N32" s="65"/>
      <c r="O32" s="65"/>
      <c r="P32" s="65"/>
      <c r="Q32" s="65"/>
      <c r="R32" s="52" t="str">
        <f t="shared" si="2"/>
        <v/>
      </c>
      <c r="S32" s="59" t="str">
        <f>IF(OR(J32="",J32=0),"",
IF(J32="Afecta probabilidad",
IF(J31="Afecta probabilidad",S31-(S31*R31),
IF(J30="Afecta probabilidad",S30-(S30*R30),'2. Identificación del Riesgo'!$L$30)),""))</f>
        <v/>
      </c>
      <c r="T32" s="59" t="str">
        <f>IF(OR(J32="",J32=0),"",
IF(J32="Afecta Impacto",
IF(J31="Afecta Impacto",T31-(T31*R31),
IF(J30="Afecta Impacto",T30-(T30*R30),'2. Identificación del Riesgo'!$O$30)),""))</f>
        <v/>
      </c>
      <c r="U32" s="59">
        <f t="shared" si="22"/>
        <v>0</v>
      </c>
      <c r="V32" s="59">
        <f t="shared" si="23"/>
        <v>0</v>
      </c>
      <c r="W32" s="3"/>
      <c r="X32" s="3"/>
      <c r="Y32" s="3"/>
      <c r="Z32" s="3"/>
      <c r="AA32" s="3"/>
      <c r="AB32" s="3"/>
      <c r="AC32" s="3"/>
      <c r="AD32" s="3"/>
      <c r="AE32" s="3"/>
      <c r="AF32" s="3"/>
      <c r="AG32" s="3"/>
      <c r="AH32" s="3"/>
      <c r="AI32" s="3"/>
      <c r="AJ32" s="3"/>
      <c r="AK32" s="3"/>
      <c r="AL32" s="3"/>
      <c r="AM32" s="3"/>
    </row>
    <row r="33" spans="1:39" ht="30.75" customHeight="1">
      <c r="A33" s="132">
        <v>9</v>
      </c>
      <c r="B33" s="158" t="str">
        <f>IF(OR('2. Identificación del Riesgo'!H33:H35="Corrupción",'2. Identificación del Riesgo'!H33:H35="Lavado de Activos",'2. Identificación del Riesgo'!H33:H35="Financiación del Terrorismo",'2. Identificación del Riesgo'!H33:H35="Trámites, OPAs y Consultas de Acceso a la Información Pública"),"No aplica",
IF('2. Identificación del Riesgo'!H33:H35="","",
IF('2. Identificación del Riesgo'!H33:H35&lt;&gt;"Corrupción",'2. Identificación del Riesgo'!B33:B35)))</f>
        <v>Gestión del Talento Humano</v>
      </c>
      <c r="C33" s="101" t="str">
        <f>IF(OR('2. Identificación del Riesgo'!H33:H35="Corrupción",'2. Identificación del Riesgo'!H33:H35="Lavado de Activos",'2. Identificación del Riesgo'!H33:H35="Financiación del Terrorismo",'2. Identificación del Riesgo'!H33:H35="Trámites, OPAs y Consultas de Acceso a la Información Pública"),"No aplica",
IF('2. Identificación del Riesgo'!H33:H35="","",
IF('2. Identificación del Riesgo'!H33:H35&lt;&gt;"Corrupción",'2. Identificación del Riesgo'!G33:G35)))</f>
        <v>Posibilidad de afectación economica, reputacional y perdida de la confidencialidad de la información almacenada en las carpetas compartidas de cada proceso, debido a las debilidades en la solicitud oportuna para la actualizacion de los permisos de la carpetas compartidas.</v>
      </c>
      <c r="D33" s="101" t="str">
        <f>IF(OR('2. Identificación del Riesgo'!H33:H35="Corrupción",'2. Identificación del Riesgo'!H33:H35="Lavado de Activos",'2. Identificación del Riesgo'!H33:H35="Financiación del Terrorismo",'2. Identificación del Riesgo'!H33:H35="Trámites, OPAs y Consultas de Acceso a la Información Pública"),"No aplica",
IF('2. Identificación del Riesgo'!H33:H35="","",
IF('2. Identificación del Riesgo'!H33:H35&lt;&gt;"Corrupción",'2. Identificación del Riesgo'!H33:H35)))</f>
        <v>Seguridad de la Información (Pérdida de Confidencialidad)</v>
      </c>
      <c r="E33" s="53" t="s">
        <v>467</v>
      </c>
      <c r="F33" s="53" t="s">
        <v>468</v>
      </c>
      <c r="G33" s="53" t="s">
        <v>469</v>
      </c>
      <c r="H33" s="67" t="str">
        <f t="shared" si="0"/>
        <v>El subdirector, Jefe o personal delegado Solicita a través de la mesa de servicio y cuando sea necesario. el acceso a las carpetas compartidas, para el personal que considere pertinente.</v>
      </c>
      <c r="I33" s="69" t="s">
        <v>58</v>
      </c>
      <c r="J33" s="50" t="str">
        <f t="shared" ref="J33:J35" si="24">IF(OR(I33="Preventivo",I33="Detectivo"),"Afecta probabilidad",
IF(I33="Correctivo","Afecta Impacto",""))</f>
        <v>Afecta probabilidad</v>
      </c>
      <c r="K33" s="69" t="s">
        <v>60</v>
      </c>
      <c r="L33" s="69" t="s">
        <v>62</v>
      </c>
      <c r="M33" s="69" t="s">
        <v>95</v>
      </c>
      <c r="N33" s="69" t="s">
        <v>64</v>
      </c>
      <c r="O33" s="69" t="s">
        <v>470</v>
      </c>
      <c r="P33" s="69" t="s">
        <v>471</v>
      </c>
      <c r="Q33" s="69" t="s">
        <v>472</v>
      </c>
      <c r="R33" s="52">
        <f t="shared" si="2"/>
        <v>0.4</v>
      </c>
      <c r="S33" s="59">
        <f>IF(OR(J33="",J33=0),"",
IF(J33="Afecta probabilidad",'2. Identificación del Riesgo'!$L$33,""))</f>
        <v>1</v>
      </c>
      <c r="T33" s="59" t="str">
        <f>IF(OR(J33="",J33=0),"",
IF(J33="Afecta Impacto",'2. Identificación del Riesgo'!$O$33,""))</f>
        <v/>
      </c>
      <c r="U33" s="59">
        <f>IFERROR(IF(S33="",0,S33-(S33*R33)),0)</f>
        <v>0.6</v>
      </c>
      <c r="V33" s="59">
        <f>IFERROR(IF(T33="",0,T33-(T33*R33)),0)</f>
        <v>0</v>
      </c>
      <c r="W33" s="3"/>
      <c r="X33" s="3"/>
      <c r="Y33" s="3"/>
      <c r="Z33" s="3"/>
      <c r="AA33" s="3"/>
      <c r="AB33" s="3"/>
      <c r="AC33" s="3"/>
      <c r="AD33" s="3"/>
      <c r="AE33" s="3"/>
      <c r="AF33" s="3"/>
      <c r="AG33" s="3"/>
      <c r="AH33" s="3"/>
      <c r="AI33" s="3"/>
      <c r="AJ33" s="3"/>
      <c r="AK33" s="3"/>
      <c r="AL33" s="3"/>
      <c r="AM33" s="3"/>
    </row>
    <row r="34" spans="1:39" ht="30.75" customHeight="1">
      <c r="A34" s="132"/>
      <c r="B34" s="158"/>
      <c r="C34" s="101"/>
      <c r="D34" s="101"/>
      <c r="E34" s="53"/>
      <c r="F34" s="53"/>
      <c r="G34" s="53"/>
      <c r="H34" s="67" t="str">
        <f t="shared" si="0"/>
        <v xml:space="preserve">  </v>
      </c>
      <c r="I34" s="49"/>
      <c r="J34" s="50" t="str">
        <f t="shared" si="24"/>
        <v/>
      </c>
      <c r="K34" s="49"/>
      <c r="L34" s="65"/>
      <c r="M34" s="65"/>
      <c r="N34" s="65"/>
      <c r="O34" s="65"/>
      <c r="P34" s="65"/>
      <c r="Q34" s="65"/>
      <c r="R34" s="52" t="str">
        <f t="shared" si="2"/>
        <v/>
      </c>
      <c r="S34" s="59" t="str">
        <f>IF(OR(J34="",J34=0),"",
IF(J34="Afecta probabilidad",
IF(J33="Afecta probabilidad",S33-(S33*R33),'2. Identificación del Riesgo'!$L$33),""))</f>
        <v/>
      </c>
      <c r="T34" s="59" t="str">
        <f>IF(OR(J34="",J34=0),"",
IF(J34="Afecta Impacto",
IF(J33="Afecta Impacto",T33-(T33*R33),'2. Identificación del Riesgo'!$O$33),""))</f>
        <v/>
      </c>
      <c r="U34" s="59">
        <f t="shared" ref="U34:U35" si="25">IFERROR(IF(S34="",0,S34-(S34*R34)),0)</f>
        <v>0</v>
      </c>
      <c r="V34" s="59">
        <f t="shared" ref="V34:V35" si="26">IFERROR(IF(T34="",0,T34-(T34*R34)),0)</f>
        <v>0</v>
      </c>
      <c r="W34" s="3"/>
      <c r="X34" s="3"/>
      <c r="Y34" s="3"/>
      <c r="Z34" s="3"/>
      <c r="AA34" s="3"/>
      <c r="AB34" s="3"/>
      <c r="AC34" s="3"/>
      <c r="AD34" s="3"/>
      <c r="AE34" s="3"/>
      <c r="AF34" s="3"/>
      <c r="AG34" s="3"/>
      <c r="AH34" s="3"/>
      <c r="AI34" s="3"/>
      <c r="AJ34" s="3"/>
      <c r="AK34" s="3"/>
      <c r="AL34" s="3"/>
      <c r="AM34" s="3"/>
    </row>
    <row r="35" spans="1:39" ht="30.75" customHeight="1">
      <c r="A35" s="132"/>
      <c r="B35" s="158"/>
      <c r="C35" s="101"/>
      <c r="D35" s="101"/>
      <c r="E35" s="53"/>
      <c r="F35" s="53"/>
      <c r="G35" s="53"/>
      <c r="H35" s="67" t="str">
        <f t="shared" si="0"/>
        <v xml:space="preserve">  </v>
      </c>
      <c r="I35" s="49"/>
      <c r="J35" s="50" t="str">
        <f t="shared" si="24"/>
        <v/>
      </c>
      <c r="K35" s="49"/>
      <c r="L35" s="65"/>
      <c r="M35" s="65"/>
      <c r="N35" s="65"/>
      <c r="O35" s="65"/>
      <c r="P35" s="65"/>
      <c r="Q35" s="65"/>
      <c r="R35" s="52" t="str">
        <f t="shared" si="2"/>
        <v/>
      </c>
      <c r="S35" s="59" t="str">
        <f>IF(OR(J35="",J35=0),"",
IF(J35="Afecta probabilidad",
IF(J34="Afecta probabilidad",S34-(S34*R34),
IF(J33="Afecta probabilidad",S33-(S33*R33),'2. Identificación del Riesgo'!$L$33)),""))</f>
        <v/>
      </c>
      <c r="T35" s="59" t="str">
        <f>IF(OR(J35="",J35=0),"",
IF(J35="Afecta Impacto",
IF(J34="Afecta Impacto",T34-(T34*R34),
IF(J33="Afecta Impacto",T33-(T33*R33),'2. Identificación del Riesgo'!$O$33)),""))</f>
        <v/>
      </c>
      <c r="U35" s="59">
        <f t="shared" si="25"/>
        <v>0</v>
      </c>
      <c r="V35" s="59">
        <f t="shared" si="26"/>
        <v>0</v>
      </c>
      <c r="W35" s="3"/>
      <c r="X35" s="3"/>
      <c r="Y35" s="3"/>
      <c r="Z35" s="3"/>
      <c r="AA35" s="3"/>
      <c r="AB35" s="3"/>
      <c r="AC35" s="3"/>
      <c r="AD35" s="3"/>
      <c r="AE35" s="3"/>
      <c r="AF35" s="3"/>
      <c r="AG35" s="3"/>
      <c r="AH35" s="3"/>
      <c r="AI35" s="3"/>
      <c r="AJ35" s="3"/>
      <c r="AK35" s="3"/>
      <c r="AL35" s="3"/>
      <c r="AM35" s="3"/>
    </row>
    <row r="36" spans="1:39" ht="30.75" customHeight="1">
      <c r="A36" s="132">
        <v>10</v>
      </c>
      <c r="B36" s="158" t="str">
        <f>IF(OR('2. Identificación del Riesgo'!H36:H38="Corrupción",'2. Identificación del Riesgo'!H36:H38="Lavado de Activos",'2. Identificación del Riesgo'!H36:H38="Financiación del Terrorismo",'2. Identificación del Riesgo'!H36:H38="Trámites, OPAs y Consultas de Acceso a la Información Pública"),"No aplica",
IF('2. Identificación del Riesgo'!H36:H38="","",
IF('2. Identificación del Riesgo'!H36:H38&lt;&gt;"Corrupción",'2. Identificación del Riesgo'!B36:B38)))</f>
        <v>Gestión del Talento Humano</v>
      </c>
      <c r="C36" s="101" t="str">
        <f>IF(OR('2. Identificación del Riesgo'!H36:H38="Corrupción",'2. Identificación del Riesgo'!H36:H38="Lavado de Activos",'2. Identificación del Riesgo'!H36:H38="Financiación del Terrorismo",'2. Identificación del Riesgo'!H36:H38="Trámites, OPAs y Consultas de Acceso a la Información Pública"),"No aplica",
IF('2. Identificación del Riesgo'!H36:H38="","",
IF('2. Identificación del Riesgo'!H36:H38&lt;&gt;"Corrupción",'2. Identificación del Riesgo'!G36:G38)))</f>
        <v>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v>
      </c>
      <c r="D36" s="101" t="str">
        <f>IF(OR('2. Identificación del Riesgo'!H36:H38="Corrupción",'2. Identificación del Riesgo'!H36:H38="Lavado de Activos",'2. Identificación del Riesgo'!H36:H38="Financiación del Terrorismo",'2. Identificación del Riesgo'!H36:H38="Trámites, OPAs y Consultas de Acceso a la Información Pública"),"No aplica",
IF('2. Identificación del Riesgo'!H36:H38="","",
IF('2. Identificación del Riesgo'!H36:H38&lt;&gt;"Corrupción",'2. Identificación del Riesgo'!H36:H38)))</f>
        <v>Seguridad de la Información (Pérdida de la Integridad)</v>
      </c>
      <c r="E36" s="53"/>
      <c r="F36" s="53"/>
      <c r="G36" s="53"/>
      <c r="H36" s="67" t="str">
        <f t="shared" si="0"/>
        <v xml:space="preserve">  </v>
      </c>
      <c r="I36" s="49" t="s">
        <v>349</v>
      </c>
      <c r="J36" s="50" t="str">
        <f t="shared" ref="J36:J38" si="27">IF(OR(I36="Preventivo",I36="Detectivo"),"Afecta probabilidad",
IF(I36="Correctivo","Afecta Impacto",""))</f>
        <v/>
      </c>
      <c r="K36" s="49"/>
      <c r="L36" s="65"/>
      <c r="M36" s="65"/>
      <c r="N36" s="65"/>
      <c r="O36" s="65"/>
      <c r="P36" s="65"/>
      <c r="Q36" s="65"/>
      <c r="R36" s="52" t="str">
        <f t="shared" si="2"/>
        <v/>
      </c>
      <c r="S36" s="59" t="str">
        <f>IF(OR(J36="",J36=0),"",
IF(J36="Afecta probabilidad",'2. Identificación del Riesgo'!$L$36,""))</f>
        <v/>
      </c>
      <c r="T36" s="59" t="str">
        <f>IF(OR(J36="",J36=0),"",
IF(J36="Afecta Impacto",'2. Identificación del Riesgo'!$O$36,""))</f>
        <v/>
      </c>
      <c r="U36" s="59">
        <f>IFERROR(IF(S36="",0,S36-(S36*R36)),0)</f>
        <v>0</v>
      </c>
      <c r="V36" s="59">
        <f>IFERROR(IF(T36="",0,T36-(T36*R36)),0)</f>
        <v>0</v>
      </c>
      <c r="W36" s="3"/>
      <c r="X36" s="3"/>
      <c r="Y36" s="3"/>
      <c r="Z36" s="3"/>
      <c r="AA36" s="3"/>
      <c r="AB36" s="3"/>
      <c r="AC36" s="3"/>
      <c r="AD36" s="3"/>
      <c r="AE36" s="3"/>
      <c r="AF36" s="3"/>
      <c r="AG36" s="3"/>
      <c r="AH36" s="3"/>
      <c r="AI36" s="3"/>
      <c r="AJ36" s="3"/>
      <c r="AK36" s="3"/>
      <c r="AL36" s="3"/>
      <c r="AM36" s="3"/>
    </row>
    <row r="37" spans="1:39" ht="30.75" customHeight="1">
      <c r="A37" s="132"/>
      <c r="B37" s="158"/>
      <c r="C37" s="101"/>
      <c r="D37" s="101"/>
      <c r="E37" s="53"/>
      <c r="F37" s="53"/>
      <c r="G37" s="53"/>
      <c r="H37" s="67" t="str">
        <f t="shared" si="0"/>
        <v xml:space="preserve">  </v>
      </c>
      <c r="I37" s="49"/>
      <c r="J37" s="50" t="str">
        <f t="shared" si="27"/>
        <v/>
      </c>
      <c r="K37" s="49"/>
      <c r="L37" s="65"/>
      <c r="M37" s="65"/>
      <c r="N37" s="65"/>
      <c r="O37" s="65"/>
      <c r="P37" s="65"/>
      <c r="Q37" s="65"/>
      <c r="R37" s="52" t="str">
        <f t="shared" si="2"/>
        <v/>
      </c>
      <c r="S37" s="59" t="str">
        <f>IF(OR(J37="",J37=0),"",
IF(J37="Afecta probabilidad",
IF(J36="Afecta probabilidad",S36-(S36*R36),'2. Identificación del Riesgo'!$L$36),""))</f>
        <v/>
      </c>
      <c r="T37" s="59" t="str">
        <f>IF(OR(J37="",J37=0),"",
IF(J37="Afecta Impacto",
IF(J36="Afecta Impacto",T36-(T36*R36),'2. Identificación del Riesgo'!$O$36),""))</f>
        <v/>
      </c>
      <c r="U37" s="59">
        <f t="shared" ref="U37:U38" si="28">IFERROR(IF(S37="",0,S37-(S37*R37)),0)</f>
        <v>0</v>
      </c>
      <c r="V37" s="59">
        <f t="shared" ref="V37:V38" si="29">IFERROR(IF(T37="",0,T37-(T37*R37)),0)</f>
        <v>0</v>
      </c>
    </row>
    <row r="38" spans="1:39" ht="30.75" customHeight="1">
      <c r="A38" s="132"/>
      <c r="B38" s="158"/>
      <c r="C38" s="101"/>
      <c r="D38" s="101"/>
      <c r="E38" s="53"/>
      <c r="F38" s="53"/>
      <c r="G38" s="53"/>
      <c r="H38" s="67" t="str">
        <f t="shared" si="0"/>
        <v xml:space="preserve">  </v>
      </c>
      <c r="I38" s="49"/>
      <c r="J38" s="50" t="str">
        <f t="shared" si="27"/>
        <v/>
      </c>
      <c r="K38" s="49"/>
      <c r="L38" s="65"/>
      <c r="M38" s="65"/>
      <c r="N38" s="65"/>
      <c r="O38" s="65"/>
      <c r="P38" s="65"/>
      <c r="Q38" s="65"/>
      <c r="R38" s="52" t="str">
        <f t="shared" si="2"/>
        <v/>
      </c>
      <c r="S38" s="59" t="str">
        <f>IF(OR(J38="",J38=0),"",
IF(J38="Afecta probabilidad",
IF(J37="Afecta probabilidad",S37-(S37*R37),
IF(J36="Afecta probabilidad",S36-(S36*R36),'2. Identificación del Riesgo'!$L$36)),""))</f>
        <v/>
      </c>
      <c r="T38" s="59" t="str">
        <f>IF(OR(J38="",J38=0),"",
IF(J38="Afecta Impacto",
IF(J37="Afecta Impacto",T37-(T37*R37),
IF(J36="Afecta Impacto",T36-(T36*R36),'2. Identificación del Riesgo'!$O$36)),""))</f>
        <v/>
      </c>
      <c r="U38" s="59">
        <f t="shared" si="28"/>
        <v>0</v>
      </c>
      <c r="V38" s="59">
        <f t="shared" si="29"/>
        <v>0</v>
      </c>
    </row>
    <row r="39" spans="1:39" ht="30.75" customHeight="1">
      <c r="A39" s="132">
        <v>11</v>
      </c>
      <c r="B39" s="158" t="str">
        <f>IF(OR('2. Identificación del Riesgo'!H39:H41="Corrupción",'2. Identificación del Riesgo'!H39:H41="Lavado de Activos",'2. Identificación del Riesgo'!H39:H41="Financiación del Terrorismo",'2. Identificación del Riesgo'!H39:H41="Trámites, OPAs y Consultas de Acceso a la Información Pública"),"No aplica",
IF('2. Identificación del Riesgo'!H39:H41="","",
IF('2. Identificación del Riesgo'!H39:H41&lt;&gt;"Corrupción",'2. Identificación del Riesgo'!B39:B41)))</f>
        <v>No aplica</v>
      </c>
      <c r="C39" s="101" t="str">
        <f>IF(OR('2. Identificación del Riesgo'!H39:H41="Corrupción",'2. Identificación del Riesgo'!H39:H41="Lavado de Activos",'2. Identificación del Riesgo'!H39:H41="Financiación del Terrorismo",'2. Identificación del Riesgo'!H39:H41="Trámites, OPAs y Consultas de Acceso a la Información Pública"),"No aplica",
IF('2. Identificación del Riesgo'!H39:H41="","",
IF('2. Identificación del Riesgo'!H39:H41&lt;&gt;"Corrupción",'2. Identificación del Riesgo'!G39:G41)))</f>
        <v>No aplica</v>
      </c>
      <c r="D39" s="101" t="str">
        <f>IF(OR('2. Identificación del Riesgo'!H39:H41="Corrupción",'2. Identificación del Riesgo'!H39:H41="Lavado de Activos",'2. Identificación del Riesgo'!H39:H41="Financiación del Terrorismo",'2. Identificación del Riesgo'!H39:H41="Trámites, OPAs y Consultas de Acceso a la Información Pública"),"No aplica",
IF('2. Identificación del Riesgo'!H39:H41="","",
IF('2. Identificación del Riesgo'!H39:H41&lt;&gt;"Corrupción",'2. Identificación del Riesgo'!H39:H41)))</f>
        <v>No aplica</v>
      </c>
      <c r="E39" s="53"/>
      <c r="F39" s="53"/>
      <c r="G39" s="53"/>
      <c r="H39" s="67" t="str">
        <f t="shared" si="0"/>
        <v xml:space="preserve">  </v>
      </c>
      <c r="I39" s="49"/>
      <c r="J39" s="50" t="str">
        <f t="shared" ref="J39:J41" si="30">IF(OR(I39="Preventivo",I39="Detectivo"),"Afecta probabilidad",
IF(I39="Correctivo","Afecta Impacto",""))</f>
        <v/>
      </c>
      <c r="K39" s="49"/>
      <c r="L39" s="65"/>
      <c r="M39" s="65"/>
      <c r="N39" s="65"/>
      <c r="O39" s="65"/>
      <c r="P39" s="65"/>
      <c r="Q39" s="65"/>
      <c r="R39" s="52" t="str">
        <f t="shared" si="2"/>
        <v/>
      </c>
      <c r="S39" s="59" t="str">
        <f>IF(OR(J39="",J39=0),"",
IF(J39="Afecta probabilidad",'2. Identificación del Riesgo'!$L$39,""))</f>
        <v/>
      </c>
      <c r="T39" s="59" t="str">
        <f>IF(OR(J39="",J39=0),"",
IF(J39="Afecta Impacto",'2. Identificación del Riesgo'!$O$39,""))</f>
        <v/>
      </c>
      <c r="U39" s="59">
        <f>IFERROR(IF(S39="",0,S39-(S39*R39)),0)</f>
        <v>0</v>
      </c>
      <c r="V39" s="59">
        <f>IFERROR(IF(T39="",0,T39-(T39*R39)),0)</f>
        <v>0</v>
      </c>
      <c r="W39" s="3"/>
      <c r="X39" s="3"/>
      <c r="Y39" s="3"/>
      <c r="Z39" s="3"/>
      <c r="AA39" s="3"/>
      <c r="AB39" s="3"/>
      <c r="AC39" s="3"/>
      <c r="AD39" s="3"/>
      <c r="AE39" s="3"/>
      <c r="AF39" s="3"/>
      <c r="AG39" s="3"/>
      <c r="AH39" s="3"/>
      <c r="AI39" s="3"/>
      <c r="AJ39" s="3"/>
      <c r="AK39" s="3"/>
      <c r="AL39" s="3"/>
      <c r="AM39" s="3"/>
    </row>
    <row r="40" spans="1:39" ht="30.75" customHeight="1">
      <c r="A40" s="132"/>
      <c r="B40" s="158"/>
      <c r="C40" s="101"/>
      <c r="D40" s="101"/>
      <c r="E40" s="53"/>
      <c r="F40" s="53"/>
      <c r="G40" s="53"/>
      <c r="H40" s="67" t="str">
        <f t="shared" si="0"/>
        <v xml:space="preserve">  </v>
      </c>
      <c r="I40" s="49"/>
      <c r="J40" s="50" t="str">
        <f t="shared" si="30"/>
        <v/>
      </c>
      <c r="K40" s="49"/>
      <c r="L40" s="65"/>
      <c r="M40" s="65"/>
      <c r="N40" s="65"/>
      <c r="O40" s="65"/>
      <c r="P40" s="65"/>
      <c r="Q40" s="65"/>
      <c r="R40" s="52" t="str">
        <f t="shared" si="2"/>
        <v/>
      </c>
      <c r="S40" s="59" t="str">
        <f>IF(OR(J40="",J40=0),"",
IF(J40="Afecta probabilidad",
IF(J39="Afecta probabilidad",S39-(S39*R39),'2. Identificación del Riesgo'!$L$39),""))</f>
        <v/>
      </c>
      <c r="T40" s="59" t="str">
        <f>IF(OR(J40="",J40=0),"",
IF(J40="Afecta Impacto",
IF(J39="Afecta Impacto",T39-(T39*R39),'2. Identificación del Riesgo'!$O$39),""))</f>
        <v/>
      </c>
      <c r="U40" s="59">
        <f t="shared" ref="U40:U41" si="31">IFERROR(IF(S40="",0,S40-(S40*R40)),0)</f>
        <v>0</v>
      </c>
      <c r="V40" s="59">
        <f t="shared" ref="V40:V41" si="32">IFERROR(IF(T40="",0,T40-(T40*R40)),0)</f>
        <v>0</v>
      </c>
    </row>
    <row r="41" spans="1:39" ht="30.75" customHeight="1">
      <c r="A41" s="132"/>
      <c r="B41" s="158"/>
      <c r="C41" s="101"/>
      <c r="D41" s="101"/>
      <c r="E41" s="53"/>
      <c r="F41" s="53"/>
      <c r="G41" s="53"/>
      <c r="H41" s="67" t="str">
        <f t="shared" si="0"/>
        <v xml:space="preserve">  </v>
      </c>
      <c r="I41" s="49"/>
      <c r="J41" s="50" t="str">
        <f t="shared" si="30"/>
        <v/>
      </c>
      <c r="K41" s="49"/>
      <c r="L41" s="65"/>
      <c r="M41" s="65"/>
      <c r="N41" s="65"/>
      <c r="O41" s="65"/>
      <c r="P41" s="65"/>
      <c r="Q41" s="65"/>
      <c r="R41" s="52" t="str">
        <f t="shared" si="2"/>
        <v/>
      </c>
      <c r="S41" s="59" t="str">
        <f>IF(OR(J41="",J41=0),"",
IF(J41="Afecta probabilidad",
IF(J40="Afecta probabilidad",S40-(S40*R40),
IF(J39="Afecta probabilidad",S39-(S39*R39),'2. Identificación del Riesgo'!$L$39)),""))</f>
        <v/>
      </c>
      <c r="T41" s="59" t="str">
        <f>IF(OR(J41="",J41=0),"",
IF(J41="Afecta Impacto",
IF(J40="Afecta Impacto",T40-(T40*R40),
IF(J39="Afecta Impacto",T39-(T39*R39),'2. Identificación del Riesgo'!$O$39)),""))</f>
        <v/>
      </c>
      <c r="U41" s="59">
        <f t="shared" si="31"/>
        <v>0</v>
      </c>
      <c r="V41" s="59">
        <f t="shared" si="32"/>
        <v>0</v>
      </c>
    </row>
    <row r="42" spans="1:39" ht="30.75" customHeight="1">
      <c r="A42" s="132">
        <v>12</v>
      </c>
      <c r="B42" s="158" t="str">
        <f>IF(OR('2. Identificación del Riesgo'!H42:H44="Corrupción",'2. Identificación del Riesgo'!H42:H44="Lavado de Activos",'2. Identificación del Riesgo'!H42:H44="Financiación del Terrorismo",'2. Identificación del Riesgo'!H42:H44="Trámites, OPAs y Consultas de Acceso a la Información Pública"),"No aplica",
IF('2. Identificación del Riesgo'!H42:H44="","",
IF('2. Identificación del Riesgo'!H42:H44&lt;&gt;"Corrupción",'2. Identificación del Riesgo'!B42:B44)))</f>
        <v/>
      </c>
      <c r="C42" s="101" t="str">
        <f>IF(OR('2. Identificación del Riesgo'!H42:H44="Corrupción",'2. Identificación del Riesgo'!H42:H44="Lavado de Activos",'2. Identificación del Riesgo'!H42:H44="Financiación del Terrorismo",'2. Identificación del Riesgo'!H42:H44="Trámites, OPAs y Consultas de Acceso a la Información Pública"),"No aplica",
IF('2. Identificación del Riesgo'!H42:H44="","",
IF('2. Identificación del Riesgo'!H42:H44&lt;&gt;"Corrupción",'2. Identificación del Riesgo'!G42:G44)))</f>
        <v/>
      </c>
      <c r="D42" s="101" t="str">
        <f>IF(OR('2. Identificación del Riesgo'!H42:H44="Corrupción",'2. Identificación del Riesgo'!H42:H44="Lavado de Activos",'2. Identificación del Riesgo'!H42:H44="Financiación del Terrorismo",'2. Identificación del Riesgo'!H42:H44="Trámites, OPAs y Consultas de Acceso a la Información Pública"),"No aplica",
IF('2. Identificación del Riesgo'!H42:H44="","",
IF('2. Identificación del Riesgo'!H42:H44&lt;&gt;"Corrupción",'2. Identificación del Riesgo'!H42:H44)))</f>
        <v/>
      </c>
      <c r="E42" s="53"/>
      <c r="F42" s="53"/>
      <c r="G42" s="53"/>
      <c r="H42" s="67" t="str">
        <f t="shared" si="0"/>
        <v xml:space="preserve">  </v>
      </c>
      <c r="I42" s="49"/>
      <c r="J42" s="50" t="str">
        <f t="shared" ref="J42:J44" si="33">IF(OR(I42="Preventivo",I42="Detectivo"),"Afecta probabilidad",
IF(I42="Correctivo","Afecta Impacto",""))</f>
        <v/>
      </c>
      <c r="K42" s="49"/>
      <c r="L42" s="65"/>
      <c r="M42" s="65"/>
      <c r="N42" s="65"/>
      <c r="O42" s="65"/>
      <c r="P42" s="65"/>
      <c r="Q42" s="65"/>
      <c r="R42" s="52" t="str">
        <f t="shared" si="2"/>
        <v/>
      </c>
      <c r="S42" s="59" t="str">
        <f>IF(OR(J42="",J42=0),"",
IF(J42="Afecta probabilidad",'2. Identificación del Riesgo'!$L$42,""))</f>
        <v/>
      </c>
      <c r="T42" s="59" t="str">
        <f>IF(OR(J42="",J42=0),"",
IF(J42="Afecta Impacto",'2. Identificación del Riesgo'!$O$42,""))</f>
        <v/>
      </c>
      <c r="U42" s="59">
        <f>IFERROR(IF(S42="",0,S42-(S42*R42)),0)</f>
        <v>0</v>
      </c>
      <c r="V42" s="59">
        <f>IFERROR(IF(T42="",0,T42-(T42*R42)),0)</f>
        <v>0</v>
      </c>
      <c r="W42" s="3"/>
      <c r="X42" s="3"/>
      <c r="Y42" s="3"/>
      <c r="Z42" s="3"/>
      <c r="AA42" s="3"/>
      <c r="AB42" s="3"/>
      <c r="AC42" s="3"/>
      <c r="AD42" s="3"/>
      <c r="AE42" s="3"/>
      <c r="AF42" s="3"/>
      <c r="AG42" s="3"/>
      <c r="AH42" s="3"/>
      <c r="AI42" s="3"/>
      <c r="AJ42" s="3"/>
      <c r="AK42" s="3"/>
      <c r="AL42" s="3"/>
      <c r="AM42" s="3"/>
    </row>
    <row r="43" spans="1:39" ht="30.75" customHeight="1">
      <c r="A43" s="132"/>
      <c r="B43" s="158"/>
      <c r="C43" s="101"/>
      <c r="D43" s="101"/>
      <c r="E43" s="53"/>
      <c r="F43" s="53"/>
      <c r="G43" s="53"/>
      <c r="H43" s="67" t="str">
        <f t="shared" si="0"/>
        <v xml:space="preserve">  </v>
      </c>
      <c r="I43" s="49"/>
      <c r="J43" s="50" t="str">
        <f t="shared" si="33"/>
        <v/>
      </c>
      <c r="K43" s="49"/>
      <c r="L43" s="65"/>
      <c r="M43" s="65"/>
      <c r="N43" s="65"/>
      <c r="O43" s="65"/>
      <c r="P43" s="65"/>
      <c r="Q43" s="65"/>
      <c r="R43" s="52" t="str">
        <f t="shared" si="2"/>
        <v/>
      </c>
      <c r="S43" s="59" t="str">
        <f>IF(OR(J43="",J43=0),"",
IF(J43="Afecta probabilidad",
IF(J42="Afecta probabilidad",S42-(S42*R42),'2. Identificación del Riesgo'!$L$42),""))</f>
        <v/>
      </c>
      <c r="T43" s="59" t="str">
        <f>IF(OR(J43="",J43=0),"",
IF(J43="Afecta Impacto",
IF(J42="Afecta Impacto",T42-(T42*R42),'2. Identificación del Riesgo'!$O$42),""))</f>
        <v/>
      </c>
      <c r="U43" s="59">
        <f t="shared" ref="U43:U44" si="34">IFERROR(IF(S43="",0,S43-(S43*R43)),0)</f>
        <v>0</v>
      </c>
      <c r="V43" s="59">
        <f t="shared" ref="V43:V44" si="35">IFERROR(IF(T43="",0,T43-(T43*R43)),0)</f>
        <v>0</v>
      </c>
    </row>
    <row r="44" spans="1:39" ht="30.75" customHeight="1">
      <c r="A44" s="132"/>
      <c r="B44" s="158"/>
      <c r="C44" s="101"/>
      <c r="D44" s="101"/>
      <c r="E44" s="53"/>
      <c r="F44" s="53"/>
      <c r="G44" s="53"/>
      <c r="H44" s="67" t="str">
        <f t="shared" si="0"/>
        <v xml:space="preserve">  </v>
      </c>
      <c r="I44" s="49"/>
      <c r="J44" s="50" t="str">
        <f t="shared" si="33"/>
        <v/>
      </c>
      <c r="K44" s="49"/>
      <c r="L44" s="65"/>
      <c r="M44" s="65"/>
      <c r="N44" s="65"/>
      <c r="O44" s="65"/>
      <c r="P44" s="65"/>
      <c r="Q44" s="65"/>
      <c r="R44" s="52" t="str">
        <f t="shared" si="2"/>
        <v/>
      </c>
      <c r="S44" s="59" t="str">
        <f>IF(OR(J44="",J44=0),"",
IF(J44="Afecta probabilidad",
IF(J43="Afecta probabilidad",S43-(S43*R43),
IF(J42="Afecta probabilidad",S42-(S42*R42),'2. Identificación del Riesgo'!$L$42)),""))</f>
        <v/>
      </c>
      <c r="T44" s="59" t="str">
        <f>IF(OR(J44="",J44=0),"",
IF(J44="Afecta Impacto",
IF(J43="Afecta Impacto",T43-(T43*R43),
IF(J42="Afecta Impacto",T42-(T42*R42),'2. Identificación del Riesgo'!$O$42)),""))</f>
        <v/>
      </c>
      <c r="U44" s="59">
        <f t="shared" si="34"/>
        <v>0</v>
      </c>
      <c r="V44" s="59">
        <f t="shared" si="35"/>
        <v>0</v>
      </c>
    </row>
    <row r="45" spans="1:39" ht="30.75" customHeight="1">
      <c r="A45" s="132">
        <v>13</v>
      </c>
      <c r="B45" s="158" t="str">
        <f>IF(OR('2. Identificación del Riesgo'!H45:H47="Corrupción",'2. Identificación del Riesgo'!H45:H47="Lavado de Activos",'2. Identificación del Riesgo'!H45:H47="Financiación del Terrorismo",'2. Identificación del Riesgo'!H45:H47="Trámites, OPAs y Consultas de Acceso a la Información Pública"),"No aplica",
IF('2. Identificación del Riesgo'!H45:H47="","",
IF('2. Identificación del Riesgo'!H45:H47&lt;&gt;"Corrupción",'2. Identificación del Riesgo'!B45:B47)))</f>
        <v/>
      </c>
      <c r="C45" s="101" t="str">
        <f>IF(OR('2. Identificación del Riesgo'!H45:H47="Corrupción",'2. Identificación del Riesgo'!H45:H47="Lavado de Activos",'2. Identificación del Riesgo'!H45:H47="Financiación del Terrorismo",'2. Identificación del Riesgo'!H45:H47="Trámites, OPAs y Consultas de Acceso a la Información Pública"),"No aplica",
IF('2. Identificación del Riesgo'!H45:H47="","",
IF('2. Identificación del Riesgo'!H45:H47&lt;&gt;"Corrupción",'2. Identificación del Riesgo'!G45:G47)))</f>
        <v/>
      </c>
      <c r="D45" s="101" t="str">
        <f>IF(OR('2. Identificación del Riesgo'!H45:H47="Corrupción",'2. Identificación del Riesgo'!H45:H47="Lavado de Activos",'2. Identificación del Riesgo'!H45:H47="Financiación del Terrorismo",'2. Identificación del Riesgo'!H45:H47="Trámites, OPAs y Consultas de Acceso a la Información Pública"),"No aplica",
IF('2. Identificación del Riesgo'!H45:H47="","",
IF('2. Identificación del Riesgo'!H45:H47&lt;&gt;"Corrupción",'2. Identificación del Riesgo'!H45:H47)))</f>
        <v/>
      </c>
      <c r="E45" s="53"/>
      <c r="F45" s="53"/>
      <c r="G45" s="53"/>
      <c r="H45" s="67" t="str">
        <f t="shared" si="0"/>
        <v xml:space="preserve">  </v>
      </c>
      <c r="I45" s="49"/>
      <c r="J45" s="50" t="str">
        <f t="shared" ref="J45:J47" si="36">IF(OR(I45="Preventivo",I45="Detectivo"),"Afecta probabilidad",
IF(I45="Correctivo","Afecta Impacto",""))</f>
        <v/>
      </c>
      <c r="K45" s="49"/>
      <c r="L45" s="65"/>
      <c r="M45" s="65"/>
      <c r="N45" s="65"/>
      <c r="O45" s="65"/>
      <c r="P45" s="65"/>
      <c r="Q45" s="65"/>
      <c r="R45" s="52" t="str">
        <f t="shared" si="2"/>
        <v/>
      </c>
      <c r="S45" s="59" t="str">
        <f>IF(OR(J45="",J45=0),"",
IF(J45="Afecta probabilidad",'2. Identificación del Riesgo'!$L$45,""))</f>
        <v/>
      </c>
      <c r="T45" s="59" t="str">
        <f>IF(OR(J45="",J45=0),"",
IF(J45="Afecta Impacto",'2. Identificación del Riesgo'!$O$45,""))</f>
        <v/>
      </c>
      <c r="U45" s="59">
        <f>IFERROR(IF(S45="",0,S45-(S45*R45)),0)</f>
        <v>0</v>
      </c>
      <c r="V45" s="59">
        <f>IFERROR(IF(T45="",0,T45-(T45*R45)),0)</f>
        <v>0</v>
      </c>
      <c r="W45" s="3"/>
      <c r="X45" s="3"/>
      <c r="Y45" s="3"/>
      <c r="Z45" s="3"/>
      <c r="AA45" s="3"/>
      <c r="AB45" s="3"/>
      <c r="AC45" s="3"/>
      <c r="AD45" s="3"/>
      <c r="AE45" s="3"/>
      <c r="AF45" s="3"/>
      <c r="AG45" s="3"/>
      <c r="AH45" s="3"/>
      <c r="AI45" s="3"/>
      <c r="AJ45" s="3"/>
      <c r="AK45" s="3"/>
      <c r="AL45" s="3"/>
      <c r="AM45" s="3"/>
    </row>
    <row r="46" spans="1:39" ht="30.75" customHeight="1">
      <c r="A46" s="132"/>
      <c r="B46" s="158"/>
      <c r="C46" s="101"/>
      <c r="D46" s="101"/>
      <c r="E46" s="53"/>
      <c r="F46" s="53"/>
      <c r="G46" s="53"/>
      <c r="H46" s="67" t="str">
        <f t="shared" si="0"/>
        <v xml:space="preserve">  </v>
      </c>
      <c r="I46" s="49"/>
      <c r="J46" s="50" t="str">
        <f t="shared" si="36"/>
        <v/>
      </c>
      <c r="K46" s="49"/>
      <c r="L46" s="65"/>
      <c r="M46" s="65"/>
      <c r="N46" s="65"/>
      <c r="O46" s="65"/>
      <c r="P46" s="65"/>
      <c r="Q46" s="65"/>
      <c r="R46" s="52" t="str">
        <f t="shared" si="2"/>
        <v/>
      </c>
      <c r="S46" s="59" t="str">
        <f>IF(OR(J46="",J46=0),"",
IF(J46="Afecta probabilidad",
IF(J45="Afecta probabilidad",S45-(S45*R45),'2. Identificación del Riesgo'!$L$45),""))</f>
        <v/>
      </c>
      <c r="T46" s="59" t="str">
        <f>IF(OR(J46="",J46=0),"",
IF(J46="Afecta Impacto",
IF(J45="Afecta Impacto",T45-(T45*R45),'2. Identificación del Riesgo'!$O$45),""))</f>
        <v/>
      </c>
      <c r="U46" s="59">
        <f t="shared" ref="U46:U47" si="37">IFERROR(IF(S46="",0,S46-(S46*R46)),0)</f>
        <v>0</v>
      </c>
      <c r="V46" s="59">
        <f t="shared" ref="V46:V47" si="38">IFERROR(IF(T46="",0,T46-(T46*R46)),0)</f>
        <v>0</v>
      </c>
    </row>
    <row r="47" spans="1:39" ht="30.75" customHeight="1">
      <c r="A47" s="132"/>
      <c r="B47" s="158"/>
      <c r="C47" s="101"/>
      <c r="D47" s="101"/>
      <c r="E47" s="53"/>
      <c r="F47" s="53"/>
      <c r="G47" s="53"/>
      <c r="H47" s="67" t="str">
        <f t="shared" si="0"/>
        <v xml:space="preserve">  </v>
      </c>
      <c r="I47" s="49"/>
      <c r="J47" s="50" t="str">
        <f t="shared" si="36"/>
        <v/>
      </c>
      <c r="K47" s="49"/>
      <c r="L47" s="65"/>
      <c r="M47" s="65"/>
      <c r="N47" s="65"/>
      <c r="O47" s="65"/>
      <c r="P47" s="65"/>
      <c r="Q47" s="65"/>
      <c r="R47" s="52" t="str">
        <f t="shared" si="2"/>
        <v/>
      </c>
      <c r="S47" s="59" t="str">
        <f>IF(OR(J47="",J47=0),"",
IF(J47="Afecta probabilidad",
IF(J46="Afecta probabilidad",S46-(S46*R46),
IF(J45="Afecta probabilidad",S45-(S45*R45),'2. Identificación del Riesgo'!$L$45)),""))</f>
        <v/>
      </c>
      <c r="T47" s="59" t="str">
        <f>IF(OR(J47="",J47=0),"",
IF(J47="Afecta Impacto",
IF(J46="Afecta Impacto",T46-(T46*R46),
IF(J45="Afecta Impacto",T45-(T45*R45),'2. Identificación del Riesgo'!$O$45)),""))</f>
        <v/>
      </c>
      <c r="U47" s="59">
        <f t="shared" si="37"/>
        <v>0</v>
      </c>
      <c r="V47" s="59">
        <f t="shared" si="38"/>
        <v>0</v>
      </c>
    </row>
    <row r="48" spans="1:39" ht="30.75" customHeight="1">
      <c r="A48" s="132">
        <v>14</v>
      </c>
      <c r="B48" s="158" t="str">
        <f>IF(OR('2. Identificación del Riesgo'!H48:H50="Corrupción",'2. Identificación del Riesgo'!H48:H50="Lavado de Activos",'2. Identificación del Riesgo'!H48:H50="Financiación del Terrorismo",'2. Identificación del Riesgo'!H48:H50="Trámites, OPAs y Consultas de Acceso a la Información Pública"),"No aplica",
IF('2. Identificación del Riesgo'!H48:H50="","",
IF('2. Identificación del Riesgo'!H48:H50&lt;&gt;"Corrupción",'2. Identificación del Riesgo'!B48:B50)))</f>
        <v/>
      </c>
      <c r="C48" s="101" t="str">
        <f>IF(OR('2. Identificación del Riesgo'!H48:H50="Corrupción",'2. Identificación del Riesgo'!H48:H50="Lavado de Activos",'2. Identificación del Riesgo'!H48:H50="Financiación del Terrorismo",'2. Identificación del Riesgo'!H48:H50="Trámites, OPAs y Consultas de Acceso a la Información Pública"),"No aplica",
IF('2. Identificación del Riesgo'!H48:H50="","",
IF('2. Identificación del Riesgo'!H48:H50&lt;&gt;"Corrupción",'2. Identificación del Riesgo'!G48:G50)))</f>
        <v/>
      </c>
      <c r="D48" s="101" t="str">
        <f>IF(OR('2. Identificación del Riesgo'!H48:H50="Corrupción",'2. Identificación del Riesgo'!H48:H50="Lavado de Activos",'2. Identificación del Riesgo'!H48:H50="Financiación del Terrorismo",'2. Identificación del Riesgo'!H48:H50="Trámites, OPAs y Consultas de Acceso a la Información Pública"),"No aplica",
IF('2. Identificación del Riesgo'!H48:H50="","",
IF('2. Identificación del Riesgo'!H48:H50&lt;&gt;"Corrupción",'2. Identificación del Riesgo'!H48:H50)))</f>
        <v/>
      </c>
      <c r="E48" s="53"/>
      <c r="F48" s="53"/>
      <c r="G48" s="53"/>
      <c r="H48" s="67" t="str">
        <f t="shared" si="0"/>
        <v xml:space="preserve">  </v>
      </c>
      <c r="I48" s="49"/>
      <c r="J48" s="50" t="str">
        <f t="shared" ref="J48:J50" si="39">IF(OR(I48="Preventivo",I48="Detectivo"),"Afecta probabilidad",
IF(I48="Correctivo","Afecta Impacto",""))</f>
        <v/>
      </c>
      <c r="K48" s="49"/>
      <c r="L48" s="65"/>
      <c r="M48" s="65"/>
      <c r="N48" s="65"/>
      <c r="O48" s="65"/>
      <c r="P48" s="65"/>
      <c r="Q48" s="65"/>
      <c r="R48" s="52" t="str">
        <f t="shared" si="2"/>
        <v/>
      </c>
      <c r="S48" s="59" t="str">
        <f>IF(OR(J48="",J48=0),"",
IF(J48="Afecta probabilidad",'2. Identificación del Riesgo'!$L$48,""))</f>
        <v/>
      </c>
      <c r="T48" s="59" t="str">
        <f>IF(OR(J48="",J48=0),"",
IF(J48="Afecta Impacto",'2. Identificación del Riesgo'!$O$48,""))</f>
        <v/>
      </c>
      <c r="U48" s="59">
        <f>IFERROR(IF(S48="",0,S48-(S48*R48)),0)</f>
        <v>0</v>
      </c>
      <c r="V48" s="59">
        <f>IFERROR(IF(T48="",0,T48-(T48*R48)),0)</f>
        <v>0</v>
      </c>
      <c r="W48" s="3"/>
      <c r="X48" s="3"/>
      <c r="Y48" s="3"/>
      <c r="Z48" s="3"/>
      <c r="AA48" s="3"/>
      <c r="AB48" s="3"/>
      <c r="AC48" s="3"/>
      <c r="AD48" s="3"/>
      <c r="AE48" s="3"/>
      <c r="AF48" s="3"/>
      <c r="AG48" s="3"/>
      <c r="AH48" s="3"/>
      <c r="AI48" s="3"/>
      <c r="AJ48" s="3"/>
      <c r="AK48" s="3"/>
      <c r="AL48" s="3"/>
      <c r="AM48" s="3"/>
    </row>
    <row r="49" spans="1:39" ht="30.75" customHeight="1">
      <c r="A49" s="132"/>
      <c r="B49" s="158"/>
      <c r="C49" s="101"/>
      <c r="D49" s="101"/>
      <c r="E49" s="53"/>
      <c r="F49" s="53"/>
      <c r="G49" s="53"/>
      <c r="H49" s="67" t="str">
        <f t="shared" si="0"/>
        <v xml:space="preserve">  </v>
      </c>
      <c r="I49" s="49"/>
      <c r="J49" s="50" t="str">
        <f t="shared" si="39"/>
        <v/>
      </c>
      <c r="K49" s="49"/>
      <c r="L49" s="65"/>
      <c r="M49" s="65"/>
      <c r="N49" s="65"/>
      <c r="O49" s="65"/>
      <c r="P49" s="65"/>
      <c r="Q49" s="65"/>
      <c r="R49" s="52" t="str">
        <f t="shared" si="2"/>
        <v/>
      </c>
      <c r="S49" s="59" t="str">
        <f>IF(OR(J49="",J49=0),"",
IF(J49="Afecta probabilidad",
IF(J48="Afecta probabilidad",S48-(S48*R48),'2. Identificación del Riesgo'!$L$48),""))</f>
        <v/>
      </c>
      <c r="T49" s="59" t="str">
        <f>IF(OR(J49="",J49=0),"",
IF(J49="Afecta Impacto",
IF(J48="Afecta Impacto",T48-(T48*R48),'2. Identificación del Riesgo'!$O$48),""))</f>
        <v/>
      </c>
      <c r="U49" s="59">
        <f t="shared" ref="U49:U50" si="40">IFERROR(IF(S49="",0,S49-(S49*R49)),0)</f>
        <v>0</v>
      </c>
      <c r="V49" s="59">
        <f t="shared" ref="V49:V50" si="41">IFERROR(IF(T49="",0,T49-(T49*R49)),0)</f>
        <v>0</v>
      </c>
    </row>
    <row r="50" spans="1:39" ht="30.75" customHeight="1">
      <c r="A50" s="132"/>
      <c r="B50" s="158"/>
      <c r="C50" s="101"/>
      <c r="D50" s="101"/>
      <c r="E50" s="53"/>
      <c r="F50" s="53"/>
      <c r="G50" s="53"/>
      <c r="H50" s="67" t="str">
        <f t="shared" si="0"/>
        <v xml:space="preserve">  </v>
      </c>
      <c r="I50" s="49"/>
      <c r="J50" s="50" t="str">
        <f t="shared" si="39"/>
        <v/>
      </c>
      <c r="K50" s="49"/>
      <c r="L50" s="65"/>
      <c r="M50" s="65"/>
      <c r="N50" s="65"/>
      <c r="O50" s="65"/>
      <c r="P50" s="65"/>
      <c r="Q50" s="65"/>
      <c r="R50" s="52" t="str">
        <f t="shared" si="2"/>
        <v/>
      </c>
      <c r="S50" s="59" t="str">
        <f>IF(OR(J50="",J50=0),"",
IF(J50="Afecta probabilidad",
IF(J49="Afecta probabilidad",S49-(S49*R49),
IF(J48="Afecta probabilidad",S48-(S48*R48),'2. Identificación del Riesgo'!$L$48)),""))</f>
        <v/>
      </c>
      <c r="T50" s="59" t="str">
        <f>IF(OR(J50="",J50=0),"",
IF(J50="Afecta Impacto",
IF(J49="Afecta Impacto",T49-(T49*R49),
IF(J48="Afecta Impacto",T48-(T48*R48),'2. Identificación del Riesgo'!$O$48)),""))</f>
        <v/>
      </c>
      <c r="U50" s="59">
        <f t="shared" si="40"/>
        <v>0</v>
      </c>
      <c r="V50" s="59">
        <f t="shared" si="41"/>
        <v>0</v>
      </c>
    </row>
    <row r="51" spans="1:39" ht="30.75" customHeight="1">
      <c r="A51" s="132">
        <v>15</v>
      </c>
      <c r="B51" s="158" t="str">
        <f>IF(OR('2. Identificación del Riesgo'!H51:H53="Corrupción",'2. Identificación del Riesgo'!H51:H53="Lavado de Activos",'2. Identificación del Riesgo'!H51:H53="Financiación del Terrorismo",'2. Identificación del Riesgo'!H51:H53="Trámites, OPAs y Consultas de Acceso a la Información Pública"),"No aplica",
IF('2. Identificación del Riesgo'!H51:H53="","",
IF('2. Identificación del Riesgo'!H51:H53&lt;&gt;"Corrupción",'2. Identificación del Riesgo'!B51:B53)))</f>
        <v/>
      </c>
      <c r="C51" s="101" t="str">
        <f>IF(OR('2. Identificación del Riesgo'!H51:H53="Corrupción",'2. Identificación del Riesgo'!H51:H53="Lavado de Activos",'2. Identificación del Riesgo'!H51:H53="Financiación del Terrorismo",'2. Identificación del Riesgo'!H51:H53="Trámites, OPAs y Consultas de Acceso a la Información Pública"),"No aplica",
IF('2. Identificación del Riesgo'!H51:H53="","",
IF('2. Identificación del Riesgo'!H51:H53&lt;&gt;"Corrupción",'2. Identificación del Riesgo'!G51:G53)))</f>
        <v/>
      </c>
      <c r="D51" s="101" t="str">
        <f>IF(OR('2. Identificación del Riesgo'!H51:H53="Corrupción",'2. Identificación del Riesgo'!H51:H53="Lavado de Activos",'2. Identificación del Riesgo'!H51:H53="Financiación del Terrorismo",'2. Identificación del Riesgo'!H51:H53="Trámites, OPAs y Consultas de Acceso a la Información Pública"),"No aplica",
IF('2. Identificación del Riesgo'!H51:H53="","",
IF('2. Identificación del Riesgo'!H51:H53&lt;&gt;"Corrupción",'2. Identificación del Riesgo'!H51:H53)))</f>
        <v/>
      </c>
      <c r="E51" s="53"/>
      <c r="F51" s="53"/>
      <c r="G51" s="53"/>
      <c r="H51" s="67" t="str">
        <f t="shared" si="0"/>
        <v xml:space="preserve">  </v>
      </c>
      <c r="I51" s="49"/>
      <c r="J51" s="50" t="str">
        <f t="shared" ref="J51:J53" si="42">IF(OR(I51="Preventivo",I51="Detectivo"),"Afecta probabilidad",
IF(I51="Correctivo","Afecta Impacto",""))</f>
        <v/>
      </c>
      <c r="K51" s="49"/>
      <c r="L51" s="65"/>
      <c r="M51" s="65"/>
      <c r="N51" s="65"/>
      <c r="O51" s="65"/>
      <c r="P51" s="65"/>
      <c r="Q51" s="65"/>
      <c r="R51" s="52" t="str">
        <f t="shared" si="2"/>
        <v/>
      </c>
      <c r="S51" s="59" t="str">
        <f>IF(OR(J51="",J51=0),"",
IF(J51="Afecta probabilidad",'2. Identificación del Riesgo'!$L$51,""))</f>
        <v/>
      </c>
      <c r="T51" s="59" t="str">
        <f>IF(OR(J51="",J51=0),"",
IF(J51="Afecta Impacto",'2. Identificación del Riesgo'!$O$51,""))</f>
        <v/>
      </c>
      <c r="U51" s="59">
        <f>IFERROR(IF(S51="",0,S51-(S51*R51)),0)</f>
        <v>0</v>
      </c>
      <c r="V51" s="59">
        <f>IFERROR(IF(T51="",0,T51-(T51*R51)),0)</f>
        <v>0</v>
      </c>
      <c r="W51" s="3"/>
      <c r="X51" s="3"/>
      <c r="Y51" s="3"/>
      <c r="Z51" s="3"/>
      <c r="AA51" s="3"/>
      <c r="AB51" s="3"/>
      <c r="AC51" s="3"/>
      <c r="AD51" s="3"/>
      <c r="AE51" s="3"/>
      <c r="AF51" s="3"/>
      <c r="AG51" s="3"/>
      <c r="AH51" s="3"/>
      <c r="AI51" s="3"/>
      <c r="AJ51" s="3"/>
      <c r="AK51" s="3"/>
      <c r="AL51" s="3"/>
      <c r="AM51" s="3"/>
    </row>
    <row r="52" spans="1:39" ht="30.75" customHeight="1">
      <c r="A52" s="132"/>
      <c r="B52" s="158"/>
      <c r="C52" s="101"/>
      <c r="D52" s="101"/>
      <c r="E52" s="53"/>
      <c r="F52" s="53"/>
      <c r="G52" s="53"/>
      <c r="H52" s="67" t="str">
        <f t="shared" si="0"/>
        <v xml:space="preserve">  </v>
      </c>
      <c r="I52" s="49"/>
      <c r="J52" s="50" t="str">
        <f t="shared" si="42"/>
        <v/>
      </c>
      <c r="K52" s="49"/>
      <c r="L52" s="65"/>
      <c r="M52" s="65"/>
      <c r="N52" s="65"/>
      <c r="O52" s="65"/>
      <c r="P52" s="65"/>
      <c r="Q52" s="65"/>
      <c r="R52" s="52" t="str">
        <f t="shared" si="2"/>
        <v/>
      </c>
      <c r="S52" s="59" t="str">
        <f>IF(OR(J52="",J52=0),"",
IF(J52="Afecta probabilidad",
IF(J51="Afecta probabilidad",S51-(S51*R51),'2. Identificación del Riesgo'!$L$51),""))</f>
        <v/>
      </c>
      <c r="T52" s="59" t="str">
        <f>IF(OR(J52="",J52=0),"",
IF(J52="Afecta Impacto",
IF(J51="Afecta Impacto",T51-(T51*R51),'2. Identificación del Riesgo'!$O$51),""))</f>
        <v/>
      </c>
      <c r="U52" s="59">
        <f t="shared" ref="U52:U53" si="43">IFERROR(IF(S52="",0,S52-(S52*R52)),0)</f>
        <v>0</v>
      </c>
      <c r="V52" s="59">
        <f t="shared" ref="V52:V53" si="44">IFERROR(IF(T52="",0,T52-(T52*R52)),0)</f>
        <v>0</v>
      </c>
    </row>
    <row r="53" spans="1:39" ht="30.75" customHeight="1">
      <c r="A53" s="132"/>
      <c r="B53" s="158"/>
      <c r="C53" s="101"/>
      <c r="D53" s="101"/>
      <c r="E53" s="53"/>
      <c r="F53" s="53"/>
      <c r="G53" s="53"/>
      <c r="H53" s="67" t="str">
        <f t="shared" si="0"/>
        <v xml:space="preserve">  </v>
      </c>
      <c r="I53" s="49"/>
      <c r="J53" s="50" t="str">
        <f t="shared" si="42"/>
        <v/>
      </c>
      <c r="K53" s="49"/>
      <c r="L53" s="65"/>
      <c r="M53" s="65"/>
      <c r="N53" s="65"/>
      <c r="O53" s="65"/>
      <c r="P53" s="65"/>
      <c r="Q53" s="65"/>
      <c r="R53" s="52" t="str">
        <f t="shared" si="2"/>
        <v/>
      </c>
      <c r="S53" s="59" t="str">
        <f>IF(OR(J53="",J53=0),"",
IF(J53="Afecta probabilidad",
IF(J52="Afecta probabilidad",S52-(S52*R52),
IF(J51="Afecta probabilidad",S51-(S51*R51),'2. Identificación del Riesgo'!$L$51)),""))</f>
        <v/>
      </c>
      <c r="T53" s="59" t="str">
        <f>IF(OR(J53="",J53=0),"",
IF(J53="Afecta Impacto",
IF(J52="Afecta Impacto",T52-(T52*R52),
IF(J51="Afecta Impacto",T51-(T51*R51),'2. Identificación del Riesgo'!$O$51)),""))</f>
        <v/>
      </c>
      <c r="U53" s="59">
        <f t="shared" si="43"/>
        <v>0</v>
      </c>
      <c r="V53" s="59">
        <f t="shared" si="44"/>
        <v>0</v>
      </c>
    </row>
    <row r="54" spans="1:39" ht="30.75" customHeight="1">
      <c r="A54" s="132">
        <v>16</v>
      </c>
      <c r="B54" s="158" t="str">
        <f>IF(OR('2. Identificación del Riesgo'!H54:H56="Corrupción",'2. Identificación del Riesgo'!H54:H56="Lavado de Activos",'2. Identificación del Riesgo'!H54:H56="Financiación del Terrorismo",'2. Identificación del Riesgo'!H54:H56="Trámites, OPAs y Consultas de Acceso a la Información Pública"),"No aplica",
IF('2. Identificación del Riesgo'!H54:H56="","",
IF('2. Identificación del Riesgo'!H54:H56&lt;&gt;"Corrupción",'2. Identificación del Riesgo'!B54:B56)))</f>
        <v/>
      </c>
      <c r="C54" s="101" t="str">
        <f>IF(OR('2. Identificación del Riesgo'!H54:H56="Corrupción",'2. Identificación del Riesgo'!H54:H56="Lavado de Activos",'2. Identificación del Riesgo'!H54:H56="Financiación del Terrorismo",'2. Identificación del Riesgo'!H54:H56="Trámites, OPAs y Consultas de Acceso a la Información Pública"),"No aplica",
IF('2. Identificación del Riesgo'!H54:H56="","",
IF('2. Identificación del Riesgo'!H54:H56&lt;&gt;"Corrupción",'2. Identificación del Riesgo'!G54:G56)))</f>
        <v/>
      </c>
      <c r="D54" s="101" t="str">
        <f>IF(OR('2. Identificación del Riesgo'!H54:H56="Corrupción",'2. Identificación del Riesgo'!H54:H56="Lavado de Activos",'2. Identificación del Riesgo'!H54:H56="Financiación del Terrorismo",'2. Identificación del Riesgo'!H54:H56="Trámites, OPAs y Consultas de Acceso a la Información Pública"),"No aplica",
IF('2. Identificación del Riesgo'!H54:H56="","",
IF('2. Identificación del Riesgo'!H54:H56&lt;&gt;"Corrupción",'2. Identificación del Riesgo'!H54:H56)))</f>
        <v/>
      </c>
      <c r="E54" s="53"/>
      <c r="F54" s="53"/>
      <c r="G54" s="53"/>
      <c r="H54" s="67" t="str">
        <f t="shared" si="0"/>
        <v xml:space="preserve">  </v>
      </c>
      <c r="I54" s="49"/>
      <c r="J54" s="50" t="str">
        <f t="shared" ref="J54:J56" si="45">IF(OR(I54="Preventivo",I54="Detectivo"),"Afecta probabilidad",
IF(I54="Correctivo","Afecta Impacto",""))</f>
        <v/>
      </c>
      <c r="K54" s="49"/>
      <c r="L54" s="65"/>
      <c r="M54" s="65"/>
      <c r="N54" s="65"/>
      <c r="O54" s="65"/>
      <c r="P54" s="65"/>
      <c r="Q54" s="65"/>
      <c r="R54" s="52" t="str">
        <f t="shared" si="2"/>
        <v/>
      </c>
      <c r="S54" s="59" t="str">
        <f>IF(OR(J54="",J54=0),"",
IF(J54="Afecta probabilidad",'2. Identificación del Riesgo'!$L$54,""))</f>
        <v/>
      </c>
      <c r="T54" s="59" t="str">
        <f>IF(OR(J54="",J54=0),"",
IF(J54="Afecta Impacto",'2. Identificación del Riesgo'!$O$54,""))</f>
        <v/>
      </c>
      <c r="U54" s="59">
        <f>IFERROR(IF(S54="",0,S54-(S54*R54)),0)</f>
        <v>0</v>
      </c>
      <c r="V54" s="59">
        <f>IFERROR(IF(T54="",0,T54-(T54*R54)),0)</f>
        <v>0</v>
      </c>
      <c r="W54" s="3"/>
      <c r="X54" s="3"/>
      <c r="Y54" s="3"/>
      <c r="Z54" s="3"/>
      <c r="AA54" s="3"/>
      <c r="AB54" s="3"/>
      <c r="AC54" s="3"/>
      <c r="AD54" s="3"/>
      <c r="AE54" s="3"/>
      <c r="AF54" s="3"/>
      <c r="AG54" s="3"/>
      <c r="AH54" s="3"/>
      <c r="AI54" s="3"/>
      <c r="AJ54" s="3"/>
      <c r="AK54" s="3"/>
      <c r="AL54" s="3"/>
      <c r="AM54" s="3"/>
    </row>
    <row r="55" spans="1:39" ht="30.75" customHeight="1">
      <c r="A55" s="132"/>
      <c r="B55" s="158"/>
      <c r="C55" s="101"/>
      <c r="D55" s="101"/>
      <c r="E55" s="53"/>
      <c r="F55" s="53"/>
      <c r="G55" s="53"/>
      <c r="H55" s="67" t="str">
        <f t="shared" si="0"/>
        <v xml:space="preserve">  </v>
      </c>
      <c r="I55" s="49"/>
      <c r="J55" s="50" t="str">
        <f t="shared" si="45"/>
        <v/>
      </c>
      <c r="K55" s="49"/>
      <c r="L55" s="65"/>
      <c r="M55" s="65"/>
      <c r="N55" s="65"/>
      <c r="O55" s="65"/>
      <c r="P55" s="65"/>
      <c r="Q55" s="65"/>
      <c r="R55" s="52" t="str">
        <f t="shared" si="2"/>
        <v/>
      </c>
      <c r="S55" s="59" t="str">
        <f>IF(OR(J55="",J55=0),"",
IF(J55="Afecta probabilidad",
IF(J54="Afecta probabilidad",S54-(S54*R54),'2. Identificación del Riesgo'!$L$54),""))</f>
        <v/>
      </c>
      <c r="T55" s="59" t="str">
        <f>IF(OR(J55="",J55=0),"",
IF(J55="Afecta Impacto",
IF(J54="Afecta Impacto",T54-(T54*R54),'2. Identificación del Riesgo'!$O$54),""))</f>
        <v/>
      </c>
      <c r="U55" s="59">
        <f t="shared" ref="U55:U56" si="46">IFERROR(IF(S55="",0,S55-(S55*R55)),0)</f>
        <v>0</v>
      </c>
      <c r="V55" s="59">
        <f t="shared" ref="V55:V56" si="47">IFERROR(IF(T55="",0,T55-(T55*R55)),0)</f>
        <v>0</v>
      </c>
    </row>
    <row r="56" spans="1:39" ht="30.75" customHeight="1">
      <c r="A56" s="132"/>
      <c r="B56" s="158"/>
      <c r="C56" s="101"/>
      <c r="D56" s="101"/>
      <c r="E56" s="53"/>
      <c r="F56" s="53"/>
      <c r="G56" s="53"/>
      <c r="H56" s="67" t="str">
        <f t="shared" si="0"/>
        <v xml:space="preserve">  </v>
      </c>
      <c r="I56" s="49"/>
      <c r="J56" s="50" t="str">
        <f t="shared" si="45"/>
        <v/>
      </c>
      <c r="K56" s="49"/>
      <c r="L56" s="65"/>
      <c r="M56" s="65"/>
      <c r="N56" s="65"/>
      <c r="O56" s="65"/>
      <c r="P56" s="65"/>
      <c r="Q56" s="65"/>
      <c r="R56" s="52" t="str">
        <f t="shared" si="2"/>
        <v/>
      </c>
      <c r="S56" s="59" t="str">
        <f>IF(OR(J56="",J56=0),"",
IF(J56="Afecta probabilidad",
IF(J55="Afecta probabilidad",S55-(S55*R55),
IF(J54="Afecta probabilidad",S54-(S54*R54),'2. Identificación del Riesgo'!$L$54)),""))</f>
        <v/>
      </c>
      <c r="T56" s="59" t="str">
        <f>IF(OR(J56="",J56=0),"",
IF(J56="Afecta Impacto",
IF(J55="Afecta Impacto",T55-(T55*R55),
IF(J54="Afecta Impacto",T54-(T54*R54),'2. Identificación del Riesgo'!$O$54)),""))</f>
        <v/>
      </c>
      <c r="U56" s="59">
        <f t="shared" si="46"/>
        <v>0</v>
      </c>
      <c r="V56" s="59">
        <f t="shared" si="47"/>
        <v>0</v>
      </c>
    </row>
    <row r="57" spans="1:39" ht="30.75" customHeight="1">
      <c r="A57" s="132">
        <v>17</v>
      </c>
      <c r="B57" s="158" t="str">
        <f>IF(OR('2. Identificación del Riesgo'!H57:H59="Corrupción",'2. Identificación del Riesgo'!H57:H59="Lavado de Activos",'2. Identificación del Riesgo'!H57:H59="Financiación del Terrorismo",'2. Identificación del Riesgo'!H57:H59="Trámites, OPAs y Consultas de Acceso a la Información Pública"),"No aplica",
IF('2. Identificación del Riesgo'!H57:H59="","",
IF('2. Identificación del Riesgo'!H57:H59&lt;&gt;"Corrupción",'2. Identificación del Riesgo'!B57:B59)))</f>
        <v/>
      </c>
      <c r="C57" s="101" t="str">
        <f>IF(OR('2. Identificación del Riesgo'!H57:H59="Corrupción",'2. Identificación del Riesgo'!H57:H59="Lavado de Activos",'2. Identificación del Riesgo'!H57:H59="Financiación del Terrorismo",'2. Identificación del Riesgo'!H57:H59="Trámites, OPAs y Consultas de Acceso a la Información Pública"),"No aplica",
IF('2. Identificación del Riesgo'!H57:H59="","",
IF('2. Identificación del Riesgo'!H57:H59&lt;&gt;"Corrupción",'2. Identificación del Riesgo'!G57:G59)))</f>
        <v/>
      </c>
      <c r="D57" s="101" t="str">
        <f>IF(OR('2. Identificación del Riesgo'!H57:H59="Corrupción",'2. Identificación del Riesgo'!H57:H59="Lavado de Activos",'2. Identificación del Riesgo'!H57:H59="Financiación del Terrorismo",'2. Identificación del Riesgo'!H57:H59="Trámites, OPAs y Consultas de Acceso a la Información Pública"),"No aplica",
IF('2. Identificación del Riesgo'!H57:H59="","",
IF('2. Identificación del Riesgo'!H57:H59&lt;&gt;"Corrupción",'2. Identificación del Riesgo'!H57:H59)))</f>
        <v/>
      </c>
      <c r="E57" s="53"/>
      <c r="F57" s="53"/>
      <c r="G57" s="53"/>
      <c r="H57" s="67" t="str">
        <f t="shared" si="0"/>
        <v xml:space="preserve">  </v>
      </c>
      <c r="I57" s="49"/>
      <c r="J57" s="50" t="str">
        <f t="shared" ref="J57:J59" si="48">IF(OR(I57="Preventivo",I57="Detectivo"),"Afecta probabilidad",
IF(I57="Correctivo","Afecta Impacto",""))</f>
        <v/>
      </c>
      <c r="K57" s="49"/>
      <c r="L57" s="65"/>
      <c r="M57" s="65"/>
      <c r="N57" s="65"/>
      <c r="O57" s="65"/>
      <c r="P57" s="65"/>
      <c r="Q57" s="65"/>
      <c r="R57" s="52" t="str">
        <f t="shared" si="2"/>
        <v/>
      </c>
      <c r="S57" s="59" t="str">
        <f>IF(OR(J57="",J57=0),"",
IF(J57="Afecta probabilidad",'2. Identificación del Riesgo'!$L$57,""))</f>
        <v/>
      </c>
      <c r="T57" s="59" t="str">
        <f>IF(OR(J57="",J57=0),"",
IF(J57="Afecta Impacto",'2. Identificación del Riesgo'!$O$57,""))</f>
        <v/>
      </c>
      <c r="U57" s="59">
        <f>IFERROR(IF(S57="",0,S57-(S57*R57)),0)</f>
        <v>0</v>
      </c>
      <c r="V57" s="59">
        <f>IFERROR(IF(T57="",0,T57-(T57*R57)),0)</f>
        <v>0</v>
      </c>
      <c r="W57" s="3"/>
      <c r="X57" s="3"/>
      <c r="Y57" s="3"/>
      <c r="Z57" s="3"/>
      <c r="AA57" s="3"/>
      <c r="AB57" s="3"/>
      <c r="AC57" s="3"/>
      <c r="AD57" s="3"/>
      <c r="AE57" s="3"/>
      <c r="AF57" s="3"/>
      <c r="AG57" s="3"/>
      <c r="AH57" s="3"/>
      <c r="AI57" s="3"/>
      <c r="AJ57" s="3"/>
      <c r="AK57" s="3"/>
      <c r="AL57" s="3"/>
      <c r="AM57" s="3"/>
    </row>
    <row r="58" spans="1:39" ht="30.75" customHeight="1">
      <c r="A58" s="132"/>
      <c r="B58" s="158"/>
      <c r="C58" s="101"/>
      <c r="D58" s="101"/>
      <c r="E58" s="53"/>
      <c r="F58" s="53"/>
      <c r="G58" s="53"/>
      <c r="H58" s="67" t="str">
        <f t="shared" si="0"/>
        <v xml:space="preserve">  </v>
      </c>
      <c r="I58" s="49"/>
      <c r="J58" s="50" t="str">
        <f t="shared" si="48"/>
        <v/>
      </c>
      <c r="K58" s="49"/>
      <c r="L58" s="65"/>
      <c r="M58" s="65"/>
      <c r="N58" s="65"/>
      <c r="O58" s="65"/>
      <c r="P58" s="65"/>
      <c r="Q58" s="65"/>
      <c r="R58" s="52" t="str">
        <f t="shared" si="2"/>
        <v/>
      </c>
      <c r="S58" s="59" t="str">
        <f>IF(OR(J58="",J58=0),"",
IF(J58="Afecta probabilidad",
IF(J57="Afecta probabilidad",S57-(S57*R57),'2. Identificación del Riesgo'!$L$57),""))</f>
        <v/>
      </c>
      <c r="T58" s="59" t="str">
        <f>IF(OR(J58="",J58=0),"",
IF(J58="Afecta Impacto",
IF(J57="Afecta Impacto",T57-(T57*R57),'2. Identificación del Riesgo'!$O$57),""))</f>
        <v/>
      </c>
      <c r="U58" s="59">
        <f t="shared" ref="U58:U59" si="49">IFERROR(IF(S58="",0,S58-(S58*R58)),0)</f>
        <v>0</v>
      </c>
      <c r="V58" s="59">
        <f t="shared" ref="V58:V59" si="50">IFERROR(IF(T58="",0,T58-(T58*R58)),0)</f>
        <v>0</v>
      </c>
    </row>
    <row r="59" spans="1:39" ht="30.75" customHeight="1">
      <c r="A59" s="132"/>
      <c r="B59" s="158"/>
      <c r="C59" s="101"/>
      <c r="D59" s="101"/>
      <c r="E59" s="53"/>
      <c r="F59" s="53"/>
      <c r="G59" s="53"/>
      <c r="H59" s="67" t="str">
        <f t="shared" si="0"/>
        <v xml:space="preserve">  </v>
      </c>
      <c r="I59" s="49"/>
      <c r="J59" s="50" t="str">
        <f t="shared" si="48"/>
        <v/>
      </c>
      <c r="K59" s="49"/>
      <c r="L59" s="65"/>
      <c r="M59" s="65"/>
      <c r="N59" s="65"/>
      <c r="O59" s="65"/>
      <c r="P59" s="65"/>
      <c r="Q59" s="65"/>
      <c r="R59" s="52" t="str">
        <f t="shared" si="2"/>
        <v/>
      </c>
      <c r="S59" s="59" t="str">
        <f>IF(OR(J59="",J59=0),"",
IF(J59="Afecta probabilidad",
IF(J58="Afecta probabilidad",S58-(S58*R58),
IF(J57="Afecta probabilidad",S57-(S57*R57),'2. Identificación del Riesgo'!$L$57)),""))</f>
        <v/>
      </c>
      <c r="T59" s="59" t="str">
        <f>IF(OR(J59="",J59=0),"",
IF(J59="Afecta Impacto",
IF(J58="Afecta Impacto",T58-(T58*R58),
IF(J57="Afecta Impacto",T57-(T57*R57),'2. Identificación del Riesgo'!$O$57)),""))</f>
        <v/>
      </c>
      <c r="U59" s="59">
        <f t="shared" si="49"/>
        <v>0</v>
      </c>
      <c r="V59" s="59">
        <f t="shared" si="50"/>
        <v>0</v>
      </c>
    </row>
    <row r="60" spans="1:39" ht="30.75" customHeight="1">
      <c r="A60" s="132">
        <v>18</v>
      </c>
      <c r="B60" s="158" t="str">
        <f>IF(OR('2. Identificación del Riesgo'!H60:H62="Corrupción",'2. Identificación del Riesgo'!H60:H62="Lavado de Activos",'2. Identificación del Riesgo'!H60:H62="Financiación del Terrorismo",'2. Identificación del Riesgo'!H60:H62="Trámites, OPAs y Consultas de Acceso a la Información Pública"),"No aplica",
IF('2. Identificación del Riesgo'!H60:H62="","",
IF('2. Identificación del Riesgo'!H60:H62&lt;&gt;"Corrupción",'2. Identificación del Riesgo'!B60:B62)))</f>
        <v/>
      </c>
      <c r="C60" s="101" t="str">
        <f>IF(OR('2. Identificación del Riesgo'!H60:H62="Corrupción",'2. Identificación del Riesgo'!H60:H62="Lavado de Activos",'2. Identificación del Riesgo'!H60:H62="Financiación del Terrorismo",'2. Identificación del Riesgo'!H60:H62="Trámites, OPAs y Consultas de Acceso a la Información Pública"),"No aplica",
IF('2. Identificación del Riesgo'!H60:H62="","",
IF('2. Identificación del Riesgo'!H60:H62&lt;&gt;"Corrupción",'2. Identificación del Riesgo'!G60:G62)))</f>
        <v/>
      </c>
      <c r="D60" s="101" t="str">
        <f>IF(OR('2. Identificación del Riesgo'!H60:H62="Corrupción",'2. Identificación del Riesgo'!H60:H62="Lavado de Activos",'2. Identificación del Riesgo'!H60:H62="Financiación del Terrorismo",'2. Identificación del Riesgo'!H60:H62="Trámites, OPAs y Consultas de Acceso a la Información Pública"),"No aplica",
IF('2. Identificación del Riesgo'!H60:H62="","",
IF('2. Identificación del Riesgo'!H60:H62&lt;&gt;"Corrupción",'2. Identificación del Riesgo'!H60:H62)))</f>
        <v/>
      </c>
      <c r="E60" s="53"/>
      <c r="F60" s="53"/>
      <c r="G60" s="53"/>
      <c r="H60" s="67" t="str">
        <f t="shared" si="0"/>
        <v xml:space="preserve">  </v>
      </c>
      <c r="I60" s="49"/>
      <c r="J60" s="50" t="str">
        <f t="shared" ref="J60:J62" si="51">IF(OR(I60="Preventivo",I60="Detectivo"),"Afecta probabilidad",
IF(I60="Correctivo","Afecta Impacto",""))</f>
        <v/>
      </c>
      <c r="K60" s="49"/>
      <c r="L60" s="65"/>
      <c r="M60" s="65"/>
      <c r="N60" s="65"/>
      <c r="O60" s="65"/>
      <c r="P60" s="65"/>
      <c r="Q60" s="65"/>
      <c r="R60" s="52" t="str">
        <f t="shared" si="2"/>
        <v/>
      </c>
      <c r="S60" s="59" t="str">
        <f>IF(OR(J60="",J60=0),"",
IF(J60="Afecta probabilidad",'2. Identificación del Riesgo'!$L$60,""))</f>
        <v/>
      </c>
      <c r="T60" s="59" t="str">
        <f>IF(OR(J60="",J60=0),"",
IF(J60="Afecta Impacto",'2. Identificación del Riesgo'!$O$60,""))</f>
        <v/>
      </c>
      <c r="U60" s="59">
        <f>IFERROR(IF(S60="",0,S60-(S60*R60)),0)</f>
        <v>0</v>
      </c>
      <c r="V60" s="59">
        <f>IFERROR(IF(T60="",0,T60-(T60*R60)),0)</f>
        <v>0</v>
      </c>
      <c r="W60" s="3"/>
      <c r="X60" s="3"/>
      <c r="Y60" s="3"/>
      <c r="Z60" s="3"/>
      <c r="AA60" s="3"/>
      <c r="AB60" s="3"/>
      <c r="AC60" s="3"/>
      <c r="AD60" s="3"/>
      <c r="AE60" s="3"/>
      <c r="AF60" s="3"/>
      <c r="AG60" s="3"/>
      <c r="AH60" s="3"/>
      <c r="AI60" s="3"/>
      <c r="AJ60" s="3"/>
      <c r="AK60" s="3"/>
      <c r="AL60" s="3"/>
      <c r="AM60" s="3"/>
    </row>
    <row r="61" spans="1:39" ht="30.75" customHeight="1">
      <c r="A61" s="132"/>
      <c r="B61" s="158"/>
      <c r="C61" s="101"/>
      <c r="D61" s="101"/>
      <c r="E61" s="53"/>
      <c r="F61" s="53"/>
      <c r="G61" s="53"/>
      <c r="H61" s="67" t="str">
        <f t="shared" si="0"/>
        <v xml:space="preserve">  </v>
      </c>
      <c r="I61" s="49"/>
      <c r="J61" s="50" t="str">
        <f t="shared" si="51"/>
        <v/>
      </c>
      <c r="K61" s="49"/>
      <c r="L61" s="65"/>
      <c r="M61" s="65"/>
      <c r="N61" s="65"/>
      <c r="O61" s="65"/>
      <c r="P61" s="65"/>
      <c r="Q61" s="65"/>
      <c r="R61" s="52" t="str">
        <f t="shared" si="2"/>
        <v/>
      </c>
      <c r="S61" s="59" t="str">
        <f>IF(OR(J61="",J61=0),"",
IF(J61="Afecta probabilidad",
IF(J60="Afecta probabilidad",S60-(S60*R60),'2. Identificación del Riesgo'!$L$60),""))</f>
        <v/>
      </c>
      <c r="T61" s="59" t="str">
        <f>IF(OR(J61="",J61=0),"",
IF(J61="Afecta Impacto",
IF(J60="Afecta Impacto",T60-(T60*R60),'2. Identificación del Riesgo'!$O$60),""))</f>
        <v/>
      </c>
      <c r="U61" s="59">
        <f t="shared" ref="U61:U62" si="52">IFERROR(IF(S61="",0,S61-(S61*R61)),0)</f>
        <v>0</v>
      </c>
      <c r="V61" s="59">
        <f t="shared" ref="V61:V62" si="53">IFERROR(IF(T61="",0,T61-(T61*R61)),0)</f>
        <v>0</v>
      </c>
    </row>
    <row r="62" spans="1:39" ht="30.75" customHeight="1">
      <c r="A62" s="132"/>
      <c r="B62" s="158"/>
      <c r="C62" s="101"/>
      <c r="D62" s="101"/>
      <c r="E62" s="53"/>
      <c r="F62" s="53"/>
      <c r="G62" s="53"/>
      <c r="H62" s="67" t="str">
        <f t="shared" si="0"/>
        <v xml:space="preserve">  </v>
      </c>
      <c r="I62" s="49"/>
      <c r="J62" s="50" t="str">
        <f t="shared" si="51"/>
        <v/>
      </c>
      <c r="K62" s="49"/>
      <c r="L62" s="65"/>
      <c r="M62" s="65"/>
      <c r="N62" s="65"/>
      <c r="O62" s="65"/>
      <c r="P62" s="65"/>
      <c r="Q62" s="65"/>
      <c r="R62" s="52" t="str">
        <f t="shared" si="2"/>
        <v/>
      </c>
      <c r="S62" s="59" t="str">
        <f>IF(OR(J62="",J62=0),"",
IF(J62="Afecta probabilidad",
IF(J61="Afecta probabilidad",S61-(S61*R61),
IF(J60="Afecta probabilidad",S60-(S60*R60),'2. Identificación del Riesgo'!$L$60)),""))</f>
        <v/>
      </c>
      <c r="T62" s="59" t="str">
        <f>IF(OR(J62="",J62=0),"",
IF(J62="Afecta Impacto",
IF(J61="Afecta Impacto",T61-(T61*R61),
IF(J60="Afecta Impacto",T60-(T60*R60),'2. Identificación del Riesgo'!$O$60)),""))</f>
        <v/>
      </c>
      <c r="U62" s="59">
        <f t="shared" si="52"/>
        <v>0</v>
      </c>
      <c r="V62" s="59">
        <f t="shared" si="53"/>
        <v>0</v>
      </c>
    </row>
    <row r="63" spans="1:39" ht="30.75" customHeight="1">
      <c r="A63" s="132">
        <v>19</v>
      </c>
      <c r="B63" s="158" t="str">
        <f>IF(OR('2. Identificación del Riesgo'!H63:H65="Corrupción",'2. Identificación del Riesgo'!H63:H65="Lavado de Activos",'2. Identificación del Riesgo'!H63:H65="Financiación del Terrorismo",'2. Identificación del Riesgo'!H63:H65="Trámites, OPAs y Consultas de Acceso a la Información Pública"),"No aplica",
IF('2. Identificación del Riesgo'!H63:H65="","",
IF('2. Identificación del Riesgo'!H63:H65&lt;&gt;"Corrupción",'2. Identificación del Riesgo'!B63:B65)))</f>
        <v/>
      </c>
      <c r="C63" s="101" t="str">
        <f>IF(OR('2. Identificación del Riesgo'!H63:H65="Corrupción",'2. Identificación del Riesgo'!H63:H65="Lavado de Activos",'2. Identificación del Riesgo'!H63:H65="Financiación del Terrorismo",'2. Identificación del Riesgo'!H63:H65="Trámites, OPAs y Consultas de Acceso a la Información Pública"),"No aplica",
IF('2. Identificación del Riesgo'!H63:H65="","",
IF('2. Identificación del Riesgo'!H63:H65&lt;&gt;"Corrupción",'2. Identificación del Riesgo'!G63:G65)))</f>
        <v/>
      </c>
      <c r="D63" s="101" t="str">
        <f>IF(OR('2. Identificación del Riesgo'!H63:H65="Corrupción",'2. Identificación del Riesgo'!H63:H65="Lavado de Activos",'2. Identificación del Riesgo'!H63:H65="Financiación del Terrorismo",'2. Identificación del Riesgo'!H63:H65="Trámites, OPAs y Consultas de Acceso a la Información Pública"),"No aplica",
IF('2. Identificación del Riesgo'!H63:H65="","",
IF('2. Identificación del Riesgo'!H63:H65&lt;&gt;"Corrupción",'2. Identificación del Riesgo'!H63:H65)))</f>
        <v/>
      </c>
      <c r="E63" s="53"/>
      <c r="F63" s="53"/>
      <c r="G63" s="53"/>
      <c r="H63" s="67" t="str">
        <f t="shared" si="0"/>
        <v xml:space="preserve">  </v>
      </c>
      <c r="I63" s="49"/>
      <c r="J63" s="50" t="str">
        <f t="shared" ref="J63:J65" si="54">IF(OR(I63="Preventivo",I63="Detectivo"),"Afecta probabilidad",
IF(I63="Correctivo","Afecta Impacto",""))</f>
        <v/>
      </c>
      <c r="K63" s="49"/>
      <c r="L63" s="65"/>
      <c r="M63" s="65"/>
      <c r="N63" s="65"/>
      <c r="O63" s="65"/>
      <c r="P63" s="65"/>
      <c r="Q63" s="65"/>
      <c r="R63" s="52" t="str">
        <f t="shared" si="2"/>
        <v/>
      </c>
      <c r="S63" s="59" t="str">
        <f>IF(OR(J63="",J63=0),"",
IF(J63="Afecta probabilidad",'2. Identificación del Riesgo'!$L$63,""))</f>
        <v/>
      </c>
      <c r="T63" s="59" t="str">
        <f>IF(OR(J63="",J63=0),"",
IF(J63="Afecta Impacto",'2. Identificación del Riesgo'!$O$63,""))</f>
        <v/>
      </c>
      <c r="U63" s="59">
        <f>IFERROR(IF(S63="",0,S63-(S63*R63)),0)</f>
        <v>0</v>
      </c>
      <c r="V63" s="59">
        <f>IFERROR(IF(T63="",0,T63-(T63*R63)),0)</f>
        <v>0</v>
      </c>
      <c r="W63" s="3"/>
      <c r="X63" s="3"/>
      <c r="Y63" s="3"/>
      <c r="Z63" s="3"/>
      <c r="AA63" s="3"/>
      <c r="AB63" s="3"/>
      <c r="AC63" s="3"/>
      <c r="AD63" s="3"/>
      <c r="AE63" s="3"/>
      <c r="AF63" s="3"/>
      <c r="AG63" s="3"/>
      <c r="AH63" s="3"/>
      <c r="AI63" s="3"/>
      <c r="AJ63" s="3"/>
      <c r="AK63" s="3"/>
      <c r="AL63" s="3"/>
      <c r="AM63" s="3"/>
    </row>
    <row r="64" spans="1:39" ht="30.75" customHeight="1">
      <c r="A64" s="132"/>
      <c r="B64" s="158"/>
      <c r="C64" s="101"/>
      <c r="D64" s="101"/>
      <c r="E64" s="53"/>
      <c r="F64" s="53"/>
      <c r="G64" s="53"/>
      <c r="H64" s="67" t="str">
        <f t="shared" si="0"/>
        <v xml:space="preserve">  </v>
      </c>
      <c r="I64" s="49"/>
      <c r="J64" s="50" t="str">
        <f t="shared" si="54"/>
        <v/>
      </c>
      <c r="K64" s="49"/>
      <c r="L64" s="65"/>
      <c r="M64" s="65"/>
      <c r="N64" s="65"/>
      <c r="O64" s="65"/>
      <c r="P64" s="65"/>
      <c r="Q64" s="65"/>
      <c r="R64" s="52" t="str">
        <f t="shared" si="2"/>
        <v/>
      </c>
      <c r="S64" s="59" t="str">
        <f>IF(OR(J64="",J64=0),"",
IF(J64="Afecta probabilidad",
IF(J63="Afecta probabilidad",S63-(S63*R63),'2. Identificación del Riesgo'!$L$63),""))</f>
        <v/>
      </c>
      <c r="T64" s="59" t="str">
        <f>IF(OR(J64="",J64=0),"",
IF(J64="Afecta Impacto",
IF(J63="Afecta Impacto",T63-(T63*R63),'2. Identificación del Riesgo'!$O$63),""))</f>
        <v/>
      </c>
      <c r="U64" s="59">
        <f t="shared" ref="U64:U65" si="55">IFERROR(IF(S64="",0,S64-(S64*R64)),0)</f>
        <v>0</v>
      </c>
      <c r="V64" s="59">
        <f t="shared" ref="V64:V65" si="56">IFERROR(IF(T64="",0,T64-(T64*R64)),0)</f>
        <v>0</v>
      </c>
    </row>
    <row r="65" spans="1:39" ht="30.75" customHeight="1">
      <c r="A65" s="132"/>
      <c r="B65" s="158"/>
      <c r="C65" s="101"/>
      <c r="D65" s="101"/>
      <c r="E65" s="53"/>
      <c r="F65" s="53"/>
      <c r="G65" s="53"/>
      <c r="H65" s="67" t="str">
        <f t="shared" si="0"/>
        <v xml:space="preserve">  </v>
      </c>
      <c r="I65" s="49"/>
      <c r="J65" s="50" t="str">
        <f t="shared" si="54"/>
        <v/>
      </c>
      <c r="K65" s="49"/>
      <c r="L65" s="65"/>
      <c r="M65" s="65"/>
      <c r="N65" s="65"/>
      <c r="O65" s="65"/>
      <c r="P65" s="65"/>
      <c r="Q65" s="65"/>
      <c r="R65" s="52" t="str">
        <f t="shared" si="2"/>
        <v/>
      </c>
      <c r="S65" s="59" t="str">
        <f>IF(OR(J65="",J65=0),"",
IF(J65="Afecta probabilidad",
IF(J64="Afecta probabilidad",S64-(S64*R64),
IF(J63="Afecta probabilidad",S63-(S63*R63),'2. Identificación del Riesgo'!$L$63)),""))</f>
        <v/>
      </c>
      <c r="T65" s="59" t="str">
        <f>IF(OR(J65="",J65=0),"",
IF(J65="Afecta Impacto",
IF(J64="Afecta Impacto",T64-(T64*R64),
IF(J63="Afecta Impacto",T63-(T63*R63),'2. Identificación del Riesgo'!$O$63)),""))</f>
        <v/>
      </c>
      <c r="U65" s="59">
        <f t="shared" si="55"/>
        <v>0</v>
      </c>
      <c r="V65" s="59">
        <f t="shared" si="56"/>
        <v>0</v>
      </c>
    </row>
    <row r="66" spans="1:39" ht="30.75" customHeight="1">
      <c r="A66" s="132">
        <v>20</v>
      </c>
      <c r="B66" s="158" t="str">
        <f>IF(OR('2. Identificación del Riesgo'!H66:H68="Corrupción",'2. Identificación del Riesgo'!H66:H68="Lavado de Activos",'2. Identificación del Riesgo'!H66:H68="Financiación del Terrorismo",'2. Identificación del Riesgo'!H66:H68="Trámites, OPAs y Consultas de Acceso a la Información Pública"),"No aplica",
IF('2. Identificación del Riesgo'!H66:H68="","",
IF('2. Identificación del Riesgo'!H66:H68&lt;&gt;"Corrupción",'2. Identificación del Riesgo'!B66:B68)))</f>
        <v/>
      </c>
      <c r="C66" s="101" t="str">
        <f>IF(OR('2. Identificación del Riesgo'!H66:H68="Corrupción",'2. Identificación del Riesgo'!H66:H68="Lavado de Activos",'2. Identificación del Riesgo'!H66:H68="Financiación del Terrorismo",'2. Identificación del Riesgo'!H66:H68="Trámites, OPAs y Consultas de Acceso a la Información Pública"),"No aplica",
IF('2. Identificación del Riesgo'!H66:H68="","",
IF('2. Identificación del Riesgo'!H66:H68&lt;&gt;"Corrupción",'2. Identificación del Riesgo'!G66:G68)))</f>
        <v/>
      </c>
      <c r="D66" s="101" t="str">
        <f>IF(OR('2. Identificación del Riesgo'!H66:H68="Corrupción",'2. Identificación del Riesgo'!H66:H68="Lavado de Activos",'2. Identificación del Riesgo'!H66:H68="Financiación del Terrorismo",'2. Identificación del Riesgo'!H66:H68="Trámites, OPAs y Consultas de Acceso a la Información Pública"),"No aplica",
IF('2. Identificación del Riesgo'!H66:H68="","",
IF('2. Identificación del Riesgo'!H66:H68&lt;&gt;"Corrupción",'2. Identificación del Riesgo'!H66:H68)))</f>
        <v/>
      </c>
      <c r="E66" s="53"/>
      <c r="F66" s="53"/>
      <c r="G66" s="53"/>
      <c r="H66" s="67" t="str">
        <f t="shared" si="0"/>
        <v xml:space="preserve">  </v>
      </c>
      <c r="I66" s="49"/>
      <c r="J66" s="50" t="str">
        <f t="shared" ref="J66:J68" si="57">IF(OR(I66="Preventivo",I66="Detectivo"),"Afecta probabilidad",
IF(I66="Correctivo","Afecta Impacto",""))</f>
        <v/>
      </c>
      <c r="K66" s="49"/>
      <c r="L66" s="65"/>
      <c r="M66" s="65"/>
      <c r="N66" s="65"/>
      <c r="O66" s="65"/>
      <c r="P66" s="65"/>
      <c r="Q66" s="65"/>
      <c r="R66" s="52" t="str">
        <f t="shared" si="2"/>
        <v/>
      </c>
      <c r="S66" s="59" t="str">
        <f>IF(OR(J66="",J66=0),"",
IF(J66="Afecta probabilidad",'2. Identificación del Riesgo'!$L$66,""))</f>
        <v/>
      </c>
      <c r="T66" s="59" t="str">
        <f>IF(OR(J66="",J66=0),"",
IF(J66="Afecta Impacto",'2. Identificación del Riesgo'!$O$66,""))</f>
        <v/>
      </c>
      <c r="U66" s="59">
        <f>IFERROR(IF(S66="",0,S66-(S66*R66)),0)</f>
        <v>0</v>
      </c>
      <c r="V66" s="59">
        <f>IFERROR(IF(T66="",0,T66-(T66*R66)),0)</f>
        <v>0</v>
      </c>
      <c r="W66" s="3"/>
      <c r="X66" s="3"/>
      <c r="Y66" s="3"/>
      <c r="Z66" s="3"/>
      <c r="AA66" s="3"/>
      <c r="AB66" s="3"/>
      <c r="AC66" s="3"/>
      <c r="AD66" s="3"/>
      <c r="AE66" s="3"/>
      <c r="AF66" s="3"/>
      <c r="AG66" s="3"/>
      <c r="AH66" s="3"/>
      <c r="AI66" s="3"/>
      <c r="AJ66" s="3"/>
      <c r="AK66" s="3"/>
      <c r="AL66" s="3"/>
      <c r="AM66" s="3"/>
    </row>
    <row r="67" spans="1:39" ht="30.75" customHeight="1">
      <c r="A67" s="132"/>
      <c r="B67" s="158"/>
      <c r="C67" s="101"/>
      <c r="D67" s="101"/>
      <c r="E67" s="53"/>
      <c r="F67" s="53"/>
      <c r="G67" s="53"/>
      <c r="H67" s="67" t="str">
        <f t="shared" si="0"/>
        <v xml:space="preserve">  </v>
      </c>
      <c r="I67" s="49"/>
      <c r="J67" s="50" t="str">
        <f t="shared" si="57"/>
        <v/>
      </c>
      <c r="K67" s="49"/>
      <c r="L67" s="65"/>
      <c r="M67" s="65"/>
      <c r="N67" s="65"/>
      <c r="O67" s="65"/>
      <c r="P67" s="65"/>
      <c r="Q67" s="65"/>
      <c r="R67" s="52" t="str">
        <f t="shared" si="2"/>
        <v/>
      </c>
      <c r="S67" s="59" t="str">
        <f>IF(OR(J67="",J67=0),"",
IF(J67="Afecta probabilidad",
IF(J66="Afecta probabilidad",S66-(S66*R66),'2. Identificación del Riesgo'!$L$66),""))</f>
        <v/>
      </c>
      <c r="T67" s="59" t="str">
        <f>IF(OR(J67="",J67=0),"",
IF(J67="Afecta Impacto",
IF(J66="Afecta Impacto",T66-(T66*R66),'2. Identificación del Riesgo'!$O$66),""))</f>
        <v/>
      </c>
      <c r="U67" s="59">
        <f t="shared" ref="U67:U68" si="58">IFERROR(IF(S67="",0,S67-(S67*R67)),0)</f>
        <v>0</v>
      </c>
      <c r="V67" s="59">
        <f t="shared" ref="V67:V68" si="59">IFERROR(IF(T67="",0,T67-(T67*R67)),0)</f>
        <v>0</v>
      </c>
    </row>
    <row r="68" spans="1:39" ht="30.75" customHeight="1">
      <c r="A68" s="132"/>
      <c r="B68" s="158"/>
      <c r="C68" s="101"/>
      <c r="D68" s="101"/>
      <c r="E68" s="53"/>
      <c r="F68" s="53"/>
      <c r="G68" s="53"/>
      <c r="H68" s="67" t="str">
        <f t="shared" si="0"/>
        <v xml:space="preserve">  </v>
      </c>
      <c r="I68" s="49"/>
      <c r="J68" s="50" t="str">
        <f t="shared" si="57"/>
        <v/>
      </c>
      <c r="K68" s="49"/>
      <c r="L68" s="65"/>
      <c r="M68" s="65"/>
      <c r="N68" s="65"/>
      <c r="O68" s="65"/>
      <c r="P68" s="65"/>
      <c r="Q68" s="65"/>
      <c r="R68" s="52" t="str">
        <f t="shared" si="2"/>
        <v/>
      </c>
      <c r="S68" s="59" t="str">
        <f>IF(OR(J68="",J68=0),"",
IF(J68="Afecta probabilidad",
IF(J67="Afecta probabilidad",S67-(S67*R67),
IF(J66="Afecta probabilidad",S66-(S66*R66),'2. Identificación del Riesgo'!$L$66)),""))</f>
        <v/>
      </c>
      <c r="T68" s="59" t="str">
        <f>IF(OR(J68="",J68=0),"",
IF(J68="Afecta Impacto",
IF(J67="Afecta Impacto",T67-(T67*R67),
IF(J66="Afecta Impacto",T66-(T66*R66),'2. Identificación del Riesgo'!$O$66)),""))</f>
        <v/>
      </c>
      <c r="U68" s="59">
        <f t="shared" si="58"/>
        <v>0</v>
      </c>
      <c r="V68" s="59">
        <f t="shared" si="59"/>
        <v>0</v>
      </c>
    </row>
    <row r="69" spans="1:39"/>
    <row r="70" spans="1:39"/>
  </sheetData>
  <sheetProtection algorithmName="SHA-512" hashValue="OBpt4r8re1uo4E9r9236q4N2jhf8YwFaZFE4j2T4v+3O28eTl0PuXOsvBBiGJPKoIZ9oTk4j8hPvTRvcQ3LpyQ==" saltValue="EfXbHTNIvUAc1Ddl0C1DbA==" spinCount="100000" sheet="1" objects="1" scenarios="1" formatColumns="0" formatRows="0"/>
  <mergeCells count="102">
    <mergeCell ref="A66:A68"/>
    <mergeCell ref="B66:B68"/>
    <mergeCell ref="C66:C68"/>
    <mergeCell ref="D66:D68"/>
    <mergeCell ref="A63:A65"/>
    <mergeCell ref="B63:B65"/>
    <mergeCell ref="C63:C65"/>
    <mergeCell ref="D63:D65"/>
    <mergeCell ref="A60:A62"/>
    <mergeCell ref="B60:B62"/>
    <mergeCell ref="C60:C62"/>
    <mergeCell ref="D60:D62"/>
    <mergeCell ref="A51:A53"/>
    <mergeCell ref="B51:B53"/>
    <mergeCell ref="C51:C53"/>
    <mergeCell ref="D51:D53"/>
    <mergeCell ref="A57:A59"/>
    <mergeCell ref="B57:B59"/>
    <mergeCell ref="C57:C59"/>
    <mergeCell ref="D57:D59"/>
    <mergeCell ref="A54:A56"/>
    <mergeCell ref="B54:B56"/>
    <mergeCell ref="C54:C56"/>
    <mergeCell ref="D54:D56"/>
    <mergeCell ref="A48:A50"/>
    <mergeCell ref="B48:B50"/>
    <mergeCell ref="C48:C50"/>
    <mergeCell ref="D48:D50"/>
    <mergeCell ref="A45:A47"/>
    <mergeCell ref="B45:B47"/>
    <mergeCell ref="C45:C47"/>
    <mergeCell ref="D45:D47"/>
    <mergeCell ref="D42:D44"/>
    <mergeCell ref="A39:A41"/>
    <mergeCell ref="B39:B41"/>
    <mergeCell ref="C39:C41"/>
    <mergeCell ref="D39:D41"/>
    <mergeCell ref="A42:A44"/>
    <mergeCell ref="B42:B44"/>
    <mergeCell ref="C42:C44"/>
    <mergeCell ref="D12:D14"/>
    <mergeCell ref="D15:D17"/>
    <mergeCell ref="D18:D20"/>
    <mergeCell ref="D21:D23"/>
    <mergeCell ref="A36:A38"/>
    <mergeCell ref="B36:B38"/>
    <mergeCell ref="C36:C38"/>
    <mergeCell ref="D27:D29"/>
    <mergeCell ref="D30:D32"/>
    <mergeCell ref="D33:D35"/>
    <mergeCell ref="D36:D38"/>
    <mergeCell ref="B21:B23"/>
    <mergeCell ref="C21:C23"/>
    <mergeCell ref="B24:B26"/>
    <mergeCell ref="C24:C26"/>
    <mergeCell ref="B27:B29"/>
    <mergeCell ref="D24:D26"/>
    <mergeCell ref="B33:B35"/>
    <mergeCell ref="C33:C35"/>
    <mergeCell ref="A24:A26"/>
    <mergeCell ref="A21:A23"/>
    <mergeCell ref="A27:A29"/>
    <mergeCell ref="A33:A35"/>
    <mergeCell ref="A30:A32"/>
    <mergeCell ref="B30:B32"/>
    <mergeCell ref="C30:C32"/>
    <mergeCell ref="C27:C29"/>
    <mergeCell ref="A15:A17"/>
    <mergeCell ref="A12:A14"/>
    <mergeCell ref="A18:A20"/>
    <mergeCell ref="B12:B14"/>
    <mergeCell ref="C12:C14"/>
    <mergeCell ref="B15:B17"/>
    <mergeCell ref="C18:C20"/>
    <mergeCell ref="C15:C17"/>
    <mergeCell ref="B18:B20"/>
    <mergeCell ref="A9:A11"/>
    <mergeCell ref="B7:B8"/>
    <mergeCell ref="B9:B11"/>
    <mergeCell ref="C9:C11"/>
    <mergeCell ref="I7:K7"/>
    <mergeCell ref="D9:D11"/>
    <mergeCell ref="H7:H8"/>
    <mergeCell ref="F7:F8"/>
    <mergeCell ref="G7:G8"/>
    <mergeCell ref="A1:B4"/>
    <mergeCell ref="A7:A8"/>
    <mergeCell ref="E7:E8"/>
    <mergeCell ref="C7:C8"/>
    <mergeCell ref="D7:D8"/>
    <mergeCell ref="A6:D6"/>
    <mergeCell ref="L7:Q7"/>
    <mergeCell ref="S7:T7"/>
    <mergeCell ref="U7:U8"/>
    <mergeCell ref="C1:S4"/>
    <mergeCell ref="T1:V1"/>
    <mergeCell ref="T2:V2"/>
    <mergeCell ref="T3:V3"/>
    <mergeCell ref="T4:V4"/>
    <mergeCell ref="E6:V6"/>
    <mergeCell ref="V7:V8"/>
    <mergeCell ref="R7:R8"/>
  </mergeCells>
  <conditionalFormatting sqref="B9:D68">
    <cfRule type="expression" dxfId="239" priority="139">
      <formula>IF($D9="No aplica",1,0)</formula>
    </cfRule>
  </conditionalFormatting>
  <conditionalFormatting sqref="U9:U68">
    <cfRule type="cellIs" dxfId="238" priority="49" operator="equal">
      <formula>0</formula>
    </cfRule>
  </conditionalFormatting>
  <conditionalFormatting sqref="V9:V68">
    <cfRule type="cellIs" dxfId="237" priority="48" operator="equal">
      <formula>0</formula>
    </cfRule>
  </conditionalFormatting>
  <conditionalFormatting sqref="E15:V17">
    <cfRule type="expression" dxfId="236" priority="25">
      <formula>IF($D$15="No aplica",1,0)</formula>
    </cfRule>
  </conditionalFormatting>
  <conditionalFormatting sqref="E18:V20">
    <cfRule type="expression" dxfId="235" priority="24">
      <formula>IF($D$18="No aplica",1,0)</formula>
    </cfRule>
  </conditionalFormatting>
  <conditionalFormatting sqref="E21:V23">
    <cfRule type="expression" dxfId="234" priority="23">
      <formula>IF($D$21="No aplica",1,0)</formula>
    </cfRule>
  </conditionalFormatting>
  <conditionalFormatting sqref="E24:V26">
    <cfRule type="expression" dxfId="233" priority="22">
      <formula>IF($D$24="No aplica",1,0)</formula>
    </cfRule>
  </conditionalFormatting>
  <conditionalFormatting sqref="E27:J29 R27:V29">
    <cfRule type="expression" dxfId="232" priority="21">
      <formula>IF($D$27="No aplica",1,0)</formula>
    </cfRule>
  </conditionalFormatting>
  <conditionalFormatting sqref="E31:V32 E30:J30 R30:V30">
    <cfRule type="expression" dxfId="231" priority="20">
      <formula>IF($D$30="No aplica",1,0)</formula>
    </cfRule>
  </conditionalFormatting>
  <conditionalFormatting sqref="E34:V35 H33 J33 R33:V33">
    <cfRule type="expression" dxfId="230" priority="19">
      <formula>IF($D$33="No aplica",1,0)</formula>
    </cfRule>
  </conditionalFormatting>
  <conditionalFormatting sqref="E36:V38">
    <cfRule type="expression" dxfId="229" priority="18">
      <formula>IF($D$36="No aplica",1,0)</formula>
    </cfRule>
  </conditionalFormatting>
  <conditionalFormatting sqref="E39:V41">
    <cfRule type="expression" dxfId="228" priority="17">
      <formula>IF($D$39="No aplica",1,0)</formula>
    </cfRule>
  </conditionalFormatting>
  <conditionalFormatting sqref="E42:V44">
    <cfRule type="expression" dxfId="227" priority="16">
      <formula>IF($D$42="No aplica",1,0)</formula>
    </cfRule>
  </conditionalFormatting>
  <conditionalFormatting sqref="E45:V47">
    <cfRule type="expression" dxfId="226" priority="15">
      <formula>IF($D$45="No aplica",1,0)</formula>
    </cfRule>
  </conditionalFormatting>
  <conditionalFormatting sqref="E48:V50">
    <cfRule type="expression" dxfId="225" priority="14">
      <formula>IF($D$48="No aplica",1,0)</formula>
    </cfRule>
  </conditionalFormatting>
  <conditionalFormatting sqref="E51:V53">
    <cfRule type="expression" dxfId="224" priority="13">
      <formula>IF($D$51="No aplica",1,0)</formula>
    </cfRule>
  </conditionalFormatting>
  <conditionalFormatting sqref="E54:V56">
    <cfRule type="expression" dxfId="223" priority="12">
      <formula>IF($D$54="No aplica",1,0)</formula>
    </cfRule>
  </conditionalFormatting>
  <conditionalFormatting sqref="E57:V59">
    <cfRule type="expression" dxfId="222" priority="11">
      <formula>IF($D$57="No aplica",1,0)</formula>
    </cfRule>
  </conditionalFormatting>
  <conditionalFormatting sqref="E60:V62">
    <cfRule type="expression" dxfId="221" priority="10">
      <formula>IF($D$60="No aplica",1,0)</formula>
    </cfRule>
  </conditionalFormatting>
  <conditionalFormatting sqref="E63:V65">
    <cfRule type="expression" dxfId="220" priority="9">
      <formula>IF($D$63="No aplica",1,0)</formula>
    </cfRule>
  </conditionalFormatting>
  <conditionalFormatting sqref="E66:V68">
    <cfRule type="expression" dxfId="219" priority="8">
      <formula>IF($D$66="No aplica",1,0)</formula>
    </cfRule>
  </conditionalFormatting>
  <conditionalFormatting sqref="E12:V14">
    <cfRule type="expression" dxfId="218" priority="7">
      <formula>IF($D$12="No aplica",1,0)</formula>
    </cfRule>
  </conditionalFormatting>
  <conditionalFormatting sqref="E9:V11">
    <cfRule type="expression" dxfId="217" priority="6">
      <formula>IF($D$9="No aplica",1,0)</formula>
    </cfRule>
  </conditionalFormatting>
  <conditionalFormatting sqref="K30:Q30">
    <cfRule type="expression" dxfId="216" priority="5">
      <formula>IF($D$12="No aplica",1,0)</formula>
    </cfRule>
  </conditionalFormatting>
  <conditionalFormatting sqref="K27:Q29">
    <cfRule type="expression" dxfId="215" priority="4">
      <formula>IF($D$9="No aplica",1,0)</formula>
    </cfRule>
  </conditionalFormatting>
  <conditionalFormatting sqref="E33:G33">
    <cfRule type="expression" dxfId="214" priority="3">
      <formula>IF($D$9="No aplica",1,0)</formula>
    </cfRule>
  </conditionalFormatting>
  <conditionalFormatting sqref="I33">
    <cfRule type="expression" dxfId="213" priority="2">
      <formula>IF($D$9="No aplica",1,0)</formula>
    </cfRule>
  </conditionalFormatting>
  <conditionalFormatting sqref="K33:Q33">
    <cfRule type="expression" dxfId="212" priority="1">
      <formula>IF($D$9="No aplica",1,0)</formula>
    </cfRule>
  </conditionalFormatting>
  <pageMargins left="0.7" right="0.7" top="0.75" bottom="0.75" header="0.3" footer="0.3"/>
  <pageSetup orientation="portrait" r:id="rId1"/>
  <drawing r:id="rId2"/>
  <legacyDrawing r:id="rId3"/>
  <extLst xmlns:x14="http://schemas.microsoft.com/office/spreadsheetml/2009/9/main">
    <ext uri="{CCE6A557-97BC-4b89-ADB6-D9C93CAAB3DF}">
      <x14:dataValidations xmlns:xm="http://schemas.microsoft.com/office/excel/2006/main" count="5">
        <x14:dataValidation type="list" allowBlank="1" showInputMessage="1" showErrorMessage="1">
          <x14:formula1>
            <xm:f>Listas!$K$2:$K$4</xm:f>
          </x14:formula1>
          <xm:sqref>L9:L68</xm:sqref>
        </x14:dataValidation>
        <x14:dataValidation type="list" allowBlank="1" showInputMessage="1" showErrorMessage="1">
          <x14:formula1>
            <xm:f>Listas!$M$2:$M$4</xm:f>
          </x14:formula1>
          <xm:sqref>N9:N68</xm:sqref>
        </x14:dataValidation>
        <x14:dataValidation type="list" allowBlank="1" showInputMessage="1" showErrorMessage="1">
          <x14:formula1>
            <xm:f>Listas!$L$2:$L$4</xm:f>
          </x14:formula1>
          <xm:sqref>M9:M68</xm:sqref>
        </x14:dataValidation>
        <x14:dataValidation type="list" allowBlank="1" showInputMessage="1" showErrorMessage="1">
          <x14:formula1>
            <xm:f>Listas!$J$2:$J$4</xm:f>
          </x14:formula1>
          <xm:sqref>K9:K68</xm:sqref>
        </x14:dataValidation>
        <x14:dataValidation type="list" allowBlank="1" showInputMessage="1" showErrorMessage="1">
          <x14:formula1>
            <xm:f>Listas!$I$2:$I$5</xm:f>
          </x14:formula1>
          <xm:sqref>I9:I68</xm:sqref>
        </x14:dataValidation>
      </x14:dataValidations>
    </ext>
  </extLst>
</worksheet>
</file>

<file path=xl/worksheets/sheet6.xml><?xml version="1.0" encoding="utf-8"?>
<worksheet xmlns="http://schemas.openxmlformats.org/spreadsheetml/2006/main" xmlns:r="http://schemas.openxmlformats.org/officeDocument/2006/relationships">
  <dimension ref="A1:AM70"/>
  <sheetViews>
    <sheetView zoomScale="40" zoomScaleNormal="40" workbookViewId="0">
      <pane ySplit="8" topLeftCell="A25" activePane="bottomLeft" state="frozen"/>
      <selection pane="bottomLeft" activeCell="V39" sqref="V39:V41"/>
    </sheetView>
  </sheetViews>
  <sheetFormatPr baseColWidth="10" defaultColWidth="0" defaultRowHeight="14.4" zeroHeight="1"/>
  <cols>
    <col min="1" max="1" width="4" style="8" bestFit="1" customWidth="1"/>
    <col min="2" max="2" width="18.44140625" style="8" customWidth="1"/>
    <col min="3" max="3" width="31.6640625" style="8" customWidth="1"/>
    <col min="4" max="4" width="18.44140625" style="8" customWidth="1"/>
    <col min="5" max="5" width="33.44140625" style="8" customWidth="1"/>
    <col min="6" max="6" width="14.5546875" style="8" customWidth="1"/>
    <col min="7" max="7" width="20.6640625" style="8" customWidth="1"/>
    <col min="8" max="8" width="29" style="8" customWidth="1"/>
    <col min="9" max="9" width="36.88671875" style="8" customWidth="1"/>
    <col min="10" max="10" width="23" style="8" customWidth="1"/>
    <col min="11" max="11" width="29.109375" style="8" customWidth="1"/>
    <col min="12" max="12" width="26" style="8" customWidth="1"/>
    <col min="13" max="13" width="16.5546875" style="8" customWidth="1"/>
    <col min="14" max="14" width="17.109375" style="8" customWidth="1"/>
    <col min="15" max="15" width="29.33203125" style="8" customWidth="1"/>
    <col min="16" max="16" width="23.44140625" style="8" customWidth="1"/>
    <col min="17" max="17" width="14.109375" style="8" customWidth="1"/>
    <col min="18" max="19" width="12.109375" style="8" customWidth="1"/>
    <col min="20" max="20" width="14.109375" style="8" customWidth="1"/>
    <col min="21" max="21" width="22.6640625" style="8" customWidth="1"/>
    <col min="22" max="22" width="22.5546875" style="8" customWidth="1"/>
    <col min="23" max="23" width="20.109375" style="8" customWidth="1"/>
    <col min="24" max="24" width="5" style="2" customWidth="1"/>
    <col min="25" max="39" width="11.44140625" style="2" hidden="1" customWidth="1"/>
    <col min="40" max="16384" width="11.44140625" style="4" hidden="1"/>
  </cols>
  <sheetData>
    <row r="1" spans="1:39" ht="16.5" customHeight="1">
      <c r="A1" s="86"/>
      <c r="B1" s="88"/>
      <c r="C1" s="143" t="s">
        <v>162</v>
      </c>
      <c r="D1" s="143"/>
      <c r="E1" s="143"/>
      <c r="F1" s="143"/>
      <c r="G1" s="143"/>
      <c r="H1" s="143"/>
      <c r="I1" s="143"/>
      <c r="J1" s="143"/>
      <c r="K1" s="143"/>
      <c r="L1" s="143"/>
      <c r="M1" s="143"/>
      <c r="N1" s="143"/>
      <c r="O1" s="143"/>
      <c r="P1" s="143"/>
      <c r="Q1" s="143"/>
      <c r="R1" s="143"/>
      <c r="S1" s="143"/>
      <c r="T1" s="143"/>
      <c r="U1" s="143"/>
      <c r="V1" s="151" t="s">
        <v>264</v>
      </c>
      <c r="W1" s="151"/>
      <c r="X1" s="3"/>
      <c r="Y1" s="3"/>
      <c r="Z1" s="3"/>
      <c r="AA1" s="3"/>
      <c r="AB1" s="3"/>
      <c r="AC1" s="3"/>
      <c r="AD1" s="3"/>
      <c r="AE1" s="3"/>
      <c r="AF1" s="3"/>
      <c r="AG1" s="3"/>
      <c r="AH1" s="3"/>
      <c r="AI1" s="3"/>
      <c r="AJ1" s="3"/>
      <c r="AK1" s="3"/>
      <c r="AL1" s="3"/>
      <c r="AM1" s="3"/>
    </row>
    <row r="2" spans="1:39" ht="16.5" customHeight="1">
      <c r="A2" s="89"/>
      <c r="B2" s="91"/>
      <c r="C2" s="143"/>
      <c r="D2" s="143"/>
      <c r="E2" s="143"/>
      <c r="F2" s="143"/>
      <c r="G2" s="143"/>
      <c r="H2" s="143"/>
      <c r="I2" s="143"/>
      <c r="J2" s="143"/>
      <c r="K2" s="143"/>
      <c r="L2" s="143"/>
      <c r="M2" s="143"/>
      <c r="N2" s="143"/>
      <c r="O2" s="143"/>
      <c r="P2" s="143"/>
      <c r="Q2" s="143"/>
      <c r="R2" s="143"/>
      <c r="S2" s="143"/>
      <c r="T2" s="143"/>
      <c r="U2" s="143"/>
      <c r="V2" s="151" t="s">
        <v>263</v>
      </c>
      <c r="W2" s="151"/>
      <c r="X2" s="3"/>
      <c r="Y2" s="3"/>
      <c r="Z2" s="3"/>
      <c r="AA2" s="3"/>
      <c r="AB2" s="3"/>
      <c r="AC2" s="3"/>
      <c r="AD2" s="3"/>
      <c r="AE2" s="3"/>
      <c r="AF2" s="3"/>
      <c r="AG2" s="3"/>
      <c r="AH2" s="3"/>
      <c r="AI2" s="3"/>
      <c r="AJ2" s="3"/>
      <c r="AK2" s="3"/>
      <c r="AL2" s="3"/>
      <c r="AM2" s="3"/>
    </row>
    <row r="3" spans="1:39">
      <c r="A3" s="89"/>
      <c r="B3" s="91"/>
      <c r="C3" s="143"/>
      <c r="D3" s="143"/>
      <c r="E3" s="143"/>
      <c r="F3" s="143"/>
      <c r="G3" s="143"/>
      <c r="H3" s="143"/>
      <c r="I3" s="143"/>
      <c r="J3" s="143"/>
      <c r="K3" s="143"/>
      <c r="L3" s="143"/>
      <c r="M3" s="143"/>
      <c r="N3" s="143"/>
      <c r="O3" s="143"/>
      <c r="P3" s="143"/>
      <c r="Q3" s="143"/>
      <c r="R3" s="143"/>
      <c r="S3" s="143"/>
      <c r="T3" s="143"/>
      <c r="U3" s="143"/>
      <c r="V3" s="151" t="s">
        <v>313</v>
      </c>
      <c r="W3" s="151"/>
      <c r="X3" s="3"/>
      <c r="Y3" s="3"/>
      <c r="Z3" s="3"/>
      <c r="AA3" s="3"/>
      <c r="AB3" s="3"/>
      <c r="AC3" s="3"/>
      <c r="AD3" s="3"/>
      <c r="AE3" s="3"/>
      <c r="AF3" s="3"/>
      <c r="AG3" s="3"/>
      <c r="AH3" s="3"/>
      <c r="AI3" s="3"/>
      <c r="AJ3" s="3"/>
      <c r="AK3" s="3"/>
      <c r="AL3" s="3"/>
      <c r="AM3" s="3"/>
    </row>
    <row r="4" spans="1:39">
      <c r="A4" s="92"/>
      <c r="B4" s="94"/>
      <c r="C4" s="143"/>
      <c r="D4" s="143"/>
      <c r="E4" s="143"/>
      <c r="F4" s="143"/>
      <c r="G4" s="143"/>
      <c r="H4" s="143"/>
      <c r="I4" s="143"/>
      <c r="J4" s="143"/>
      <c r="K4" s="143"/>
      <c r="L4" s="143"/>
      <c r="M4" s="143"/>
      <c r="N4" s="143"/>
      <c r="O4" s="143"/>
      <c r="P4" s="143"/>
      <c r="Q4" s="143"/>
      <c r="R4" s="143"/>
      <c r="S4" s="143"/>
      <c r="T4" s="143"/>
      <c r="U4" s="143"/>
      <c r="V4" s="151" t="s">
        <v>355</v>
      </c>
      <c r="W4" s="151"/>
      <c r="X4" s="3"/>
      <c r="Y4" s="3"/>
      <c r="Z4" s="3"/>
      <c r="AA4" s="3"/>
      <c r="AB4" s="3"/>
      <c r="AC4" s="3"/>
      <c r="AD4" s="3"/>
      <c r="AE4" s="3"/>
      <c r="AF4" s="3"/>
      <c r="AG4" s="3"/>
      <c r="AH4" s="3"/>
      <c r="AI4" s="3"/>
      <c r="AJ4" s="3"/>
      <c r="AK4" s="3"/>
      <c r="AL4" s="3"/>
      <c r="AM4" s="3"/>
    </row>
    <row r="5" spans="1:39">
      <c r="A5" s="12"/>
      <c r="B5" s="12"/>
      <c r="C5" s="12"/>
      <c r="D5" s="12"/>
      <c r="E5" s="12"/>
      <c r="F5" s="12"/>
      <c r="G5" s="12"/>
      <c r="H5" s="12"/>
      <c r="I5" s="12"/>
      <c r="J5" s="12"/>
      <c r="K5" s="12"/>
      <c r="L5" s="12"/>
      <c r="M5" s="15"/>
      <c r="N5" s="15"/>
      <c r="O5" s="15"/>
      <c r="P5" s="12"/>
      <c r="Q5" s="12"/>
      <c r="R5" s="12"/>
      <c r="S5" s="12"/>
      <c r="T5" s="12"/>
      <c r="U5" s="12"/>
      <c r="V5" s="12"/>
      <c r="W5" s="12"/>
      <c r="X5" s="3"/>
      <c r="Y5" s="3"/>
      <c r="Z5" s="3"/>
      <c r="AA5" s="3"/>
      <c r="AB5" s="3"/>
      <c r="AC5" s="3"/>
      <c r="AD5" s="3"/>
      <c r="AE5" s="3"/>
      <c r="AF5" s="3"/>
      <c r="AG5" s="3"/>
      <c r="AH5" s="3"/>
      <c r="AI5" s="3"/>
      <c r="AJ5" s="3"/>
      <c r="AK5" s="3"/>
      <c r="AL5" s="3"/>
      <c r="AM5" s="3"/>
    </row>
    <row r="6" spans="1:39" ht="15" customHeight="1">
      <c r="A6" s="152" t="s">
        <v>109</v>
      </c>
      <c r="B6" s="153"/>
      <c r="C6" s="153"/>
      <c r="D6" s="154"/>
      <c r="E6" s="119" t="s">
        <v>267</v>
      </c>
      <c r="F6" s="119"/>
      <c r="G6" s="119"/>
      <c r="H6" s="119"/>
      <c r="I6" s="119"/>
      <c r="J6" s="119"/>
      <c r="K6" s="119"/>
      <c r="L6" s="119"/>
      <c r="M6" s="119"/>
      <c r="N6" s="119"/>
      <c r="O6" s="119"/>
      <c r="P6" s="119"/>
      <c r="Q6" s="119"/>
      <c r="R6" s="119"/>
      <c r="S6" s="119"/>
      <c r="T6" s="119"/>
      <c r="U6" s="119"/>
      <c r="V6" s="119"/>
      <c r="W6" s="119"/>
      <c r="X6" s="3"/>
      <c r="Y6" s="3"/>
      <c r="Z6" s="3"/>
      <c r="AA6" s="3"/>
      <c r="AB6" s="3"/>
      <c r="AC6" s="3"/>
      <c r="AD6" s="3"/>
      <c r="AE6" s="3"/>
      <c r="AF6" s="3"/>
      <c r="AG6" s="3"/>
      <c r="AH6" s="3"/>
      <c r="AI6" s="3"/>
      <c r="AJ6" s="3"/>
      <c r="AK6" s="3"/>
      <c r="AL6" s="3"/>
      <c r="AM6" s="3"/>
    </row>
    <row r="7" spans="1:39" ht="18" customHeight="1">
      <c r="A7" s="138" t="s">
        <v>88</v>
      </c>
      <c r="B7" s="120" t="s">
        <v>39</v>
      </c>
      <c r="C7" s="104" t="s">
        <v>1</v>
      </c>
      <c r="D7" s="104" t="s">
        <v>86</v>
      </c>
      <c r="E7" s="114" t="s">
        <v>7</v>
      </c>
      <c r="F7" s="174" t="s">
        <v>171</v>
      </c>
      <c r="G7" s="174" t="s">
        <v>172</v>
      </c>
      <c r="H7" s="174" t="s">
        <v>173</v>
      </c>
      <c r="I7" s="174" t="s">
        <v>174</v>
      </c>
      <c r="J7" s="174" t="s">
        <v>175</v>
      </c>
      <c r="K7" s="174" t="s">
        <v>176</v>
      </c>
      <c r="L7" s="174" t="s">
        <v>220</v>
      </c>
      <c r="M7" s="104" t="s">
        <v>204</v>
      </c>
      <c r="N7" s="104" t="s">
        <v>203</v>
      </c>
      <c r="O7" s="104" t="s">
        <v>205</v>
      </c>
      <c r="P7" s="114" t="s">
        <v>206</v>
      </c>
      <c r="Q7" s="104" t="s">
        <v>212</v>
      </c>
      <c r="R7" s="104" t="s">
        <v>328</v>
      </c>
      <c r="S7" s="104" t="s">
        <v>327</v>
      </c>
      <c r="T7" s="104" t="s">
        <v>211</v>
      </c>
      <c r="U7" s="114" t="s">
        <v>218</v>
      </c>
      <c r="V7" s="104" t="s">
        <v>219</v>
      </c>
      <c r="W7" s="104" t="s">
        <v>9</v>
      </c>
      <c r="X7" s="3"/>
      <c r="Y7" s="3"/>
      <c r="Z7" s="3"/>
      <c r="AA7" s="3"/>
      <c r="AB7" s="3"/>
      <c r="AC7" s="3"/>
      <c r="AD7" s="3"/>
      <c r="AE7" s="3"/>
      <c r="AF7" s="3"/>
      <c r="AG7" s="3"/>
      <c r="AH7" s="3"/>
      <c r="AI7" s="3"/>
      <c r="AJ7" s="3"/>
      <c r="AK7" s="3"/>
      <c r="AL7" s="3"/>
      <c r="AM7" s="3"/>
    </row>
    <row r="8" spans="1:39" ht="59.25" customHeight="1">
      <c r="A8" s="138"/>
      <c r="B8" s="120"/>
      <c r="C8" s="104"/>
      <c r="D8" s="104"/>
      <c r="E8" s="114"/>
      <c r="F8" s="174"/>
      <c r="G8" s="174"/>
      <c r="H8" s="174"/>
      <c r="I8" s="174"/>
      <c r="J8" s="174"/>
      <c r="K8" s="174"/>
      <c r="L8" s="174"/>
      <c r="M8" s="104"/>
      <c r="N8" s="104"/>
      <c r="O8" s="104"/>
      <c r="P8" s="114"/>
      <c r="Q8" s="104"/>
      <c r="R8" s="104"/>
      <c r="S8" s="104"/>
      <c r="T8" s="104"/>
      <c r="U8" s="114"/>
      <c r="V8" s="104"/>
      <c r="W8" s="104"/>
      <c r="X8" s="13"/>
      <c r="Y8" s="13"/>
      <c r="Z8" s="13"/>
      <c r="AA8" s="13"/>
      <c r="AB8" s="13"/>
      <c r="AC8" s="13"/>
      <c r="AD8" s="13"/>
      <c r="AE8" s="13"/>
      <c r="AF8" s="13"/>
      <c r="AG8" s="13"/>
      <c r="AH8" s="13"/>
      <c r="AI8" s="13"/>
      <c r="AJ8" s="13"/>
      <c r="AK8" s="13"/>
      <c r="AL8" s="13"/>
      <c r="AM8" s="13"/>
    </row>
    <row r="9" spans="1:39" ht="45.75" customHeight="1">
      <c r="A9" s="132">
        <v>1</v>
      </c>
      <c r="B9" s="158"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Riesgo'!B9:B11,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C9" s="101"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Riesgo'!G9:G11,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D9" s="101" t="str">
        <f>IF(OR('2. Identificación del Riesgo'!H9:H11="Corrupción",'2. Identificación del Riesgo'!H9:H11="Lavado de Activos",'2. Identificación del Riesgo'!H9:H11="Financiación del Terrorismo",'2. Identificación del Riesgo'!H9:H11="Trámites, OPAs y Consultas de Acceso a la Información Pública"),'2. Identificación del Riesgo'!H9:H11,
IF('2. Identificación del Riesgo'!H9:H11="","",
IF(OR('2. Identificación del Riesgo'!H9:H11&lt;&gt;"Corrupción",'2. Identificación del Riesgo'!H9:H11&lt;&gt;"Lavado de Activos",'2. Identificación del Riesgo'!H9:H11&lt;&gt;"Financiación del Terrorismo",'2. Identificación del Riesgo'!H9:H11&lt;&gt;"Trámites, OPAs y Consultas de Acceso a la Información Pública"),"No aplica")))</f>
        <v>No aplica</v>
      </c>
      <c r="E9" s="58"/>
      <c r="F9" s="57"/>
      <c r="G9" s="57"/>
      <c r="H9" s="57"/>
      <c r="I9" s="57"/>
      <c r="J9" s="57"/>
      <c r="K9" s="57"/>
      <c r="L9" s="57"/>
      <c r="M9" s="50" t="str">
        <f>IF(AND(N9&gt;=0,N9&lt;=85),"Débil",
IF(AND(N9&gt;=86,N9&lt;=95),"Moderado",
IF(AND(N9&gt;=96,N9&lt;=100),"Fuerte","")))</f>
        <v/>
      </c>
      <c r="N9" s="50" t="str">
        <f>IF(AND(F9="",G9="",H9="",I9="",J9="",K9="",L9=""),"",IF(OR(F9="",G9="",H9="",I9="",J9="",K9="",L9=""),"Finalice la valoración del control para emitir su calificación",VLOOKUP(F9,Listas!$Z$1:$AA$17,2,FALSE)+VLOOKUP(G9,Listas!$Z$1:$AA$17,2,FALSE)+VLOOKUP(H9,Listas!$Z$1:$AA$17,2,FALSE)+VLOOKUP(I9,Listas!$Z$1:$AA$17,2,FALSE)+VLOOKUP(J9,Listas!$Z$1:$AA$17,2,FALSE)+VLOOKUP(K9,Listas!$Z$1:$AA$17,2,FALSE)+VLOOKUP(L9,Listas!$Z$1:$AA$17,2,FALSE)))</f>
        <v/>
      </c>
      <c r="O9" s="50" t="str">
        <f>IF(OR(N9="",N9="Finalice la valoración del control para emitir su calificación"),"",IF(N9&lt;96,"Debe establecer un plan de acción en la hoja No. 7, que permita tener un control bien diseñado.","No debe establecer un plan de acción para mejorar el diseño del control."))</f>
        <v/>
      </c>
      <c r="P9" s="49"/>
      <c r="Q9" s="50" t="str">
        <f>IFERROR(IF(OR(M9="",MID(P9,1,SEARCH(" =",P9:P9,1)-1)=""),"",
IF(AND(M9="Fuerte",MID(P9,1,SEARCH(" =",P9:P9,1)-1)="Fuerte"),"Fuerte",
IF(AND(M9="Moderado",MID(P9,1,SEARCH(" =",P9:P9,1)-1)="Moderado"),"Moderado",
IF(OR(M9="Débil",MID(P9,1,SEARCH(" =",P9:P9,1)-1)="Débil"),"Débil",
IF(OR(M9="Fuerte",MID(P9,1,SEARCH(" =",P9:P9,1)-1)="Moderado"),"Moderado",
IF(OR(M9="Moderado",MID(P9,1,SEARCH(" =",P9:P9,1)-1)="Fuerte"),"Moderado","")))))),"")</f>
        <v/>
      </c>
      <c r="R9" s="168" t="str">
        <f>IF(AND(N9="",N10="",N11=""),"",AVERAGE(N9:N11))</f>
        <v/>
      </c>
      <c r="S9" s="168" t="str">
        <f>IF(R9="","",
IF(R9=100,"Fuerte",
IF(R9&lt;50,"Débil",
IF(OR(R9&gt;=50,R9&lt;100),"Moderado",""))))</f>
        <v/>
      </c>
      <c r="T9" s="171" t="str">
        <f>IF(S9="","",IF(S9="Fuerte","NO","SI"))</f>
        <v/>
      </c>
      <c r="U9" s="134"/>
      <c r="V9" s="162" t="str">
        <f>IF(OR(S9="",U9=""),"",
IF(S9="Débil","No aplica desplazamiento por tener una solidez débil.",
IF(AND(S9="Fuerte",OR(U9="El control ayuda a disminuir directamente tanto la probabilidad como el impacto.",U9="El control ayuda a disminuir directamente la probabilidad e indirectamente el impacto.",U9="El control ayuda a disminuir directamente la probabilidad y el impacto no disminuye.")),2,
IF(AND(S9="Fuerte",U9="El control no disminuye la probabilidad y el impacto disminuye directamente."),0,
IF(AND(S9="Moderado",OR(U9="El control ayuda a disminuir directamente tanto la probabilidad como el impacto.",U9="El control ayuda a disminuir directamente la probabilidad e indirectamente el impacto.",U9="El control ayuda a disminuir directamente la probabilidad y el impacto no disminuye.")),1,
IF(AND(S9="Moderado",U9="El control no disminuye la probabilidad y el impacto disminuye directamente."),0,""))))))</f>
        <v/>
      </c>
      <c r="W9" s="165" t="str">
        <f>IF(AND($D$9&lt;&gt;"Corrupción",$D$9&lt;&gt;"Lavado de Activos",$D$9&lt;&gt;"Financiación del Terrorismo",$D$9&lt;&gt;"Trámites, OPAs y Consultas de Acceso a la Información Pública"),"",
IF(OR($D$9="Corrupción",$D$9="Lavado de Activos",$D$9="Financiación del Terrorismo",$D$9="Trámites, OPAs y Consultas de Acceso a la Información Pública"),
IF(V9="","",
IF(OR(V9="No aplica desplazamiento por tener una solidez débil.",V9=0),'2. Identificación del Riesgo'!$K$9,
IF(AND(S9="Fuerte",V9=2,OR('2. Identificación del Riesgo'!$K$9="Rara vez",'2. Identificación del Riesgo'!$K$9="Improbable",'2. Identificación del Riesgo'!$K$9="Posible")),"Rara vez",
IF(AND(S9="Fuerte",V9=2,'2. Identificación del Riesgo'!$K$9="Probable"),"Improbable",
IF(AND(S9="Fuerte",V9=2,'2. Identificación del Riesgo'!$K$9="Casi seguro"),"Posible",
IF(AND(S9="Moderado",V9=1,OR('2. Identificación del Riesgo'!$K$9="Rara vez",'2. Identificación del Riesgo'!$K$9="Improbable")),"Rara vez",
IF(AND(S9="Moderado",V9=1,'2. Identificación del Riesgo'!$K$9="Posible"),"Improbable",
IF(AND(S9="Moderado",V9=1,'2. Identificación del Riesgo'!$K$9="Probable"),"Posible",
IF(AND(S9="Moderado",V9=1,'2. Identificación del Riesgo'!$K$9="Casi seguro"),"Probable","")))))))))))</f>
        <v/>
      </c>
      <c r="X9" s="14"/>
      <c r="Y9" s="14"/>
      <c r="Z9" s="14"/>
      <c r="AA9" s="14"/>
      <c r="AB9" s="14"/>
      <c r="AC9" s="14"/>
      <c r="AD9" s="14"/>
      <c r="AE9" s="14"/>
      <c r="AF9" s="14"/>
      <c r="AG9" s="14"/>
      <c r="AH9" s="14"/>
      <c r="AI9" s="14"/>
      <c r="AJ9" s="14"/>
      <c r="AK9" s="14"/>
      <c r="AL9" s="14"/>
      <c r="AM9" s="14"/>
    </row>
    <row r="10" spans="1:39" ht="45.75" customHeight="1">
      <c r="A10" s="132"/>
      <c r="B10" s="158"/>
      <c r="C10" s="101"/>
      <c r="D10" s="101"/>
      <c r="E10" s="58"/>
      <c r="F10" s="57"/>
      <c r="G10" s="57"/>
      <c r="H10" s="57"/>
      <c r="I10" s="57"/>
      <c r="J10" s="57"/>
      <c r="K10" s="57"/>
      <c r="L10" s="57"/>
      <c r="M10" s="50" t="str">
        <f t="shared" ref="M10:M11" si="0">IF(AND(N10&gt;=0,N10&lt;=85),"Débil",
IF(AND(N10&gt;=86,N10&lt;=95),"Moderado",
IF(AND(N10&gt;=96,N10&lt;=100),"Fuerte","")))</f>
        <v/>
      </c>
      <c r="N10" s="50" t="str">
        <f>IF(AND(F10="",G10="",H10="",I10="",J10="",K10="",L10=""),"",IF(OR(F10="",G10="",H10="",I10="",J10="",K10="",L10=""),"Finalice la valoración del control para emitir su calificación",VLOOKUP(F10,Listas!$Z$1:$AA$17,2,FALSE)+VLOOKUP(G10,Listas!$Z$1:$AA$17,2,FALSE)+VLOOKUP(H10,Listas!$Z$1:$AA$17,2,FALSE)+VLOOKUP(I10,Listas!$Z$1:$AA$17,2,FALSE)+VLOOKUP(J10,Listas!$Z$1:$AA$17,2,FALSE)+VLOOKUP(K10,Listas!$Z$1:$AA$17,2,FALSE)+VLOOKUP(L10,Listas!$Z$1:$AA$17,2,FALSE)))</f>
        <v/>
      </c>
      <c r="O10" s="50" t="str">
        <f t="shared" ref="O10:O11" si="1">IF(OR(N10="",N10="Finalice la valoración del control para emitir su calificación"),"",IF(N10&lt;96,"Debe establecer un plan de acción en la hoja No. 7, que permita tener un control bien diseñado.","No debe establecer un plan de acción para mejorar el diseño del control."))</f>
        <v/>
      </c>
      <c r="P10" s="49"/>
      <c r="Q10" s="50" t="str">
        <f t="shared" ref="Q10:Q11" si="2">IFERROR(IF(OR(M10="",MID(P10,1,SEARCH(" =",P10:P10,1)-1)=""),"",
IF(AND(M10="Fuerte",MID(P10,1,SEARCH(" =",P10:P10,1)-1)="Fuerte"),"Fuerte",
IF(AND(M10="Moderado",MID(P10,1,SEARCH(" =",P10:P10,1)-1)="Moderado"),"Moderado",
IF(OR(M10="Débil",MID(P10,1,SEARCH(" =",P10:P10,1)-1)="Débil"),"Débil",
IF(OR(M10="Fuerte",MID(P10,1,SEARCH(" =",P10:P10,1)-1)="Moderado"),"Moderado",
IF(OR(M10="Moderado",MID(P10,1,SEARCH(" =",P10:P10,1)-1)="Fuerte"),"Moderado","")))))),"")</f>
        <v/>
      </c>
      <c r="R10" s="169"/>
      <c r="S10" s="169"/>
      <c r="T10" s="172"/>
      <c r="U10" s="135"/>
      <c r="V10" s="163"/>
      <c r="W10" s="166"/>
      <c r="X10" s="3"/>
      <c r="Y10" s="3"/>
      <c r="Z10" s="3"/>
      <c r="AA10" s="3"/>
      <c r="AB10" s="3"/>
      <c r="AC10" s="3"/>
      <c r="AD10" s="3"/>
      <c r="AE10" s="3"/>
      <c r="AF10" s="3"/>
      <c r="AG10" s="3"/>
      <c r="AH10" s="3"/>
      <c r="AI10" s="3"/>
      <c r="AJ10" s="3"/>
      <c r="AK10" s="3"/>
      <c r="AL10" s="3"/>
      <c r="AM10" s="3"/>
    </row>
    <row r="11" spans="1:39" ht="45.75" customHeight="1">
      <c r="A11" s="132"/>
      <c r="B11" s="158"/>
      <c r="C11" s="101"/>
      <c r="D11" s="101"/>
      <c r="E11" s="58"/>
      <c r="F11" s="57"/>
      <c r="G11" s="57"/>
      <c r="H11" s="57"/>
      <c r="I11" s="57"/>
      <c r="J11" s="57"/>
      <c r="K11" s="57"/>
      <c r="L11" s="57"/>
      <c r="M11" s="50" t="str">
        <f t="shared" si="0"/>
        <v/>
      </c>
      <c r="N11" s="50" t="str">
        <f>IF(AND(F11="",G11="",H11="",I11="",J11="",K11="",L11=""),"",IF(OR(F11="",G11="",H11="",I11="",J11="",K11="",L11=""),"Finalice la valoración del control para emitir su calificación",VLOOKUP(F11,Listas!$Z$1:$AA$17,2,FALSE)+VLOOKUP(G11,Listas!$Z$1:$AA$17,2,FALSE)+VLOOKUP(H11,Listas!$Z$1:$AA$17,2,FALSE)+VLOOKUP(I11,Listas!$Z$1:$AA$17,2,FALSE)+VLOOKUP(J11,Listas!$Z$1:$AA$17,2,FALSE)+VLOOKUP(K11,Listas!$Z$1:$AA$17,2,FALSE)+VLOOKUP(L11,Listas!$Z$1:$AA$17,2,FALSE)))</f>
        <v/>
      </c>
      <c r="O11" s="50" t="str">
        <f t="shared" si="1"/>
        <v/>
      </c>
      <c r="P11" s="49"/>
      <c r="Q11" s="50" t="str">
        <f t="shared" si="2"/>
        <v/>
      </c>
      <c r="R11" s="170"/>
      <c r="S11" s="170"/>
      <c r="T11" s="173"/>
      <c r="U11" s="136"/>
      <c r="V11" s="164"/>
      <c r="W11" s="167"/>
      <c r="X11" s="3"/>
      <c r="Y11" s="3"/>
      <c r="Z11" s="3"/>
      <c r="AA11" s="3"/>
      <c r="AB11" s="3"/>
      <c r="AC11" s="3"/>
      <c r="AD11" s="3"/>
      <c r="AE11" s="3"/>
      <c r="AF11" s="3"/>
      <c r="AG11" s="3"/>
      <c r="AH11" s="3"/>
      <c r="AI11" s="3"/>
      <c r="AJ11" s="3"/>
      <c r="AK11" s="3"/>
      <c r="AL11" s="3"/>
      <c r="AM11" s="3"/>
    </row>
    <row r="12" spans="1:39" ht="45.75" customHeight="1">
      <c r="A12" s="132">
        <v>2</v>
      </c>
      <c r="B12" s="158"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Riesgo'!B12:B14,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C12" s="101"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Riesgo'!G12:G14,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D12" s="101" t="str">
        <f>IF(OR('2. Identificación del Riesgo'!H12:H14="Corrupción",'2. Identificación del Riesgo'!H12:H14="Lavado de Activos",'2. Identificación del Riesgo'!H12:H14="Financiación del Terrorismo",'2. Identificación del Riesgo'!H12:H14="Trámites, OPAs y Consultas de Acceso a la Información Pública"),'2. Identificación del Riesgo'!H12:H14,
IF('2. Identificación del Riesgo'!H12:H14="","",
IF(OR('2. Identificación del Riesgo'!H12:H14&lt;&gt;"Corrupción",'2. Identificación del Riesgo'!H12:H14&lt;&gt;"Lavado de Activos",'2. Identificación del Riesgo'!H12:H14&lt;&gt;"Financiación del Terrorismo",'2. Identificación del Riesgo'!H12:H14&lt;&gt;"Trámites, OPAs y Consultas de Acceso a la Información Pública"),"No aplica")))</f>
        <v>No aplica</v>
      </c>
      <c r="E12" s="56"/>
      <c r="F12" s="57"/>
      <c r="G12" s="57"/>
      <c r="H12" s="57"/>
      <c r="I12" s="57"/>
      <c r="J12" s="57"/>
      <c r="K12" s="57"/>
      <c r="L12" s="57"/>
      <c r="M12" s="50" t="str">
        <f t="shared" ref="M12" si="3">IF(AND(N12&gt;=0,N12&lt;=85),"Débil",
IF(AND(N12&gt;=86,N12&lt;=95),"Moderado",
IF(AND(N12&gt;=96,N12&lt;=100),"Fuerte","")))</f>
        <v/>
      </c>
      <c r="N12" s="50" t="str">
        <f>IF(AND(F12="",G12="",H12="",I12="",J12="",K12="",L12=""),"",IF(OR(F12="",G12="",H12="",I12="",J12="",K12="",L12=""),"Finalice la valoración del control para emitir su calificación",VLOOKUP(F12,Listas!$Z$1:$AA$17,2,FALSE)+VLOOKUP(G12,Listas!$Z$1:$AA$17,2,FALSE)+VLOOKUP(H12,Listas!$Z$1:$AA$17,2,FALSE)+VLOOKUP(I12,Listas!$Z$1:$AA$17,2,FALSE)+VLOOKUP(J12,Listas!$Z$1:$AA$17,2,FALSE)+VLOOKUP(K12,Listas!$Z$1:$AA$17,2,FALSE)+VLOOKUP(L12,Listas!$Z$1:$AA$17,2,FALSE)))</f>
        <v/>
      </c>
      <c r="O12" s="50" t="str">
        <f t="shared" ref="O12" si="4">IF(OR(N12="",N12="Finalice la valoración del control para emitir su calificación"),"",IF(N12&lt;96,"Debe establecer un plan de acción en la hoja No. 7, que permita tener un control bien diseñado.","No debe establecer un plan de acción para mejorar el diseño del control."))</f>
        <v/>
      </c>
      <c r="P12" s="49"/>
      <c r="Q12" s="50" t="str">
        <f t="shared" ref="Q12" si="5">IFERROR(IF(OR(M12="",MID(P12,1,SEARCH(" =",P12:P12,1)-1)=""),"",
IF(AND(M12="Fuerte",MID(P12,1,SEARCH(" =",P12:P12,1)-1)="Fuerte"),"Fuerte",
IF(AND(M12="Moderado",MID(P12,1,SEARCH(" =",P12:P12,1)-1)="Moderado"),"Moderado",
IF(OR(M12="Débil",MID(P12,1,SEARCH(" =",P12:P12,1)-1)="Débil"),"Débil",
IF(OR(M12="Fuerte",MID(P12,1,SEARCH(" =",P12:P12,1)-1)="Moderado"),"Moderado",
IF(OR(M12="Moderado",MID(P12,1,SEARCH(" =",P12:P12,1)-1)="Fuerte"),"Moderado","")))))),"")</f>
        <v/>
      </c>
      <c r="R12" s="168" t="str">
        <f>IF(AND(N12="",N13="",N14=""),"",AVERAGE(N12:N14))</f>
        <v/>
      </c>
      <c r="S12" s="168" t="str">
        <f>IF(R12="","",
IF(R12=100,"Fuerte",
IF(R12&lt;50,"Débil",
IF(OR(R12&gt;=50,R12&lt;100),"Moderado",""))))</f>
        <v/>
      </c>
      <c r="T12" s="171" t="str">
        <f>IF(S12="","",IF(S12="Fuerte","NO","SI"))</f>
        <v/>
      </c>
      <c r="U12" s="134"/>
      <c r="V12" s="162" t="str">
        <f>IF(OR(S12="",U12=""),"",
IF(S12="Débil","No aplica desplazamiento por tener una solidez débil.",
IF(AND(S12="Fuerte",OR(U12="El control ayuda a disminuir directamente tanto la probabilidad como el impacto.",U12="El control ayuda a disminuir directamente la probabilidad e indirectamente el impacto.",U12="El control ayuda a disminuir directamente la probabilidad y el impacto no disminuye.")),2,
IF(AND(S12="Fuerte",U12="El control no disminuye la probabilidad y el impacto disminuye directamente."),0,
IF(AND(S12="Moderado",OR(U12="El control ayuda a disminuir directamente tanto la probabilidad como el impacto.",U12="El control ayuda a disminuir directamente la probabilidad e indirectamente el impacto.",U12="El control ayuda a disminuir directamente la probabilidad y el impacto no disminuye.")),1,
IF(AND(S12="Moderado",U12="El control no disminuye la probabilidad y el impacto disminuye directamente."),0,""))))))</f>
        <v/>
      </c>
      <c r="W12" s="165" t="str">
        <f>IF(AND($D$12&lt;&gt;"Corrupción",$D$12&lt;&gt;"Lavado de Activos",$D$12&lt;&gt;"Financiación del Terrorismo",$D$12&lt;&gt;"Trámites, OPAs y Consultas de Acceso a la Información Pública"),"",
IF(OR($D$12="Corrupción",$D$12="Lavado de Activos",$D$12="Financiación del Terrorismo",$D$12="Trámites, OPAs y Consultas de Acceso a la Información Pública"),
IF(V12="","",
IF(OR(V12="No aplica desplazamiento por tener una solidez débil.",V12=0),'2. Identificación del Riesgo'!$K$12,
IF(AND(S12="Fuerte",V12=2,OR('2. Identificación del Riesgo'!$K$12="Rara vez",'2. Identificación del Riesgo'!$K$12="Improbable",'2. Identificación del Riesgo'!$K$12="Posible")),"Rara vez",
IF(AND(S12="Fuerte",V12=2,'2. Identificación del Riesgo'!$K$12="Probable"),"Improbable",
IF(AND(S12="Fuerte",V12=2,'2. Identificación del Riesgo'!$K$12="Casi seguro"),"Posible",
IF(AND(S12="Moderado",V12=1,OR('2. Identificación del Riesgo'!$K$12="Rara vez",'2. Identificación del Riesgo'!$K$12="Improbable")),"Rara vez",
IF(AND(S12="Moderado",V12=1,'2. Identificación del Riesgo'!$K$12="Posible"),"Improbable",
IF(AND(S12="Moderado",V12=1,'2. Identificación del Riesgo'!$K$12="Probable"),"Posible",
IF(AND(S12="Moderado",V12=1,'2. Identificación del Riesgo'!$K$12="Casi seguro"),"Probable","")))))))))))</f>
        <v/>
      </c>
      <c r="X12" s="3"/>
      <c r="Y12" s="3"/>
      <c r="Z12" s="3"/>
      <c r="AA12" s="3"/>
      <c r="AB12" s="3"/>
      <c r="AC12" s="3"/>
      <c r="AD12" s="3"/>
      <c r="AE12" s="3"/>
      <c r="AF12" s="3"/>
      <c r="AG12" s="3"/>
      <c r="AH12" s="3"/>
      <c r="AI12" s="3"/>
      <c r="AJ12" s="3"/>
      <c r="AK12" s="3"/>
      <c r="AL12" s="3"/>
      <c r="AM12" s="3"/>
    </row>
    <row r="13" spans="1:39" ht="45.75" customHeight="1">
      <c r="A13" s="132"/>
      <c r="B13" s="158"/>
      <c r="C13" s="101"/>
      <c r="D13" s="101"/>
      <c r="E13" s="56"/>
      <c r="F13" s="57"/>
      <c r="G13" s="57"/>
      <c r="H13" s="57"/>
      <c r="I13" s="57"/>
      <c r="J13" s="57"/>
      <c r="K13" s="57"/>
      <c r="L13" s="57"/>
      <c r="M13" s="50" t="str">
        <f t="shared" ref="M13" si="6">IF(AND(N13&gt;=0,N13&lt;=85),"Débil",
IF(AND(N13&gt;=86,N13&lt;=95),"Moderado",
IF(AND(N13&gt;=96,N13&lt;=100),"Fuerte","")))</f>
        <v/>
      </c>
      <c r="N13" s="50" t="str">
        <f>IF(AND(F13="",G13="",H13="",I13="",J13="",K13="",L13=""),"",IF(OR(F13="",G13="",H13="",I13="",J13="",K13="",L13=""),"Finalice la valoración del control para emitir su calificación",VLOOKUP(F13,Listas!$Z$1:$AA$17,2,FALSE)+VLOOKUP(G13,Listas!$Z$1:$AA$17,2,FALSE)+VLOOKUP(H13,Listas!$Z$1:$AA$17,2,FALSE)+VLOOKUP(I13,Listas!$Z$1:$AA$17,2,FALSE)+VLOOKUP(J13,Listas!$Z$1:$AA$17,2,FALSE)+VLOOKUP(K13,Listas!$Z$1:$AA$17,2,FALSE)+VLOOKUP(L13,Listas!$Z$1:$AA$17,2,FALSE)))</f>
        <v/>
      </c>
      <c r="O13" s="50" t="str">
        <f t="shared" ref="O13" si="7">IF(OR(N13="",N13="Finalice la valoración del control para emitir su calificación"),"",IF(N13&lt;96,"Debe establecer un plan de acción en la hoja No. 7, que permita tener un control bien diseñado.","No debe establecer un plan de acción para mejorar el diseño del control."))</f>
        <v/>
      </c>
      <c r="P13" s="49"/>
      <c r="Q13" s="50" t="str">
        <f t="shared" ref="Q13" si="8">IFERROR(IF(OR(M13="",MID(P13,1,SEARCH(" =",P13:P13,1)-1)=""),"",
IF(AND(M13="Fuerte",MID(P13,1,SEARCH(" =",P13:P13,1)-1)="Fuerte"),"Fuerte",
IF(AND(M13="Moderado",MID(P13,1,SEARCH(" =",P13:P13,1)-1)="Moderado"),"Moderado",
IF(OR(M13="Débil",MID(P13,1,SEARCH(" =",P13:P13,1)-1)="Débil"),"Débil",
IF(OR(M13="Fuerte",MID(P13,1,SEARCH(" =",P13:P13,1)-1)="Moderado"),"Moderado",
IF(OR(M13="Moderado",MID(P13,1,SEARCH(" =",P13:P13,1)-1)="Fuerte"),"Moderado","")))))),"")</f>
        <v/>
      </c>
      <c r="R13" s="169"/>
      <c r="S13" s="169"/>
      <c r="T13" s="172"/>
      <c r="U13" s="135"/>
      <c r="V13" s="163"/>
      <c r="W13" s="166"/>
      <c r="X13" s="3"/>
      <c r="Y13" s="3"/>
      <c r="Z13" s="3"/>
      <c r="AA13" s="3"/>
      <c r="AB13" s="3"/>
      <c r="AC13" s="3"/>
      <c r="AD13" s="3"/>
      <c r="AE13" s="3"/>
      <c r="AF13" s="3"/>
      <c r="AG13" s="3"/>
      <c r="AH13" s="3"/>
      <c r="AI13" s="3"/>
      <c r="AJ13" s="3"/>
      <c r="AK13" s="3"/>
      <c r="AL13" s="3"/>
      <c r="AM13" s="3"/>
    </row>
    <row r="14" spans="1:39" ht="45.75" customHeight="1">
      <c r="A14" s="132"/>
      <c r="B14" s="158"/>
      <c r="C14" s="101"/>
      <c r="D14" s="101"/>
      <c r="E14" s="56"/>
      <c r="F14" s="57"/>
      <c r="G14" s="57"/>
      <c r="H14" s="57"/>
      <c r="I14" s="57"/>
      <c r="J14" s="57"/>
      <c r="K14" s="57"/>
      <c r="L14" s="57"/>
      <c r="M14" s="50" t="str">
        <f t="shared" ref="M14" si="9">IF(AND(N14&gt;=0,N14&lt;=85),"Débil",
IF(AND(N14&gt;=86,N14&lt;=95),"Moderado",
IF(AND(N14&gt;=96,N14&lt;=100),"Fuerte","")))</f>
        <v/>
      </c>
      <c r="N14" s="50" t="str">
        <f>IF(AND(F14="",G14="",H14="",I14="",J14="",K14="",L14=""),"",IF(OR(F14="",G14="",H14="",I14="",J14="",K14="",L14=""),"Finalice la valoración del control para emitir su calificación",VLOOKUP(F14,Listas!$Z$1:$AA$17,2,FALSE)+VLOOKUP(G14,Listas!$Z$1:$AA$17,2,FALSE)+VLOOKUP(H14,Listas!$Z$1:$AA$17,2,FALSE)+VLOOKUP(I14,Listas!$Z$1:$AA$17,2,FALSE)+VLOOKUP(J14,Listas!$Z$1:$AA$17,2,FALSE)+VLOOKUP(K14,Listas!$Z$1:$AA$17,2,FALSE)+VLOOKUP(L14,Listas!$Z$1:$AA$17,2,FALSE)))</f>
        <v/>
      </c>
      <c r="O14" s="50" t="str">
        <f t="shared" ref="O14" si="10">IF(OR(N14="",N14="Finalice la valoración del control para emitir su calificación"),"",IF(N14&lt;96,"Debe establecer un plan de acción en la hoja No. 7, que permita tener un control bien diseñado.","No debe establecer un plan de acción para mejorar el diseño del control."))</f>
        <v/>
      </c>
      <c r="P14" s="49"/>
      <c r="Q14" s="50" t="str">
        <f t="shared" ref="Q14" si="11">IFERROR(IF(OR(M14="",MID(P14,1,SEARCH(" =",P14:P14,1)-1)=""),"",
IF(AND(M14="Fuerte",MID(P14,1,SEARCH(" =",P14:P14,1)-1)="Fuerte"),"Fuerte",
IF(AND(M14="Moderado",MID(P14,1,SEARCH(" =",P14:P14,1)-1)="Moderado"),"Moderado",
IF(OR(M14="Débil",MID(P14,1,SEARCH(" =",P14:P14,1)-1)="Débil"),"Débil",
IF(OR(M14="Fuerte",MID(P14,1,SEARCH(" =",P14:P14,1)-1)="Moderado"),"Moderado",
IF(OR(M14="Moderado",MID(P14,1,SEARCH(" =",P14:P14,1)-1)="Fuerte"),"Moderado","")))))),"")</f>
        <v/>
      </c>
      <c r="R14" s="170"/>
      <c r="S14" s="170"/>
      <c r="T14" s="173"/>
      <c r="U14" s="136"/>
      <c r="V14" s="164"/>
      <c r="W14" s="167"/>
      <c r="X14" s="3"/>
      <c r="Y14" s="3"/>
      <c r="Z14" s="3"/>
      <c r="AA14" s="3"/>
      <c r="AB14" s="3"/>
      <c r="AC14" s="3"/>
      <c r="AD14" s="3"/>
      <c r="AE14" s="3"/>
      <c r="AF14" s="3"/>
      <c r="AG14" s="3"/>
      <c r="AH14" s="3"/>
      <c r="AI14" s="3"/>
      <c r="AJ14" s="3"/>
      <c r="AK14" s="3"/>
      <c r="AL14" s="3"/>
      <c r="AM14" s="3"/>
    </row>
    <row r="15" spans="1:39" ht="45.75" customHeight="1">
      <c r="A15" s="132">
        <v>3</v>
      </c>
      <c r="B15" s="158"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Riesgo'!B15:B17,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C15" s="101"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Riesgo'!G15:G17,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D15" s="101" t="str">
        <f>IF(OR('2. Identificación del Riesgo'!H15:H17="Corrupción",'2. Identificación del Riesgo'!H15:H17="Lavado de Activos",'2. Identificación del Riesgo'!H15:H17="Financiación del Terrorismo",'2. Identificación del Riesgo'!H15:H17="Trámites, OPAs y Consultas de Acceso a la Información Pública"),'2. Identificación del Riesgo'!H15:H17,
IF('2. Identificación del Riesgo'!H15:H17="","",
IF(OR('2. Identificación del Riesgo'!H15:H17&lt;&gt;"Corrupción",'2. Identificación del Riesgo'!H15:H17&lt;&gt;"Lavado de Activos",'2. Identificación del Riesgo'!H15:H17&lt;&gt;"Financiación del Terrorismo",'2. Identificación del Riesgo'!H15:H17&lt;&gt;"Trámites, OPAs y Consultas de Acceso a la Información Pública"),"No aplica")))</f>
        <v>No aplica</v>
      </c>
      <c r="E15" s="56"/>
      <c r="F15" s="57"/>
      <c r="G15" s="57"/>
      <c r="H15" s="57"/>
      <c r="I15" s="57"/>
      <c r="J15" s="57"/>
      <c r="K15" s="57"/>
      <c r="L15" s="57"/>
      <c r="M15" s="50" t="str">
        <f t="shared" ref="M15" si="12">IF(AND(N15&gt;=0,N15&lt;=85),"Débil",
IF(AND(N15&gt;=86,N15&lt;=95),"Moderado",
IF(AND(N15&gt;=96,N15&lt;=100),"Fuerte","")))</f>
        <v/>
      </c>
      <c r="N15" s="50" t="str">
        <f>IF(AND(F15="",G15="",H15="",I15="",J15="",K15="",L15=""),"",IF(OR(F15="",G15="",H15="",I15="",J15="",K15="",L15=""),"Finalice la valoración del control para emitir su calificación",VLOOKUP(F15,Listas!$Z$1:$AA$17,2,FALSE)+VLOOKUP(G15,Listas!$Z$1:$AA$17,2,FALSE)+VLOOKUP(H15,Listas!$Z$1:$AA$17,2,FALSE)+VLOOKUP(I15,Listas!$Z$1:$AA$17,2,FALSE)+VLOOKUP(J15,Listas!$Z$1:$AA$17,2,FALSE)+VLOOKUP(K15,Listas!$Z$1:$AA$17,2,FALSE)+VLOOKUP(L15,Listas!$Z$1:$AA$17,2,FALSE)))</f>
        <v/>
      </c>
      <c r="O15" s="50" t="str">
        <f t="shared" ref="O15" si="13">IF(OR(N15="",N15="Finalice la valoración del control para emitir su calificación"),"",IF(N15&lt;96,"Debe establecer un plan de acción en la hoja No. 7, que permita tener un control bien diseñado.","No debe establecer un plan de acción para mejorar el diseño del control."))</f>
        <v/>
      </c>
      <c r="P15" s="49"/>
      <c r="Q15" s="50" t="str">
        <f t="shared" ref="Q15" si="14">IFERROR(IF(OR(M15="",MID(P15,1,SEARCH(" =",P15:P15,1)-1)=""),"",
IF(AND(M15="Fuerte",MID(P15,1,SEARCH(" =",P15:P15,1)-1)="Fuerte"),"Fuerte",
IF(AND(M15="Moderado",MID(P15,1,SEARCH(" =",P15:P15,1)-1)="Moderado"),"Moderado",
IF(OR(M15="Débil",MID(P15,1,SEARCH(" =",P15:P15,1)-1)="Débil"),"Débil",
IF(OR(M15="Fuerte",MID(P15,1,SEARCH(" =",P15:P15,1)-1)="Moderado"),"Moderado",
IF(OR(M15="Moderado",MID(P15,1,SEARCH(" =",P15:P15,1)-1)="Fuerte"),"Moderado","")))))),"")</f>
        <v/>
      </c>
      <c r="R15" s="168" t="str">
        <f>IF(AND(N15="",N16="",N17=""),"",AVERAGE(N15:N17))</f>
        <v/>
      </c>
      <c r="S15" s="168" t="str">
        <f>IF(R15="","",
IF(R15=100,"Fuerte",
IF(R15&lt;50,"Débil",
IF(OR(R15&gt;=50,R15&lt;100),"Moderado",""))))</f>
        <v/>
      </c>
      <c r="T15" s="171" t="str">
        <f>IF(S15="","",IF(S15="Fuerte","NO","SI"))</f>
        <v/>
      </c>
      <c r="U15" s="134"/>
      <c r="V15" s="162" t="str">
        <f>IF(OR(S15="",U15=""),"",
IF(S15="Débil","No aplica desplazamiento por tener una solidez débil.",
IF(AND(S15="Fuerte",OR(U15="El control ayuda a disminuir directamente tanto la probabilidad como el impacto.",U15="El control ayuda a disminuir directamente la probabilidad e indirectamente el impacto.",U15="El control ayuda a disminuir directamente la probabilidad y el impacto no disminuye.")),2,
IF(AND(S15="Fuerte",U15="El control no disminuye la probabilidad y el impacto disminuye directamente."),0,
IF(AND(S15="Moderado",OR(U15="El control ayuda a disminuir directamente tanto la probabilidad como el impacto.",U15="El control ayuda a disminuir directamente la probabilidad e indirectamente el impacto.",U15="El control ayuda a disminuir directamente la probabilidad y el impacto no disminuye.")),1,
IF(AND(S15="Moderado",U15="El control no disminuye la probabilidad y el impacto disminuye directamente."),0,""))))))</f>
        <v/>
      </c>
      <c r="W15" s="165" t="str">
        <f>IF(AND($D$15&lt;&gt;"Corrupción",$D$15&lt;&gt;"Lavado de Activos",$D$15&lt;&gt;"Financiación del Terrorismo",$D$15&lt;&gt;"Trámites, OPAs y Consultas de Acceso a la Información Pública"),"",
IF(OR($D$15="Corrupción",$D$15="Lavado de Activos",$D$15="Financiación del Terrorismo",$D$15="Trámites, OPAs y Consultas de Acceso a la Información Pública"),
IF(V15="","",
IF(OR(V15="No aplica desplazamiento por tener una solidez débil.",V15=0),'2. Identificación del Riesgo'!$K$15,
IF(AND(S15="Fuerte",V15=2,OR('2. Identificación del Riesgo'!$K$15="Rara vez",'2. Identificación del Riesgo'!$K$15="Improbable",'2. Identificación del Riesgo'!$K$15="Posible")),"Rara vez",
IF(AND(S15="Fuerte",V15=2,'2. Identificación del Riesgo'!$K$15="Probable"),"Improbable",
IF(AND(S15="Fuerte",V15=2,'2. Identificación del Riesgo'!$K$15="Casi seguro"),"Posible",
IF(AND(S15="Moderado",V15=1,OR('2. Identificación del Riesgo'!$K$15="Rara vez",'2. Identificación del Riesgo'!$K$15:$K$17="Improbable")),"Rara vez",
IF(AND(S15="Moderado",V15=1,'2. Identificación del Riesgo'!$K$15="Posible"),"Improbable",
IF(AND(S15="Moderado",V15=1,'2. Identificación del Riesgo'!$K$15="Probable"),"Posible",
IF(AND(S15="Moderado",V15=1,'2. Identificación del Riesgo'!$K$15="Casi seguro"),"Probable","")))))))))))</f>
        <v/>
      </c>
      <c r="X15" s="3"/>
      <c r="Y15" s="3"/>
      <c r="Z15" s="3"/>
      <c r="AA15" s="3"/>
      <c r="AB15" s="3"/>
      <c r="AC15" s="3"/>
      <c r="AD15" s="3"/>
      <c r="AE15" s="3"/>
      <c r="AF15" s="3"/>
      <c r="AG15" s="3"/>
      <c r="AH15" s="3"/>
      <c r="AI15" s="3"/>
      <c r="AJ15" s="3"/>
      <c r="AK15" s="3"/>
      <c r="AL15" s="3"/>
      <c r="AM15" s="3"/>
    </row>
    <row r="16" spans="1:39" ht="45.75" customHeight="1">
      <c r="A16" s="132"/>
      <c r="B16" s="158"/>
      <c r="C16" s="101"/>
      <c r="D16" s="101"/>
      <c r="E16" s="56"/>
      <c r="F16" s="57"/>
      <c r="G16" s="57"/>
      <c r="H16" s="57"/>
      <c r="I16" s="57"/>
      <c r="J16" s="57"/>
      <c r="K16" s="57"/>
      <c r="L16" s="57"/>
      <c r="M16" s="50" t="str">
        <f t="shared" ref="M16:M17" si="15">IF(AND(N16&gt;=0,N16&lt;=85),"Débil",
IF(AND(N16&gt;=86,N16&lt;=95),"Moderado",
IF(AND(N16&gt;=96,N16&lt;=100),"Fuerte","")))</f>
        <v/>
      </c>
      <c r="N16" s="50" t="str">
        <f>IF(AND(F16="",G16="",H16="",I16="",J16="",K16="",L16=""),"",IF(OR(F16="",G16="",H16="",I16="",J16="",K16="",L16=""),"Finalice la valoración del control para emitir su calificación",VLOOKUP(F16,Listas!$Z$1:$AA$17,2,FALSE)+VLOOKUP(G16,Listas!$Z$1:$AA$17,2,FALSE)+VLOOKUP(H16,Listas!$Z$1:$AA$17,2,FALSE)+VLOOKUP(I16,Listas!$Z$1:$AA$17,2,FALSE)+VLOOKUP(J16,Listas!$Z$1:$AA$17,2,FALSE)+VLOOKUP(K16,Listas!$Z$1:$AA$17,2,FALSE)+VLOOKUP(L16,Listas!$Z$1:$AA$17,2,FALSE)))</f>
        <v/>
      </c>
      <c r="O16" s="50" t="str">
        <f t="shared" ref="O16:O17" si="16">IF(OR(N16="",N16="Finalice la valoración del control para emitir su calificación"),"",IF(N16&lt;96,"Debe establecer un plan de acción en la hoja No. 7, que permita tener un control bien diseñado.","No debe establecer un plan de acción para mejorar el diseño del control."))</f>
        <v/>
      </c>
      <c r="P16" s="49"/>
      <c r="Q16" s="50" t="str">
        <f t="shared" ref="Q16:Q17" si="17">IFERROR(IF(OR(M16="",MID(P16,1,SEARCH(" =",P16:P16,1)-1)=""),"",
IF(AND(M16="Fuerte",MID(P16,1,SEARCH(" =",P16:P16,1)-1)="Fuerte"),"Fuerte",
IF(AND(M16="Moderado",MID(P16,1,SEARCH(" =",P16:P16,1)-1)="Moderado"),"Moderado",
IF(OR(M16="Débil",MID(P16,1,SEARCH(" =",P16:P16,1)-1)="Débil"),"Débil",
IF(OR(M16="Fuerte",MID(P16,1,SEARCH(" =",P16:P16,1)-1)="Moderado"),"Moderado",
IF(OR(M16="Moderado",MID(P16,1,SEARCH(" =",P16:P16,1)-1)="Fuerte"),"Moderado","")))))),"")</f>
        <v/>
      </c>
      <c r="R16" s="169"/>
      <c r="S16" s="169"/>
      <c r="T16" s="172"/>
      <c r="U16" s="135"/>
      <c r="V16" s="163"/>
      <c r="W16" s="166"/>
      <c r="X16" s="3"/>
      <c r="Y16" s="3"/>
      <c r="Z16" s="3"/>
      <c r="AA16" s="3"/>
      <c r="AB16" s="3"/>
      <c r="AC16" s="3"/>
      <c r="AD16" s="3"/>
      <c r="AE16" s="3"/>
      <c r="AF16" s="3"/>
      <c r="AG16" s="3"/>
      <c r="AH16" s="3"/>
      <c r="AI16" s="3"/>
      <c r="AJ16" s="3"/>
      <c r="AK16" s="3"/>
      <c r="AL16" s="3"/>
      <c r="AM16" s="3"/>
    </row>
    <row r="17" spans="1:39" ht="45.75" customHeight="1">
      <c r="A17" s="132"/>
      <c r="B17" s="158"/>
      <c r="C17" s="101"/>
      <c r="D17" s="101"/>
      <c r="E17" s="56"/>
      <c r="F17" s="57"/>
      <c r="G17" s="57"/>
      <c r="H17" s="57"/>
      <c r="I17" s="57"/>
      <c r="J17" s="57"/>
      <c r="K17" s="57"/>
      <c r="L17" s="57"/>
      <c r="M17" s="50" t="str">
        <f t="shared" si="15"/>
        <v/>
      </c>
      <c r="N17" s="50" t="str">
        <f>IF(AND(F17="",G17="",H17="",I17="",J17="",K17="",L17=""),"",IF(OR(F17="",G17="",H17="",I17="",J17="",K17="",L17=""),"Finalice la valoración del control para emitir su calificación",VLOOKUP(F17,Listas!$Z$1:$AA$17,2,FALSE)+VLOOKUP(G17,Listas!$Z$1:$AA$17,2,FALSE)+VLOOKUP(H17,Listas!$Z$1:$AA$17,2,FALSE)+VLOOKUP(I17,Listas!$Z$1:$AA$17,2,FALSE)+VLOOKUP(J17,Listas!$Z$1:$AA$17,2,FALSE)+VLOOKUP(K17,Listas!$Z$1:$AA$17,2,FALSE)+VLOOKUP(L17,Listas!$Z$1:$AA$17,2,FALSE)))</f>
        <v/>
      </c>
      <c r="O17" s="50" t="str">
        <f t="shared" si="16"/>
        <v/>
      </c>
      <c r="P17" s="49"/>
      <c r="Q17" s="50" t="str">
        <f t="shared" si="17"/>
        <v/>
      </c>
      <c r="R17" s="170"/>
      <c r="S17" s="170"/>
      <c r="T17" s="173"/>
      <c r="U17" s="136"/>
      <c r="V17" s="164"/>
      <c r="W17" s="167"/>
      <c r="X17" s="3"/>
      <c r="Y17" s="3"/>
      <c r="Z17" s="3"/>
      <c r="AA17" s="3"/>
      <c r="AB17" s="3"/>
      <c r="AC17" s="3"/>
      <c r="AD17" s="3"/>
      <c r="AE17" s="3"/>
      <c r="AF17" s="3"/>
      <c r="AG17" s="3"/>
      <c r="AH17" s="3"/>
      <c r="AI17" s="3"/>
      <c r="AJ17" s="3"/>
      <c r="AK17" s="3"/>
      <c r="AL17" s="3"/>
      <c r="AM17" s="3"/>
    </row>
    <row r="18" spans="1:39" ht="45.75" customHeight="1">
      <c r="A18" s="132">
        <v>4</v>
      </c>
      <c r="B18" s="158"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Riesgo'!B18:B20,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C18" s="101"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Riesgo'!G18:G20,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D18" s="101" t="str">
        <f>IF(OR('2. Identificación del Riesgo'!H18:H20="Corrupción",'2. Identificación del Riesgo'!H18:H20="Lavado de Activos",'2. Identificación del Riesgo'!H18:H20="Financiación del Terrorismo",'2. Identificación del Riesgo'!H18:H20="Trámites, OPAs y Consultas de Acceso a la Información Pública"),'2. Identificación del Riesgo'!H18:H20,
IF('2. Identificación del Riesgo'!H18:H20="","",
IF(OR('2. Identificación del Riesgo'!H18:H20&lt;&gt;"Corrupción",'2. Identificación del Riesgo'!H18:H20&lt;&gt;"Lavado de Activos",'2. Identificación del Riesgo'!H18:H20&lt;&gt;"Financiación del Terrorismo",'2. Identificación del Riesgo'!H18:H20&lt;&gt;"Trámites, OPAs y Consultas de Acceso a la Información Pública"),"No aplica")))</f>
        <v>No aplica</v>
      </c>
      <c r="E18" s="56"/>
      <c r="F18" s="57"/>
      <c r="G18" s="57"/>
      <c r="H18" s="57"/>
      <c r="I18" s="57"/>
      <c r="J18" s="57"/>
      <c r="K18" s="57"/>
      <c r="L18" s="57"/>
      <c r="M18" s="50" t="str">
        <f t="shared" ref="M18" si="18">IF(AND(N18&gt;=0,N18&lt;=85),"Débil",
IF(AND(N18&gt;=86,N18&lt;=95),"Moderado",
IF(AND(N18&gt;=96,N18&lt;=100),"Fuerte","")))</f>
        <v/>
      </c>
      <c r="N18" s="50" t="str">
        <f>IF(AND(F18="",G18="",H18="",I18="",J18="",K18="",L18=""),"",IF(OR(F18="",G18="",H18="",I18="",J18="",K18="",L18=""),"Finalice la valoración del control para emitir su calificación",VLOOKUP(F18,Listas!$Z$1:$AA$17,2,FALSE)+VLOOKUP(G18,Listas!$Z$1:$AA$17,2,FALSE)+VLOOKUP(H18,Listas!$Z$1:$AA$17,2,FALSE)+VLOOKUP(I18,Listas!$Z$1:$AA$17,2,FALSE)+VLOOKUP(J18,Listas!$Z$1:$AA$17,2,FALSE)+VLOOKUP(K18,Listas!$Z$1:$AA$17,2,FALSE)+VLOOKUP(L18,Listas!$Z$1:$AA$17,2,FALSE)))</f>
        <v/>
      </c>
      <c r="O18" s="50" t="str">
        <f t="shared" ref="O18" si="19">IF(OR(N18="",N18="Finalice la valoración del control para emitir su calificación"),"",IF(N18&lt;96,"Debe establecer un plan de acción en la hoja No. 7, que permita tener un control bien diseñado.","No debe establecer un plan de acción para mejorar el diseño del control."))</f>
        <v/>
      </c>
      <c r="P18" s="49"/>
      <c r="Q18" s="50" t="str">
        <f t="shared" ref="Q18" si="20">IFERROR(IF(OR(M18="",MID(P18,1,SEARCH(" =",P18:P18,1)-1)=""),"",
IF(AND(M18="Fuerte",MID(P18,1,SEARCH(" =",P18:P18,1)-1)="Fuerte"),"Fuerte",
IF(AND(M18="Moderado",MID(P18,1,SEARCH(" =",P18:P18,1)-1)="Moderado"),"Moderado",
IF(OR(M18="Débil",MID(P18,1,SEARCH(" =",P18:P18,1)-1)="Débil"),"Débil",
IF(OR(M18="Fuerte",MID(P18,1,SEARCH(" =",P18:P18,1)-1)="Moderado"),"Moderado",
IF(OR(M18="Moderado",MID(P18,1,SEARCH(" =",P18:P18,1)-1)="Fuerte"),"Moderado","")))))),"")</f>
        <v/>
      </c>
      <c r="R18" s="168" t="str">
        <f t="shared" ref="R18" si="21">IF(AND(N18="",N19="",N20=""),"",AVERAGE(N18:N20))</f>
        <v/>
      </c>
      <c r="S18" s="168" t="str">
        <f t="shared" ref="S18" si="22">IF(R18="","",
IF(R18=100,"Fuerte",
IF(R18&lt;50,"Débil",
IF(OR(R18&gt;=50,R18&lt;100),"Moderado",""))))</f>
        <v/>
      </c>
      <c r="T18" s="171" t="str">
        <f t="shared" ref="T18" si="23">IF(S18="","",IF(S18="Fuerte","NO","SI"))</f>
        <v/>
      </c>
      <c r="U18" s="134"/>
      <c r="V18" s="162" t="str">
        <f t="shared" ref="V18" si="24">IF(OR(S18="",U18=""),"",
IF(S18="Débil","No aplica desplazamiento por tener una solidez débil.",
IF(AND(S18="Fuerte",OR(U18="El control ayuda a disminuir directamente tanto la probabilidad como el impacto.",U18="El control ayuda a disminuir directamente la probabilidad e indirectamente el impacto.",U18="El control ayuda a disminuir directamente la probabilidad y el impacto no disminuye.")),2,
IF(AND(S18="Fuerte",U18="El control no disminuye la probabilidad y el impacto disminuye directamente."),0,
IF(AND(S18="Moderado",OR(U18="El control ayuda a disminuir directamente tanto la probabilidad como el impacto.",U18="El control ayuda a disminuir directamente la probabilidad e indirectamente el impacto.",U18="El control ayuda a disminuir directamente la probabilidad y el impacto no disminuye.")),1,
IF(AND(S18="Moderado",U18="El control no disminuye la probabilidad y el impacto disminuye directamente."),0,""))))))</f>
        <v/>
      </c>
      <c r="W18" s="165" t="str">
        <f>IF(AND($D$18&lt;&gt;"Corrupción",$D$18&lt;&gt;"Lavado de Activos",$D$18&lt;&gt;"Financiación del Terrorismo",$D$18&lt;&gt;"Trámites, OPAs y Consultas de Acceso a la Información Pública"),"",
IF(OR($D$18="Corrupción",$D$18="Lavado de Activos",$D$18="Financiación del Terrorismo",$D$18="Trámites, OPAs y Consultas de Acceso a la Información Pública"),
IF(V18="","",
IF(OR(V18="No aplica desplazamiento por tener una solidez débil.",V18=0),'2. Identificación del Riesgo'!$K$180,
IF(AND(S18="Fuerte",V18=2,OR('2. Identificación del Riesgo'!$K$18="Rara vez",'2. Identificación del Riesgo'!$K$18="Improbable",'2. Identificación del Riesgo'!$K$18="Posible")),"Rara vez",
IF(AND(S18="Fuerte",V18=2,'2. Identificación del Riesgo'!$K$18="Probable"),"Improbable",
IF(AND(S18="Fuerte",V18=2,'2. Identificación del Riesgo'!$K$18="Casi seguro"),"Posible",
IF(AND(S18="Moderado",V18=1,OR('2. Identificación del Riesgo'!$K$18="Rara vez",'2. Identificación del Riesgo'!$K$18="Improbable")),"Rara vez",
IF(AND(S18="Moderado",V18=1,'2. Identificación del Riesgo'!$K$18="Posible"),"Improbable",
IF(AND(S18="Moderado",V18=1,'2. Identificación del Riesgo'!$K$18="Probable"),"Posible",
IF(AND(S18="Moderado",V18=1,'2. Identificación del Riesgo'!$K$18="Casi seguro"),"Probable","")))))))))))</f>
        <v/>
      </c>
      <c r="X18" s="3"/>
      <c r="Y18" s="3"/>
      <c r="Z18" s="3"/>
      <c r="AA18" s="3"/>
      <c r="AB18" s="3"/>
      <c r="AC18" s="3"/>
      <c r="AD18" s="3"/>
      <c r="AE18" s="3"/>
      <c r="AF18" s="3"/>
      <c r="AG18" s="3"/>
      <c r="AH18" s="3"/>
      <c r="AI18" s="3"/>
      <c r="AJ18" s="3"/>
      <c r="AK18" s="3"/>
      <c r="AL18" s="3"/>
      <c r="AM18" s="3"/>
    </row>
    <row r="19" spans="1:39" ht="45.75" customHeight="1">
      <c r="A19" s="132"/>
      <c r="B19" s="158"/>
      <c r="C19" s="101"/>
      <c r="D19" s="101"/>
      <c r="E19" s="56"/>
      <c r="F19" s="57"/>
      <c r="G19" s="57"/>
      <c r="H19" s="57"/>
      <c r="I19" s="57"/>
      <c r="J19" s="57"/>
      <c r="K19" s="57"/>
      <c r="L19" s="57"/>
      <c r="M19" s="50" t="str">
        <f t="shared" ref="M19:M20" si="25">IF(AND(N19&gt;=0,N19&lt;=85),"Débil",
IF(AND(N19&gt;=86,N19&lt;=95),"Moderado",
IF(AND(N19&gt;=96,N19&lt;=100),"Fuerte","")))</f>
        <v/>
      </c>
      <c r="N19" s="50" t="str">
        <f>IF(AND(F19="",G19="",H19="",I19="",J19="",K19="",L19=""),"",IF(OR(F19="",G19="",H19="",I19="",J19="",K19="",L19=""),"Finalice la valoración del control para emitir su calificación",VLOOKUP(F19,Listas!$Z$1:$AA$17,2,FALSE)+VLOOKUP(G19,Listas!$Z$1:$AA$17,2,FALSE)+VLOOKUP(H19,Listas!$Z$1:$AA$17,2,FALSE)+VLOOKUP(I19,Listas!$Z$1:$AA$17,2,FALSE)+VLOOKUP(J19,Listas!$Z$1:$AA$17,2,FALSE)+VLOOKUP(K19,Listas!$Z$1:$AA$17,2,FALSE)+VLOOKUP(L19,Listas!$Z$1:$AA$17,2,FALSE)))</f>
        <v/>
      </c>
      <c r="O19" s="50" t="str">
        <f t="shared" ref="O19:O20" si="26">IF(OR(N19="",N19="Finalice la valoración del control para emitir su calificación"),"",IF(N19&lt;96,"Debe establecer un plan de acción en la hoja No. 7, que permita tener un control bien diseñado.","No debe establecer un plan de acción para mejorar el diseño del control."))</f>
        <v/>
      </c>
      <c r="P19" s="49"/>
      <c r="Q19" s="50" t="str">
        <f t="shared" ref="Q19:Q20" si="27">IFERROR(IF(OR(M19="",MID(P19,1,SEARCH(" =",P19:P19,1)-1)=""),"",
IF(AND(M19="Fuerte",MID(P19,1,SEARCH(" =",P19:P19,1)-1)="Fuerte"),"Fuerte",
IF(AND(M19="Moderado",MID(P19,1,SEARCH(" =",P19:P19,1)-1)="Moderado"),"Moderado",
IF(OR(M19="Débil",MID(P19,1,SEARCH(" =",P19:P19,1)-1)="Débil"),"Débil",
IF(OR(M19="Fuerte",MID(P19,1,SEARCH(" =",P19:P19,1)-1)="Moderado"),"Moderado",
IF(OR(M19="Moderado",MID(P19,1,SEARCH(" =",P19:P19,1)-1)="Fuerte"),"Moderado","")))))),"")</f>
        <v/>
      </c>
      <c r="R19" s="169"/>
      <c r="S19" s="169"/>
      <c r="T19" s="172"/>
      <c r="U19" s="135"/>
      <c r="V19" s="163"/>
      <c r="W19" s="166"/>
      <c r="X19" s="3"/>
      <c r="Y19" s="3"/>
      <c r="Z19" s="3"/>
      <c r="AA19" s="3"/>
      <c r="AB19" s="3"/>
      <c r="AC19" s="3"/>
      <c r="AD19" s="3"/>
      <c r="AE19" s="3"/>
      <c r="AF19" s="3"/>
      <c r="AG19" s="3"/>
      <c r="AH19" s="3"/>
      <c r="AI19" s="3"/>
      <c r="AJ19" s="3"/>
      <c r="AK19" s="3"/>
      <c r="AL19" s="3"/>
      <c r="AM19" s="3"/>
    </row>
    <row r="20" spans="1:39" ht="45.75" customHeight="1">
      <c r="A20" s="132"/>
      <c r="B20" s="158"/>
      <c r="C20" s="101"/>
      <c r="D20" s="101"/>
      <c r="E20" s="56"/>
      <c r="F20" s="57"/>
      <c r="G20" s="57"/>
      <c r="H20" s="57"/>
      <c r="I20" s="57"/>
      <c r="J20" s="57"/>
      <c r="K20" s="57"/>
      <c r="L20" s="57"/>
      <c r="M20" s="50" t="str">
        <f t="shared" si="25"/>
        <v/>
      </c>
      <c r="N20" s="50" t="str">
        <f>IF(AND(F20="",G20="",H20="",I20="",J20="",K20="",L20=""),"",IF(OR(F20="",G20="",H20="",I20="",J20="",K20="",L20=""),"Finalice la valoración del control para emitir su calificación",VLOOKUP(F20,Listas!$Z$1:$AA$17,2,FALSE)+VLOOKUP(G20,Listas!$Z$1:$AA$17,2,FALSE)+VLOOKUP(H20,Listas!$Z$1:$AA$17,2,FALSE)+VLOOKUP(I20,Listas!$Z$1:$AA$17,2,FALSE)+VLOOKUP(J20,Listas!$Z$1:$AA$17,2,FALSE)+VLOOKUP(K20,Listas!$Z$1:$AA$17,2,FALSE)+VLOOKUP(L20,Listas!$Z$1:$AA$17,2,FALSE)))</f>
        <v/>
      </c>
      <c r="O20" s="50" t="str">
        <f t="shared" si="26"/>
        <v/>
      </c>
      <c r="P20" s="49"/>
      <c r="Q20" s="50" t="str">
        <f t="shared" si="27"/>
        <v/>
      </c>
      <c r="R20" s="170"/>
      <c r="S20" s="170"/>
      <c r="T20" s="173"/>
      <c r="U20" s="136"/>
      <c r="V20" s="164"/>
      <c r="W20" s="167"/>
      <c r="X20" s="3"/>
      <c r="Y20" s="3"/>
      <c r="Z20" s="3"/>
      <c r="AA20" s="3"/>
      <c r="AB20" s="3"/>
      <c r="AC20" s="3"/>
      <c r="AD20" s="3"/>
      <c r="AE20" s="3"/>
      <c r="AF20" s="3"/>
      <c r="AG20" s="3"/>
      <c r="AH20" s="3"/>
      <c r="AI20" s="3"/>
      <c r="AJ20" s="3"/>
      <c r="AK20" s="3"/>
      <c r="AL20" s="3"/>
      <c r="AM20" s="3"/>
    </row>
    <row r="21" spans="1:39" ht="45.75" customHeight="1">
      <c r="A21" s="132">
        <v>5</v>
      </c>
      <c r="B21" s="158"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Riesgo'!B21:B23,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No aplica</v>
      </c>
      <c r="C21" s="101"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Riesgo'!G21:G23,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No aplica</v>
      </c>
      <c r="D21" s="101" t="str">
        <f>IF(OR('2. Identificación del Riesgo'!H21:H23="Corrupción",'2. Identificación del Riesgo'!H21:H23="Lavado de Activos",'2. Identificación del Riesgo'!H21:H23="Financiación del Terrorismo",'2. Identificación del Riesgo'!H21:H23="Trámites, OPAs y Consultas de Acceso a la Información Pública"),'2. Identificación del Riesgo'!H21:H23,
IF('2. Identificación del Riesgo'!H21:H23="","",
IF(OR('2. Identificación del Riesgo'!H21:H23&lt;&gt;"Corrupción",'2. Identificación del Riesgo'!H21:H23&lt;&gt;"Lavado de Activos",'2. Identificación del Riesgo'!H21:H23&lt;&gt;"Financiación del Terrorismo",'2. Identificación del Riesgo'!H21:H23&lt;&gt;"Trámites, OPAs y Consultas de Acceso a la Información Pública"),"No aplica")))</f>
        <v>No aplica</v>
      </c>
      <c r="E21" s="56"/>
      <c r="F21" s="57"/>
      <c r="G21" s="57"/>
      <c r="H21" s="57"/>
      <c r="I21" s="57"/>
      <c r="J21" s="57"/>
      <c r="K21" s="57"/>
      <c r="L21" s="57"/>
      <c r="M21" s="50" t="str">
        <f t="shared" ref="M21" si="28">IF(AND(N21&gt;=0,N21&lt;=85),"Débil",
IF(AND(N21&gt;=86,N21&lt;=95),"Moderado",
IF(AND(N21&gt;=96,N21&lt;=100),"Fuerte","")))</f>
        <v/>
      </c>
      <c r="N21" s="50" t="str">
        <f>IF(AND(F21="",G21="",H21="",I21="",J21="",K21="",L21=""),"",IF(OR(F21="",G21="",H21="",I21="",J21="",K21="",L21=""),"Finalice la valoración del control para emitir su calificación",VLOOKUP(F21,Listas!$Z$1:$AA$17,2,FALSE)+VLOOKUP(G21,Listas!$Z$1:$AA$17,2,FALSE)+VLOOKUP(H21,Listas!$Z$1:$AA$17,2,FALSE)+VLOOKUP(I21,Listas!$Z$1:$AA$17,2,FALSE)+VLOOKUP(J21,Listas!$Z$1:$AA$17,2,FALSE)+VLOOKUP(K21,Listas!$Z$1:$AA$17,2,FALSE)+VLOOKUP(L21,Listas!$Z$1:$AA$17,2,FALSE)))</f>
        <v/>
      </c>
      <c r="O21" s="50" t="str">
        <f t="shared" ref="O21" si="29">IF(OR(N21="",N21="Finalice la valoración del control para emitir su calificación"),"",IF(N21&lt;96,"Debe establecer un plan de acción en la hoja No. 7, que permita tener un control bien diseñado.","No debe establecer un plan de acción para mejorar el diseño del control."))</f>
        <v/>
      </c>
      <c r="P21" s="49"/>
      <c r="Q21" s="50" t="str">
        <f t="shared" ref="Q21" si="30">IFERROR(IF(OR(M21="",MID(P21,1,SEARCH(" =",P21:P21,1)-1)=""),"",
IF(AND(M21="Fuerte",MID(P21,1,SEARCH(" =",P21:P21,1)-1)="Fuerte"),"Fuerte",
IF(AND(M21="Moderado",MID(P21,1,SEARCH(" =",P21:P21,1)-1)="Moderado"),"Moderado",
IF(OR(M21="Débil",MID(P21,1,SEARCH(" =",P21:P21,1)-1)="Débil"),"Débil",
IF(OR(M21="Fuerte",MID(P21,1,SEARCH(" =",P21:P21,1)-1)="Moderado"),"Moderado",
IF(OR(M21="Moderado",MID(P21,1,SEARCH(" =",P21:P21,1)-1)="Fuerte"),"Moderado","")))))),"")</f>
        <v/>
      </c>
      <c r="R21" s="168" t="str">
        <f t="shared" ref="R21" si="31">IF(AND(N21="",N22="",N23=""),"",AVERAGE(N21:N23))</f>
        <v/>
      </c>
      <c r="S21" s="168" t="str">
        <f t="shared" ref="S21" si="32">IF(R21="","",
IF(R21=100,"Fuerte",
IF(R21&lt;50,"Débil",
IF(OR(R21&gt;=50,R21&lt;100),"Moderado",""))))</f>
        <v/>
      </c>
      <c r="T21" s="171" t="str">
        <f t="shared" ref="T21" si="33">IF(S21="","",IF(S21="Fuerte","NO","SI"))</f>
        <v/>
      </c>
      <c r="U21" s="134"/>
      <c r="V21" s="162" t="str">
        <f t="shared" ref="V21" si="34">IF(OR(S21="",U21=""),"",
IF(S21="Débil","No aplica desplazamiento por tener una solidez débil.",
IF(AND(S21="Fuerte",OR(U21="El control ayuda a disminuir directamente tanto la probabilidad como el impacto.",U21="El control ayuda a disminuir directamente la probabilidad e indirectamente el impacto.",U21="El control ayuda a disminuir directamente la probabilidad y el impacto no disminuye.")),2,
IF(AND(S21="Fuerte",U21="El control no disminuye la probabilidad y el impacto disminuye directamente."),0,
IF(AND(S21="Moderado",OR(U21="El control ayuda a disminuir directamente tanto la probabilidad como el impacto.",U21="El control ayuda a disminuir directamente la probabilidad e indirectamente el impacto.",U21="El control ayuda a disminuir directamente la probabilidad y el impacto no disminuye.")),1,
IF(AND(S21="Moderado",U21="El control no disminuye la probabilidad y el impacto disminuye directamente."),0,""))))))</f>
        <v/>
      </c>
      <c r="W21" s="165" t="str">
        <f>IF(AND($D$21&lt;&gt;"Corrupción",$D$21&lt;&gt;"Lavado de Activos",$D$21&lt;&gt;"Financiación del Terrorismo",$D$21&lt;&gt;"Trámites, OPAs y Consultas de Acceso a la Información Pública"),"",
IF(OR($D$21="Corrupción",$D$21="Lavado de Activos",$D$21="Financiación del Terrorismo",$D$21="Trámites, OPAs y Consultas de Acceso a la Información Pública"),
IF(V21="","",
IF(OR(V21="No aplica desplazamiento por tener una solidez débil.",V21=0),'2. Identificación del Riesgo'!$K$21,
IF(AND(S21="Fuerte",V21=2,OR('2. Identificación del Riesgo'!$K$21="Rara vez",'2. Identificación del Riesgo'!$K$21="Improbable",'2. Identificación del Riesgo'!$K$21="Posible")),"Rara vez",
IF(AND(S21="Fuerte",V21=2,'2. Identificación del Riesgo'!$K$21="Probable"),"Improbable",
IF(AND(S21="Fuerte",V21=2,'2. Identificación del Riesgo'!$K$21="Casi seguro"),"Posible",
IF(AND(S21="Moderado",V21=1,OR('2. Identificación del Riesgo'!$K$21="Rara vez",'2. Identificación del Riesgo'!$K$21="Improbable")),"Rara vez",
IF(AND(S21="Moderado",V21=1,'2. Identificación del Riesgo'!$K$21="Posible"),"Improbable",
IF(AND(S21="Moderado",V21=1,'2. Identificación del Riesgo'!$K$21="Probable"),"Posible",
IF(AND(S21="Moderado",V21=1,'2. Identificación del Riesgo'!$K$21="Casi seguro"),"Probable","")))))))))))</f>
        <v/>
      </c>
      <c r="X21" s="3"/>
      <c r="Y21" s="3"/>
      <c r="Z21" s="3"/>
      <c r="AA21" s="3"/>
      <c r="AB21" s="3"/>
      <c r="AC21" s="3"/>
      <c r="AD21" s="3"/>
      <c r="AE21" s="3"/>
      <c r="AF21" s="3"/>
      <c r="AG21" s="3"/>
      <c r="AH21" s="3"/>
      <c r="AI21" s="3"/>
      <c r="AJ21" s="3"/>
      <c r="AK21" s="3"/>
      <c r="AL21" s="3"/>
      <c r="AM21" s="3"/>
    </row>
    <row r="22" spans="1:39" ht="45.75" customHeight="1">
      <c r="A22" s="132"/>
      <c r="B22" s="158"/>
      <c r="C22" s="101"/>
      <c r="D22" s="101"/>
      <c r="E22" s="56"/>
      <c r="F22" s="57"/>
      <c r="G22" s="57"/>
      <c r="H22" s="57"/>
      <c r="I22" s="57"/>
      <c r="J22" s="57"/>
      <c r="K22" s="57"/>
      <c r="L22" s="57"/>
      <c r="M22" s="50" t="str">
        <f t="shared" ref="M22:M23" si="35">IF(AND(N22&gt;=0,N22&lt;=85),"Débil",
IF(AND(N22&gt;=86,N22&lt;=95),"Moderado",
IF(AND(N22&gt;=96,N22&lt;=100),"Fuerte","")))</f>
        <v/>
      </c>
      <c r="N22" s="50" t="str">
        <f>IF(AND(F22="",G22="",H22="",I22="",J22="",K22="",L22=""),"",IF(OR(F22="",G22="",H22="",I22="",J22="",K22="",L22=""),"Finalice la valoración del control para emitir su calificación",VLOOKUP(F22,Listas!$Z$1:$AA$17,2,FALSE)+VLOOKUP(G22,Listas!$Z$1:$AA$17,2,FALSE)+VLOOKUP(H22,Listas!$Z$1:$AA$17,2,FALSE)+VLOOKUP(I22,Listas!$Z$1:$AA$17,2,FALSE)+VLOOKUP(J22,Listas!$Z$1:$AA$17,2,FALSE)+VLOOKUP(K22,Listas!$Z$1:$AA$17,2,FALSE)+VLOOKUP(L22,Listas!$Z$1:$AA$17,2,FALSE)))</f>
        <v/>
      </c>
      <c r="O22" s="50" t="str">
        <f t="shared" ref="O22:O23" si="36">IF(OR(N22="",N22="Finalice la valoración del control para emitir su calificación"),"",IF(N22&lt;96,"Debe establecer un plan de acción en la hoja No. 7, que permita tener un control bien diseñado.","No debe establecer un plan de acción para mejorar el diseño del control."))</f>
        <v/>
      </c>
      <c r="P22" s="49"/>
      <c r="Q22" s="50" t="str">
        <f t="shared" ref="Q22:Q23" si="37">IFERROR(IF(OR(M22="",MID(P22,1,SEARCH(" =",P22:P22,1)-1)=""),"",
IF(AND(M22="Fuerte",MID(P22,1,SEARCH(" =",P22:P22,1)-1)="Fuerte"),"Fuerte",
IF(AND(M22="Moderado",MID(P22,1,SEARCH(" =",P22:P22,1)-1)="Moderado"),"Moderado",
IF(OR(M22="Débil",MID(P22,1,SEARCH(" =",P22:P22,1)-1)="Débil"),"Débil",
IF(OR(M22="Fuerte",MID(P22,1,SEARCH(" =",P22:P22,1)-1)="Moderado"),"Moderado",
IF(OR(M22="Moderado",MID(P22,1,SEARCH(" =",P22:P22,1)-1)="Fuerte"),"Moderado","")))))),"")</f>
        <v/>
      </c>
      <c r="R22" s="169"/>
      <c r="S22" s="169"/>
      <c r="T22" s="172"/>
      <c r="U22" s="135"/>
      <c r="V22" s="163"/>
      <c r="W22" s="166"/>
      <c r="X22" s="3"/>
      <c r="Y22" s="3"/>
      <c r="Z22" s="3"/>
      <c r="AA22" s="3"/>
      <c r="AB22" s="3"/>
      <c r="AC22" s="3"/>
      <c r="AD22" s="3"/>
      <c r="AE22" s="3"/>
      <c r="AF22" s="3"/>
      <c r="AG22" s="3"/>
      <c r="AH22" s="3"/>
      <c r="AI22" s="3"/>
      <c r="AJ22" s="3"/>
      <c r="AK22" s="3"/>
      <c r="AL22" s="3"/>
      <c r="AM22" s="3"/>
    </row>
    <row r="23" spans="1:39" ht="45.75" customHeight="1">
      <c r="A23" s="132"/>
      <c r="B23" s="158"/>
      <c r="C23" s="101"/>
      <c r="D23" s="101"/>
      <c r="E23" s="56"/>
      <c r="F23" s="57"/>
      <c r="G23" s="57"/>
      <c r="H23" s="57"/>
      <c r="I23" s="57"/>
      <c r="J23" s="57"/>
      <c r="K23" s="57"/>
      <c r="L23" s="57"/>
      <c r="M23" s="50" t="str">
        <f t="shared" si="35"/>
        <v/>
      </c>
      <c r="N23" s="50" t="str">
        <f>IF(AND(F23="",G23="",H23="",I23="",J23="",K23="",L23=""),"",IF(OR(F23="",G23="",H23="",I23="",J23="",K23="",L23=""),"Finalice la valoración del control para emitir su calificación",VLOOKUP(F23,Listas!$Z$1:$AA$17,2,FALSE)+VLOOKUP(G23,Listas!$Z$1:$AA$17,2,FALSE)+VLOOKUP(H23,Listas!$Z$1:$AA$17,2,FALSE)+VLOOKUP(I23,Listas!$Z$1:$AA$17,2,FALSE)+VLOOKUP(J23,Listas!$Z$1:$AA$17,2,FALSE)+VLOOKUP(K23,Listas!$Z$1:$AA$17,2,FALSE)+VLOOKUP(L23,Listas!$Z$1:$AA$17,2,FALSE)))</f>
        <v/>
      </c>
      <c r="O23" s="50" t="str">
        <f t="shared" si="36"/>
        <v/>
      </c>
      <c r="P23" s="49"/>
      <c r="Q23" s="50" t="str">
        <f t="shared" si="37"/>
        <v/>
      </c>
      <c r="R23" s="170"/>
      <c r="S23" s="170"/>
      <c r="T23" s="173"/>
      <c r="U23" s="136"/>
      <c r="V23" s="164"/>
      <c r="W23" s="167"/>
      <c r="X23" s="3"/>
      <c r="Y23" s="3"/>
      <c r="Z23" s="3"/>
      <c r="AA23" s="3"/>
      <c r="AB23" s="3"/>
      <c r="AC23" s="3"/>
      <c r="AD23" s="3"/>
      <c r="AE23" s="3"/>
      <c r="AF23" s="3"/>
      <c r="AG23" s="3"/>
      <c r="AH23" s="3"/>
      <c r="AI23" s="3"/>
      <c r="AJ23" s="3"/>
      <c r="AK23" s="3"/>
      <c r="AL23" s="3"/>
      <c r="AM23" s="3"/>
    </row>
    <row r="24" spans="1:39" ht="45.75" customHeight="1">
      <c r="A24" s="132">
        <v>6</v>
      </c>
      <c r="B24" s="158"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Riesgo'!B24:B26,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C24" s="101"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Riesgo'!G24:G26,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D24" s="101" t="str">
        <f>IF(OR('2. Identificación del Riesgo'!H24:H26="Corrupción",'2. Identificación del Riesgo'!H24:H26="Lavado de Activos",'2. Identificación del Riesgo'!H24:H26="Financiación del Terrorismo",'2. Identificación del Riesgo'!H24:H26="Trámites, OPAs y Consultas de Acceso a la Información Pública"),'2. Identificación del Riesgo'!H24:H26,
IF('2. Identificación del Riesgo'!H24:H26="","",
IF(OR('2. Identificación del Riesgo'!H24:H26&lt;&gt;"Corrupción",'2. Identificación del Riesgo'!H24:H26&lt;&gt;"Lavado de Activos",'2. Identificación del Riesgo'!H24:H26&lt;&gt;"Financiación del Terrorismo",'2. Identificación del Riesgo'!H24:H26&lt;&gt;"Trámites, OPAs y Consultas de Acceso a la Información Pública"),"No aplica")))</f>
        <v>No aplica</v>
      </c>
      <c r="E24" s="56"/>
      <c r="F24" s="57"/>
      <c r="G24" s="57"/>
      <c r="H24" s="57"/>
      <c r="I24" s="57"/>
      <c r="J24" s="57"/>
      <c r="K24" s="57"/>
      <c r="L24" s="57"/>
      <c r="M24" s="50" t="str">
        <f t="shared" ref="M24" si="38">IF(AND(N24&gt;=0,N24&lt;=85),"Débil",
IF(AND(N24&gt;=86,N24&lt;=95),"Moderado",
IF(AND(N24&gt;=96,N24&lt;=100),"Fuerte","")))</f>
        <v/>
      </c>
      <c r="N24" s="50" t="str">
        <f>IF(AND(F24="",G24="",H24="",I24="",J24="",K24="",L24=""),"",IF(OR(F24="",G24="",H24="",I24="",J24="",K24="",L24=""),"Finalice la valoración del control para emitir su calificación",VLOOKUP(F24,Listas!$Z$1:$AA$17,2,FALSE)+VLOOKUP(G24,Listas!$Z$1:$AA$17,2,FALSE)+VLOOKUP(H24,Listas!$Z$1:$AA$17,2,FALSE)+VLOOKUP(I24,Listas!$Z$1:$AA$17,2,FALSE)+VLOOKUP(J24,Listas!$Z$1:$AA$17,2,FALSE)+VLOOKUP(K24,Listas!$Z$1:$AA$17,2,FALSE)+VLOOKUP(L24,Listas!$Z$1:$AA$17,2,FALSE)))</f>
        <v/>
      </c>
      <c r="O24" s="50" t="str">
        <f t="shared" ref="O24" si="39">IF(OR(N24="",N24="Finalice la valoración del control para emitir su calificación"),"",IF(N24&lt;96,"Debe establecer un plan de acción en la hoja No. 7, que permita tener un control bien diseñado.","No debe establecer un plan de acción para mejorar el diseño del control."))</f>
        <v/>
      </c>
      <c r="P24" s="49"/>
      <c r="Q24" s="50" t="str">
        <f t="shared" ref="Q24" si="40">IFERROR(IF(OR(M24="",MID(P24,1,SEARCH(" =",P24:P24,1)-1)=""),"",
IF(AND(M24="Fuerte",MID(P24,1,SEARCH(" =",P24:P24,1)-1)="Fuerte"),"Fuerte",
IF(AND(M24="Moderado",MID(P24,1,SEARCH(" =",P24:P24,1)-1)="Moderado"),"Moderado",
IF(OR(M24="Débil",MID(P24,1,SEARCH(" =",P24:P24,1)-1)="Débil"),"Débil",
IF(OR(M24="Fuerte",MID(P24,1,SEARCH(" =",P24:P24,1)-1)="Moderado"),"Moderado",
IF(OR(M24="Moderado",MID(P24,1,SEARCH(" =",P24:P24,1)-1)="Fuerte"),"Moderado","")))))),"")</f>
        <v/>
      </c>
      <c r="R24" s="168" t="str">
        <f t="shared" ref="R24" si="41">IF(AND(N24="",N25="",N26=""),"",AVERAGE(N24:N26))</f>
        <v/>
      </c>
      <c r="S24" s="168" t="str">
        <f t="shared" ref="S24" si="42">IF(R24="","",
IF(R24=100,"Fuerte",
IF(R24&lt;50,"Débil",
IF(OR(R24&gt;=50,R24&lt;100),"Moderado",""))))</f>
        <v/>
      </c>
      <c r="T24" s="171" t="str">
        <f t="shared" ref="T24" si="43">IF(S24="","",IF(S24="Fuerte","NO","SI"))</f>
        <v/>
      </c>
      <c r="U24" s="134"/>
      <c r="V24" s="162" t="str">
        <f t="shared" ref="V24" si="44">IF(OR(S24="",U24=""),"",
IF(S24="Débil","No aplica desplazamiento por tener una solidez débil.",
IF(AND(S24="Fuerte",OR(U24="El control ayuda a disminuir directamente tanto la probabilidad como el impacto.",U24="El control ayuda a disminuir directamente la probabilidad e indirectamente el impacto.",U24="El control ayuda a disminuir directamente la probabilidad y el impacto no disminuye.")),2,
IF(AND(S24="Fuerte",U24="El control no disminuye la probabilidad y el impacto disminuye directamente."),0,
IF(AND(S24="Moderado",OR(U24="El control ayuda a disminuir directamente tanto la probabilidad como el impacto.",U24="El control ayuda a disminuir directamente la probabilidad e indirectamente el impacto.",U24="El control ayuda a disminuir directamente la probabilidad y el impacto no disminuye.")),1,
IF(AND(S24="Moderado",U24="El control no disminuye la probabilidad y el impacto disminuye directamente."),0,""))))))</f>
        <v/>
      </c>
      <c r="W24" s="165" t="str">
        <f>IF(AND($D$24&lt;&gt;"Corrupción",$D$24&lt;&gt;"Lavado de Activos",$D$24&lt;&gt;"Financiación del Terrorismo",$D$24&lt;&gt;"Trámites, OPAs y Consultas de Acceso a la Información Pública"),"",
IF(OR($D$24="Corrupción",$D$24="Lavado de Activos",$D$24="Financiación del Terrorismo",$D$24="Trámites, OPAs y Consultas de Acceso a la Información Pública"),
IF(V24="","",
IF(OR(V24="No aplica desplazamiento por tener una solidez débil.",V24=0),'2. Identificación del Riesgo'!$K$24,
IF(AND(S24="Fuerte",V24=2,OR('2. Identificación del Riesgo'!$K$24="Rara vez",'2. Identificación del Riesgo'!$K$24="Improbable",'2. Identificación del Riesgo'!$K$24="Posible")),"Rara vez",
IF(AND(S24="Fuerte",V24=2,'2. Identificación del Riesgo'!$K$24="Probable"),"Improbable",
IF(AND(S24="Fuerte",V24=2,'2. Identificación del Riesgo'!$K$24="Casi seguro"),"Posible",
IF(AND(S24="Moderado",V24=1,OR('2. Identificación del Riesgo'!$K$24="Rara vez",'2. Identificación del Riesgo'!$K$24="Improbable")),"Rara vez",
IF(AND(S24="Moderado",V24=1,'2. Identificación del Riesgo'!$K$24="Posible"),"Improbable",
IF(AND(S24="Moderado",V24=1,'2. Identificación del Riesgo'!$K$24="Probable"),"Posible",
IF(AND(S24="Moderado",V24=1,'2. Identificación del Riesgo'!$K$24="Casi seguro"),"Probable","")))))))))))</f>
        <v/>
      </c>
      <c r="X24" s="3"/>
      <c r="Y24" s="3"/>
      <c r="Z24" s="3"/>
      <c r="AA24" s="3"/>
      <c r="AB24" s="3"/>
      <c r="AC24" s="3"/>
      <c r="AD24" s="3"/>
      <c r="AE24" s="3"/>
      <c r="AF24" s="3"/>
      <c r="AG24" s="3"/>
      <c r="AH24" s="3"/>
      <c r="AI24" s="3"/>
      <c r="AJ24" s="3"/>
      <c r="AK24" s="3"/>
      <c r="AL24" s="3"/>
      <c r="AM24" s="3"/>
    </row>
    <row r="25" spans="1:39" ht="45.75" customHeight="1">
      <c r="A25" s="132"/>
      <c r="B25" s="158"/>
      <c r="C25" s="101"/>
      <c r="D25" s="101"/>
      <c r="E25" s="56"/>
      <c r="F25" s="57"/>
      <c r="G25" s="57"/>
      <c r="H25" s="57"/>
      <c r="I25" s="57"/>
      <c r="J25" s="57"/>
      <c r="K25" s="57"/>
      <c r="L25" s="57"/>
      <c r="M25" s="50" t="str">
        <f t="shared" ref="M25:M26" si="45">IF(AND(N25&gt;=0,N25&lt;=85),"Débil",
IF(AND(N25&gt;=86,N25&lt;=95),"Moderado",
IF(AND(N25&gt;=96,N25&lt;=100),"Fuerte","")))</f>
        <v/>
      </c>
      <c r="N25" s="50" t="str">
        <f>IF(AND(F25="",G25="",H25="",I25="",J25="",K25="",L25=""),"",IF(OR(F25="",G25="",H25="",I25="",J25="",K25="",L25=""),"Finalice la valoración del control para emitir su calificación",VLOOKUP(F25,Listas!$Z$1:$AA$17,2,FALSE)+VLOOKUP(G25,Listas!$Z$1:$AA$17,2,FALSE)+VLOOKUP(H25,Listas!$Z$1:$AA$17,2,FALSE)+VLOOKUP(I25,Listas!$Z$1:$AA$17,2,FALSE)+VLOOKUP(J25,Listas!$Z$1:$AA$17,2,FALSE)+VLOOKUP(K25,Listas!$Z$1:$AA$17,2,FALSE)+VLOOKUP(L25,Listas!$Z$1:$AA$17,2,FALSE)))</f>
        <v/>
      </c>
      <c r="O25" s="50" t="str">
        <f t="shared" ref="O25:O26" si="46">IF(OR(N25="",N25="Finalice la valoración del control para emitir su calificación"),"",IF(N25&lt;96,"Debe establecer un plan de acción en la hoja No. 7, que permita tener un control bien diseñado.","No debe establecer un plan de acción para mejorar el diseño del control."))</f>
        <v/>
      </c>
      <c r="P25" s="49"/>
      <c r="Q25" s="50" t="str">
        <f t="shared" ref="Q25:Q26" si="47">IFERROR(IF(OR(M25="",MID(P25,1,SEARCH(" =",P25:P25,1)-1)=""),"",
IF(AND(M25="Fuerte",MID(P25,1,SEARCH(" =",P25:P25,1)-1)="Fuerte"),"Fuerte",
IF(AND(M25="Moderado",MID(P25,1,SEARCH(" =",P25:P25,1)-1)="Moderado"),"Moderado",
IF(OR(M25="Débil",MID(P25,1,SEARCH(" =",P25:P25,1)-1)="Débil"),"Débil",
IF(OR(M25="Fuerte",MID(P25,1,SEARCH(" =",P25:P25,1)-1)="Moderado"),"Moderado",
IF(OR(M25="Moderado",MID(P25,1,SEARCH(" =",P25:P25,1)-1)="Fuerte"),"Moderado","")))))),"")</f>
        <v/>
      </c>
      <c r="R25" s="169"/>
      <c r="S25" s="169"/>
      <c r="T25" s="172"/>
      <c r="U25" s="135"/>
      <c r="V25" s="163"/>
      <c r="W25" s="166"/>
      <c r="X25" s="3"/>
      <c r="Y25" s="3"/>
      <c r="Z25" s="3"/>
      <c r="AA25" s="3"/>
      <c r="AB25" s="3"/>
      <c r="AC25" s="3"/>
      <c r="AD25" s="3"/>
      <c r="AE25" s="3"/>
      <c r="AF25" s="3"/>
      <c r="AG25" s="3"/>
      <c r="AH25" s="3"/>
      <c r="AI25" s="3"/>
      <c r="AJ25" s="3"/>
      <c r="AK25" s="3"/>
      <c r="AL25" s="3"/>
      <c r="AM25" s="3"/>
    </row>
    <row r="26" spans="1:39" ht="45.75" customHeight="1">
      <c r="A26" s="132"/>
      <c r="B26" s="158"/>
      <c r="C26" s="101"/>
      <c r="D26" s="101"/>
      <c r="E26" s="56"/>
      <c r="F26" s="57"/>
      <c r="G26" s="57"/>
      <c r="H26" s="57"/>
      <c r="I26" s="57"/>
      <c r="J26" s="57"/>
      <c r="K26" s="57"/>
      <c r="L26" s="57"/>
      <c r="M26" s="50" t="str">
        <f t="shared" si="45"/>
        <v/>
      </c>
      <c r="N26" s="50" t="str">
        <f>IF(AND(F26="",G26="",H26="",I26="",J26="",K26="",L26=""),"",IF(OR(F26="",G26="",H26="",I26="",J26="",K26="",L26=""),"Finalice la valoración del control para emitir su calificación",VLOOKUP(F26,Listas!$Z$1:$AA$17,2,FALSE)+VLOOKUP(G26,Listas!$Z$1:$AA$17,2,FALSE)+VLOOKUP(H26,Listas!$Z$1:$AA$17,2,FALSE)+VLOOKUP(I26,Listas!$Z$1:$AA$17,2,FALSE)+VLOOKUP(J26,Listas!$Z$1:$AA$17,2,FALSE)+VLOOKUP(K26,Listas!$Z$1:$AA$17,2,FALSE)+VLOOKUP(L26,Listas!$Z$1:$AA$17,2,FALSE)))</f>
        <v/>
      </c>
      <c r="O26" s="50" t="str">
        <f t="shared" si="46"/>
        <v/>
      </c>
      <c r="P26" s="49"/>
      <c r="Q26" s="50" t="str">
        <f t="shared" si="47"/>
        <v/>
      </c>
      <c r="R26" s="170"/>
      <c r="S26" s="170"/>
      <c r="T26" s="173"/>
      <c r="U26" s="136"/>
      <c r="V26" s="164"/>
      <c r="W26" s="167"/>
      <c r="X26" s="3"/>
      <c r="Y26" s="3"/>
      <c r="Z26" s="3"/>
      <c r="AA26" s="3"/>
      <c r="AB26" s="3"/>
      <c r="AC26" s="3"/>
      <c r="AD26" s="3"/>
      <c r="AE26" s="3"/>
      <c r="AF26" s="3"/>
      <c r="AG26" s="3"/>
      <c r="AH26" s="3"/>
      <c r="AI26" s="3"/>
      <c r="AJ26" s="3"/>
      <c r="AK26" s="3"/>
      <c r="AL26" s="3"/>
      <c r="AM26" s="3"/>
    </row>
    <row r="27" spans="1:39" ht="45.75" customHeight="1">
      <c r="A27" s="132">
        <v>7</v>
      </c>
      <c r="B27" s="158"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Riesgo'!B27:B29,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C27" s="101"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Riesgo'!G27:G29,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D27" s="101" t="str">
        <f>IF(OR('2. Identificación del Riesgo'!H27:H29="Corrupción",'2. Identificación del Riesgo'!H27:H29="Lavado de Activos",'2. Identificación del Riesgo'!H27:H29="Financiación del Terrorismo",'2. Identificación del Riesgo'!H27:H29="Trámites, OPAs y Consultas de Acceso a la Información Pública"),'2. Identificación del Riesgo'!H27:H29,
IF('2. Identificación del Riesgo'!H27:H29="","",
IF(OR('2. Identificación del Riesgo'!H27:H29&lt;&gt;"Corrupción",'2. Identificación del Riesgo'!H27:H29&lt;&gt;"Lavado de Activos",'2. Identificación del Riesgo'!H27:H29&lt;&gt;"Financiación del Terrorismo",'2. Identificación del Riesgo'!H27:H29&lt;&gt;"Trámites, OPAs y Consultas de Acceso a la Información Pública"),"No aplica")))</f>
        <v>No aplica</v>
      </c>
      <c r="E27" s="56"/>
      <c r="F27" s="57"/>
      <c r="G27" s="57"/>
      <c r="H27" s="57"/>
      <c r="I27" s="57"/>
      <c r="J27" s="57"/>
      <c r="K27" s="57"/>
      <c r="L27" s="57"/>
      <c r="M27" s="50" t="str">
        <f t="shared" ref="M27" si="48">IF(AND(N27&gt;=0,N27&lt;=85),"Débil",
IF(AND(N27&gt;=86,N27&lt;=95),"Moderado",
IF(AND(N27&gt;=96,N27&lt;=100),"Fuerte","")))</f>
        <v/>
      </c>
      <c r="N27" s="50" t="str">
        <f>IF(AND(F27="",G27="",H27="",I27="",J27="",K27="",L27=""),"",IF(OR(F27="",G27="",H27="",I27="",J27="",K27="",L27=""),"Finalice la valoración del control para emitir su calificación",VLOOKUP(F27,Listas!$Z$1:$AA$17,2,FALSE)+VLOOKUP(G27,Listas!$Z$1:$AA$17,2,FALSE)+VLOOKUP(H27,Listas!$Z$1:$AA$17,2,FALSE)+VLOOKUP(I27,Listas!$Z$1:$AA$17,2,FALSE)+VLOOKUP(J27,Listas!$Z$1:$AA$17,2,FALSE)+VLOOKUP(K27,Listas!$Z$1:$AA$17,2,FALSE)+VLOOKUP(L27,Listas!$Z$1:$AA$17,2,FALSE)))</f>
        <v/>
      </c>
      <c r="O27" s="50" t="str">
        <f t="shared" ref="O27" si="49">IF(OR(N27="",N27="Finalice la valoración del control para emitir su calificación"),"",IF(N27&lt;96,"Debe establecer un plan de acción en la hoja No. 7, que permita tener un control bien diseñado.","No debe establecer un plan de acción para mejorar el diseño del control."))</f>
        <v/>
      </c>
      <c r="P27" s="49"/>
      <c r="Q27" s="50" t="str">
        <f t="shared" ref="Q27" si="50">IFERROR(IF(OR(M27="",MID(P27,1,SEARCH(" =",P27:P27,1)-1)=""),"",
IF(AND(M27="Fuerte",MID(P27,1,SEARCH(" =",P27:P27,1)-1)="Fuerte"),"Fuerte",
IF(AND(M27="Moderado",MID(P27,1,SEARCH(" =",P27:P27,1)-1)="Moderado"),"Moderado",
IF(OR(M27="Débil",MID(P27,1,SEARCH(" =",P27:P27,1)-1)="Débil"),"Débil",
IF(OR(M27="Fuerte",MID(P27,1,SEARCH(" =",P27:P27,1)-1)="Moderado"),"Moderado",
IF(OR(M27="Moderado",MID(P27,1,SEARCH(" =",P27:P27,1)-1)="Fuerte"),"Moderado","")))))),"")</f>
        <v/>
      </c>
      <c r="R27" s="168" t="str">
        <f t="shared" ref="R27" si="51">IF(AND(N27="",N28="",N29=""),"",AVERAGE(N27:N29))</f>
        <v/>
      </c>
      <c r="S27" s="168" t="str">
        <f t="shared" ref="S27" si="52">IF(R27="","",
IF(R27=100,"Fuerte",
IF(R27&lt;50,"Débil",
IF(OR(R27&gt;=50,R27&lt;100),"Moderado",""))))</f>
        <v/>
      </c>
      <c r="T27" s="171" t="str">
        <f t="shared" ref="T27" si="53">IF(S27="","",IF(S27="Fuerte","NO","SI"))</f>
        <v/>
      </c>
      <c r="U27" s="134"/>
      <c r="V27" s="162" t="str">
        <f t="shared" ref="V27" si="54">IF(OR(S27="",U27=""),"",
IF(S27="Débil","No aplica desplazamiento por tener una solidez débil.",
IF(AND(S27="Fuerte",OR(U27="El control ayuda a disminuir directamente tanto la probabilidad como el impacto.",U27="El control ayuda a disminuir directamente la probabilidad e indirectamente el impacto.",U27="El control ayuda a disminuir directamente la probabilidad y el impacto no disminuye.")),2,
IF(AND(S27="Fuerte",U27="El control no disminuye la probabilidad y el impacto disminuye directamente."),0,
IF(AND(S27="Moderado",OR(U27="El control ayuda a disminuir directamente tanto la probabilidad como el impacto.",U27="El control ayuda a disminuir directamente la probabilidad e indirectamente el impacto.",U27="El control ayuda a disminuir directamente la probabilidad y el impacto no disminuye.")),1,
IF(AND(S27="Moderado",U27="El control no disminuye la probabilidad y el impacto disminuye directamente."),0,""))))))</f>
        <v/>
      </c>
      <c r="W27" s="165" t="str">
        <f>IF(AND($D$27&lt;&gt;"Corrupción",$D$27&lt;&gt;"Lavado de Activos",$D$27&lt;&gt;"Financiación del Terrorismo",$D$27&lt;&gt;"Trámites, OPAs y Consultas de Acceso a la Información Pública"),"",
IF(OR($D$27="Corrupción",$D$27="Lavado de Activos",$D$27="Financiación del Terrorismo",$D$27="Trámites, OPAs y Consultas de Acceso a la Información Pública"),
IF(V27="","",
IF(OR(V27="No aplica desplazamiento por tener una solidez débil.",V27=0),'2. Identificación del Riesgo'!$K$27,
IF(AND(S27="Fuerte",V27=2,OR('2. Identificación del Riesgo'!$K$27="Rara vez",'2. Identificación del Riesgo'!$K$27="Improbable",'2. Identificación del Riesgo'!$K$27="Posible")),"Rara vez",
IF(AND(S27="Fuerte",V27=2,'2. Identificación del Riesgo'!$K$27="Probable"),"Improbable",
IF(AND(S27="Fuerte",V27=2,'2. Identificación del Riesgo'!$K$27="Casi seguro"),"Posible",
IF(AND(S27="Moderado",V27=1,OR('2. Identificación del Riesgo'!$K$27="Rara vez",'2. Identificación del Riesgo'!$K$27="Improbable")),"Rara vez",
IF(AND(S27="Moderado",V27=1,'2. Identificación del Riesgo'!$K$27="Posible"),"Improbable",
IF(AND(S27="Moderado",V27=1,'2. Identificación del Riesgo'!$K$27="Probable"),"Posible",
IF(AND(S27="Moderado",V27=1,'2. Identificación del Riesgo'!$K$27="Casi seguro"),"Probable","")))))))))))</f>
        <v/>
      </c>
      <c r="X27" s="3"/>
      <c r="Y27" s="3"/>
      <c r="Z27" s="3"/>
      <c r="AA27" s="3"/>
      <c r="AB27" s="3"/>
      <c r="AC27" s="3"/>
      <c r="AD27" s="3"/>
      <c r="AE27" s="3"/>
      <c r="AF27" s="3"/>
      <c r="AG27" s="3"/>
      <c r="AH27" s="3"/>
      <c r="AI27" s="3"/>
      <c r="AJ27" s="3"/>
      <c r="AK27" s="3"/>
      <c r="AL27" s="3"/>
      <c r="AM27" s="3"/>
    </row>
    <row r="28" spans="1:39" ht="45.75" customHeight="1">
      <c r="A28" s="132"/>
      <c r="B28" s="158"/>
      <c r="C28" s="101"/>
      <c r="D28" s="101"/>
      <c r="E28" s="56"/>
      <c r="F28" s="57"/>
      <c r="G28" s="57"/>
      <c r="H28" s="57"/>
      <c r="I28" s="57"/>
      <c r="J28" s="57"/>
      <c r="K28" s="57"/>
      <c r="L28" s="57"/>
      <c r="M28" s="50" t="str">
        <f t="shared" ref="M28:M29" si="55">IF(AND(N28&gt;=0,N28&lt;=85),"Débil",
IF(AND(N28&gt;=86,N28&lt;=95),"Moderado",
IF(AND(N28&gt;=96,N28&lt;=100),"Fuerte","")))</f>
        <v/>
      </c>
      <c r="N28" s="50" t="str">
        <f>IF(AND(F28="",G28="",H28="",I28="",J28="",K28="",L28=""),"",IF(OR(F28="",G28="",H28="",I28="",J28="",K28="",L28=""),"Finalice la valoración del control para emitir su calificación",VLOOKUP(F28,Listas!$Z$1:$AA$17,2,FALSE)+VLOOKUP(G28,Listas!$Z$1:$AA$17,2,FALSE)+VLOOKUP(H28,Listas!$Z$1:$AA$17,2,FALSE)+VLOOKUP(I28,Listas!$Z$1:$AA$17,2,FALSE)+VLOOKUP(J28,Listas!$Z$1:$AA$17,2,FALSE)+VLOOKUP(K28,Listas!$Z$1:$AA$17,2,FALSE)+VLOOKUP(L28,Listas!$Z$1:$AA$17,2,FALSE)))</f>
        <v/>
      </c>
      <c r="O28" s="50" t="str">
        <f t="shared" ref="O28:O29" si="56">IF(OR(N28="",N28="Finalice la valoración del control para emitir su calificación"),"",IF(N28&lt;96,"Debe establecer un plan de acción en la hoja No. 7, que permita tener un control bien diseñado.","No debe establecer un plan de acción para mejorar el diseño del control."))</f>
        <v/>
      </c>
      <c r="P28" s="49"/>
      <c r="Q28" s="50" t="str">
        <f t="shared" ref="Q28:Q29" si="57">IFERROR(IF(OR(M28="",MID(P28,1,SEARCH(" =",P28:P28,1)-1)=""),"",
IF(AND(M28="Fuerte",MID(P28,1,SEARCH(" =",P28:P28,1)-1)="Fuerte"),"Fuerte",
IF(AND(M28="Moderado",MID(P28,1,SEARCH(" =",P28:P28,1)-1)="Moderado"),"Moderado",
IF(OR(M28="Débil",MID(P28,1,SEARCH(" =",P28:P28,1)-1)="Débil"),"Débil",
IF(OR(M28="Fuerte",MID(P28,1,SEARCH(" =",P28:P28,1)-1)="Moderado"),"Moderado",
IF(OR(M28="Moderado",MID(P28,1,SEARCH(" =",P28:P28,1)-1)="Fuerte"),"Moderado","")))))),"")</f>
        <v/>
      </c>
      <c r="R28" s="169"/>
      <c r="S28" s="169"/>
      <c r="T28" s="172"/>
      <c r="U28" s="135"/>
      <c r="V28" s="163"/>
      <c r="W28" s="166"/>
      <c r="X28" s="3"/>
      <c r="Y28" s="3"/>
      <c r="Z28" s="3"/>
      <c r="AA28" s="3"/>
      <c r="AB28" s="3"/>
      <c r="AC28" s="3"/>
      <c r="AD28" s="3"/>
      <c r="AE28" s="3"/>
      <c r="AF28" s="3"/>
      <c r="AG28" s="3"/>
      <c r="AH28" s="3"/>
      <c r="AI28" s="3"/>
      <c r="AJ28" s="3"/>
      <c r="AK28" s="3"/>
      <c r="AL28" s="3"/>
      <c r="AM28" s="3"/>
    </row>
    <row r="29" spans="1:39" ht="45.75" customHeight="1">
      <c r="A29" s="132"/>
      <c r="B29" s="158"/>
      <c r="C29" s="101"/>
      <c r="D29" s="101"/>
      <c r="E29" s="56"/>
      <c r="F29" s="57"/>
      <c r="G29" s="57"/>
      <c r="H29" s="57"/>
      <c r="I29" s="57"/>
      <c r="J29" s="57"/>
      <c r="K29" s="57"/>
      <c r="L29" s="57"/>
      <c r="M29" s="50" t="str">
        <f t="shared" si="55"/>
        <v/>
      </c>
      <c r="N29" s="50" t="str">
        <f>IF(AND(F29="",G29="",H29="",I29="",J29="",K29="",L29=""),"",IF(OR(F29="",G29="",H29="",I29="",J29="",K29="",L29=""),"Finalice la valoración del control para emitir su calificación",VLOOKUP(F29,Listas!$Z$1:$AA$17,2,FALSE)+VLOOKUP(G29,Listas!$Z$1:$AA$17,2,FALSE)+VLOOKUP(H29,Listas!$Z$1:$AA$17,2,FALSE)+VLOOKUP(I29,Listas!$Z$1:$AA$17,2,FALSE)+VLOOKUP(J29,Listas!$Z$1:$AA$17,2,FALSE)+VLOOKUP(K29,Listas!$Z$1:$AA$17,2,FALSE)+VLOOKUP(L29,Listas!$Z$1:$AA$17,2,FALSE)))</f>
        <v/>
      </c>
      <c r="O29" s="50" t="str">
        <f t="shared" si="56"/>
        <v/>
      </c>
      <c r="P29" s="49"/>
      <c r="Q29" s="50" t="str">
        <f t="shared" si="57"/>
        <v/>
      </c>
      <c r="R29" s="170"/>
      <c r="S29" s="170"/>
      <c r="T29" s="173"/>
      <c r="U29" s="136"/>
      <c r="V29" s="164"/>
      <c r="W29" s="167"/>
      <c r="X29" s="3"/>
      <c r="Y29" s="3"/>
      <c r="Z29" s="3"/>
      <c r="AA29" s="3"/>
      <c r="AB29" s="3"/>
      <c r="AC29" s="3"/>
      <c r="AD29" s="3"/>
      <c r="AE29" s="3"/>
      <c r="AF29" s="3"/>
      <c r="AG29" s="3"/>
      <c r="AH29" s="3"/>
      <c r="AI29" s="3"/>
      <c r="AJ29" s="3"/>
      <c r="AK29" s="3"/>
      <c r="AL29" s="3"/>
      <c r="AM29" s="3"/>
    </row>
    <row r="30" spans="1:39" ht="45.75" customHeight="1">
      <c r="A30" s="132">
        <v>8</v>
      </c>
      <c r="B30" s="158"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Riesgo'!B30:B32,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C30" s="101"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Riesgo'!G30:G32,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D30" s="101" t="str">
        <f>IF(OR('2. Identificación del Riesgo'!H30:H32="Corrupción",'2. Identificación del Riesgo'!H30:H32="Lavado de Activos",'2. Identificación del Riesgo'!H30:H32="Financiación del Terrorismo",'2. Identificación del Riesgo'!H30:H32="Trámites, OPAs y Consultas de Acceso a la Información Pública"),'2. Identificación del Riesgo'!H30:H32,
IF('2. Identificación del Riesgo'!H30:H32="","",
IF(OR('2. Identificación del Riesgo'!H30:H32&lt;&gt;"Corrupción",'2. Identificación del Riesgo'!H30:H32&lt;&gt;"Lavado de Activos",'2. Identificación del Riesgo'!H30:H32&lt;&gt;"Financiación del Terrorismo",'2. Identificación del Riesgo'!H30:H32&lt;&gt;"Trámites, OPAs y Consultas de Acceso a la Información Pública"),"No aplica")))</f>
        <v>No aplica</v>
      </c>
      <c r="E30" s="56"/>
      <c r="F30" s="57"/>
      <c r="G30" s="57"/>
      <c r="H30" s="57"/>
      <c r="I30" s="57"/>
      <c r="J30" s="57"/>
      <c r="K30" s="57"/>
      <c r="L30" s="57"/>
      <c r="M30" s="50" t="str">
        <f t="shared" ref="M30" si="58">IF(AND(N30&gt;=0,N30&lt;=85),"Débil",
IF(AND(N30&gt;=86,N30&lt;=95),"Moderado",
IF(AND(N30&gt;=96,N30&lt;=100),"Fuerte","")))</f>
        <v/>
      </c>
      <c r="N30" s="50" t="str">
        <f>IF(AND(F30="",G30="",H30="",I30="",J30="",K30="",L30=""),"",IF(OR(F30="",G30="",H30="",I30="",J30="",K30="",L30=""),"Finalice la valoración del control para emitir su calificación",VLOOKUP(F30,Listas!$Z$1:$AA$17,2,FALSE)+VLOOKUP(G30,Listas!$Z$1:$AA$17,2,FALSE)+VLOOKUP(H30,Listas!$Z$1:$AA$17,2,FALSE)+VLOOKUP(I30,Listas!$Z$1:$AA$17,2,FALSE)+VLOOKUP(J30,Listas!$Z$1:$AA$17,2,FALSE)+VLOOKUP(K30,Listas!$Z$1:$AA$17,2,FALSE)+VLOOKUP(L30,Listas!$Z$1:$AA$17,2,FALSE)))</f>
        <v/>
      </c>
      <c r="O30" s="50" t="str">
        <f t="shared" ref="O30" si="59">IF(OR(N30="",N30="Finalice la valoración del control para emitir su calificación"),"",IF(N30&lt;96,"Debe establecer un plan de acción en la hoja No. 7, que permita tener un control bien diseñado.","No debe establecer un plan de acción para mejorar el diseño del control."))</f>
        <v/>
      </c>
      <c r="P30" s="49"/>
      <c r="Q30" s="50" t="str">
        <f t="shared" ref="Q30" si="60">IFERROR(IF(OR(M30="",MID(P30,1,SEARCH(" =",P30:P30,1)-1)=""),"",
IF(AND(M30="Fuerte",MID(P30,1,SEARCH(" =",P30:P30,1)-1)="Fuerte"),"Fuerte",
IF(AND(M30="Moderado",MID(P30,1,SEARCH(" =",P30:P30,1)-1)="Moderado"),"Moderado",
IF(OR(M30="Débil",MID(P30,1,SEARCH(" =",P30:P30,1)-1)="Débil"),"Débil",
IF(OR(M30="Fuerte",MID(P30,1,SEARCH(" =",P30:P30,1)-1)="Moderado"),"Moderado",
IF(OR(M30="Moderado",MID(P30,1,SEARCH(" =",P30:P30,1)-1)="Fuerte"),"Moderado","")))))),"")</f>
        <v/>
      </c>
      <c r="R30" s="168" t="str">
        <f t="shared" ref="R30" si="61">IF(AND(N30="",N31="",N32=""),"",AVERAGE(N30:N32))</f>
        <v/>
      </c>
      <c r="S30" s="168" t="str">
        <f t="shared" ref="S30" si="62">IF(R30="","",
IF(R30=100,"Fuerte",
IF(R30&lt;50,"Débil",
IF(OR(R30&gt;=50,R30&lt;100),"Moderado",""))))</f>
        <v/>
      </c>
      <c r="T30" s="171" t="str">
        <f t="shared" ref="T30" si="63">IF(S30="","",IF(S30="Fuerte","NO","SI"))</f>
        <v/>
      </c>
      <c r="U30" s="134"/>
      <c r="V30" s="162" t="str">
        <f t="shared" ref="V30" si="64">IF(OR(S30="",U30=""),"",
IF(S30="Débil","No aplica desplazamiento por tener una solidez débil.",
IF(AND(S30="Fuerte",OR(U30="El control ayuda a disminuir directamente tanto la probabilidad como el impacto.",U30="El control ayuda a disminuir directamente la probabilidad e indirectamente el impacto.",U30="El control ayuda a disminuir directamente la probabilidad y el impacto no disminuye.")),2,
IF(AND(S30="Fuerte",U30="El control no disminuye la probabilidad y el impacto disminuye directamente."),0,
IF(AND(S30="Moderado",OR(U30="El control ayuda a disminuir directamente tanto la probabilidad como el impacto.",U30="El control ayuda a disminuir directamente la probabilidad e indirectamente el impacto.",U30="El control ayuda a disminuir directamente la probabilidad y el impacto no disminuye.")),1,
IF(AND(S30="Moderado",U30="El control no disminuye la probabilidad y el impacto disminuye directamente."),0,""))))))</f>
        <v/>
      </c>
      <c r="W30" s="165" t="str">
        <f>IF(AND($D$30&lt;&gt;"Corrupción",$D$30&lt;&gt;"Lavado de Activos",$D$30&lt;&gt;"Financiación del Terrorismo",$D$30&lt;&gt;"Trámites, OPAs y Consultas de Acceso a la Información Pública"),"",
IF(OR($D$30="Corrupción",$D$30="Lavado de Activos",$D$30="Financiación del Terrorismo",$D$30="Trámites, OPAs y Consultas de Acceso a la Información Pública"),
IF(V30="","",
IF(OR(V30="No aplica desplazamiento por tener una solidez débil.",V30=0),'2. Identificación del Riesgo'!$K$30,
IF(AND(S30="Fuerte",V30=2,OR('2. Identificación del Riesgo'!$K$30="Rara vez",'2. Identificación del Riesgo'!$K$30="Improbable",'2. Identificación del Riesgo'!$K$30="Posible")),"Rara vez",
IF(AND(S30="Fuerte",V30=2,'2. Identificación del Riesgo'!$K$30="Probable"),"Improbable",
IF(AND(S30="Fuerte",V30=2,'2. Identificación del Riesgo'!$K$30="Casi seguro"),"Posible",
IF(AND(S30="Moderado",V30=1,OR('2. Identificación del Riesgo'!$K$30="Rara vez",'2. Identificación del Riesgo'!$K$30="Improbable")),"Rara vez",
IF(AND(S30="Moderado",V30=1,'2. Identificación del Riesgo'!$K$30="Posible"),"Improbable",
IF(AND(S30="Moderado",V30=1,'2. Identificación del Riesgo'!$K$30="Probable"),"Posible",
IF(AND(S30="Moderado",V30=1,'2. Identificación del Riesgo'!$K$30="Casi seguro"),"Probable","")))))))))))</f>
        <v/>
      </c>
      <c r="X30" s="3"/>
      <c r="Y30" s="3"/>
      <c r="Z30" s="3"/>
      <c r="AA30" s="3"/>
      <c r="AB30" s="3"/>
      <c r="AC30" s="3"/>
      <c r="AD30" s="3"/>
      <c r="AE30" s="3"/>
      <c r="AF30" s="3"/>
      <c r="AG30" s="3"/>
      <c r="AH30" s="3"/>
      <c r="AI30" s="3"/>
      <c r="AJ30" s="3"/>
      <c r="AK30" s="3"/>
      <c r="AL30" s="3"/>
      <c r="AM30" s="3"/>
    </row>
    <row r="31" spans="1:39" ht="45.75" customHeight="1">
      <c r="A31" s="132"/>
      <c r="B31" s="158"/>
      <c r="C31" s="101"/>
      <c r="D31" s="101"/>
      <c r="E31" s="56"/>
      <c r="F31" s="57"/>
      <c r="G31" s="57"/>
      <c r="H31" s="57"/>
      <c r="I31" s="57"/>
      <c r="J31" s="57"/>
      <c r="K31" s="57"/>
      <c r="L31" s="57"/>
      <c r="M31" s="50" t="str">
        <f t="shared" ref="M31:M32" si="65">IF(AND(N31&gt;=0,N31&lt;=85),"Débil",
IF(AND(N31&gt;=86,N31&lt;=95),"Moderado",
IF(AND(N31&gt;=96,N31&lt;=100),"Fuerte","")))</f>
        <v/>
      </c>
      <c r="N31" s="50" t="str">
        <f>IF(AND(F31="",G31="",H31="",I31="",J31="",K31="",L31=""),"",IF(OR(F31="",G31="",H31="",I31="",J31="",K31="",L31=""),"Finalice la valoración del control para emitir su calificación",VLOOKUP(F31,Listas!$Z$1:$AA$17,2,FALSE)+VLOOKUP(G31,Listas!$Z$1:$AA$17,2,FALSE)+VLOOKUP(H31,Listas!$Z$1:$AA$17,2,FALSE)+VLOOKUP(I31,Listas!$Z$1:$AA$17,2,FALSE)+VLOOKUP(J31,Listas!$Z$1:$AA$17,2,FALSE)+VLOOKUP(K31,Listas!$Z$1:$AA$17,2,FALSE)+VLOOKUP(L31,Listas!$Z$1:$AA$17,2,FALSE)))</f>
        <v/>
      </c>
      <c r="O31" s="50" t="str">
        <f t="shared" ref="O31:O32" si="66">IF(OR(N31="",N31="Finalice la valoración del control para emitir su calificación"),"",IF(N31&lt;96,"Debe establecer un plan de acción en la hoja No. 7, que permita tener un control bien diseñado.","No debe establecer un plan de acción para mejorar el diseño del control."))</f>
        <v/>
      </c>
      <c r="P31" s="49"/>
      <c r="Q31" s="50" t="str">
        <f t="shared" ref="Q31:Q32" si="67">IFERROR(IF(OR(M31="",MID(P31,1,SEARCH(" =",P31:P31,1)-1)=""),"",
IF(AND(M31="Fuerte",MID(P31,1,SEARCH(" =",P31:P31,1)-1)="Fuerte"),"Fuerte",
IF(AND(M31="Moderado",MID(P31,1,SEARCH(" =",P31:P31,1)-1)="Moderado"),"Moderado",
IF(OR(M31="Débil",MID(P31,1,SEARCH(" =",P31:P31,1)-1)="Débil"),"Débil",
IF(OR(M31="Fuerte",MID(P31,1,SEARCH(" =",P31:P31,1)-1)="Moderado"),"Moderado",
IF(OR(M31="Moderado",MID(P31,1,SEARCH(" =",P31:P31,1)-1)="Fuerte"),"Moderado","")))))),"")</f>
        <v/>
      </c>
      <c r="R31" s="169"/>
      <c r="S31" s="169"/>
      <c r="T31" s="172"/>
      <c r="U31" s="135"/>
      <c r="V31" s="163"/>
      <c r="W31" s="166"/>
      <c r="X31" s="3"/>
      <c r="Y31" s="3"/>
      <c r="Z31" s="3"/>
      <c r="AA31" s="3"/>
      <c r="AB31" s="3"/>
      <c r="AC31" s="3"/>
      <c r="AD31" s="3"/>
      <c r="AE31" s="3"/>
      <c r="AF31" s="3"/>
      <c r="AG31" s="3"/>
      <c r="AH31" s="3"/>
      <c r="AI31" s="3"/>
      <c r="AJ31" s="3"/>
      <c r="AK31" s="3"/>
      <c r="AL31" s="3"/>
      <c r="AM31" s="3"/>
    </row>
    <row r="32" spans="1:39" ht="45.75" customHeight="1">
      <c r="A32" s="132"/>
      <c r="B32" s="158"/>
      <c r="C32" s="101"/>
      <c r="D32" s="101"/>
      <c r="E32" s="56"/>
      <c r="F32" s="57"/>
      <c r="G32" s="57"/>
      <c r="H32" s="57"/>
      <c r="I32" s="57"/>
      <c r="J32" s="57"/>
      <c r="K32" s="57"/>
      <c r="L32" s="57"/>
      <c r="M32" s="50" t="str">
        <f t="shared" si="65"/>
        <v/>
      </c>
      <c r="N32" s="50" t="str">
        <f>IF(AND(F32="",G32="",H32="",I32="",J32="",K32="",L32=""),"",IF(OR(F32="",G32="",H32="",I32="",J32="",K32="",L32=""),"Finalice la valoración del control para emitir su calificación",VLOOKUP(F32,Listas!$Z$1:$AA$17,2,FALSE)+VLOOKUP(G32,Listas!$Z$1:$AA$17,2,FALSE)+VLOOKUP(H32,Listas!$Z$1:$AA$17,2,FALSE)+VLOOKUP(I32,Listas!$Z$1:$AA$17,2,FALSE)+VLOOKUP(J32,Listas!$Z$1:$AA$17,2,FALSE)+VLOOKUP(K32,Listas!$Z$1:$AA$17,2,FALSE)+VLOOKUP(L32,Listas!$Z$1:$AA$17,2,FALSE)))</f>
        <v/>
      </c>
      <c r="O32" s="50" t="str">
        <f t="shared" si="66"/>
        <v/>
      </c>
      <c r="P32" s="49"/>
      <c r="Q32" s="50" t="str">
        <f t="shared" si="67"/>
        <v/>
      </c>
      <c r="R32" s="170"/>
      <c r="S32" s="170"/>
      <c r="T32" s="173"/>
      <c r="U32" s="136"/>
      <c r="V32" s="164"/>
      <c r="W32" s="167"/>
      <c r="X32" s="3"/>
      <c r="Y32" s="3"/>
      <c r="Z32" s="3"/>
      <c r="AA32" s="3"/>
      <c r="AB32" s="3"/>
      <c r="AC32" s="3"/>
      <c r="AD32" s="3"/>
      <c r="AE32" s="3"/>
      <c r="AF32" s="3"/>
      <c r="AG32" s="3"/>
      <c r="AH32" s="3"/>
      <c r="AI32" s="3"/>
      <c r="AJ32" s="3"/>
      <c r="AK32" s="3"/>
      <c r="AL32" s="3"/>
      <c r="AM32" s="3"/>
    </row>
    <row r="33" spans="1:39" ht="45.75" customHeight="1">
      <c r="A33" s="132">
        <v>9</v>
      </c>
      <c r="B33" s="158"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Riesgo'!B33:B35,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C33" s="101"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Riesgo'!G33:G35,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D33" s="101" t="str">
        <f>IF(OR('2. Identificación del Riesgo'!H33:H35="Corrupción",'2. Identificación del Riesgo'!H33:H35="Lavado de Activos",'2. Identificación del Riesgo'!H33:H35="Financiación del Terrorismo",'2. Identificación del Riesgo'!H33:H35="Trámites, OPAs y Consultas de Acceso a la Información Pública"),'2. Identificación del Riesgo'!H33:H35,
IF('2. Identificación del Riesgo'!H33:H35="","",
IF(OR('2. Identificación del Riesgo'!H33:H35&lt;&gt;"Corrupción",'2. Identificación del Riesgo'!H33:H35&lt;&gt;"Lavado de Activos",'2. Identificación del Riesgo'!H33:H35&lt;&gt;"Financiación del Terrorismo",'2. Identificación del Riesgo'!H33:H35&lt;&gt;"Trámites, OPAs y Consultas de Acceso a la Información Pública"),"No aplica")))</f>
        <v>No aplica</v>
      </c>
      <c r="E33" s="56"/>
      <c r="F33" s="57"/>
      <c r="G33" s="57"/>
      <c r="H33" s="57"/>
      <c r="I33" s="57"/>
      <c r="J33" s="57"/>
      <c r="K33" s="57"/>
      <c r="L33" s="57"/>
      <c r="M33" s="50" t="str">
        <f t="shared" ref="M33" si="68">IF(AND(N33&gt;=0,N33&lt;=85),"Débil",
IF(AND(N33&gt;=86,N33&lt;=95),"Moderado",
IF(AND(N33&gt;=96,N33&lt;=100),"Fuerte","")))</f>
        <v/>
      </c>
      <c r="N33" s="50" t="str">
        <f>IF(AND(F33="",G33="",H33="",I33="",J33="",K33="",L33=""),"",IF(OR(F33="",G33="",H33="",I33="",J33="",K33="",L33=""),"Finalice la valoración del control para emitir su calificación",VLOOKUP(F33,Listas!$Z$1:$AA$17,2,FALSE)+VLOOKUP(G33,Listas!$Z$1:$AA$17,2,FALSE)+VLOOKUP(H33,Listas!$Z$1:$AA$17,2,FALSE)+VLOOKUP(I33,Listas!$Z$1:$AA$17,2,FALSE)+VLOOKUP(J33,Listas!$Z$1:$AA$17,2,FALSE)+VLOOKUP(K33,Listas!$Z$1:$AA$17,2,FALSE)+VLOOKUP(L33,Listas!$Z$1:$AA$17,2,FALSE)))</f>
        <v/>
      </c>
      <c r="O33" s="50" t="str">
        <f t="shared" ref="O33" si="69">IF(OR(N33="",N33="Finalice la valoración del control para emitir su calificación"),"",IF(N33&lt;96,"Debe establecer un plan de acción en la hoja No. 7, que permita tener un control bien diseñado.","No debe establecer un plan de acción para mejorar el diseño del control."))</f>
        <v/>
      </c>
      <c r="P33" s="49"/>
      <c r="Q33" s="50" t="str">
        <f t="shared" ref="Q33" si="70">IFERROR(IF(OR(M33="",MID(P33,1,SEARCH(" =",P33:P33,1)-1)=""),"",
IF(AND(M33="Fuerte",MID(P33,1,SEARCH(" =",P33:P33,1)-1)="Fuerte"),"Fuerte",
IF(AND(M33="Moderado",MID(P33,1,SEARCH(" =",P33:P33,1)-1)="Moderado"),"Moderado",
IF(OR(M33="Débil",MID(P33,1,SEARCH(" =",P33:P33,1)-1)="Débil"),"Débil",
IF(OR(M33="Fuerte",MID(P33,1,SEARCH(" =",P33:P33,1)-1)="Moderado"),"Moderado",
IF(OR(M33="Moderado",MID(P33,1,SEARCH(" =",P33:P33,1)-1)="Fuerte"),"Moderado","")))))),"")</f>
        <v/>
      </c>
      <c r="R33" s="168" t="str">
        <f t="shared" ref="R33" si="71">IF(AND(N33="",N34="",N35=""),"",AVERAGE(N33:N35))</f>
        <v/>
      </c>
      <c r="S33" s="168" t="str">
        <f t="shared" ref="S33" si="72">IF(R33="","",
IF(R33=100,"Fuerte",
IF(R33&lt;50,"Débil",
IF(OR(R33&gt;=50,R33&lt;100),"Moderado",""))))</f>
        <v/>
      </c>
      <c r="T33" s="171" t="str">
        <f t="shared" ref="T33" si="73">IF(S33="","",IF(S33="Fuerte","NO","SI"))</f>
        <v/>
      </c>
      <c r="U33" s="134"/>
      <c r="V33" s="162" t="str">
        <f t="shared" ref="V33" si="74">IF(OR(S33="",U33=""),"",
IF(S33="Débil","No aplica desplazamiento por tener una solidez débil.",
IF(AND(S33="Fuerte",OR(U33="El control ayuda a disminuir directamente tanto la probabilidad como el impacto.",U33="El control ayuda a disminuir directamente la probabilidad e indirectamente el impacto.",U33="El control ayuda a disminuir directamente la probabilidad y el impacto no disminuye.")),2,
IF(AND(S33="Fuerte",U33="El control no disminuye la probabilidad y el impacto disminuye directamente."),0,
IF(AND(S33="Moderado",OR(U33="El control ayuda a disminuir directamente tanto la probabilidad como el impacto.",U33="El control ayuda a disminuir directamente la probabilidad e indirectamente el impacto.",U33="El control ayuda a disminuir directamente la probabilidad y el impacto no disminuye.")),1,
IF(AND(S33="Moderado",U33="El control no disminuye la probabilidad y el impacto disminuye directamente."),0,""))))))</f>
        <v/>
      </c>
      <c r="W33" s="165" t="str">
        <f>IF(AND($D$33&lt;&gt;"Corrupción",$D$33&lt;&gt;"Lavado de Activos",$D$33&lt;&gt;"Financiación del Terrorismo",$D$33&lt;&gt;"Trámites, OPAs y Consultas de Acceso a la Información Pública"),"",
IF(OR($D$33="Corrupción",$D$33="Lavado de Activos",$D$33="Financiación del Terrorismo",$D$33="Trámites, OPAs y Consultas de Acceso a la Información Pública"),
IF(V33="","",
IF(OR(V33="No aplica desplazamiento por tener una solidez débil.",V33=0),'2. Identificación del Riesgo'!$K$33,
IF(AND(S33="Fuerte",V33=2,OR('2. Identificación del Riesgo'!$K$33="Rara vez",'2. Identificación del Riesgo'!$K$33="Improbable",'2. Identificación del Riesgo'!$K$33="Posible")),"Rara vez",
IF(AND(S33="Fuerte",V33=2,'2. Identificación del Riesgo'!$K$33="Probable"),"Improbable",
IF(AND(S33="Fuerte",V33=2,'2. Identificación del Riesgo'!$K$33="Casi seguro"),"Posible",
IF(AND(S33="Moderado",V33=1,OR('2. Identificación del Riesgo'!$K$33="Rara vez",'2. Identificación del Riesgo'!$K$33="Improbable")),"Rara vez",
IF(AND(S33="Moderado",V33=1,'2. Identificación del Riesgo'!$K$33="Posible"),"Improbable",
IF(AND(S33="Moderado",V33=1,'2. Identificación del Riesgo'!$K$33="Probable"),"Posible",
IF(AND(S33="Moderado",V33=1,'2. Identificación del Riesgo'!$K$33="Casi seguro"),"Probable","")))))))))))</f>
        <v/>
      </c>
      <c r="X33" s="3"/>
      <c r="Y33" s="3"/>
      <c r="Z33" s="3"/>
      <c r="AA33" s="3"/>
      <c r="AB33" s="3"/>
      <c r="AC33" s="3"/>
      <c r="AD33" s="3"/>
      <c r="AE33" s="3"/>
      <c r="AF33" s="3"/>
      <c r="AG33" s="3"/>
      <c r="AH33" s="3"/>
      <c r="AI33" s="3"/>
      <c r="AJ33" s="3"/>
      <c r="AK33" s="3"/>
      <c r="AL33" s="3"/>
      <c r="AM33" s="3"/>
    </row>
    <row r="34" spans="1:39" ht="45.75" customHeight="1">
      <c r="A34" s="132"/>
      <c r="B34" s="158"/>
      <c r="C34" s="101"/>
      <c r="D34" s="101"/>
      <c r="E34" s="56"/>
      <c r="F34" s="57"/>
      <c r="G34" s="57"/>
      <c r="H34" s="57"/>
      <c r="I34" s="57"/>
      <c r="J34" s="57"/>
      <c r="K34" s="57"/>
      <c r="L34" s="57"/>
      <c r="M34" s="50" t="str">
        <f t="shared" ref="M34:M35" si="75">IF(AND(N34&gt;=0,N34&lt;=85),"Débil",
IF(AND(N34&gt;=86,N34&lt;=95),"Moderado",
IF(AND(N34&gt;=96,N34&lt;=100),"Fuerte","")))</f>
        <v/>
      </c>
      <c r="N34" s="50" t="str">
        <f>IF(AND(F34="",G34="",H34="",I34="",J34="",K34="",L34=""),"",IF(OR(F34="",G34="",H34="",I34="",J34="",K34="",L34=""),"Finalice la valoración del control para emitir su calificación",VLOOKUP(F34,Listas!$Z$1:$AA$17,2,FALSE)+VLOOKUP(G34,Listas!$Z$1:$AA$17,2,FALSE)+VLOOKUP(H34,Listas!$Z$1:$AA$17,2,FALSE)+VLOOKUP(I34,Listas!$Z$1:$AA$17,2,FALSE)+VLOOKUP(J34,Listas!$Z$1:$AA$17,2,FALSE)+VLOOKUP(K34,Listas!$Z$1:$AA$17,2,FALSE)+VLOOKUP(L34,Listas!$Z$1:$AA$17,2,FALSE)))</f>
        <v/>
      </c>
      <c r="O34" s="50" t="str">
        <f t="shared" ref="O34:O35" si="76">IF(OR(N34="",N34="Finalice la valoración del control para emitir su calificación"),"",IF(N34&lt;96,"Debe establecer un plan de acción en la hoja No. 7, que permita tener un control bien diseñado.","No debe establecer un plan de acción para mejorar el diseño del control."))</f>
        <v/>
      </c>
      <c r="P34" s="49"/>
      <c r="Q34" s="50" t="str">
        <f t="shared" ref="Q34:Q35" si="77">IFERROR(IF(OR(M34="",MID(P34,1,SEARCH(" =",P34:P34,1)-1)=""),"",
IF(AND(M34="Fuerte",MID(P34,1,SEARCH(" =",P34:P34,1)-1)="Fuerte"),"Fuerte",
IF(AND(M34="Moderado",MID(P34,1,SEARCH(" =",P34:P34,1)-1)="Moderado"),"Moderado",
IF(OR(M34="Débil",MID(P34,1,SEARCH(" =",P34:P34,1)-1)="Débil"),"Débil",
IF(OR(M34="Fuerte",MID(P34,1,SEARCH(" =",P34:P34,1)-1)="Moderado"),"Moderado",
IF(OR(M34="Moderado",MID(P34,1,SEARCH(" =",P34:P34,1)-1)="Fuerte"),"Moderado","")))))),"")</f>
        <v/>
      </c>
      <c r="R34" s="169"/>
      <c r="S34" s="169"/>
      <c r="T34" s="172"/>
      <c r="U34" s="135"/>
      <c r="V34" s="163"/>
      <c r="W34" s="166"/>
      <c r="X34" s="3"/>
      <c r="Y34" s="3"/>
      <c r="Z34" s="3"/>
      <c r="AA34" s="3"/>
      <c r="AB34" s="3"/>
      <c r="AC34" s="3"/>
      <c r="AD34" s="3"/>
      <c r="AE34" s="3"/>
      <c r="AF34" s="3"/>
      <c r="AG34" s="3"/>
      <c r="AH34" s="3"/>
      <c r="AI34" s="3"/>
      <c r="AJ34" s="3"/>
      <c r="AK34" s="3"/>
      <c r="AL34" s="3"/>
      <c r="AM34" s="3"/>
    </row>
    <row r="35" spans="1:39" ht="45.75" customHeight="1">
      <c r="A35" s="132"/>
      <c r="B35" s="158"/>
      <c r="C35" s="101"/>
      <c r="D35" s="101"/>
      <c r="E35" s="56"/>
      <c r="F35" s="57"/>
      <c r="G35" s="57"/>
      <c r="H35" s="57"/>
      <c r="I35" s="57"/>
      <c r="J35" s="57"/>
      <c r="K35" s="57"/>
      <c r="L35" s="57"/>
      <c r="M35" s="50" t="str">
        <f t="shared" si="75"/>
        <v/>
      </c>
      <c r="N35" s="50" t="str">
        <f>IF(AND(F35="",G35="",H35="",I35="",J35="",K35="",L35=""),"",IF(OR(F35="",G35="",H35="",I35="",J35="",K35="",L35=""),"Finalice la valoración del control para emitir su calificación",VLOOKUP(F35,Listas!$Z$1:$AA$17,2,FALSE)+VLOOKUP(G35,Listas!$Z$1:$AA$17,2,FALSE)+VLOOKUP(H35,Listas!$Z$1:$AA$17,2,FALSE)+VLOOKUP(I35,Listas!$Z$1:$AA$17,2,FALSE)+VLOOKUP(J35,Listas!$Z$1:$AA$17,2,FALSE)+VLOOKUP(K35,Listas!$Z$1:$AA$17,2,FALSE)+VLOOKUP(L35,Listas!$Z$1:$AA$17,2,FALSE)))</f>
        <v/>
      </c>
      <c r="O35" s="50" t="str">
        <f t="shared" si="76"/>
        <v/>
      </c>
      <c r="P35" s="49"/>
      <c r="Q35" s="50" t="str">
        <f t="shared" si="77"/>
        <v/>
      </c>
      <c r="R35" s="170"/>
      <c r="S35" s="170"/>
      <c r="T35" s="173"/>
      <c r="U35" s="136"/>
      <c r="V35" s="164"/>
      <c r="W35" s="167"/>
      <c r="X35" s="3"/>
      <c r="Y35" s="3"/>
      <c r="Z35" s="3"/>
      <c r="AA35" s="3"/>
      <c r="AB35" s="3"/>
      <c r="AC35" s="3"/>
      <c r="AD35" s="3"/>
      <c r="AE35" s="3"/>
      <c r="AF35" s="3"/>
      <c r="AG35" s="3"/>
      <c r="AH35" s="3"/>
      <c r="AI35" s="3"/>
      <c r="AJ35" s="3"/>
      <c r="AK35" s="3"/>
      <c r="AL35" s="3"/>
      <c r="AM35" s="3"/>
    </row>
    <row r="36" spans="1:39" ht="45.75" customHeight="1">
      <c r="A36" s="132">
        <v>10</v>
      </c>
      <c r="B36" s="158"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Riesgo'!B36:B38,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C36" s="101"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Riesgo'!G36:G38,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D36" s="101" t="str">
        <f>IF(OR('2. Identificación del Riesgo'!H36:H38="Corrupción",'2. Identificación del Riesgo'!H36:H38="Lavado de Activos",'2. Identificación del Riesgo'!H36:H38="Financiación del Terrorismo",'2. Identificación del Riesgo'!H36:H38="Trámites, OPAs y Consultas de Acceso a la Información Pública"),'2. Identificación del Riesgo'!H36:H38,
IF('2. Identificación del Riesgo'!H36:H38="","",
IF(OR('2. Identificación del Riesgo'!H36:H38&lt;&gt;"Corrupción",'2. Identificación del Riesgo'!H36:H38&lt;&gt;"Lavado de Activos",'2. Identificación del Riesgo'!H36:H38&lt;&gt;"Financiación del Terrorismo",'2. Identificación del Riesgo'!H36:H38&lt;&gt;"Trámites, OPAs y Consultas de Acceso a la Información Pública"),"No aplica")))</f>
        <v>No aplica</v>
      </c>
      <c r="E36" s="56"/>
      <c r="F36" s="57"/>
      <c r="G36" s="57"/>
      <c r="H36" s="57"/>
      <c r="I36" s="57"/>
      <c r="J36" s="57"/>
      <c r="K36" s="57"/>
      <c r="L36" s="57"/>
      <c r="M36" s="50" t="str">
        <f t="shared" ref="M36" si="78">IF(AND(N36&gt;=0,N36&lt;=85),"Débil",
IF(AND(N36&gt;=86,N36&lt;=95),"Moderado",
IF(AND(N36&gt;=96,N36&lt;=100),"Fuerte","")))</f>
        <v/>
      </c>
      <c r="N36" s="50" t="str">
        <f>IF(AND(F36="",G36="",H36="",I36="",J36="",K36="",L36=""),"",IF(OR(F36="",G36="",H36="",I36="",J36="",K36="",L36=""),"Finalice la valoración del control para emitir su calificación",VLOOKUP(F36,Listas!$Z$1:$AA$17,2,FALSE)+VLOOKUP(G36,Listas!$Z$1:$AA$17,2,FALSE)+VLOOKUP(H36,Listas!$Z$1:$AA$17,2,FALSE)+VLOOKUP(I36,Listas!$Z$1:$AA$17,2,FALSE)+VLOOKUP(J36,Listas!$Z$1:$AA$17,2,FALSE)+VLOOKUP(K36,Listas!$Z$1:$AA$17,2,FALSE)+VLOOKUP(L36,Listas!$Z$1:$AA$17,2,FALSE)))</f>
        <v/>
      </c>
      <c r="O36" s="50" t="str">
        <f t="shared" ref="O36" si="79">IF(OR(N36="",N36="Finalice la valoración del control para emitir su calificación"),"",IF(N36&lt;96,"Debe establecer un plan de acción en la hoja No. 7, que permita tener un control bien diseñado.","No debe establecer un plan de acción para mejorar el diseño del control."))</f>
        <v/>
      </c>
      <c r="P36" s="49"/>
      <c r="Q36" s="50" t="str">
        <f t="shared" ref="Q36" si="80">IFERROR(IF(OR(M36="",MID(P36,1,SEARCH(" =",P36:P36,1)-1)=""),"",
IF(AND(M36="Fuerte",MID(P36,1,SEARCH(" =",P36:P36,1)-1)="Fuerte"),"Fuerte",
IF(AND(M36="Moderado",MID(P36,1,SEARCH(" =",P36:P36,1)-1)="Moderado"),"Moderado",
IF(OR(M36="Débil",MID(P36,1,SEARCH(" =",P36:P36,1)-1)="Débil"),"Débil",
IF(OR(M36="Fuerte",MID(P36,1,SEARCH(" =",P36:P36,1)-1)="Moderado"),"Moderado",
IF(OR(M36="Moderado",MID(P36,1,SEARCH(" =",P36:P36,1)-1)="Fuerte"),"Moderado","")))))),"")</f>
        <v/>
      </c>
      <c r="R36" s="168" t="str">
        <f t="shared" ref="R36" si="81">IF(AND(N36="",N37="",N38=""),"",AVERAGE(N36:N38))</f>
        <v/>
      </c>
      <c r="S36" s="168" t="str">
        <f t="shared" ref="S36" si="82">IF(R36="","",
IF(R36=100,"Fuerte",
IF(R36&lt;50,"Débil",
IF(OR(R36&gt;=50,R36&lt;100),"Moderado",""))))</f>
        <v/>
      </c>
      <c r="T36" s="171" t="str">
        <f t="shared" ref="T36" si="83">IF(S36="","",IF(S36="Fuerte","NO","SI"))</f>
        <v/>
      </c>
      <c r="U36" s="134"/>
      <c r="V36" s="162" t="str">
        <f t="shared" ref="V36" si="84">IF(OR(S36="",U36=""),"",
IF(S36="Débil","No aplica desplazamiento por tener una solidez débil.",
IF(AND(S36="Fuerte",OR(U36="El control ayuda a disminuir directamente tanto la probabilidad como el impacto.",U36="El control ayuda a disminuir directamente la probabilidad e indirectamente el impacto.",U36="El control ayuda a disminuir directamente la probabilidad y el impacto no disminuye.")),2,
IF(AND(S36="Fuerte",U36="El control no disminuye la probabilidad y el impacto disminuye directamente."),0,
IF(AND(S36="Moderado",OR(U36="El control ayuda a disminuir directamente tanto la probabilidad como el impacto.",U36="El control ayuda a disminuir directamente la probabilidad e indirectamente el impacto.",U36="El control ayuda a disminuir directamente la probabilidad y el impacto no disminuye.")),1,
IF(AND(S36="Moderado",U36="El control no disminuye la probabilidad y el impacto disminuye directamente."),0,""))))))</f>
        <v/>
      </c>
      <c r="W36" s="165" t="str">
        <f>IF(AND($D$36&lt;&gt;"Corrupción",$D$36&lt;&gt;"Lavado de Activos",$D$36&lt;&gt;"Financiación del Terrorismo",$D$36&lt;&gt;"Trámites, OPAs y Consultas de Acceso a la Información Pública"),"",
IF(OR($D$36="Corrupción",$D$36="Lavado de Activos",$D$36="Financiación del Terrorismo",$D$36="Trámites, OPAs y Consultas de Acceso a la Información Pública"),
IF(V36="","",
IF(OR(V36="No aplica desplazamiento por tener una solidez débil.",V36=0),'2. Identificación del Riesgo'!$K$36,
IF(AND(S36="Fuerte",V36=2,OR('2. Identificación del Riesgo'!$K$36="Rara vez",'2. Identificación del Riesgo'!$K$36="Improbable",'2. Identificación del Riesgo'!$K$36="Posible")),"Rara vez",
IF(AND(S36="Fuerte",V36=2,'2. Identificación del Riesgo'!$K$36="Probable"),"Improbable",
IF(AND(S36="Fuerte",V36=2,'2. Identificación del Riesgo'!$K$36="Casi seguro"),"Posible",
IF(AND(S36="Moderado",V36=1,OR('2. Identificación del Riesgo'!$K$36="Rara vez",'2. Identificación del Riesgo'!$K$36="Improbable")),"Rara vez",
IF(AND(S36="Moderado",V36=1,'2. Identificación del Riesgo'!$K$36="Posible"),"Improbable",
IF(AND(S36="Moderado",V36=1,'2. Identificación del Riesgo'!$K$36="Probable"),"Posible",
IF(AND(S36="Moderado",V36=1,'2. Identificación del Riesgo'!$K$36="Casi seguro"),"Probable","")))))))))))</f>
        <v/>
      </c>
      <c r="X36" s="3"/>
      <c r="Y36" s="3"/>
      <c r="Z36" s="3"/>
      <c r="AA36" s="3"/>
      <c r="AB36" s="3"/>
      <c r="AC36" s="3"/>
      <c r="AD36" s="3"/>
      <c r="AE36" s="3"/>
      <c r="AF36" s="3"/>
      <c r="AG36" s="3"/>
      <c r="AH36" s="3"/>
      <c r="AI36" s="3"/>
      <c r="AJ36" s="3"/>
      <c r="AK36" s="3"/>
      <c r="AL36" s="3"/>
      <c r="AM36" s="3"/>
    </row>
    <row r="37" spans="1:39" ht="45.75" customHeight="1">
      <c r="A37" s="132"/>
      <c r="B37" s="158"/>
      <c r="C37" s="101"/>
      <c r="D37" s="101"/>
      <c r="E37" s="56"/>
      <c r="F37" s="57"/>
      <c r="G37" s="57"/>
      <c r="H37" s="57"/>
      <c r="I37" s="57"/>
      <c r="J37" s="57"/>
      <c r="K37" s="57"/>
      <c r="L37" s="57"/>
      <c r="M37" s="50" t="str">
        <f t="shared" ref="M37:M38" si="85">IF(AND(N37&gt;=0,N37&lt;=85),"Débil",
IF(AND(N37&gt;=86,N37&lt;=95),"Moderado",
IF(AND(N37&gt;=96,N37&lt;=100),"Fuerte","")))</f>
        <v/>
      </c>
      <c r="N37" s="50" t="str">
        <f>IF(AND(F37="",G37="",H37="",I37="",J37="",K37="",L37=""),"",IF(OR(F37="",G37="",H37="",I37="",J37="",K37="",L37=""),"Finalice la valoración del control para emitir su calificación",VLOOKUP(F37,Listas!$Z$1:$AA$17,2,FALSE)+VLOOKUP(G37,Listas!$Z$1:$AA$17,2,FALSE)+VLOOKUP(H37,Listas!$Z$1:$AA$17,2,FALSE)+VLOOKUP(I37,Listas!$Z$1:$AA$17,2,FALSE)+VLOOKUP(J37,Listas!$Z$1:$AA$17,2,FALSE)+VLOOKUP(K37,Listas!$Z$1:$AA$17,2,FALSE)+VLOOKUP(L37,Listas!$Z$1:$AA$17,2,FALSE)))</f>
        <v/>
      </c>
      <c r="O37" s="50" t="str">
        <f t="shared" ref="O37:O38" si="86">IF(OR(N37="",N37="Finalice la valoración del control para emitir su calificación"),"",IF(N37&lt;96,"Debe establecer un plan de acción en la hoja No. 7, que permita tener un control bien diseñado.","No debe establecer un plan de acción para mejorar el diseño del control."))</f>
        <v/>
      </c>
      <c r="P37" s="49"/>
      <c r="Q37" s="50" t="str">
        <f t="shared" ref="Q37:Q38" si="87">IFERROR(IF(OR(M37="",MID(P37,1,SEARCH(" =",P37:P37,1)-1)=""),"",
IF(AND(M37="Fuerte",MID(P37,1,SEARCH(" =",P37:P37,1)-1)="Fuerte"),"Fuerte",
IF(AND(M37="Moderado",MID(P37,1,SEARCH(" =",P37:P37,1)-1)="Moderado"),"Moderado",
IF(OR(M37="Débil",MID(P37,1,SEARCH(" =",P37:P37,1)-1)="Débil"),"Débil",
IF(OR(M37="Fuerte",MID(P37,1,SEARCH(" =",P37:P37,1)-1)="Moderado"),"Moderado",
IF(OR(M37="Moderado",MID(P37,1,SEARCH(" =",P37:P37,1)-1)="Fuerte"),"Moderado","")))))),"")</f>
        <v/>
      </c>
      <c r="R37" s="169"/>
      <c r="S37" s="169"/>
      <c r="T37" s="172"/>
      <c r="U37" s="135"/>
      <c r="V37" s="163"/>
      <c r="W37" s="166"/>
    </row>
    <row r="38" spans="1:39" ht="45.75" customHeight="1">
      <c r="A38" s="132"/>
      <c r="B38" s="158"/>
      <c r="C38" s="101"/>
      <c r="D38" s="101"/>
      <c r="E38" s="56"/>
      <c r="F38" s="57"/>
      <c r="G38" s="57"/>
      <c r="H38" s="57"/>
      <c r="I38" s="57"/>
      <c r="J38" s="57"/>
      <c r="K38" s="57"/>
      <c r="L38" s="57"/>
      <c r="M38" s="50" t="str">
        <f t="shared" si="85"/>
        <v/>
      </c>
      <c r="N38" s="50" t="str">
        <f>IF(AND(F38="",G38="",H38="",I38="",J38="",K38="",L38=""),"",IF(OR(F38="",G38="",H38="",I38="",J38="",K38="",L38=""),"Finalice la valoración del control para emitir su calificación",VLOOKUP(F38,Listas!$Z$1:$AA$17,2,FALSE)+VLOOKUP(G38,Listas!$Z$1:$AA$17,2,FALSE)+VLOOKUP(H38,Listas!$Z$1:$AA$17,2,FALSE)+VLOOKUP(I38,Listas!$Z$1:$AA$17,2,FALSE)+VLOOKUP(J38,Listas!$Z$1:$AA$17,2,FALSE)+VLOOKUP(K38,Listas!$Z$1:$AA$17,2,FALSE)+VLOOKUP(L38,Listas!$Z$1:$AA$17,2,FALSE)))</f>
        <v/>
      </c>
      <c r="O38" s="50" t="str">
        <f t="shared" si="86"/>
        <v/>
      </c>
      <c r="P38" s="49"/>
      <c r="Q38" s="50" t="str">
        <f t="shared" si="87"/>
        <v/>
      </c>
      <c r="R38" s="170"/>
      <c r="S38" s="170"/>
      <c r="T38" s="173"/>
      <c r="U38" s="136"/>
      <c r="V38" s="164"/>
      <c r="W38" s="167"/>
    </row>
    <row r="39" spans="1:39" ht="45.75" customHeight="1">
      <c r="A39" s="132">
        <v>11</v>
      </c>
      <c r="B39" s="158"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Riesgo'!B39:B41,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Gestión del Talento Humano</v>
      </c>
      <c r="C39" s="101"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Riesgo'!G39:G41,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Posibilidad de afectación economica o presupuestal cuando un funcionario presenta un conflicto de intereses pero no se declara impedido para desempeñar sus funciones, ante una situación en la que puede tener un interes particular o directo que afecte su regulación, gestión, control o decisiones, debido a la falta de seguimiento a los casos declarados por los funcionarios de la Entidad en la plataforma del SIDEAP.</v>
      </c>
      <c r="D39" s="101" t="str">
        <f>IF(OR('2. Identificación del Riesgo'!H39:H41="Corrupción",'2. Identificación del Riesgo'!H39:H41="Lavado de Activos",'2. Identificación del Riesgo'!H39:H41="Financiación del Terrorismo",'2. Identificación del Riesgo'!H39:H41="Trámites, OPAs y Consultas de Acceso a la Información Pública"),'2. Identificación del Riesgo'!H39:H41,
IF('2. Identificación del Riesgo'!H39:H41="","",
IF(OR('2. Identificación del Riesgo'!H39:H41&lt;&gt;"Corrupción",'2. Identificación del Riesgo'!H39:H41&lt;&gt;"Lavado de Activos",'2. Identificación del Riesgo'!H39:H41&lt;&gt;"Financiación del Terrorismo",'2. Identificación del Riesgo'!H39:H41&lt;&gt;"Trámites, OPAs y Consultas de Acceso a la Información Pública"),"No aplica")))</f>
        <v>Corrupción</v>
      </c>
      <c r="E39" s="56" t="s">
        <v>484</v>
      </c>
      <c r="F39" s="57" t="s">
        <v>185</v>
      </c>
      <c r="G39" s="57" t="s">
        <v>187</v>
      </c>
      <c r="H39" s="57" t="s">
        <v>189</v>
      </c>
      <c r="I39" s="57" t="s">
        <v>192</v>
      </c>
      <c r="J39" s="57" t="s">
        <v>194</v>
      </c>
      <c r="K39" s="57" t="s">
        <v>196</v>
      </c>
      <c r="L39" s="57" t="s">
        <v>199</v>
      </c>
      <c r="M39" s="50" t="str">
        <f t="shared" ref="M39" si="88">IF(AND(N39&gt;=0,N39&lt;=85),"Débil",
IF(AND(N39&gt;=86,N39&lt;=95),"Moderado",
IF(AND(N39&gt;=96,N39&lt;=100),"Fuerte","")))</f>
        <v>Débil</v>
      </c>
      <c r="N39" s="50">
        <f>IF(AND(F39="",G39="",H39="",I39="",J39="",K39="",L39=""),"",IF(OR(F39="",G39="",H39="",I39="",J39="",K39="",L39=""),"Finalice la valoración del control para emitir su calificación",VLOOKUP(F39,Listas!$Z$1:$AA$17,2,FALSE)+VLOOKUP(G39,Listas!$Z$1:$AA$17,2,FALSE)+VLOOKUP(H39,Listas!$Z$1:$AA$17,2,FALSE)+VLOOKUP(I39,Listas!$Z$1:$AA$17,2,FALSE)+VLOOKUP(J39,Listas!$Z$1:$AA$17,2,FALSE)+VLOOKUP(K39,Listas!$Z$1:$AA$17,2,FALSE)+VLOOKUP(L39,Listas!$Z$1:$AA$17,2,FALSE)))</f>
        <v>0</v>
      </c>
      <c r="O39" s="50" t="str">
        <f t="shared" ref="O39" si="89">IF(OR(N39="",N39="Finalice la valoración del control para emitir su calificación"),"",IF(N39&lt;96,"Debe establecer un plan de acción en la hoja No. 7, que permita tener un control bien diseñado.","No debe establecer un plan de acción para mejorar el diseño del control."))</f>
        <v>Debe establecer un plan de acción en la hoja No. 7, que permita tener un control bien diseñado.</v>
      </c>
      <c r="P39" s="49" t="s">
        <v>485</v>
      </c>
      <c r="Q39" s="50" t="str">
        <f t="shared" ref="Q39" si="90">IFERROR(IF(OR(M39="",MID(P39,1,SEARCH(" =",P39:P39,1)-1)=""),"",
IF(AND(M39="Fuerte",MID(P39,1,SEARCH(" =",P39:P39,1)-1)="Fuerte"),"Fuerte",
IF(AND(M39="Moderado",MID(P39,1,SEARCH(" =",P39:P39,1)-1)="Moderado"),"Moderado",
IF(OR(M39="Débil",MID(P39,1,SEARCH(" =",P39:P39,1)-1)="Débil"),"Débil",
IF(OR(M39="Fuerte",MID(P39,1,SEARCH(" =",P39:P39,1)-1)="Moderado"),"Moderado",
IF(OR(M39="Moderado",MID(P39,1,SEARCH(" =",P39:P39,1)-1)="Fuerte"),"Moderado","")))))),"")</f>
        <v>Débil</v>
      </c>
      <c r="R39" s="168">
        <f t="shared" ref="R39" si="91">IF(AND(N39="",N40="",N41=""),"",AVERAGE(N39:N41))</f>
        <v>0</v>
      </c>
      <c r="S39" s="168" t="str">
        <f t="shared" ref="S39" si="92">IF(R39="","",
IF(R39=100,"Fuerte",
IF(R39&lt;50,"Débil",
IF(OR(R39&gt;=50,R39&lt;100),"Moderado",""))))</f>
        <v>Débil</v>
      </c>
      <c r="T39" s="171" t="str">
        <f t="shared" ref="T39" si="93">IF(S39="","",IF(S39="Fuerte","NO","SI"))</f>
        <v>SI</v>
      </c>
      <c r="U39" s="134" t="s">
        <v>215</v>
      </c>
      <c r="V39" s="162" t="str">
        <f t="shared" ref="V39" si="94">IF(OR(S39="",U39=""),"",
IF(S39="Débil","No aplica desplazamiento por tener una solidez débil.",
IF(AND(S39="Fuerte",OR(U39="El control ayuda a disminuir directamente tanto la probabilidad como el impacto.",U39="El control ayuda a disminuir directamente la probabilidad e indirectamente el impacto.",U39="El control ayuda a disminuir directamente la probabilidad y el impacto no disminuye.")),2,
IF(AND(S39="Fuerte",U39="El control no disminuye la probabilidad y el impacto disminuye directamente."),0,
IF(AND(S39="Moderado",OR(U39="El control ayuda a disminuir directamente tanto la probabilidad como el impacto.",U39="El control ayuda a disminuir directamente la probabilidad e indirectamente el impacto.",U39="El control ayuda a disminuir directamente la probabilidad y el impacto no disminuye.")),1,
IF(AND(S39="Moderado",U39="El control no disminuye la probabilidad y el impacto disminuye directamente."),0,""))))))</f>
        <v>No aplica desplazamiento por tener una solidez débil.</v>
      </c>
      <c r="W39" s="165" t="str">
        <f>IF(AND($D$39&lt;&gt;"Corrupción",$D$39&lt;&gt;"Lavado de Activos",$D$39&lt;&gt;"Financiación del Terrorismo",$D$39&lt;&gt;"Trámites, OPAs y Consultas de Acceso a la Información Pública"),"",
IF(OR($D$39="Corrupción",$D$39="Lavado de Activos",$D$39="Financiación del Terrorismo",$D$39="Trámites, OPAs y Consultas de Acceso a la Información Pública"),
IF(V39="","",
IF(OR(V39="No aplica desplazamiento por tener una solidez débil.",V39=0),'2. Identificación del Riesgo'!$K$39,
IF(AND(S39="Fuerte",V39=2,OR('2. Identificación del Riesgo'!$K$39="Rara vez",'2. Identificación del Riesgo'!$K$39="Improbable",'2. Identificación del Riesgo'!$K$39="Posible")),"Rara vez",
IF(AND(S39="Fuerte",V39=2,'2. Identificación del Riesgo'!$K$39="Probable"),"Improbable",
IF(AND(S39="Fuerte",V39=2,'2. Identificación del Riesgo'!$K$39="Casi seguro"),"Posible",
IF(AND(S39="Moderado",V39=1,OR('2. Identificación del Riesgo'!$K$39="Rara vez",'2. Identificación del Riesgo'!$K$39="Improbable")),"Rara vez",
IF(AND(S39="Moderado",V39=1,'2. Identificación del Riesgo'!$K$39="Posible"),"Improbable",
IF(AND(S39="Moderado",V39=1,'2. Identificación del Riesgo'!$K$39="Probable"),"Posible",
IF(AND(S39="Moderado",V39=1,'2. Identificación del Riesgo'!$K$39="Casi seguro"),"Probable","")))))))))))</f>
        <v>Improbable</v>
      </c>
      <c r="X39" s="3"/>
      <c r="Y39" s="3"/>
      <c r="Z39" s="3"/>
      <c r="AA39" s="3"/>
      <c r="AB39" s="3"/>
      <c r="AC39" s="3"/>
      <c r="AD39" s="3"/>
      <c r="AE39" s="3"/>
      <c r="AF39" s="3"/>
      <c r="AG39" s="3"/>
      <c r="AH39" s="3"/>
      <c r="AI39" s="3"/>
      <c r="AJ39" s="3"/>
      <c r="AK39" s="3"/>
      <c r="AL39" s="3"/>
      <c r="AM39" s="3"/>
    </row>
    <row r="40" spans="1:39" ht="45.75" customHeight="1">
      <c r="A40" s="132"/>
      <c r="B40" s="158"/>
      <c r="C40" s="101"/>
      <c r="D40" s="101"/>
      <c r="E40" s="56"/>
      <c r="F40" s="57"/>
      <c r="G40" s="57"/>
      <c r="H40" s="57"/>
      <c r="I40" s="57"/>
      <c r="J40" s="57"/>
      <c r="K40" s="57"/>
      <c r="L40" s="57"/>
      <c r="M40" s="50" t="str">
        <f t="shared" ref="M40:M41" si="95">IF(AND(N40&gt;=0,N40&lt;=85),"Débil",
IF(AND(N40&gt;=86,N40&lt;=95),"Moderado",
IF(AND(N40&gt;=96,N40&lt;=100),"Fuerte","")))</f>
        <v/>
      </c>
      <c r="N40" s="50" t="str">
        <f>IF(AND(F40="",G40="",H40="",I40="",J40="",K40="",L40=""),"",IF(OR(F40="",G40="",H40="",I40="",J40="",K40="",L40=""),"Finalice la valoración del control para emitir su calificación",VLOOKUP(F40,Listas!$Z$1:$AA$17,2,FALSE)+VLOOKUP(G40,Listas!$Z$1:$AA$17,2,FALSE)+VLOOKUP(H40,Listas!$Z$1:$AA$17,2,FALSE)+VLOOKUP(I40,Listas!$Z$1:$AA$17,2,FALSE)+VLOOKUP(J40,Listas!$Z$1:$AA$17,2,FALSE)+VLOOKUP(K40,Listas!$Z$1:$AA$17,2,FALSE)+VLOOKUP(L40,Listas!$Z$1:$AA$17,2,FALSE)))</f>
        <v/>
      </c>
      <c r="O40" s="50" t="str">
        <f t="shared" ref="O40:O41" si="96">IF(OR(N40="",N40="Finalice la valoración del control para emitir su calificación"),"",IF(N40&lt;96,"Debe establecer un plan de acción en la hoja No. 7, que permita tener un control bien diseñado.","No debe establecer un plan de acción para mejorar el diseño del control."))</f>
        <v/>
      </c>
      <c r="P40" s="49"/>
      <c r="Q40" s="50" t="str">
        <f t="shared" ref="Q40:Q41" si="97">IFERROR(IF(OR(M40="",MID(P40,1,SEARCH(" =",P40:P40,1)-1)=""),"",
IF(AND(M40="Fuerte",MID(P40,1,SEARCH(" =",P40:P40,1)-1)="Fuerte"),"Fuerte",
IF(AND(M40="Moderado",MID(P40,1,SEARCH(" =",P40:P40,1)-1)="Moderado"),"Moderado",
IF(OR(M40="Débil",MID(P40,1,SEARCH(" =",P40:P40,1)-1)="Débil"),"Débil",
IF(OR(M40="Fuerte",MID(P40,1,SEARCH(" =",P40:P40,1)-1)="Moderado"),"Moderado",
IF(OR(M40="Moderado",MID(P40,1,SEARCH(" =",P40:P40,1)-1)="Fuerte"),"Moderado","")))))),"")</f>
        <v/>
      </c>
      <c r="R40" s="169"/>
      <c r="S40" s="169"/>
      <c r="T40" s="172"/>
      <c r="U40" s="135"/>
      <c r="V40" s="163"/>
      <c r="W40" s="166"/>
    </row>
    <row r="41" spans="1:39" ht="45.75" customHeight="1">
      <c r="A41" s="132"/>
      <c r="B41" s="158"/>
      <c r="C41" s="101"/>
      <c r="D41" s="101"/>
      <c r="E41" s="56"/>
      <c r="F41" s="57"/>
      <c r="G41" s="57"/>
      <c r="H41" s="57"/>
      <c r="I41" s="57"/>
      <c r="J41" s="57"/>
      <c r="K41" s="57"/>
      <c r="L41" s="57"/>
      <c r="M41" s="50" t="str">
        <f t="shared" si="95"/>
        <v/>
      </c>
      <c r="N41" s="50" t="str">
        <f>IF(AND(F41="",G41="",H41="",I41="",J41="",K41="",L41=""),"",IF(OR(F41="",G41="",H41="",I41="",J41="",K41="",L41=""),"Finalice la valoración del control para emitir su calificación",VLOOKUP(F41,Listas!$Z$1:$AA$17,2,FALSE)+VLOOKUP(G41,Listas!$Z$1:$AA$17,2,FALSE)+VLOOKUP(H41,Listas!$Z$1:$AA$17,2,FALSE)+VLOOKUP(I41,Listas!$Z$1:$AA$17,2,FALSE)+VLOOKUP(J41,Listas!$Z$1:$AA$17,2,FALSE)+VLOOKUP(K41,Listas!$Z$1:$AA$17,2,FALSE)+VLOOKUP(L41,Listas!$Z$1:$AA$17,2,FALSE)))</f>
        <v/>
      </c>
      <c r="O41" s="50" t="str">
        <f t="shared" si="96"/>
        <v/>
      </c>
      <c r="P41" s="49"/>
      <c r="Q41" s="50" t="str">
        <f t="shared" si="97"/>
        <v/>
      </c>
      <c r="R41" s="170"/>
      <c r="S41" s="170"/>
      <c r="T41" s="173"/>
      <c r="U41" s="136"/>
      <c r="V41" s="164"/>
      <c r="W41" s="167"/>
    </row>
    <row r="42" spans="1:39" ht="45.75" customHeight="1">
      <c r="A42" s="132">
        <v>12</v>
      </c>
      <c r="B42" s="158"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Riesgo'!B42:B44,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
      </c>
      <c r="C42" s="101"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Riesgo'!G42:G44,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
      </c>
      <c r="D42" s="101" t="str">
        <f>IF(OR('2. Identificación del Riesgo'!H42:H44="Corrupción",'2. Identificación del Riesgo'!H42:H44="Lavado de Activos",'2. Identificación del Riesgo'!H42:H44="Financiación del Terrorismo",'2. Identificación del Riesgo'!H42:H44="Trámites, OPAs y Consultas de Acceso a la Información Pública"),'2. Identificación del Riesgo'!H42:H44,
IF('2. Identificación del Riesgo'!H42:H44="","",
IF(OR('2. Identificación del Riesgo'!H42:H44&lt;&gt;"Corrupción",'2. Identificación del Riesgo'!H42:H44&lt;&gt;"Lavado de Activos",'2. Identificación del Riesgo'!H42:H44&lt;&gt;"Financiación del Terrorismo",'2. Identificación del Riesgo'!H42:H44&lt;&gt;"Trámites, OPAs y Consultas de Acceso a la Información Pública"),"No aplica")))</f>
        <v/>
      </c>
      <c r="E42" s="56"/>
      <c r="F42" s="57"/>
      <c r="G42" s="57"/>
      <c r="H42" s="57"/>
      <c r="I42" s="57"/>
      <c r="J42" s="57"/>
      <c r="K42" s="57"/>
      <c r="L42" s="57"/>
      <c r="M42" s="50" t="str">
        <f t="shared" ref="M42" si="98">IF(AND(N42&gt;=0,N42&lt;=85),"Débil",
IF(AND(N42&gt;=86,N42&lt;=95),"Moderado",
IF(AND(N42&gt;=96,N42&lt;=100),"Fuerte","")))</f>
        <v/>
      </c>
      <c r="N42" s="50" t="str">
        <f>IF(AND(F42="",G42="",H42="",I42="",J42="",K42="",L42=""),"",IF(OR(F42="",G42="",H42="",I42="",J42="",K42="",L42=""),"Finalice la valoración del control para emitir su calificación",VLOOKUP(F42,Listas!$Z$1:$AA$17,2,FALSE)+VLOOKUP(G42,Listas!$Z$1:$AA$17,2,FALSE)+VLOOKUP(H42,Listas!$Z$1:$AA$17,2,FALSE)+VLOOKUP(I42,Listas!$Z$1:$AA$17,2,FALSE)+VLOOKUP(J42,Listas!$Z$1:$AA$17,2,FALSE)+VLOOKUP(K42,Listas!$Z$1:$AA$17,2,FALSE)+VLOOKUP(L42,Listas!$Z$1:$AA$17,2,FALSE)))</f>
        <v/>
      </c>
      <c r="O42" s="50" t="str">
        <f t="shared" ref="O42" si="99">IF(OR(N42="",N42="Finalice la valoración del control para emitir su calificación"),"",IF(N42&lt;96,"Debe establecer un plan de acción en la hoja No. 7, que permita tener un control bien diseñado.","No debe establecer un plan de acción para mejorar el diseño del control."))</f>
        <v/>
      </c>
      <c r="P42" s="49"/>
      <c r="Q42" s="50" t="str">
        <f t="shared" ref="Q42" si="100">IFERROR(IF(OR(M42="",MID(P42,1,SEARCH(" =",P42:P42,1)-1)=""),"",
IF(AND(M42="Fuerte",MID(P42,1,SEARCH(" =",P42:P42,1)-1)="Fuerte"),"Fuerte",
IF(AND(M42="Moderado",MID(P42,1,SEARCH(" =",P42:P42,1)-1)="Moderado"),"Moderado",
IF(OR(M42="Débil",MID(P42,1,SEARCH(" =",P42:P42,1)-1)="Débil"),"Débil",
IF(OR(M42="Fuerte",MID(P42,1,SEARCH(" =",P42:P42,1)-1)="Moderado"),"Moderado",
IF(OR(M42="Moderado",MID(P42,1,SEARCH(" =",P42:P42,1)-1)="Fuerte"),"Moderado","")))))),"")</f>
        <v/>
      </c>
      <c r="R42" s="168" t="str">
        <f t="shared" ref="R42" si="101">IF(AND(N42="",N43="",N44=""),"",AVERAGE(N42:N44))</f>
        <v/>
      </c>
      <c r="S42" s="168" t="str">
        <f t="shared" ref="S42" si="102">IF(R42="","",
IF(R42=100,"Fuerte",
IF(R42&lt;50,"Débil",
IF(OR(R42&gt;=50,R42&lt;100),"Moderado",""))))</f>
        <v/>
      </c>
      <c r="T42" s="171" t="str">
        <f t="shared" ref="T42" si="103">IF(S42="","",IF(S42="Fuerte","NO","SI"))</f>
        <v/>
      </c>
      <c r="U42" s="134"/>
      <c r="V42" s="162" t="str">
        <f t="shared" ref="V42" si="104">IF(OR(S42="",U42=""),"",
IF(S42="Débil","No aplica desplazamiento por tener una solidez débil.",
IF(AND(S42="Fuerte",OR(U42="El control ayuda a disminuir directamente tanto la probabilidad como el impacto.",U42="El control ayuda a disminuir directamente la probabilidad e indirectamente el impacto.",U42="El control ayuda a disminuir directamente la probabilidad y el impacto no disminuye.")),2,
IF(AND(S42="Fuerte",U42="El control no disminuye la probabilidad y el impacto disminuye directamente."),0,
IF(AND(S42="Moderado",OR(U42="El control ayuda a disminuir directamente tanto la probabilidad como el impacto.",U42="El control ayuda a disminuir directamente la probabilidad e indirectamente el impacto.",U42="El control ayuda a disminuir directamente la probabilidad y el impacto no disminuye.")),1,
IF(AND(S42="Moderado",U42="El control no disminuye la probabilidad y el impacto disminuye directamente."),0,""))))))</f>
        <v/>
      </c>
      <c r="W42" s="165" t="str">
        <f>IF(AND($D$42&lt;&gt;"Corrupción",$D$42&lt;&gt;"Lavado de Activos",$D$42&lt;&gt;"Financiación del Terrorismo",$D$42&lt;&gt;"Trámites, OPAs y Consultas de Acceso a la Información Pública"),"",
IF(OR($D$42="Corrupción",$D$42="Lavado de Activos",$D$42="Financiación del Terrorismo",$D$42="Trámites, OPAs y Consultas de Acceso a la Información Pública"),
IF(V42="","",
IF(OR(V42="No aplica desplazamiento por tener una solidez débil.",V42=0),'2. Identificación del Riesgo'!$K$42,
IF(AND(S42="Fuerte",V42=2,OR('2. Identificación del Riesgo'!$K$42="Rara vez",'2. Identificación del Riesgo'!$K$42="Improbable",'2. Identificación del Riesgo'!$K$42="Posible")),"Rara vez",
IF(AND(S42="Fuerte",V42=2,'2. Identificación del Riesgo'!$K$42="Probable"),"Improbable",
IF(AND(S42="Fuerte",V42=2,'2. Identificación del Riesgo'!$K$42="Casi seguro"),"Posible",
IF(AND(S42="Moderado",V42=1,OR('2. Identificación del Riesgo'!$K$42="Rara vez",'2. Identificación del Riesgo'!$K$42="Improbable")),"Rara vez",
IF(AND(S42="Moderado",V42=1,'2. Identificación del Riesgo'!$K$42="Posible"),"Improbable",
IF(AND(S42="Moderado",V42=1,'2. Identificación del Riesgo'!$K$42="Probable"),"Posible",
IF(AND(S42="Moderado",V42=1,'2. Identificación del Riesgo'!$K$42="Casi seguro"),"Probable","")))))))))))</f>
        <v/>
      </c>
      <c r="X42" s="3"/>
      <c r="Y42" s="3"/>
      <c r="Z42" s="3"/>
      <c r="AA42" s="3"/>
      <c r="AB42" s="3"/>
      <c r="AC42" s="3"/>
      <c r="AD42" s="3"/>
      <c r="AE42" s="3"/>
      <c r="AF42" s="3"/>
      <c r="AG42" s="3"/>
      <c r="AH42" s="3"/>
      <c r="AI42" s="3"/>
      <c r="AJ42" s="3"/>
      <c r="AK42" s="3"/>
      <c r="AL42" s="3"/>
      <c r="AM42" s="3"/>
    </row>
    <row r="43" spans="1:39" ht="45.75" customHeight="1">
      <c r="A43" s="132"/>
      <c r="B43" s="158"/>
      <c r="C43" s="101"/>
      <c r="D43" s="101"/>
      <c r="E43" s="56"/>
      <c r="F43" s="57"/>
      <c r="G43" s="57"/>
      <c r="H43" s="57"/>
      <c r="I43" s="57"/>
      <c r="J43" s="57"/>
      <c r="K43" s="57"/>
      <c r="L43" s="57"/>
      <c r="M43" s="50" t="str">
        <f t="shared" ref="M43:M44" si="105">IF(AND(N43&gt;=0,N43&lt;=85),"Débil",
IF(AND(N43&gt;=86,N43&lt;=95),"Moderado",
IF(AND(N43&gt;=96,N43&lt;=100),"Fuerte","")))</f>
        <v/>
      </c>
      <c r="N43" s="50" t="str">
        <f>IF(AND(F43="",G43="",H43="",I43="",J43="",K43="",L43=""),"",IF(OR(F43="",G43="",H43="",I43="",J43="",K43="",L43=""),"Finalice la valoración del control para emitir su calificación",VLOOKUP(F43,Listas!$Z$1:$AA$17,2,FALSE)+VLOOKUP(G43,Listas!$Z$1:$AA$17,2,FALSE)+VLOOKUP(H43,Listas!$Z$1:$AA$17,2,FALSE)+VLOOKUP(I43,Listas!$Z$1:$AA$17,2,FALSE)+VLOOKUP(J43,Listas!$Z$1:$AA$17,2,FALSE)+VLOOKUP(K43,Listas!$Z$1:$AA$17,2,FALSE)+VLOOKUP(L43,Listas!$Z$1:$AA$17,2,FALSE)))</f>
        <v/>
      </c>
      <c r="O43" s="50" t="str">
        <f t="shared" ref="O43:O44" si="106">IF(OR(N43="",N43="Finalice la valoración del control para emitir su calificación"),"",IF(N43&lt;96,"Debe establecer un plan de acción en la hoja No. 7, que permita tener un control bien diseñado.","No debe establecer un plan de acción para mejorar el diseño del control."))</f>
        <v/>
      </c>
      <c r="P43" s="49"/>
      <c r="Q43" s="50" t="str">
        <f t="shared" ref="Q43:Q44" si="107">IFERROR(IF(OR(M43="",MID(P43,1,SEARCH(" =",P43:P43,1)-1)=""),"",
IF(AND(M43="Fuerte",MID(P43,1,SEARCH(" =",P43:P43,1)-1)="Fuerte"),"Fuerte",
IF(AND(M43="Moderado",MID(P43,1,SEARCH(" =",P43:P43,1)-1)="Moderado"),"Moderado",
IF(OR(M43="Débil",MID(P43,1,SEARCH(" =",P43:P43,1)-1)="Débil"),"Débil",
IF(OR(M43="Fuerte",MID(P43,1,SEARCH(" =",P43:P43,1)-1)="Moderado"),"Moderado",
IF(OR(M43="Moderado",MID(P43,1,SEARCH(" =",P43:P43,1)-1)="Fuerte"),"Moderado","")))))),"")</f>
        <v/>
      </c>
      <c r="R43" s="169"/>
      <c r="S43" s="169"/>
      <c r="T43" s="172"/>
      <c r="U43" s="135"/>
      <c r="V43" s="163"/>
      <c r="W43" s="166"/>
    </row>
    <row r="44" spans="1:39" ht="45.75" customHeight="1">
      <c r="A44" s="132"/>
      <c r="B44" s="158"/>
      <c r="C44" s="101"/>
      <c r="D44" s="101"/>
      <c r="E44" s="56"/>
      <c r="F44" s="57"/>
      <c r="G44" s="57"/>
      <c r="H44" s="57"/>
      <c r="I44" s="57"/>
      <c r="J44" s="57"/>
      <c r="K44" s="57"/>
      <c r="L44" s="57"/>
      <c r="M44" s="50" t="str">
        <f t="shared" si="105"/>
        <v/>
      </c>
      <c r="N44" s="50" t="str">
        <f>IF(AND(F44="",G44="",H44="",I44="",J44="",K44="",L44=""),"",IF(OR(F44="",G44="",H44="",I44="",J44="",K44="",L44=""),"Finalice la valoración del control para emitir su calificación",VLOOKUP(F44,Listas!$Z$1:$AA$17,2,FALSE)+VLOOKUP(G44,Listas!$Z$1:$AA$17,2,FALSE)+VLOOKUP(H44,Listas!$Z$1:$AA$17,2,FALSE)+VLOOKUP(I44,Listas!$Z$1:$AA$17,2,FALSE)+VLOOKUP(J44,Listas!$Z$1:$AA$17,2,FALSE)+VLOOKUP(K44,Listas!$Z$1:$AA$17,2,FALSE)+VLOOKUP(L44,Listas!$Z$1:$AA$17,2,FALSE)))</f>
        <v/>
      </c>
      <c r="O44" s="50" t="str">
        <f t="shared" si="106"/>
        <v/>
      </c>
      <c r="P44" s="49"/>
      <c r="Q44" s="50" t="str">
        <f t="shared" si="107"/>
        <v/>
      </c>
      <c r="R44" s="170"/>
      <c r="S44" s="170"/>
      <c r="T44" s="173"/>
      <c r="U44" s="136"/>
      <c r="V44" s="164"/>
      <c r="W44" s="167"/>
    </row>
    <row r="45" spans="1:39" ht="45.75" customHeight="1">
      <c r="A45" s="132">
        <v>13</v>
      </c>
      <c r="B45" s="158"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Riesgo'!B45:B47,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C45" s="101"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Riesgo'!G45:G47,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D45" s="101" t="str">
        <f>IF(OR('2. Identificación del Riesgo'!H45:H47="Corrupción",'2. Identificación del Riesgo'!H45:H47="Lavado de Activos",'2. Identificación del Riesgo'!H45:H47="Financiación del Terrorismo",'2. Identificación del Riesgo'!H45:H47="Trámites, OPAs y Consultas de Acceso a la Información Pública"),'2. Identificación del Riesgo'!H45:H47,
IF('2. Identificación del Riesgo'!H45:H47="","",
IF(OR('2. Identificación del Riesgo'!H45:H47&lt;&gt;"Corrupción",'2. Identificación del Riesgo'!H45:H47&lt;&gt;"Lavado de Activos",'2. Identificación del Riesgo'!H45:H47&lt;&gt;"Financiación del Terrorismo",'2. Identificación del Riesgo'!H45:H47&lt;&gt;"Trámites, OPAs y Consultas de Acceso a la Información Pública"),"No aplica")))</f>
        <v/>
      </c>
      <c r="E45" s="56"/>
      <c r="F45" s="57"/>
      <c r="G45" s="57"/>
      <c r="H45" s="57"/>
      <c r="I45" s="57"/>
      <c r="J45" s="57"/>
      <c r="K45" s="57"/>
      <c r="L45" s="57"/>
      <c r="M45" s="50" t="str">
        <f t="shared" ref="M45" si="108">IF(AND(N45&gt;=0,N45&lt;=85),"Débil",
IF(AND(N45&gt;=86,N45&lt;=95),"Moderado",
IF(AND(N45&gt;=96,N45&lt;=100),"Fuerte","")))</f>
        <v/>
      </c>
      <c r="N45" s="50" t="str">
        <f>IF(AND(F45="",G45="",H45="",I45="",J45="",K45="",L45=""),"",IF(OR(F45="",G45="",H45="",I45="",J45="",K45="",L45=""),"Finalice la valoración del control para emitir su calificación",VLOOKUP(F45,Listas!$Z$1:$AA$17,2,FALSE)+VLOOKUP(G45,Listas!$Z$1:$AA$17,2,FALSE)+VLOOKUP(H45,Listas!$Z$1:$AA$17,2,FALSE)+VLOOKUP(I45,Listas!$Z$1:$AA$17,2,FALSE)+VLOOKUP(J45,Listas!$Z$1:$AA$17,2,FALSE)+VLOOKUP(K45,Listas!$Z$1:$AA$17,2,FALSE)+VLOOKUP(L45,Listas!$Z$1:$AA$17,2,FALSE)))</f>
        <v/>
      </c>
      <c r="O45" s="50" t="str">
        <f t="shared" ref="O45" si="109">IF(OR(N45="",N45="Finalice la valoración del control para emitir su calificación"),"",IF(N45&lt;96,"Debe establecer un plan de acción en la hoja No. 7, que permita tener un control bien diseñado.","No debe establecer un plan de acción para mejorar el diseño del control."))</f>
        <v/>
      </c>
      <c r="P45" s="49"/>
      <c r="Q45" s="50" t="str">
        <f t="shared" ref="Q45" si="110">IFERROR(IF(OR(M45="",MID(P45,1,SEARCH(" =",P45:P45,1)-1)=""),"",
IF(AND(M45="Fuerte",MID(P45,1,SEARCH(" =",P45:P45,1)-1)="Fuerte"),"Fuerte",
IF(AND(M45="Moderado",MID(P45,1,SEARCH(" =",P45:P45,1)-1)="Moderado"),"Moderado",
IF(OR(M45="Débil",MID(P45,1,SEARCH(" =",P45:P45,1)-1)="Débil"),"Débil",
IF(OR(M45="Fuerte",MID(P45,1,SEARCH(" =",P45:P45,1)-1)="Moderado"),"Moderado",
IF(OR(M45="Moderado",MID(P45,1,SEARCH(" =",P45:P45,1)-1)="Fuerte"),"Moderado","")))))),"")</f>
        <v/>
      </c>
      <c r="R45" s="168" t="str">
        <f t="shared" ref="R45" si="111">IF(AND(N45="",N46="",N47=""),"",AVERAGE(N45:N47))</f>
        <v/>
      </c>
      <c r="S45" s="168" t="str">
        <f t="shared" ref="S45" si="112">IF(R45="","",
IF(R45=100,"Fuerte",
IF(R45&lt;50,"Débil",
IF(OR(R45&gt;=50,R45&lt;100),"Moderado",""))))</f>
        <v/>
      </c>
      <c r="T45" s="171" t="str">
        <f t="shared" ref="T45" si="113">IF(S45="","",IF(S45="Fuerte","NO","SI"))</f>
        <v/>
      </c>
      <c r="U45" s="134"/>
      <c r="V45" s="162" t="str">
        <f t="shared" ref="V45" si="114">IF(OR(S45="",U45=""),"",
IF(S45="Débil","No aplica desplazamiento por tener una solidez débil.",
IF(AND(S45="Fuerte",OR(U45="El control ayuda a disminuir directamente tanto la probabilidad como el impacto.",U45="El control ayuda a disminuir directamente la probabilidad e indirectamente el impacto.",U45="El control ayuda a disminuir directamente la probabilidad y el impacto no disminuye.")),2,
IF(AND(S45="Fuerte",U45="El control no disminuye la probabilidad y el impacto disminuye directamente."),0,
IF(AND(S45="Moderado",OR(U45="El control ayuda a disminuir directamente tanto la probabilidad como el impacto.",U45="El control ayuda a disminuir directamente la probabilidad e indirectamente el impacto.",U45="El control ayuda a disminuir directamente la probabilidad y el impacto no disminuye.")),1,
IF(AND(S45="Moderado",U45="El control no disminuye la probabilidad y el impacto disminuye directamente."),0,""))))))</f>
        <v/>
      </c>
      <c r="W45" s="165" t="str">
        <f>IF(AND($D$45&lt;&gt;"Corrupción",$D$45&lt;&gt;"Lavado de Activos",$D$45&lt;&gt;"Financiación del Terrorismo",$D$45&lt;&gt;"Trámites, OPAs y Consultas de Acceso a la Información Pública"),"",
IF(OR($D$45="Corrupción",$D$45="Lavado de Activos",$D$45="Financiación del Terrorismo",$D$45="Trámites, OPAs y Consultas de Acceso a la Información Pública"),
IF(V45="","",
IF(OR(V45="No aplica desplazamiento por tener una solidez débil.",V45=0),'2. Identificación del Riesgo'!$K$45,
IF(AND(S45="Fuerte",V45=2,OR('2. Identificación del Riesgo'!$K$45="Rara vez",'2. Identificación del Riesgo'!$K$45="Improbable",'2. Identificación del Riesgo'!$K$45="Posible")),"Rara vez",
IF(AND(S45="Fuerte",V45=2,'2. Identificación del Riesgo'!$K$45="Probable"),"Improbable",
IF(AND(S45="Fuerte",V45=2,'2. Identificación del Riesgo'!$K$45="Casi seguro"),"Posible",
IF(AND(S45="Moderado",V45=1,OR('2. Identificación del Riesgo'!$K$45="Rara vez",'2. Identificación del Riesgo'!$K$45="Improbable")),"Rara vez",
IF(AND(S45="Moderado",V45=1,'2. Identificación del Riesgo'!$K$45="Posible"),"Improbable",
IF(AND(S45="Moderado",V45=1,'2. Identificación del Riesgo'!$K$45="Probable"),"Posible",
IF(AND(S45="Moderado",V45=1,'2. Identificación del Riesgo'!$K$45="Casi seguro"),"Probable","")))))))))))</f>
        <v/>
      </c>
      <c r="X45" s="3"/>
      <c r="Y45" s="3"/>
      <c r="Z45" s="3"/>
      <c r="AA45" s="3"/>
      <c r="AB45" s="3"/>
      <c r="AC45" s="3"/>
      <c r="AD45" s="3"/>
      <c r="AE45" s="3"/>
      <c r="AF45" s="3"/>
      <c r="AG45" s="3"/>
      <c r="AH45" s="3"/>
      <c r="AI45" s="3"/>
      <c r="AJ45" s="3"/>
      <c r="AK45" s="3"/>
      <c r="AL45" s="3"/>
      <c r="AM45" s="3"/>
    </row>
    <row r="46" spans="1:39" ht="45.75" customHeight="1">
      <c r="A46" s="132"/>
      <c r="B46" s="158"/>
      <c r="C46" s="101"/>
      <c r="D46" s="101"/>
      <c r="E46" s="56"/>
      <c r="F46" s="57"/>
      <c r="G46" s="57"/>
      <c r="H46" s="57"/>
      <c r="I46" s="57"/>
      <c r="J46" s="57"/>
      <c r="K46" s="57"/>
      <c r="L46" s="57"/>
      <c r="M46" s="50" t="str">
        <f t="shared" ref="M46:M47" si="115">IF(AND(N46&gt;=0,N46&lt;=85),"Débil",
IF(AND(N46&gt;=86,N46&lt;=95),"Moderado",
IF(AND(N46&gt;=96,N46&lt;=100),"Fuerte","")))</f>
        <v/>
      </c>
      <c r="N46" s="50" t="str">
        <f>IF(AND(F46="",G46="",H46="",I46="",J46="",K46="",L46=""),"",IF(OR(F46="",G46="",H46="",I46="",J46="",K46="",L46=""),"Finalice la valoración del control para emitir su calificación",VLOOKUP(F46,Listas!$Z$1:$AA$17,2,FALSE)+VLOOKUP(G46,Listas!$Z$1:$AA$17,2,FALSE)+VLOOKUP(H46,Listas!$Z$1:$AA$17,2,FALSE)+VLOOKUP(I46,Listas!$Z$1:$AA$17,2,FALSE)+VLOOKUP(J46,Listas!$Z$1:$AA$17,2,FALSE)+VLOOKUP(K46,Listas!$Z$1:$AA$17,2,FALSE)+VLOOKUP(L46,Listas!$Z$1:$AA$17,2,FALSE)))</f>
        <v/>
      </c>
      <c r="O46" s="50" t="str">
        <f t="shared" ref="O46:O47" si="116">IF(OR(N46="",N46="Finalice la valoración del control para emitir su calificación"),"",IF(N46&lt;96,"Debe establecer un plan de acción en la hoja No. 7, que permita tener un control bien diseñado.","No debe establecer un plan de acción para mejorar el diseño del control."))</f>
        <v/>
      </c>
      <c r="P46" s="49"/>
      <c r="Q46" s="50" t="str">
        <f t="shared" ref="Q46:Q47" si="117">IFERROR(IF(OR(M46="",MID(P46,1,SEARCH(" =",P46:P46,1)-1)=""),"",
IF(AND(M46="Fuerte",MID(P46,1,SEARCH(" =",P46:P46,1)-1)="Fuerte"),"Fuerte",
IF(AND(M46="Moderado",MID(P46,1,SEARCH(" =",P46:P46,1)-1)="Moderado"),"Moderado",
IF(OR(M46="Débil",MID(P46,1,SEARCH(" =",P46:P46,1)-1)="Débil"),"Débil",
IF(OR(M46="Fuerte",MID(P46,1,SEARCH(" =",P46:P46,1)-1)="Moderado"),"Moderado",
IF(OR(M46="Moderado",MID(P46,1,SEARCH(" =",P46:P46,1)-1)="Fuerte"),"Moderado","")))))),"")</f>
        <v/>
      </c>
      <c r="R46" s="169"/>
      <c r="S46" s="169"/>
      <c r="T46" s="172"/>
      <c r="U46" s="135"/>
      <c r="V46" s="163"/>
      <c r="W46" s="166"/>
    </row>
    <row r="47" spans="1:39" ht="45.75" customHeight="1">
      <c r="A47" s="132"/>
      <c r="B47" s="158"/>
      <c r="C47" s="101"/>
      <c r="D47" s="101"/>
      <c r="E47" s="56"/>
      <c r="F47" s="57"/>
      <c r="G47" s="57"/>
      <c r="H47" s="57"/>
      <c r="I47" s="57"/>
      <c r="J47" s="57"/>
      <c r="K47" s="57"/>
      <c r="L47" s="57"/>
      <c r="M47" s="50" t="str">
        <f t="shared" si="115"/>
        <v/>
      </c>
      <c r="N47" s="50" t="str">
        <f>IF(AND(F47="",G47="",H47="",I47="",J47="",K47="",L47=""),"",IF(OR(F47="",G47="",H47="",I47="",J47="",K47="",L47=""),"Finalice la valoración del control para emitir su calificación",VLOOKUP(F47,Listas!$Z$1:$AA$17,2,FALSE)+VLOOKUP(G47,Listas!$Z$1:$AA$17,2,FALSE)+VLOOKUP(H47,Listas!$Z$1:$AA$17,2,FALSE)+VLOOKUP(I47,Listas!$Z$1:$AA$17,2,FALSE)+VLOOKUP(J47,Listas!$Z$1:$AA$17,2,FALSE)+VLOOKUP(K47,Listas!$Z$1:$AA$17,2,FALSE)+VLOOKUP(L47,Listas!$Z$1:$AA$17,2,FALSE)))</f>
        <v/>
      </c>
      <c r="O47" s="50" t="str">
        <f t="shared" si="116"/>
        <v/>
      </c>
      <c r="P47" s="49"/>
      <c r="Q47" s="50" t="str">
        <f t="shared" si="117"/>
        <v/>
      </c>
      <c r="R47" s="170"/>
      <c r="S47" s="170"/>
      <c r="T47" s="173"/>
      <c r="U47" s="136"/>
      <c r="V47" s="164"/>
      <c r="W47" s="167"/>
    </row>
    <row r="48" spans="1:39" ht="45.75" customHeight="1">
      <c r="A48" s="132">
        <v>14</v>
      </c>
      <c r="B48" s="158"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Riesgo'!B48:B50,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C48" s="101"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Riesgo'!G48:G50,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D48" s="101" t="str">
        <f>IF(OR('2. Identificación del Riesgo'!H48:H50="Corrupción",'2. Identificación del Riesgo'!H48:H50="Lavado de Activos",'2. Identificación del Riesgo'!H48:H50="Financiación del Terrorismo",'2. Identificación del Riesgo'!H48:H50="Trámites, OPAs y Consultas de Acceso a la Información Pública"),'2. Identificación del Riesgo'!H48:H50,
IF('2. Identificación del Riesgo'!H48:H50="","",
IF(OR('2. Identificación del Riesgo'!H48:H50&lt;&gt;"Corrupción",'2. Identificación del Riesgo'!H48:H50&lt;&gt;"Lavado de Activos",'2. Identificación del Riesgo'!H48:H50&lt;&gt;"Financiación del Terrorismo",'2. Identificación del Riesgo'!H48:H50&lt;&gt;"Trámites, OPAs y Consultas de Acceso a la Información Pública"),"No aplica")))</f>
        <v/>
      </c>
      <c r="E48" s="56"/>
      <c r="F48" s="57"/>
      <c r="G48" s="57"/>
      <c r="H48" s="57"/>
      <c r="I48" s="57"/>
      <c r="J48" s="57"/>
      <c r="K48" s="57"/>
      <c r="L48" s="57"/>
      <c r="M48" s="50" t="str">
        <f t="shared" ref="M48" si="118">IF(AND(N48&gt;=0,N48&lt;=85),"Débil",
IF(AND(N48&gt;=86,N48&lt;=95),"Moderado",
IF(AND(N48&gt;=96,N48&lt;=100),"Fuerte","")))</f>
        <v/>
      </c>
      <c r="N48" s="50" t="str">
        <f>IF(AND(F48="",G48="",H48="",I48="",J48="",K48="",L48=""),"",IF(OR(F48="",G48="",H48="",I48="",J48="",K48="",L48=""),"Finalice la valoración del control para emitir su calificación",VLOOKUP(F48,Listas!$Z$1:$AA$17,2,FALSE)+VLOOKUP(G48,Listas!$Z$1:$AA$17,2,FALSE)+VLOOKUP(H48,Listas!$Z$1:$AA$17,2,FALSE)+VLOOKUP(I48,Listas!$Z$1:$AA$17,2,FALSE)+VLOOKUP(J48,Listas!$Z$1:$AA$17,2,FALSE)+VLOOKUP(K48,Listas!$Z$1:$AA$17,2,FALSE)+VLOOKUP(L48,Listas!$Z$1:$AA$17,2,FALSE)))</f>
        <v/>
      </c>
      <c r="O48" s="50" t="str">
        <f t="shared" ref="O48" si="119">IF(OR(N48="",N48="Finalice la valoración del control para emitir su calificación"),"",IF(N48&lt;96,"Debe establecer un plan de acción en la hoja No. 7, que permita tener un control bien diseñado.","No debe establecer un plan de acción para mejorar el diseño del control."))</f>
        <v/>
      </c>
      <c r="P48" s="49"/>
      <c r="Q48" s="50" t="str">
        <f t="shared" ref="Q48" si="120">IFERROR(IF(OR(M48="",MID(P48,1,SEARCH(" =",P48:P48,1)-1)=""),"",
IF(AND(M48="Fuerte",MID(P48,1,SEARCH(" =",P48:P48,1)-1)="Fuerte"),"Fuerte",
IF(AND(M48="Moderado",MID(P48,1,SEARCH(" =",P48:P48,1)-1)="Moderado"),"Moderado",
IF(OR(M48="Débil",MID(P48,1,SEARCH(" =",P48:P48,1)-1)="Débil"),"Débil",
IF(OR(M48="Fuerte",MID(P48,1,SEARCH(" =",P48:P48,1)-1)="Moderado"),"Moderado",
IF(OR(M48="Moderado",MID(P48,1,SEARCH(" =",P48:P48,1)-1)="Fuerte"),"Moderado","")))))),"")</f>
        <v/>
      </c>
      <c r="R48" s="168" t="str">
        <f t="shared" ref="R48" si="121">IF(AND(N48="",N49="",N50=""),"",AVERAGE(N48:N50))</f>
        <v/>
      </c>
      <c r="S48" s="168" t="str">
        <f t="shared" ref="S48" si="122">IF(R48="","",
IF(R48=100,"Fuerte",
IF(R48&lt;50,"Débil",
IF(OR(R48&gt;=50,R48&lt;100),"Moderado",""))))</f>
        <v/>
      </c>
      <c r="T48" s="171" t="str">
        <f t="shared" ref="T48" si="123">IF(S48="","",IF(S48="Fuerte","NO","SI"))</f>
        <v/>
      </c>
      <c r="U48" s="134"/>
      <c r="V48" s="162" t="str">
        <f t="shared" ref="V48" si="124">IF(OR(S48="",U48=""),"",
IF(S48="Débil","No aplica desplazamiento por tener una solidez débil.",
IF(AND(S48="Fuerte",OR(U48="El control ayuda a disminuir directamente tanto la probabilidad como el impacto.",U48="El control ayuda a disminuir directamente la probabilidad e indirectamente el impacto.",U48="El control ayuda a disminuir directamente la probabilidad y el impacto no disminuye.")),2,
IF(AND(S48="Fuerte",U48="El control no disminuye la probabilidad y el impacto disminuye directamente."),0,
IF(AND(S48="Moderado",OR(U48="El control ayuda a disminuir directamente tanto la probabilidad como el impacto.",U48="El control ayuda a disminuir directamente la probabilidad e indirectamente el impacto.",U48="El control ayuda a disminuir directamente la probabilidad y el impacto no disminuye.")),1,
IF(AND(S48="Moderado",U48="El control no disminuye la probabilidad y el impacto disminuye directamente."),0,""))))))</f>
        <v/>
      </c>
      <c r="W48" s="165" t="str">
        <f>IF(AND($D$48&lt;&gt;"Corrupción",$D$48&lt;&gt;"Lavado de Activos",$D$48&lt;&gt;"Financiación del Terrorismo",$D$48&lt;&gt;"Trámites, OPAs y Consultas de Acceso a la Información Pública"),"",
IF(OR($D$48="Corrupción",D48="Lavado de Activos",$D$48="Financiación del Terrorismo",$D$48="Trámites, OPAs y Consultas de Acceso a la Información Pública"),
IF(V48="","",
IF(OR(V48="No aplica desplazamiento por tener una solidez débil.",V48=0),'2. Identificación del Riesgo'!$K$48,
IF(AND(S48="Fuerte",V48=2,OR('2. Identificación del Riesgo'!$K$48="Rara vez",'2. Identificación del Riesgo'!$K$48="Improbable",'2. Identificación del Riesgo'!$K$48="Posible")),"Rara vez",
IF(AND(S48="Fuerte",V48=2,'2. Identificación del Riesgo'!$K$48="Probable"),"Improbable",
IF(AND(S48="Fuerte",V48=2,'2. Identificación del Riesgo'!$K$480="Casi seguro"),"Posible",
IF(AND(S48="Moderado",V48=1,OR('2. Identificación del Riesgo'!$K$48="Rara vez",'2. Identificación del Riesgo'!$K$48="Improbable")),"Rara vez",
IF(AND(S48="Moderado",V48=1,'2. Identificación del Riesgo'!$K$48="Posible"),"Improbable",
IF(AND(S48="Moderado",V48=1,'2. Identificación del Riesgo'!$K$48="Probable"),"Posible",
IF(AND(S48="Moderado",V48=1,'2. Identificación del Riesgo'!$K$48="Casi seguro"),"Probable","")))))))))))</f>
        <v/>
      </c>
      <c r="X48" s="3"/>
      <c r="Y48" s="3"/>
      <c r="Z48" s="3"/>
      <c r="AA48" s="3"/>
      <c r="AB48" s="3"/>
      <c r="AC48" s="3"/>
      <c r="AD48" s="3"/>
      <c r="AE48" s="3"/>
      <c r="AF48" s="3"/>
      <c r="AG48" s="3"/>
      <c r="AH48" s="3"/>
      <c r="AI48" s="3"/>
      <c r="AJ48" s="3"/>
      <c r="AK48" s="3"/>
      <c r="AL48" s="3"/>
      <c r="AM48" s="3"/>
    </row>
    <row r="49" spans="1:39" ht="45.75" customHeight="1">
      <c r="A49" s="132"/>
      <c r="B49" s="158"/>
      <c r="C49" s="101"/>
      <c r="D49" s="101"/>
      <c r="E49" s="56"/>
      <c r="F49" s="57"/>
      <c r="G49" s="57"/>
      <c r="H49" s="57"/>
      <c r="I49" s="57"/>
      <c r="J49" s="57"/>
      <c r="K49" s="57"/>
      <c r="L49" s="57"/>
      <c r="M49" s="50" t="str">
        <f t="shared" ref="M49:M50" si="125">IF(AND(N49&gt;=0,N49&lt;=85),"Débil",
IF(AND(N49&gt;=86,N49&lt;=95),"Moderado",
IF(AND(N49&gt;=96,N49&lt;=100),"Fuerte","")))</f>
        <v/>
      </c>
      <c r="N49" s="50" t="str">
        <f>IF(AND(F49="",G49="",H49="",I49="",J49="",K49="",L49=""),"",IF(OR(F49="",G49="",H49="",I49="",J49="",K49="",L49=""),"Finalice la valoración del control para emitir su calificación",VLOOKUP(F49,Listas!$Z$1:$AA$17,2,FALSE)+VLOOKUP(G49,Listas!$Z$1:$AA$17,2,FALSE)+VLOOKUP(H49,Listas!$Z$1:$AA$17,2,FALSE)+VLOOKUP(I49,Listas!$Z$1:$AA$17,2,FALSE)+VLOOKUP(J49,Listas!$Z$1:$AA$17,2,FALSE)+VLOOKUP(K49,Listas!$Z$1:$AA$17,2,FALSE)+VLOOKUP(L49,Listas!$Z$1:$AA$17,2,FALSE)))</f>
        <v/>
      </c>
      <c r="O49" s="50" t="str">
        <f t="shared" ref="O49:O50" si="126">IF(OR(N49="",N49="Finalice la valoración del control para emitir su calificación"),"",IF(N49&lt;96,"Debe establecer un plan de acción en la hoja No. 7, que permita tener un control bien diseñado.","No debe establecer un plan de acción para mejorar el diseño del control."))</f>
        <v/>
      </c>
      <c r="P49" s="49"/>
      <c r="Q49" s="50" t="str">
        <f t="shared" ref="Q49:Q50" si="127">IFERROR(IF(OR(M49="",MID(P49,1,SEARCH(" =",P49:P49,1)-1)=""),"",
IF(AND(M49="Fuerte",MID(P49,1,SEARCH(" =",P49:P49,1)-1)="Fuerte"),"Fuerte",
IF(AND(M49="Moderado",MID(P49,1,SEARCH(" =",P49:P49,1)-1)="Moderado"),"Moderado",
IF(OR(M49="Débil",MID(P49,1,SEARCH(" =",P49:P49,1)-1)="Débil"),"Débil",
IF(OR(M49="Fuerte",MID(P49,1,SEARCH(" =",P49:P49,1)-1)="Moderado"),"Moderado",
IF(OR(M49="Moderado",MID(P49,1,SEARCH(" =",P49:P49,1)-1)="Fuerte"),"Moderado","")))))),"")</f>
        <v/>
      </c>
      <c r="R49" s="169"/>
      <c r="S49" s="169"/>
      <c r="T49" s="172"/>
      <c r="U49" s="135"/>
      <c r="V49" s="163"/>
      <c r="W49" s="166"/>
    </row>
    <row r="50" spans="1:39" ht="45.75" customHeight="1">
      <c r="A50" s="132"/>
      <c r="B50" s="158"/>
      <c r="C50" s="101"/>
      <c r="D50" s="101"/>
      <c r="E50" s="56"/>
      <c r="F50" s="57"/>
      <c r="G50" s="57"/>
      <c r="H50" s="57"/>
      <c r="I50" s="57"/>
      <c r="J50" s="57"/>
      <c r="K50" s="57"/>
      <c r="L50" s="57"/>
      <c r="M50" s="50" t="str">
        <f t="shared" si="125"/>
        <v/>
      </c>
      <c r="N50" s="50" t="str">
        <f>IF(AND(F50="",G50="",H50="",I50="",J50="",K50="",L50=""),"",IF(OR(F50="",G50="",H50="",I50="",J50="",K50="",L50=""),"Finalice la valoración del control para emitir su calificación",VLOOKUP(F50,Listas!$Z$1:$AA$17,2,FALSE)+VLOOKUP(G50,Listas!$Z$1:$AA$17,2,FALSE)+VLOOKUP(H50,Listas!$Z$1:$AA$17,2,FALSE)+VLOOKUP(I50,Listas!$Z$1:$AA$17,2,FALSE)+VLOOKUP(J50,Listas!$Z$1:$AA$17,2,FALSE)+VLOOKUP(K50,Listas!$Z$1:$AA$17,2,FALSE)+VLOOKUP(L50,Listas!$Z$1:$AA$17,2,FALSE)))</f>
        <v/>
      </c>
      <c r="O50" s="50" t="str">
        <f t="shared" si="126"/>
        <v/>
      </c>
      <c r="P50" s="49"/>
      <c r="Q50" s="50" t="str">
        <f t="shared" si="127"/>
        <v/>
      </c>
      <c r="R50" s="170"/>
      <c r="S50" s="170"/>
      <c r="T50" s="173"/>
      <c r="U50" s="136"/>
      <c r="V50" s="164"/>
      <c r="W50" s="167"/>
    </row>
    <row r="51" spans="1:39" ht="45.75" customHeight="1">
      <c r="A51" s="132">
        <v>15</v>
      </c>
      <c r="B51" s="158"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Riesgo'!B51:B53,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C51" s="101"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Riesgo'!G51:G53,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D51" s="101" t="str">
        <f>IF(OR('2. Identificación del Riesgo'!H51:H53="Corrupción",'2. Identificación del Riesgo'!H51:H53="Lavado de Activos",'2. Identificación del Riesgo'!H51:H53="Financiación del Terrorismo",'2. Identificación del Riesgo'!H51:H53="Trámites, OPAs y Consultas de Acceso a la Información Pública"),'2. Identificación del Riesgo'!H51:H53,
IF('2. Identificación del Riesgo'!H51:H53="","",
IF(OR('2. Identificación del Riesgo'!H51:H53&lt;&gt;"Corrupción",'2. Identificación del Riesgo'!H51:H53&lt;&gt;"Lavado de Activos",'2. Identificación del Riesgo'!H51:H53&lt;&gt;"Financiación del Terrorismo",'2. Identificación del Riesgo'!H51:H53&lt;&gt;"Trámites, OPAs y Consultas de Acceso a la Información Pública"),"No aplica")))</f>
        <v/>
      </c>
      <c r="E51" s="56"/>
      <c r="F51" s="57"/>
      <c r="G51" s="57"/>
      <c r="H51" s="57"/>
      <c r="I51" s="57"/>
      <c r="J51" s="57"/>
      <c r="K51" s="57"/>
      <c r="L51" s="57"/>
      <c r="M51" s="50" t="str">
        <f t="shared" ref="M51" si="128">IF(AND(N51&gt;=0,N51&lt;=85),"Débil",
IF(AND(N51&gt;=86,N51&lt;=95),"Moderado",
IF(AND(N51&gt;=96,N51&lt;=100),"Fuerte","")))</f>
        <v/>
      </c>
      <c r="N51" s="50" t="str">
        <f>IF(AND(F51="",G51="",H51="",I51="",J51="",K51="",L51=""),"",IF(OR(F51="",G51="",H51="",I51="",J51="",K51="",L51=""),"Finalice la valoración del control para emitir su calificación",VLOOKUP(F51,Listas!$Z$1:$AA$17,2,FALSE)+VLOOKUP(G51,Listas!$Z$1:$AA$17,2,FALSE)+VLOOKUP(H51,Listas!$Z$1:$AA$17,2,FALSE)+VLOOKUP(I51,Listas!$Z$1:$AA$17,2,FALSE)+VLOOKUP(J51,Listas!$Z$1:$AA$17,2,FALSE)+VLOOKUP(K51,Listas!$Z$1:$AA$17,2,FALSE)+VLOOKUP(L51,Listas!$Z$1:$AA$17,2,FALSE)))</f>
        <v/>
      </c>
      <c r="O51" s="50" t="str">
        <f t="shared" ref="O51" si="129">IF(OR(N51="",N51="Finalice la valoración del control para emitir su calificación"),"",IF(N51&lt;96,"Debe establecer un plan de acción en la hoja No. 7, que permita tener un control bien diseñado.","No debe establecer un plan de acción para mejorar el diseño del control."))</f>
        <v/>
      </c>
      <c r="P51" s="49"/>
      <c r="Q51" s="50" t="str">
        <f t="shared" ref="Q51" si="130">IFERROR(IF(OR(M51="",MID(P51,1,SEARCH(" =",P51:P51,1)-1)=""),"",
IF(AND(M51="Fuerte",MID(P51,1,SEARCH(" =",P51:P51,1)-1)="Fuerte"),"Fuerte",
IF(AND(M51="Moderado",MID(P51,1,SEARCH(" =",P51:P51,1)-1)="Moderado"),"Moderado",
IF(OR(M51="Débil",MID(P51,1,SEARCH(" =",P51:P51,1)-1)="Débil"),"Débil",
IF(OR(M51="Fuerte",MID(P51,1,SEARCH(" =",P51:P51,1)-1)="Moderado"),"Moderado",
IF(OR(M51="Moderado",MID(P51,1,SEARCH(" =",P51:P51,1)-1)="Fuerte"),"Moderado","")))))),"")</f>
        <v/>
      </c>
      <c r="R51" s="168" t="str">
        <f t="shared" ref="R51" si="131">IF(AND(N51="",N52="",N53=""),"",AVERAGE(N51:N53))</f>
        <v/>
      </c>
      <c r="S51" s="168" t="str">
        <f t="shared" ref="S51" si="132">IF(R51="","",
IF(R51=100,"Fuerte",
IF(R51&lt;50,"Débil",
IF(OR(R51&gt;=50,R51&lt;100),"Moderado",""))))</f>
        <v/>
      </c>
      <c r="T51" s="171" t="str">
        <f t="shared" ref="T51" si="133">IF(S51="","",IF(S51="Fuerte","NO","SI"))</f>
        <v/>
      </c>
      <c r="U51" s="134"/>
      <c r="V51" s="162" t="str">
        <f t="shared" ref="V51" si="134">IF(OR(S51="",U51=""),"",
IF(S51="Débil","No aplica desplazamiento por tener una solidez débil.",
IF(AND(S51="Fuerte",OR(U51="El control ayuda a disminuir directamente tanto la probabilidad como el impacto.",U51="El control ayuda a disminuir directamente la probabilidad e indirectamente el impacto.",U51="El control ayuda a disminuir directamente la probabilidad y el impacto no disminuye.")),2,
IF(AND(S51="Fuerte",U51="El control no disminuye la probabilidad y el impacto disminuye directamente."),0,
IF(AND(S51="Moderado",OR(U51="El control ayuda a disminuir directamente tanto la probabilidad como el impacto.",U51="El control ayuda a disminuir directamente la probabilidad e indirectamente el impacto.",U51="El control ayuda a disminuir directamente la probabilidad y el impacto no disminuye.")),1,
IF(AND(S51="Moderado",U51="El control no disminuye la probabilidad y el impacto disminuye directamente."),0,""))))))</f>
        <v/>
      </c>
      <c r="W51" s="165" t="str">
        <f>IF(AND($D$51&lt;&gt;"Corrupción",$D$51&lt;&gt;"Lavado de Activos",$D$51&lt;&gt;"Financiación del Terrorismo",$D$51&lt;&gt;"Trámites, OPAs y Consultas de Acceso a la Información Pública"),"",
IF(OR($D$51="Corrupción",$D$51="Lavado de Activos",$D$51="Financiación del Terrorismo",$D$51="Trámites, OPAs y Consultas de Acceso a la Información Pública"),
IF(V51="","",
IF(OR(V51="No aplica desplazamiento por tener una solidez débil.",V51=0),'2. Identificación del Riesgo'!$K$51,
IF(AND(S51="Fuerte",V51=2,OR('2. Identificación del Riesgo'!$K$51="Rara vez",'2. Identificación del Riesgo'!$K$51="Improbable",'2. Identificación del Riesgo'!$K$51="Posible")),"Rara vez",
IF(AND(S51="Fuerte",V51=2,'2. Identificación del Riesgo'!$K$51="Probable"),"Improbable",
IF(AND(S51="Fuerte",V51=2,'2. Identificación del Riesgo'!$K$51="Casi seguro"),"Posible",
IF(AND(S51="Moderado",V51=1,OR('2. Identificación del Riesgo'!$K$51="Rara vez",'2. Identificación del Riesgo'!$K$51="Improbable")),"Rara vez",
IF(AND(S51="Moderado",V51=1,'2. Identificación del Riesgo'!$K$51="Posible"),"Improbable",
IF(AND(S51="Moderado",V51=1,'2. Identificación del Riesgo'!$K$51="Probable"),"Posible",
IF(AND(S51="Moderado",V51=1,'2. Identificación del Riesgo'!$K$51="Casi seguro"),"Probable","")))))))))))</f>
        <v/>
      </c>
      <c r="X51" s="3"/>
      <c r="Y51" s="3"/>
      <c r="Z51" s="3"/>
      <c r="AA51" s="3"/>
      <c r="AB51" s="3"/>
      <c r="AC51" s="3"/>
      <c r="AD51" s="3"/>
      <c r="AE51" s="3"/>
      <c r="AF51" s="3"/>
      <c r="AG51" s="3"/>
      <c r="AH51" s="3"/>
      <c r="AI51" s="3"/>
      <c r="AJ51" s="3"/>
      <c r="AK51" s="3"/>
      <c r="AL51" s="3"/>
      <c r="AM51" s="3"/>
    </row>
    <row r="52" spans="1:39" ht="45.75" customHeight="1">
      <c r="A52" s="132"/>
      <c r="B52" s="158"/>
      <c r="C52" s="101"/>
      <c r="D52" s="101"/>
      <c r="E52" s="56"/>
      <c r="F52" s="57"/>
      <c r="G52" s="57"/>
      <c r="H52" s="57"/>
      <c r="I52" s="57"/>
      <c r="J52" s="57"/>
      <c r="K52" s="57"/>
      <c r="L52" s="57"/>
      <c r="M52" s="50" t="str">
        <f t="shared" ref="M52:M53" si="135">IF(AND(N52&gt;=0,N52&lt;=85),"Débil",
IF(AND(N52&gt;=86,N52&lt;=95),"Moderado",
IF(AND(N52&gt;=96,N52&lt;=100),"Fuerte","")))</f>
        <v/>
      </c>
      <c r="N52" s="50" t="str">
        <f>IF(AND(F52="",G52="",H52="",I52="",J52="",K52="",L52=""),"",IF(OR(F52="",G52="",H52="",I52="",J52="",K52="",L52=""),"Finalice la valoración del control para emitir su calificación",VLOOKUP(F52,Listas!$Z$1:$AA$17,2,FALSE)+VLOOKUP(G52,Listas!$Z$1:$AA$17,2,FALSE)+VLOOKUP(H52,Listas!$Z$1:$AA$17,2,FALSE)+VLOOKUP(I52,Listas!$Z$1:$AA$17,2,FALSE)+VLOOKUP(J52,Listas!$Z$1:$AA$17,2,FALSE)+VLOOKUP(K52,Listas!$Z$1:$AA$17,2,FALSE)+VLOOKUP(L52,Listas!$Z$1:$AA$17,2,FALSE)))</f>
        <v/>
      </c>
      <c r="O52" s="50" t="str">
        <f t="shared" ref="O52:O53" si="136">IF(OR(N52="",N52="Finalice la valoración del control para emitir su calificación"),"",IF(N52&lt;96,"Debe establecer un plan de acción en la hoja No. 7, que permita tener un control bien diseñado.","No debe establecer un plan de acción para mejorar el diseño del control."))</f>
        <v/>
      </c>
      <c r="P52" s="49"/>
      <c r="Q52" s="50" t="str">
        <f t="shared" ref="Q52:Q53" si="137">IFERROR(IF(OR(M52="",MID(P52,1,SEARCH(" =",P52:P52,1)-1)=""),"",
IF(AND(M52="Fuerte",MID(P52,1,SEARCH(" =",P52:P52,1)-1)="Fuerte"),"Fuerte",
IF(AND(M52="Moderado",MID(P52,1,SEARCH(" =",P52:P52,1)-1)="Moderado"),"Moderado",
IF(OR(M52="Débil",MID(P52,1,SEARCH(" =",P52:P52,1)-1)="Débil"),"Débil",
IF(OR(M52="Fuerte",MID(P52,1,SEARCH(" =",P52:P52,1)-1)="Moderado"),"Moderado",
IF(OR(M52="Moderado",MID(P52,1,SEARCH(" =",P52:P52,1)-1)="Fuerte"),"Moderado","")))))),"")</f>
        <v/>
      </c>
      <c r="R52" s="169"/>
      <c r="S52" s="169"/>
      <c r="T52" s="172"/>
      <c r="U52" s="135"/>
      <c r="V52" s="163"/>
      <c r="W52" s="166"/>
    </row>
    <row r="53" spans="1:39" ht="45.75" customHeight="1">
      <c r="A53" s="132"/>
      <c r="B53" s="158"/>
      <c r="C53" s="101"/>
      <c r="D53" s="101"/>
      <c r="E53" s="56"/>
      <c r="F53" s="57"/>
      <c r="G53" s="57"/>
      <c r="H53" s="57"/>
      <c r="I53" s="57"/>
      <c r="J53" s="57"/>
      <c r="K53" s="57"/>
      <c r="L53" s="57"/>
      <c r="M53" s="50" t="str">
        <f t="shared" si="135"/>
        <v/>
      </c>
      <c r="N53" s="50" t="str">
        <f>IF(AND(F53="",G53="",H53="",I53="",J53="",K53="",L53=""),"",IF(OR(F53="",G53="",H53="",I53="",J53="",K53="",L53=""),"Finalice la valoración del control para emitir su calificación",VLOOKUP(F53,Listas!$Z$1:$AA$17,2,FALSE)+VLOOKUP(G53,Listas!$Z$1:$AA$17,2,FALSE)+VLOOKUP(H53,Listas!$Z$1:$AA$17,2,FALSE)+VLOOKUP(I53,Listas!$Z$1:$AA$17,2,FALSE)+VLOOKUP(J53,Listas!$Z$1:$AA$17,2,FALSE)+VLOOKUP(K53,Listas!$Z$1:$AA$17,2,FALSE)+VLOOKUP(L53,Listas!$Z$1:$AA$17,2,FALSE)))</f>
        <v/>
      </c>
      <c r="O53" s="50" t="str">
        <f t="shared" si="136"/>
        <v/>
      </c>
      <c r="P53" s="49"/>
      <c r="Q53" s="50" t="str">
        <f t="shared" si="137"/>
        <v/>
      </c>
      <c r="R53" s="170"/>
      <c r="S53" s="170"/>
      <c r="T53" s="173"/>
      <c r="U53" s="136"/>
      <c r="V53" s="164"/>
      <c r="W53" s="167"/>
    </row>
    <row r="54" spans="1:39" ht="45.75" customHeight="1">
      <c r="A54" s="132">
        <v>16</v>
      </c>
      <c r="B54" s="158"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Riesgo'!B54:B56,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C54" s="101"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Riesgo'!G54:G56,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D54" s="101" t="str">
        <f>IF(OR('2. Identificación del Riesgo'!H54:H56="Corrupción",'2. Identificación del Riesgo'!H54:H56="Lavado de Activos",'2. Identificación del Riesgo'!H54:H56="Financiación del Terrorismo",'2. Identificación del Riesgo'!H54:H56="Trámites, OPAs y Consultas de Acceso a la Información Pública"),'2. Identificación del Riesgo'!H54:H56,
IF('2. Identificación del Riesgo'!H54:H56="","",
IF(OR('2. Identificación del Riesgo'!H54:H56&lt;&gt;"Corrupción",'2. Identificación del Riesgo'!H54:H56&lt;&gt;"Lavado de Activos",'2. Identificación del Riesgo'!H54:H56&lt;&gt;"Financiación del Terrorismo",'2. Identificación del Riesgo'!H54:H56&lt;&gt;"Trámites, OPAs y Consultas de Acceso a la Información Pública"),"No aplica")))</f>
        <v/>
      </c>
      <c r="E54" s="56"/>
      <c r="F54" s="57"/>
      <c r="G54" s="57"/>
      <c r="H54" s="57"/>
      <c r="I54" s="57"/>
      <c r="J54" s="57"/>
      <c r="K54" s="57"/>
      <c r="L54" s="57"/>
      <c r="M54" s="50" t="str">
        <f t="shared" ref="M54" si="138">IF(AND(N54&gt;=0,N54&lt;=85),"Débil",
IF(AND(N54&gt;=86,N54&lt;=95),"Moderado",
IF(AND(N54&gt;=96,N54&lt;=100),"Fuerte","")))</f>
        <v/>
      </c>
      <c r="N54" s="50" t="str">
        <f>IF(AND(F54="",G54="",H54="",I54="",J54="",K54="",L54=""),"",IF(OR(F54="",G54="",H54="",I54="",J54="",K54="",L54=""),"Finalice la valoración del control para emitir su calificación",VLOOKUP(F54,Listas!$Z$1:$AA$17,2,FALSE)+VLOOKUP(G54,Listas!$Z$1:$AA$17,2,FALSE)+VLOOKUP(H54,Listas!$Z$1:$AA$17,2,FALSE)+VLOOKUP(I54,Listas!$Z$1:$AA$17,2,FALSE)+VLOOKUP(J54,Listas!$Z$1:$AA$17,2,FALSE)+VLOOKUP(K54,Listas!$Z$1:$AA$17,2,FALSE)+VLOOKUP(L54,Listas!$Z$1:$AA$17,2,FALSE)))</f>
        <v/>
      </c>
      <c r="O54" s="50" t="str">
        <f t="shared" ref="O54" si="139">IF(OR(N54="",N54="Finalice la valoración del control para emitir su calificación"),"",IF(N54&lt;96,"Debe establecer un plan de acción en la hoja No. 7, que permita tener un control bien diseñado.","No debe establecer un plan de acción para mejorar el diseño del control."))</f>
        <v/>
      </c>
      <c r="P54" s="49"/>
      <c r="Q54" s="50" t="str">
        <f t="shared" ref="Q54" si="140">IFERROR(IF(OR(M54="",MID(P54,1,SEARCH(" =",P54:P54,1)-1)=""),"",
IF(AND(M54="Fuerte",MID(P54,1,SEARCH(" =",P54:P54,1)-1)="Fuerte"),"Fuerte",
IF(AND(M54="Moderado",MID(P54,1,SEARCH(" =",P54:P54,1)-1)="Moderado"),"Moderado",
IF(OR(M54="Débil",MID(P54,1,SEARCH(" =",P54:P54,1)-1)="Débil"),"Débil",
IF(OR(M54="Fuerte",MID(P54,1,SEARCH(" =",P54:P54,1)-1)="Moderado"),"Moderado",
IF(OR(M54="Moderado",MID(P54,1,SEARCH(" =",P54:P54,1)-1)="Fuerte"),"Moderado","")))))),"")</f>
        <v/>
      </c>
      <c r="R54" s="168" t="str">
        <f t="shared" ref="R54" si="141">IF(AND(N54="",N55="",N56=""),"",AVERAGE(N54:N56))</f>
        <v/>
      </c>
      <c r="S54" s="168" t="str">
        <f t="shared" ref="S54" si="142">IF(R54="","",
IF(R54=100,"Fuerte",
IF(R54&lt;50,"Débil",
IF(OR(R54&gt;=50,R54&lt;100),"Moderado",""))))</f>
        <v/>
      </c>
      <c r="T54" s="171" t="str">
        <f t="shared" ref="T54" si="143">IF(S54="","",IF(S54="Fuerte","NO","SI"))</f>
        <v/>
      </c>
      <c r="U54" s="134"/>
      <c r="V54" s="162" t="str">
        <f t="shared" ref="V54" si="144">IF(OR(S54="",U54=""),"",
IF(S54="Débil","No aplica desplazamiento por tener una solidez débil.",
IF(AND(S54="Fuerte",OR(U54="El control ayuda a disminuir directamente tanto la probabilidad como el impacto.",U54="El control ayuda a disminuir directamente la probabilidad e indirectamente el impacto.",U54="El control ayuda a disminuir directamente la probabilidad y el impacto no disminuye.")),2,
IF(AND(S54="Fuerte",U54="El control no disminuye la probabilidad y el impacto disminuye directamente."),0,
IF(AND(S54="Moderado",OR(U54="El control ayuda a disminuir directamente tanto la probabilidad como el impacto.",U54="El control ayuda a disminuir directamente la probabilidad e indirectamente el impacto.",U54="El control ayuda a disminuir directamente la probabilidad y el impacto no disminuye.")),1,
IF(AND(S54="Moderado",U54="El control no disminuye la probabilidad y el impacto disminuye directamente."),0,""))))))</f>
        <v/>
      </c>
      <c r="W54" s="165" t="str">
        <f>IF(AND($D$54&lt;&gt;"Corrupción",$D$54&lt;&gt;"Lavado de Activos",$D$54&lt;&gt;"Financiación del Terrorismo",$D$54&lt;&gt;"Trámites, OPAs y Consultas de Acceso a la Información Pública"),"",
IF(OR($D$54="Corrupción",$D$54="Lavado de Activos",$D$54="Financiación del Terrorismo",$D$54="Trámites, OPAs y Consultas de Acceso a la Información Pública"),
IF(V54="","",
IF(OR(V54="No aplica desplazamiento por tener una solidez débil.",V54=0),'2. Identificación del Riesgo'!$K$54,
IF(AND(S54="Fuerte",V54=2,OR('2. Identificación del Riesgo'!$K$54="Rara vez",'2. Identificación del Riesgo'!$K$54="Improbable",'2. Identificación del Riesgo'!$K$54="Posible")),"Rara vez",
IF(AND(S54="Fuerte",V54=2,'2. Identificación del Riesgo'!$K$54="Probable"),"Improbable",
IF(AND(S54="Fuerte",V54=2,'2. Identificación del Riesgo'!$K$54="Casi seguro"),"Posible",
IF(AND(S54="Moderado",V54=1,OR('2. Identificación del Riesgo'!$K$54="Rara vez",'2. Identificación del Riesgo'!$K$54="Improbable")),"Rara vez",
IF(AND(S54="Moderado",V54=1,'2. Identificación del Riesgo'!$K$54="Posible"),"Improbable",
IF(AND(S54="Moderado",V54=1,'2. Identificación del Riesgo'!$K$54="Probable"),"Posible",
IF(AND(S54="Moderado",V54=1,'2. Identificación del Riesgo'!$K$54="Casi seguro"),"Probable","")))))))))))</f>
        <v/>
      </c>
      <c r="X54" s="3"/>
      <c r="Y54" s="3"/>
      <c r="Z54" s="3"/>
      <c r="AA54" s="3"/>
      <c r="AB54" s="3"/>
      <c r="AC54" s="3"/>
      <c r="AD54" s="3"/>
      <c r="AE54" s="3"/>
      <c r="AF54" s="3"/>
      <c r="AG54" s="3"/>
      <c r="AH54" s="3"/>
      <c r="AI54" s="3"/>
      <c r="AJ54" s="3"/>
      <c r="AK54" s="3"/>
      <c r="AL54" s="3"/>
      <c r="AM54" s="3"/>
    </row>
    <row r="55" spans="1:39" ht="45.75" customHeight="1">
      <c r="A55" s="132"/>
      <c r="B55" s="158"/>
      <c r="C55" s="101"/>
      <c r="D55" s="101"/>
      <c r="E55" s="56"/>
      <c r="F55" s="57"/>
      <c r="G55" s="57"/>
      <c r="H55" s="57"/>
      <c r="I55" s="57"/>
      <c r="J55" s="57"/>
      <c r="K55" s="57"/>
      <c r="L55" s="57"/>
      <c r="M55" s="50" t="str">
        <f t="shared" ref="M55:M56" si="145">IF(AND(N55&gt;=0,N55&lt;=85),"Débil",
IF(AND(N55&gt;=86,N55&lt;=95),"Moderado",
IF(AND(N55&gt;=96,N55&lt;=100),"Fuerte","")))</f>
        <v/>
      </c>
      <c r="N55" s="50" t="str">
        <f>IF(AND(F55="",G55="",H55="",I55="",J55="",K55="",L55=""),"",IF(OR(F55="",G55="",H55="",I55="",J55="",K55="",L55=""),"Finalice la valoración del control para emitir su calificación",VLOOKUP(F55,Listas!$Z$1:$AA$17,2,FALSE)+VLOOKUP(G55,Listas!$Z$1:$AA$17,2,FALSE)+VLOOKUP(H55,Listas!$Z$1:$AA$17,2,FALSE)+VLOOKUP(I55,Listas!$Z$1:$AA$17,2,FALSE)+VLOOKUP(J55,Listas!$Z$1:$AA$17,2,FALSE)+VLOOKUP(K55,Listas!$Z$1:$AA$17,2,FALSE)+VLOOKUP(L55,Listas!$Z$1:$AA$17,2,FALSE)))</f>
        <v/>
      </c>
      <c r="O55" s="50" t="str">
        <f t="shared" ref="O55:O56" si="146">IF(OR(N55="",N55="Finalice la valoración del control para emitir su calificación"),"",IF(N55&lt;96,"Debe establecer un plan de acción en la hoja No. 7, que permita tener un control bien diseñado.","No debe establecer un plan de acción para mejorar el diseño del control."))</f>
        <v/>
      </c>
      <c r="P55" s="49"/>
      <c r="Q55" s="50" t="str">
        <f t="shared" ref="Q55:Q56" si="147">IFERROR(IF(OR(M55="",MID(P55,1,SEARCH(" =",P55:P55,1)-1)=""),"",
IF(AND(M55="Fuerte",MID(P55,1,SEARCH(" =",P55:P55,1)-1)="Fuerte"),"Fuerte",
IF(AND(M55="Moderado",MID(P55,1,SEARCH(" =",P55:P55,1)-1)="Moderado"),"Moderado",
IF(OR(M55="Débil",MID(P55,1,SEARCH(" =",P55:P55,1)-1)="Débil"),"Débil",
IF(OR(M55="Fuerte",MID(P55,1,SEARCH(" =",P55:P55,1)-1)="Moderado"),"Moderado",
IF(OR(M55="Moderado",MID(P55,1,SEARCH(" =",P55:P55,1)-1)="Fuerte"),"Moderado","")))))),"")</f>
        <v/>
      </c>
      <c r="R55" s="169"/>
      <c r="S55" s="169"/>
      <c r="T55" s="172"/>
      <c r="U55" s="135"/>
      <c r="V55" s="163"/>
      <c r="W55" s="166"/>
    </row>
    <row r="56" spans="1:39" ht="45.75" customHeight="1">
      <c r="A56" s="132"/>
      <c r="B56" s="158"/>
      <c r="C56" s="101"/>
      <c r="D56" s="101"/>
      <c r="E56" s="56"/>
      <c r="F56" s="57"/>
      <c r="G56" s="57"/>
      <c r="H56" s="57"/>
      <c r="I56" s="57"/>
      <c r="J56" s="57"/>
      <c r="K56" s="57"/>
      <c r="L56" s="57"/>
      <c r="M56" s="50" t="str">
        <f t="shared" si="145"/>
        <v/>
      </c>
      <c r="N56" s="50" t="str">
        <f>IF(AND(F56="",G56="",H56="",I56="",J56="",K56="",L56=""),"",IF(OR(F56="",G56="",H56="",I56="",J56="",K56="",L56=""),"Finalice la valoración del control para emitir su calificación",VLOOKUP(F56,Listas!$Z$1:$AA$17,2,FALSE)+VLOOKUP(G56,Listas!$Z$1:$AA$17,2,FALSE)+VLOOKUP(H56,Listas!$Z$1:$AA$17,2,FALSE)+VLOOKUP(I56,Listas!$Z$1:$AA$17,2,FALSE)+VLOOKUP(J56,Listas!$Z$1:$AA$17,2,FALSE)+VLOOKUP(K56,Listas!$Z$1:$AA$17,2,FALSE)+VLOOKUP(L56,Listas!$Z$1:$AA$17,2,FALSE)))</f>
        <v/>
      </c>
      <c r="O56" s="50" t="str">
        <f t="shared" si="146"/>
        <v/>
      </c>
      <c r="P56" s="49"/>
      <c r="Q56" s="50" t="str">
        <f t="shared" si="147"/>
        <v/>
      </c>
      <c r="R56" s="170"/>
      <c r="S56" s="170"/>
      <c r="T56" s="173"/>
      <c r="U56" s="136"/>
      <c r="V56" s="164"/>
      <c r="W56" s="167"/>
    </row>
    <row r="57" spans="1:39" ht="45.75" customHeight="1">
      <c r="A57" s="132">
        <v>17</v>
      </c>
      <c r="B57" s="158"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Riesgo'!B57:B59,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C57" s="101"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Riesgo'!G57:G59,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D57" s="101" t="str">
        <f>IF(OR('2. Identificación del Riesgo'!H57:H59="Corrupción",'2. Identificación del Riesgo'!H57:H59="Lavado de Activos",'2. Identificación del Riesgo'!H57:H59="Financiación del Terrorismo",'2. Identificación del Riesgo'!H57:H59="Trámites, OPAs y Consultas de Acceso a la Información Pública"),'2. Identificación del Riesgo'!H57:H59,
IF('2. Identificación del Riesgo'!H57:H59="","",
IF(OR('2. Identificación del Riesgo'!H57:H59&lt;&gt;"Corrupción",'2. Identificación del Riesgo'!H57:H59&lt;&gt;"Lavado de Activos",'2. Identificación del Riesgo'!H57:H59&lt;&gt;"Financiación del Terrorismo",'2. Identificación del Riesgo'!H57:H59&lt;&gt;"Trámites, OPAs y Consultas de Acceso a la Información Pública"),"No aplica")))</f>
        <v/>
      </c>
      <c r="E57" s="56"/>
      <c r="F57" s="57"/>
      <c r="G57" s="57"/>
      <c r="H57" s="57"/>
      <c r="I57" s="57"/>
      <c r="J57" s="57"/>
      <c r="K57" s="57"/>
      <c r="L57" s="57"/>
      <c r="M57" s="50" t="str">
        <f t="shared" ref="M57" si="148">IF(AND(N57&gt;=0,N57&lt;=85),"Débil",
IF(AND(N57&gt;=86,N57&lt;=95),"Moderado",
IF(AND(N57&gt;=96,N57&lt;=100),"Fuerte","")))</f>
        <v/>
      </c>
      <c r="N57" s="50" t="str">
        <f>IF(AND(F57="",G57="",H57="",I57="",J57="",K57="",L57=""),"",IF(OR(F57="",G57="",H57="",I57="",J57="",K57="",L57=""),"Finalice la valoración del control para emitir su calificación",VLOOKUP(F57,Listas!$Z$1:$AA$17,2,FALSE)+VLOOKUP(G57,Listas!$Z$1:$AA$17,2,FALSE)+VLOOKUP(H57,Listas!$Z$1:$AA$17,2,FALSE)+VLOOKUP(I57,Listas!$Z$1:$AA$17,2,FALSE)+VLOOKUP(J57,Listas!$Z$1:$AA$17,2,FALSE)+VLOOKUP(K57,Listas!$Z$1:$AA$17,2,FALSE)+VLOOKUP(L57,Listas!$Z$1:$AA$17,2,FALSE)))</f>
        <v/>
      </c>
      <c r="O57" s="50" t="str">
        <f t="shared" ref="O57" si="149">IF(OR(N57="",N57="Finalice la valoración del control para emitir su calificación"),"",IF(N57&lt;96,"Debe establecer un plan de acción en la hoja No. 7, que permita tener un control bien diseñado.","No debe establecer un plan de acción para mejorar el diseño del control."))</f>
        <v/>
      </c>
      <c r="P57" s="49"/>
      <c r="Q57" s="50" t="str">
        <f t="shared" ref="Q57" si="150">IFERROR(IF(OR(M57="",MID(P57,1,SEARCH(" =",P57:P57,1)-1)=""),"",
IF(AND(M57="Fuerte",MID(P57,1,SEARCH(" =",P57:P57,1)-1)="Fuerte"),"Fuerte",
IF(AND(M57="Moderado",MID(P57,1,SEARCH(" =",P57:P57,1)-1)="Moderado"),"Moderado",
IF(OR(M57="Débil",MID(P57,1,SEARCH(" =",P57:P57,1)-1)="Débil"),"Débil",
IF(OR(M57="Fuerte",MID(P57,1,SEARCH(" =",P57:P57,1)-1)="Moderado"),"Moderado",
IF(OR(M57="Moderado",MID(P57,1,SEARCH(" =",P57:P57,1)-1)="Fuerte"),"Moderado","")))))),"")</f>
        <v/>
      </c>
      <c r="R57" s="168" t="str">
        <f t="shared" ref="R57" si="151">IF(AND(N57="",N58="",N59=""),"",AVERAGE(N57:N59))</f>
        <v/>
      </c>
      <c r="S57" s="168" t="str">
        <f t="shared" ref="S57" si="152">IF(R57="","",
IF(R57=100,"Fuerte",
IF(R57&lt;50,"Débil",
IF(OR(R57&gt;=50,R57&lt;100),"Moderado",""))))</f>
        <v/>
      </c>
      <c r="T57" s="171" t="str">
        <f t="shared" ref="T57" si="153">IF(S57="","",IF(S57="Fuerte","NO","SI"))</f>
        <v/>
      </c>
      <c r="U57" s="134"/>
      <c r="V57" s="162" t="str">
        <f t="shared" ref="V57" si="154">IF(OR(S57="",U57=""),"",
IF(S57="Débil","No aplica desplazamiento por tener una solidez débil.",
IF(AND(S57="Fuerte",OR(U57="El control ayuda a disminuir directamente tanto la probabilidad como el impacto.",U57="El control ayuda a disminuir directamente la probabilidad e indirectamente el impacto.",U57="El control ayuda a disminuir directamente la probabilidad y el impacto no disminuye.")),2,
IF(AND(S57="Fuerte",U57="El control no disminuye la probabilidad y el impacto disminuye directamente."),0,
IF(AND(S57="Moderado",OR(U57="El control ayuda a disminuir directamente tanto la probabilidad como el impacto.",U57="El control ayuda a disminuir directamente la probabilidad e indirectamente el impacto.",U57="El control ayuda a disminuir directamente la probabilidad y el impacto no disminuye.")),1,
IF(AND(S57="Moderado",U57="El control no disminuye la probabilidad y el impacto disminuye directamente."),0,""))))))</f>
        <v/>
      </c>
      <c r="W57" s="165" t="str">
        <f>IF(AND($D$57&lt;&gt;"Corrupción",$D$57&lt;&gt;"Lavado de Activos",$D$57&lt;&gt;"Financiación del Terrorismo",$D$57&lt;&gt;"Trámites, OPAs y Consultas de Acceso a la Información Pública"),"",
IF(OR($D$57="Corrupción",$D$57="Lavado de Activos",$D$57="Financiación del Terrorismo",$D$57="Trámites, OPAs y Consultas de Acceso a la Información Pública"),
IF(V57="","",
IF(OR(V57="No aplica desplazamiento por tener una solidez débil.",V57=0),'2. Identificación del Riesgo'!$K$57,
IF(AND(S57="Fuerte",V57=2,OR('2. Identificación del Riesgo'!$K$57="Rara vez",'2. Identificación del Riesgo'!$K$57="Improbable",'2. Identificación del Riesgo'!$K$57="Posible")),"Rara vez",
IF(AND(S57="Fuerte",V57=2,'2. Identificación del Riesgo'!$K$57="Probable"),"Improbable",
IF(AND(S57="Fuerte",V57=2,'2. Identificación del Riesgo'!$K$57="Casi seguro"),"Posible",
IF(AND(S57="Moderado",V57=1,OR('2. Identificación del Riesgo'!$K$57="Rara vez",'2. Identificación del Riesgo'!$K$57="Improbable")),"Rara vez",
IF(AND(S57="Moderado",V57=1,'2. Identificación del Riesgo'!$K$57="Posible"),"Improbable",
IF(AND(S57="Moderado",V57=1,'2. Identificación del Riesgo'!$K$57="Probable"),"Posible",
IF(AND(S57="Moderado",V57=1,'2. Identificación del Riesgo'!$K$57="Casi seguro"),"Probable","")))))))))))</f>
        <v/>
      </c>
      <c r="X57" s="3"/>
      <c r="Y57" s="3"/>
      <c r="Z57" s="3"/>
      <c r="AA57" s="3"/>
      <c r="AB57" s="3"/>
      <c r="AC57" s="3"/>
      <c r="AD57" s="3"/>
      <c r="AE57" s="3"/>
      <c r="AF57" s="3"/>
      <c r="AG57" s="3"/>
      <c r="AH57" s="3"/>
      <c r="AI57" s="3"/>
      <c r="AJ57" s="3"/>
      <c r="AK57" s="3"/>
      <c r="AL57" s="3"/>
      <c r="AM57" s="3"/>
    </row>
    <row r="58" spans="1:39" ht="45.75" customHeight="1">
      <c r="A58" s="132"/>
      <c r="B58" s="158"/>
      <c r="C58" s="101"/>
      <c r="D58" s="101"/>
      <c r="E58" s="56"/>
      <c r="F58" s="57"/>
      <c r="G58" s="57"/>
      <c r="H58" s="57"/>
      <c r="I58" s="57"/>
      <c r="J58" s="57"/>
      <c r="K58" s="57"/>
      <c r="L58" s="57"/>
      <c r="M58" s="50" t="str">
        <f t="shared" ref="M58:M59" si="155">IF(AND(N58&gt;=0,N58&lt;=85),"Débil",
IF(AND(N58&gt;=86,N58&lt;=95),"Moderado",
IF(AND(N58&gt;=96,N58&lt;=100),"Fuerte","")))</f>
        <v/>
      </c>
      <c r="N58" s="50" t="str">
        <f>IF(AND(F58="",G58="",H58="",I58="",J58="",K58="",L58=""),"",IF(OR(F58="",G58="",H58="",I58="",J58="",K58="",L58=""),"Finalice la valoración del control para emitir su calificación",VLOOKUP(F58,Listas!$Z$1:$AA$17,2,FALSE)+VLOOKUP(G58,Listas!$Z$1:$AA$17,2,FALSE)+VLOOKUP(H58,Listas!$Z$1:$AA$17,2,FALSE)+VLOOKUP(I58,Listas!$Z$1:$AA$17,2,FALSE)+VLOOKUP(J58,Listas!$Z$1:$AA$17,2,FALSE)+VLOOKUP(K58,Listas!$Z$1:$AA$17,2,FALSE)+VLOOKUP(L58,Listas!$Z$1:$AA$17,2,FALSE)))</f>
        <v/>
      </c>
      <c r="O58" s="50" t="str">
        <f t="shared" ref="O58:O59" si="156">IF(OR(N58="",N58="Finalice la valoración del control para emitir su calificación"),"",IF(N58&lt;96,"Debe establecer un plan de acción en la hoja No. 7, que permita tener un control bien diseñado.","No debe establecer un plan de acción para mejorar el diseño del control."))</f>
        <v/>
      </c>
      <c r="P58" s="49"/>
      <c r="Q58" s="50" t="str">
        <f t="shared" ref="Q58:Q59" si="157">IFERROR(IF(OR(M58="",MID(P58,1,SEARCH(" =",P58:P58,1)-1)=""),"",
IF(AND(M58="Fuerte",MID(P58,1,SEARCH(" =",P58:P58,1)-1)="Fuerte"),"Fuerte",
IF(AND(M58="Moderado",MID(P58,1,SEARCH(" =",P58:P58,1)-1)="Moderado"),"Moderado",
IF(OR(M58="Débil",MID(P58,1,SEARCH(" =",P58:P58,1)-1)="Débil"),"Débil",
IF(OR(M58="Fuerte",MID(P58,1,SEARCH(" =",P58:P58,1)-1)="Moderado"),"Moderado",
IF(OR(M58="Moderado",MID(P58,1,SEARCH(" =",P58:P58,1)-1)="Fuerte"),"Moderado","")))))),"")</f>
        <v/>
      </c>
      <c r="R58" s="169"/>
      <c r="S58" s="169"/>
      <c r="T58" s="172"/>
      <c r="U58" s="135"/>
      <c r="V58" s="163"/>
      <c r="W58" s="166"/>
    </row>
    <row r="59" spans="1:39" ht="45.75" customHeight="1">
      <c r="A59" s="132"/>
      <c r="B59" s="158"/>
      <c r="C59" s="101"/>
      <c r="D59" s="101"/>
      <c r="E59" s="56"/>
      <c r="F59" s="57"/>
      <c r="G59" s="57"/>
      <c r="H59" s="57"/>
      <c r="I59" s="57"/>
      <c r="J59" s="57"/>
      <c r="K59" s="57"/>
      <c r="L59" s="57"/>
      <c r="M59" s="50" t="str">
        <f t="shared" si="155"/>
        <v/>
      </c>
      <c r="N59" s="50" t="str">
        <f>IF(AND(F59="",G59="",H59="",I59="",J59="",K59="",L59=""),"",IF(OR(F59="",G59="",H59="",I59="",J59="",K59="",L59=""),"Finalice la valoración del control para emitir su calificación",VLOOKUP(F59,Listas!$Z$1:$AA$17,2,FALSE)+VLOOKUP(G59,Listas!$Z$1:$AA$17,2,FALSE)+VLOOKUP(H59,Listas!$Z$1:$AA$17,2,FALSE)+VLOOKUP(I59,Listas!$Z$1:$AA$17,2,FALSE)+VLOOKUP(J59,Listas!$Z$1:$AA$17,2,FALSE)+VLOOKUP(K59,Listas!$Z$1:$AA$17,2,FALSE)+VLOOKUP(L59,Listas!$Z$1:$AA$17,2,FALSE)))</f>
        <v/>
      </c>
      <c r="O59" s="50" t="str">
        <f t="shared" si="156"/>
        <v/>
      </c>
      <c r="P59" s="49"/>
      <c r="Q59" s="50" t="str">
        <f t="shared" si="157"/>
        <v/>
      </c>
      <c r="R59" s="170"/>
      <c r="S59" s="170"/>
      <c r="T59" s="173"/>
      <c r="U59" s="136"/>
      <c r="V59" s="164"/>
      <c r="W59" s="167"/>
    </row>
    <row r="60" spans="1:39" ht="45.75" customHeight="1">
      <c r="A60" s="132">
        <v>18</v>
      </c>
      <c r="B60" s="158"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Riesgo'!B60:B62,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C60" s="101"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Riesgo'!G60:G62,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D60" s="101" t="str">
        <f>IF(OR('2. Identificación del Riesgo'!H60:H62="Corrupción",'2. Identificación del Riesgo'!H60:H62="Lavado de Activos",'2. Identificación del Riesgo'!H60:H62="Financiación del Terrorismo",'2. Identificación del Riesgo'!H60:H62="Trámites, OPAs y Consultas de Acceso a la Información Pública"),'2. Identificación del Riesgo'!H60:H62,
IF('2. Identificación del Riesgo'!H60:H62="","",
IF(OR('2. Identificación del Riesgo'!H60:H62&lt;&gt;"Corrupción",'2. Identificación del Riesgo'!H60:H62&lt;&gt;"Lavado de Activos",'2. Identificación del Riesgo'!H60:H62&lt;&gt;"Financiación del Terrorismo",'2. Identificación del Riesgo'!H60:H62&lt;&gt;"Trámites, OPAs y Consultas de Acceso a la Información Pública"),"No aplica")))</f>
        <v/>
      </c>
      <c r="E60" s="56"/>
      <c r="F60" s="57"/>
      <c r="G60" s="57"/>
      <c r="H60" s="57"/>
      <c r="I60" s="57"/>
      <c r="J60" s="57"/>
      <c r="K60" s="57"/>
      <c r="L60" s="57"/>
      <c r="M60" s="50" t="str">
        <f t="shared" ref="M60" si="158">IF(AND(N60&gt;=0,N60&lt;=85),"Débil",
IF(AND(N60&gt;=86,N60&lt;=95),"Moderado",
IF(AND(N60&gt;=96,N60&lt;=100),"Fuerte","")))</f>
        <v/>
      </c>
      <c r="N60" s="50" t="str">
        <f>IF(AND(F60="",G60="",H60="",I60="",J60="",K60="",L60=""),"",IF(OR(F60="",G60="",H60="",I60="",J60="",K60="",L60=""),"Finalice la valoración del control para emitir su calificación",VLOOKUP(F60,Listas!$Z$1:$AA$17,2,FALSE)+VLOOKUP(G60,Listas!$Z$1:$AA$17,2,FALSE)+VLOOKUP(H60,Listas!$Z$1:$AA$17,2,FALSE)+VLOOKUP(I60,Listas!$Z$1:$AA$17,2,FALSE)+VLOOKUP(J60,Listas!$Z$1:$AA$17,2,FALSE)+VLOOKUP(K60,Listas!$Z$1:$AA$17,2,FALSE)+VLOOKUP(L60,Listas!$Z$1:$AA$17,2,FALSE)))</f>
        <v/>
      </c>
      <c r="O60" s="50" t="str">
        <f t="shared" ref="O60" si="159">IF(OR(N60="",N60="Finalice la valoración del control para emitir su calificación"),"",IF(N60&lt;96,"Debe establecer un plan de acción en la hoja No. 7, que permita tener un control bien diseñado.","No debe establecer un plan de acción para mejorar el diseño del control."))</f>
        <v/>
      </c>
      <c r="P60" s="49"/>
      <c r="Q60" s="50" t="str">
        <f t="shared" ref="Q60" si="160">IFERROR(IF(OR(M60="",MID(P60,1,SEARCH(" =",P60:P60,1)-1)=""),"",
IF(AND(M60="Fuerte",MID(P60,1,SEARCH(" =",P60:P60,1)-1)="Fuerte"),"Fuerte",
IF(AND(M60="Moderado",MID(P60,1,SEARCH(" =",P60:P60,1)-1)="Moderado"),"Moderado",
IF(OR(M60="Débil",MID(P60,1,SEARCH(" =",P60:P60,1)-1)="Débil"),"Débil",
IF(OR(M60="Fuerte",MID(P60,1,SEARCH(" =",P60:P60,1)-1)="Moderado"),"Moderado",
IF(OR(M60="Moderado",MID(P60,1,SEARCH(" =",P60:P60,1)-1)="Fuerte"),"Moderado","")))))),"")</f>
        <v/>
      </c>
      <c r="R60" s="168" t="str">
        <f t="shared" ref="R60" si="161">IF(AND(N60="",N61="",N62=""),"",AVERAGE(N60:N62))</f>
        <v/>
      </c>
      <c r="S60" s="168" t="str">
        <f t="shared" ref="S60" si="162">IF(R60="","",
IF(R60=100,"Fuerte",
IF(R60&lt;50,"Débil",
IF(OR(R60&gt;=50,R60&lt;100),"Moderado",""))))</f>
        <v/>
      </c>
      <c r="T60" s="171" t="str">
        <f t="shared" ref="T60" si="163">IF(S60="","",IF(S60="Fuerte","NO","SI"))</f>
        <v/>
      </c>
      <c r="U60" s="134"/>
      <c r="V60" s="162" t="str">
        <f t="shared" ref="V60" si="164">IF(OR(S60="",U60=""),"",
IF(S60="Débil","No aplica desplazamiento por tener una solidez débil.",
IF(AND(S60="Fuerte",OR(U60="El control ayuda a disminuir directamente tanto la probabilidad como el impacto.",U60="El control ayuda a disminuir directamente la probabilidad e indirectamente el impacto.",U60="El control ayuda a disminuir directamente la probabilidad y el impacto no disminuye.")),2,
IF(AND(S60="Fuerte",U60="El control no disminuye la probabilidad y el impacto disminuye directamente."),0,
IF(AND(S60="Moderado",OR(U60="El control ayuda a disminuir directamente tanto la probabilidad como el impacto.",U60="El control ayuda a disminuir directamente la probabilidad e indirectamente el impacto.",U60="El control ayuda a disminuir directamente la probabilidad y el impacto no disminuye.")),1,
IF(AND(S60="Moderado",U60="El control no disminuye la probabilidad y el impacto disminuye directamente."),0,""))))))</f>
        <v/>
      </c>
      <c r="W60" s="165" t="str">
        <f>IF(AND($D$60&lt;&gt;"Corrupción",$D$60&lt;&gt;"Lavado de Activos",$D$60&lt;&gt;"Financiación del Terrorismo",$D$60&lt;&gt;"Trámites, OPAs y Consultas de Acceso a la Información Pública"),"",
IF(OR($D$60="Corrupción",$D$60="Lavado de Activos",$D$60="Financiación del Terrorismo",$D$60="Trámites, OPAs y Consultas de Acceso a la Información Pública"),
IF(V60="","",
IF(OR(V60="No aplica desplazamiento por tener una solidez débil.",V60=0),'2. Identificación del Riesgo'!$K$60,
IF(AND(S60="Fuerte",V60=2,OR('2. Identificación del Riesgo'!$K$60="Rara vez",'2. Identificación del Riesgo'!$K$60="Improbable",'2. Identificación del Riesgo'!$K$60="Posible")),"Rara vez",
IF(AND(S60="Fuerte",V60=2,'2. Identificación del Riesgo'!$K$60="Probable"),"Improbable",
IF(AND(S60="Fuerte",V60=2,'2. Identificación del Riesgo'!$K$60="Casi seguro"),"Posible",
IF(AND(S60="Moderado",V60=1,OR('2. Identificación del Riesgo'!$K$60="Rara vez",'2. Identificación del Riesgo'!$K$60="Improbable")),"Rara vez",
IF(AND(S60="Moderado",V60=1,'2. Identificación del Riesgo'!$K$60="Posible"),"Improbable",
IF(AND(S60="Moderado",V60=1,'2. Identificación del Riesgo'!$K$60="Probable"),"Posible",
IF(AND(S60="Moderado",V60=1,'2. Identificación del Riesgo'!$K$60="Casi seguro"),"Probable","")))))))))))</f>
        <v/>
      </c>
      <c r="X60" s="3"/>
      <c r="Y60" s="3"/>
      <c r="Z60" s="3"/>
      <c r="AA60" s="3"/>
      <c r="AB60" s="3"/>
      <c r="AC60" s="3"/>
      <c r="AD60" s="3"/>
      <c r="AE60" s="3"/>
      <c r="AF60" s="3"/>
      <c r="AG60" s="3"/>
      <c r="AH60" s="3"/>
      <c r="AI60" s="3"/>
      <c r="AJ60" s="3"/>
      <c r="AK60" s="3"/>
      <c r="AL60" s="3"/>
      <c r="AM60" s="3"/>
    </row>
    <row r="61" spans="1:39" ht="45.75" customHeight="1">
      <c r="A61" s="132"/>
      <c r="B61" s="158"/>
      <c r="C61" s="101"/>
      <c r="D61" s="101"/>
      <c r="E61" s="56"/>
      <c r="F61" s="57"/>
      <c r="G61" s="57"/>
      <c r="H61" s="57"/>
      <c r="I61" s="57"/>
      <c r="J61" s="57"/>
      <c r="K61" s="57"/>
      <c r="L61" s="57"/>
      <c r="M61" s="50" t="str">
        <f t="shared" ref="M61:M62" si="165">IF(AND(N61&gt;=0,N61&lt;=85),"Débil",
IF(AND(N61&gt;=86,N61&lt;=95),"Moderado",
IF(AND(N61&gt;=96,N61&lt;=100),"Fuerte","")))</f>
        <v/>
      </c>
      <c r="N61" s="50" t="str">
        <f>IF(AND(F61="",G61="",H61="",I61="",J61="",K61="",L61=""),"",IF(OR(F61="",G61="",H61="",I61="",J61="",K61="",L61=""),"Finalice la valoración del control para emitir su calificación",VLOOKUP(F61,Listas!$Z$1:$AA$17,2,FALSE)+VLOOKUP(G61,Listas!$Z$1:$AA$17,2,FALSE)+VLOOKUP(H61,Listas!$Z$1:$AA$17,2,FALSE)+VLOOKUP(I61,Listas!$Z$1:$AA$17,2,FALSE)+VLOOKUP(J61,Listas!$Z$1:$AA$17,2,FALSE)+VLOOKUP(K61,Listas!$Z$1:$AA$17,2,FALSE)+VLOOKUP(L61,Listas!$Z$1:$AA$17,2,FALSE)))</f>
        <v/>
      </c>
      <c r="O61" s="50" t="str">
        <f t="shared" ref="O61:O62" si="166">IF(OR(N61="",N61="Finalice la valoración del control para emitir su calificación"),"",IF(N61&lt;96,"Debe establecer un plan de acción en la hoja No. 7, que permita tener un control bien diseñado.","No debe establecer un plan de acción para mejorar el diseño del control."))</f>
        <v/>
      </c>
      <c r="P61" s="49"/>
      <c r="Q61" s="50" t="str">
        <f t="shared" ref="Q61:Q62" si="167">IFERROR(IF(OR(M61="",MID(P61,1,SEARCH(" =",P61:P61,1)-1)=""),"",
IF(AND(M61="Fuerte",MID(P61,1,SEARCH(" =",P61:P61,1)-1)="Fuerte"),"Fuerte",
IF(AND(M61="Moderado",MID(P61,1,SEARCH(" =",P61:P61,1)-1)="Moderado"),"Moderado",
IF(OR(M61="Débil",MID(P61,1,SEARCH(" =",P61:P61,1)-1)="Débil"),"Débil",
IF(OR(M61="Fuerte",MID(P61,1,SEARCH(" =",P61:P61,1)-1)="Moderado"),"Moderado",
IF(OR(M61="Moderado",MID(P61,1,SEARCH(" =",P61:P61,1)-1)="Fuerte"),"Moderado","")))))),"")</f>
        <v/>
      </c>
      <c r="R61" s="169"/>
      <c r="S61" s="169"/>
      <c r="T61" s="172"/>
      <c r="U61" s="135"/>
      <c r="V61" s="163"/>
      <c r="W61" s="166"/>
    </row>
    <row r="62" spans="1:39" ht="45.75" customHeight="1">
      <c r="A62" s="132"/>
      <c r="B62" s="158"/>
      <c r="C62" s="101"/>
      <c r="D62" s="101"/>
      <c r="E62" s="56"/>
      <c r="F62" s="57"/>
      <c r="G62" s="57"/>
      <c r="H62" s="57"/>
      <c r="I62" s="57"/>
      <c r="J62" s="57"/>
      <c r="K62" s="57"/>
      <c r="L62" s="57"/>
      <c r="M62" s="50" t="str">
        <f t="shared" si="165"/>
        <v/>
      </c>
      <c r="N62" s="50" t="str">
        <f>IF(AND(F62="",G62="",H62="",I62="",J62="",K62="",L62=""),"",IF(OR(F62="",G62="",H62="",I62="",J62="",K62="",L62=""),"Finalice la valoración del control para emitir su calificación",VLOOKUP(F62,Listas!$Z$1:$AA$17,2,FALSE)+VLOOKUP(G62,Listas!$Z$1:$AA$17,2,FALSE)+VLOOKUP(H62,Listas!$Z$1:$AA$17,2,FALSE)+VLOOKUP(I62,Listas!$Z$1:$AA$17,2,FALSE)+VLOOKUP(J62,Listas!$Z$1:$AA$17,2,FALSE)+VLOOKUP(K62,Listas!$Z$1:$AA$17,2,FALSE)+VLOOKUP(L62,Listas!$Z$1:$AA$17,2,FALSE)))</f>
        <v/>
      </c>
      <c r="O62" s="50" t="str">
        <f t="shared" si="166"/>
        <v/>
      </c>
      <c r="P62" s="49"/>
      <c r="Q62" s="50" t="str">
        <f t="shared" si="167"/>
        <v/>
      </c>
      <c r="R62" s="170"/>
      <c r="S62" s="170"/>
      <c r="T62" s="173"/>
      <c r="U62" s="136"/>
      <c r="V62" s="164"/>
      <c r="W62" s="167"/>
    </row>
    <row r="63" spans="1:39" ht="45.75" customHeight="1">
      <c r="A63" s="132">
        <v>19</v>
      </c>
      <c r="B63" s="158"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Riesgo'!B63:B65,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C63" s="101"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Riesgo'!G63:G65,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D63" s="101" t="str">
        <f>IF(OR('2. Identificación del Riesgo'!H63:H65="Corrupción",'2. Identificación del Riesgo'!H63:H65="Lavado de Activos",'2. Identificación del Riesgo'!H63:H65="Financiación del Terrorismo",'2. Identificación del Riesgo'!H63:H65="Trámites, OPAs y Consultas de Acceso a la Información Pública"),'2. Identificación del Riesgo'!H63:H65,
IF('2. Identificación del Riesgo'!H63:H65="","",
IF(OR('2. Identificación del Riesgo'!H63:H65&lt;&gt;"Corrupción",'2. Identificación del Riesgo'!H63:H65&lt;&gt;"Lavado de Activos",'2. Identificación del Riesgo'!H63:H65&lt;&gt;"Financiación del Terrorismo",'2. Identificación del Riesgo'!H63:H65&lt;&gt;"Trámites, OPAs y Consultas de Acceso a la Información Pública"),"No aplica")))</f>
        <v/>
      </c>
      <c r="E63" s="56"/>
      <c r="F63" s="57"/>
      <c r="G63" s="57"/>
      <c r="H63" s="57"/>
      <c r="I63" s="57"/>
      <c r="J63" s="57"/>
      <c r="K63" s="57"/>
      <c r="L63" s="57"/>
      <c r="M63" s="50" t="str">
        <f t="shared" ref="M63" si="168">IF(AND(N63&gt;=0,N63&lt;=85),"Débil",
IF(AND(N63&gt;=86,N63&lt;=95),"Moderado",
IF(AND(N63&gt;=96,N63&lt;=100),"Fuerte","")))</f>
        <v/>
      </c>
      <c r="N63" s="50" t="str">
        <f>IF(AND(F63="",G63="",H63="",I63="",J63="",K63="",L63=""),"",IF(OR(F63="",G63="",H63="",I63="",J63="",K63="",L63=""),"Finalice la valoración del control para emitir su calificación",VLOOKUP(F63,Listas!$Z$1:$AA$17,2,FALSE)+VLOOKUP(G63,Listas!$Z$1:$AA$17,2,FALSE)+VLOOKUP(H63,Listas!$Z$1:$AA$17,2,FALSE)+VLOOKUP(I63,Listas!$Z$1:$AA$17,2,FALSE)+VLOOKUP(J63,Listas!$Z$1:$AA$17,2,FALSE)+VLOOKUP(K63,Listas!$Z$1:$AA$17,2,FALSE)+VLOOKUP(L63,Listas!$Z$1:$AA$17,2,FALSE)))</f>
        <v/>
      </c>
      <c r="O63" s="50" t="str">
        <f t="shared" ref="O63" si="169">IF(OR(N63="",N63="Finalice la valoración del control para emitir su calificación"),"",IF(N63&lt;96,"Debe establecer un plan de acción en la hoja No. 7, que permita tener un control bien diseñado.","No debe establecer un plan de acción para mejorar el diseño del control."))</f>
        <v/>
      </c>
      <c r="P63" s="49"/>
      <c r="Q63" s="50" t="str">
        <f t="shared" ref="Q63" si="170">IFERROR(IF(OR(M63="",MID(P63,1,SEARCH(" =",P63:P63,1)-1)=""),"",
IF(AND(M63="Fuerte",MID(P63,1,SEARCH(" =",P63:P63,1)-1)="Fuerte"),"Fuerte",
IF(AND(M63="Moderado",MID(P63,1,SEARCH(" =",P63:P63,1)-1)="Moderado"),"Moderado",
IF(OR(M63="Débil",MID(P63,1,SEARCH(" =",P63:P63,1)-1)="Débil"),"Débil",
IF(OR(M63="Fuerte",MID(P63,1,SEARCH(" =",P63:P63,1)-1)="Moderado"),"Moderado",
IF(OR(M63="Moderado",MID(P63,1,SEARCH(" =",P63:P63,1)-1)="Fuerte"),"Moderado","")))))),"")</f>
        <v/>
      </c>
      <c r="R63" s="168" t="str">
        <f t="shared" ref="R63" si="171">IF(AND(N63="",N64="",N65=""),"",AVERAGE(N63:N65))</f>
        <v/>
      </c>
      <c r="S63" s="168" t="str">
        <f t="shared" ref="S63" si="172">IF(R63="","",
IF(R63=100,"Fuerte",
IF(R63&lt;50,"Débil",
IF(OR(R63&gt;=50,R63&lt;100),"Moderado",""))))</f>
        <v/>
      </c>
      <c r="T63" s="171" t="str">
        <f t="shared" ref="T63" si="173">IF(S63="","",IF(S63="Fuerte","NO","SI"))</f>
        <v/>
      </c>
      <c r="U63" s="134"/>
      <c r="V63" s="162" t="str">
        <f t="shared" ref="V63" si="174">IF(OR(S63="",U63=""),"",
IF(S63="Débil","No aplica desplazamiento por tener una solidez débil.",
IF(AND(S63="Fuerte",OR(U63="El control ayuda a disminuir directamente tanto la probabilidad como el impacto.",U63="El control ayuda a disminuir directamente la probabilidad e indirectamente el impacto.",U63="El control ayuda a disminuir directamente la probabilidad y el impacto no disminuye.")),2,
IF(AND(S63="Fuerte",U63="El control no disminuye la probabilidad y el impacto disminuye directamente."),0,
IF(AND(S63="Moderado",OR(U63="El control ayuda a disminuir directamente tanto la probabilidad como el impacto.",U63="El control ayuda a disminuir directamente la probabilidad e indirectamente el impacto.",U63="El control ayuda a disminuir directamente la probabilidad y el impacto no disminuye.")),1,
IF(AND(S63="Moderado",U63="El control no disminuye la probabilidad y el impacto disminuye directamente."),0,""))))))</f>
        <v/>
      </c>
      <c r="W63" s="165" t="str">
        <f>IF(AND($D$63&lt;&gt;"Corrupción",$D$63&lt;&gt;"Lavado de Activos",$D$63&lt;&gt;"Financiación del Terrorismo",$D$63&lt;&gt;"Trámites, OPAs y Consultas de Acceso a la Información Pública"),"",
IF(OR($D$63="Corrupción",$D$63="Lavado de Activos",$D$63="Financiación del Terrorismo",$D$63="Trámites, OPAs y Consultas de Acceso a la Información Pública"),
IF(V63="","",
IF(OR(V63="No aplica desplazamiento por tener una solidez débil.",V63=0),'2. Identificación del Riesgo'!$K$63,
IF(AND(S63="Fuerte",V63=2,OR('2. Identificación del Riesgo'!$K$63="Rara vez",'2. Identificación del Riesgo'!$K$63="Improbable",'2. Identificación del Riesgo'!$K$63="Posible")),"Rara vez",
IF(AND(S63="Fuerte",V63=2,'2. Identificación del Riesgo'!$K$63="Probable"),"Improbable",
IF(AND(S63="Fuerte",V63=2,'2. Identificación del Riesgo'!$K$63="Casi seguro"),"Posible",
IF(AND(S63="Moderado",V63=1,OR('2. Identificación del Riesgo'!$K$63="Rara vez",'2. Identificación del Riesgo'!$K$63="Improbable")),"Rara vez",
IF(AND(S63="Moderado",V63=1,'2. Identificación del Riesgo'!$K$63="Posible"),"Improbable",
IF(AND(S63="Moderado",V63=1,'2. Identificación del Riesgo'!$K$63="Probable"),"Posible",
IF(AND(S63="Moderado",V63=1,'2. Identificación del Riesgo'!$K$63="Casi seguro"),"Probable","")))))))))))</f>
        <v/>
      </c>
      <c r="X63" s="3"/>
      <c r="Y63" s="3"/>
      <c r="Z63" s="3"/>
      <c r="AA63" s="3"/>
      <c r="AB63" s="3"/>
      <c r="AC63" s="3"/>
      <c r="AD63" s="3"/>
      <c r="AE63" s="3"/>
      <c r="AF63" s="3"/>
      <c r="AG63" s="3"/>
      <c r="AH63" s="3"/>
      <c r="AI63" s="3"/>
      <c r="AJ63" s="3"/>
      <c r="AK63" s="3"/>
      <c r="AL63" s="3"/>
      <c r="AM63" s="3"/>
    </row>
    <row r="64" spans="1:39" ht="45.75" customHeight="1">
      <c r="A64" s="132"/>
      <c r="B64" s="158"/>
      <c r="C64" s="101"/>
      <c r="D64" s="101"/>
      <c r="E64" s="56"/>
      <c r="F64" s="57"/>
      <c r="G64" s="57"/>
      <c r="H64" s="57"/>
      <c r="I64" s="57"/>
      <c r="J64" s="57"/>
      <c r="K64" s="57"/>
      <c r="L64" s="57"/>
      <c r="M64" s="50" t="str">
        <f t="shared" ref="M64:M65" si="175">IF(AND(N64&gt;=0,N64&lt;=85),"Débil",
IF(AND(N64&gt;=86,N64&lt;=95),"Moderado",
IF(AND(N64&gt;=96,N64&lt;=100),"Fuerte","")))</f>
        <v/>
      </c>
      <c r="N64" s="50" t="str">
        <f>IF(AND(F64="",G64="",H64="",I64="",J64="",K64="",L64=""),"",IF(OR(F64="",G64="",H64="",I64="",J64="",K64="",L64=""),"Finalice la valoración del control para emitir su calificación",VLOOKUP(F64,Listas!$Z$1:$AA$17,2,FALSE)+VLOOKUP(G64,Listas!$Z$1:$AA$17,2,FALSE)+VLOOKUP(H64,Listas!$Z$1:$AA$17,2,FALSE)+VLOOKUP(I64,Listas!$Z$1:$AA$17,2,FALSE)+VLOOKUP(J64,Listas!$Z$1:$AA$17,2,FALSE)+VLOOKUP(K64,Listas!$Z$1:$AA$17,2,FALSE)+VLOOKUP(L64,Listas!$Z$1:$AA$17,2,FALSE)))</f>
        <v/>
      </c>
      <c r="O64" s="50" t="str">
        <f t="shared" ref="O64:O65" si="176">IF(OR(N64="",N64="Finalice la valoración del control para emitir su calificación"),"",IF(N64&lt;96,"Debe establecer un plan de acción en la hoja No. 7, que permita tener un control bien diseñado.","No debe establecer un plan de acción para mejorar el diseño del control."))</f>
        <v/>
      </c>
      <c r="P64" s="49"/>
      <c r="Q64" s="50" t="str">
        <f t="shared" ref="Q64:Q65" si="177">IFERROR(IF(OR(M64="",MID(P64,1,SEARCH(" =",P64:P64,1)-1)=""),"",
IF(AND(M64="Fuerte",MID(P64,1,SEARCH(" =",P64:P64,1)-1)="Fuerte"),"Fuerte",
IF(AND(M64="Moderado",MID(P64,1,SEARCH(" =",P64:P64,1)-1)="Moderado"),"Moderado",
IF(OR(M64="Débil",MID(P64,1,SEARCH(" =",P64:P64,1)-1)="Débil"),"Débil",
IF(OR(M64="Fuerte",MID(P64,1,SEARCH(" =",P64:P64,1)-1)="Moderado"),"Moderado",
IF(OR(M64="Moderado",MID(P64,1,SEARCH(" =",P64:P64,1)-1)="Fuerte"),"Moderado","")))))),"")</f>
        <v/>
      </c>
      <c r="R64" s="169"/>
      <c r="S64" s="169"/>
      <c r="T64" s="172"/>
      <c r="U64" s="135"/>
      <c r="V64" s="163"/>
      <c r="W64" s="166"/>
    </row>
    <row r="65" spans="1:39" ht="45.75" customHeight="1">
      <c r="A65" s="132"/>
      <c r="B65" s="158"/>
      <c r="C65" s="101"/>
      <c r="D65" s="101"/>
      <c r="E65" s="56"/>
      <c r="F65" s="57"/>
      <c r="G65" s="57"/>
      <c r="H65" s="57"/>
      <c r="I65" s="57"/>
      <c r="J65" s="57"/>
      <c r="K65" s="57"/>
      <c r="L65" s="57"/>
      <c r="M65" s="50" t="str">
        <f t="shared" si="175"/>
        <v/>
      </c>
      <c r="N65" s="50" t="str">
        <f>IF(AND(F65="",G65="",H65="",I65="",J65="",K65="",L65=""),"",IF(OR(F65="",G65="",H65="",I65="",J65="",K65="",L65=""),"Finalice la valoración del control para emitir su calificación",VLOOKUP(F65,Listas!$Z$1:$AA$17,2,FALSE)+VLOOKUP(G65,Listas!$Z$1:$AA$17,2,FALSE)+VLOOKUP(H65,Listas!$Z$1:$AA$17,2,FALSE)+VLOOKUP(I65,Listas!$Z$1:$AA$17,2,FALSE)+VLOOKUP(J65,Listas!$Z$1:$AA$17,2,FALSE)+VLOOKUP(K65,Listas!$Z$1:$AA$17,2,FALSE)+VLOOKUP(L65,Listas!$Z$1:$AA$17,2,FALSE)))</f>
        <v/>
      </c>
      <c r="O65" s="50" t="str">
        <f t="shared" si="176"/>
        <v/>
      </c>
      <c r="P65" s="49"/>
      <c r="Q65" s="50" t="str">
        <f t="shared" si="177"/>
        <v/>
      </c>
      <c r="R65" s="170"/>
      <c r="S65" s="170"/>
      <c r="T65" s="173"/>
      <c r="U65" s="136"/>
      <c r="V65" s="164"/>
      <c r="W65" s="167"/>
    </row>
    <row r="66" spans="1:39" ht="45.75" customHeight="1">
      <c r="A66" s="132">
        <v>20</v>
      </c>
      <c r="B66" s="158"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Riesgo'!B66:B68,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C66" s="101"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Riesgo'!G66:G68,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D66" s="101" t="str">
        <f>IF(OR('2. Identificación del Riesgo'!H66:H68="Corrupción",'2. Identificación del Riesgo'!H66:H68="Lavado de Activos",'2. Identificación del Riesgo'!H66:H68="Financiación del Terrorismo",'2. Identificación del Riesgo'!H66:H68="Trámites, OPAs y Consultas de Acceso a la Información Pública"),'2. Identificación del Riesgo'!H66:H68,
IF('2. Identificación del Riesgo'!H66:H68="","",
IF(OR('2. Identificación del Riesgo'!H66:H68&lt;&gt;"Corrupción",'2. Identificación del Riesgo'!H66:H68&lt;&gt;"Lavado de Activos",'2. Identificación del Riesgo'!H66:H68&lt;&gt;"Financiación del Terrorismo",'2. Identificación del Riesgo'!H66:H68&lt;&gt;"Trámites, OPAs y Consultas de Acceso a la Información Pública"),"No aplica")))</f>
        <v/>
      </c>
      <c r="E66" s="56"/>
      <c r="F66" s="57"/>
      <c r="G66" s="57"/>
      <c r="H66" s="57"/>
      <c r="I66" s="57"/>
      <c r="J66" s="57"/>
      <c r="K66" s="57"/>
      <c r="L66" s="57"/>
      <c r="M66" s="50" t="str">
        <f t="shared" ref="M66" si="178">IF(AND(N66&gt;=0,N66&lt;=85),"Débil",
IF(AND(N66&gt;=86,N66&lt;=95),"Moderado",
IF(AND(N66&gt;=96,N66&lt;=100),"Fuerte","")))</f>
        <v/>
      </c>
      <c r="N66" s="50" t="str">
        <f>IF(AND(F66="",G66="",H66="",I66="",J66="",K66="",L66=""),"",IF(OR(F66="",G66="",H66="",I66="",J66="",K66="",L66=""),"Finalice la valoración del control para emitir su calificación",VLOOKUP(F66,Listas!$Z$1:$AA$17,2,FALSE)+VLOOKUP(G66,Listas!$Z$1:$AA$17,2,FALSE)+VLOOKUP(H66,Listas!$Z$1:$AA$17,2,FALSE)+VLOOKUP(I66,Listas!$Z$1:$AA$17,2,FALSE)+VLOOKUP(J66,Listas!$Z$1:$AA$17,2,FALSE)+VLOOKUP(K66,Listas!$Z$1:$AA$17,2,FALSE)+VLOOKUP(L66,Listas!$Z$1:$AA$17,2,FALSE)))</f>
        <v/>
      </c>
      <c r="O66" s="50" t="str">
        <f t="shared" ref="O66" si="179">IF(OR(N66="",N66="Finalice la valoración del control para emitir su calificación"),"",IF(N66&lt;96,"Debe establecer un plan de acción en la hoja No. 7, que permita tener un control bien diseñado.","No debe establecer un plan de acción para mejorar el diseño del control."))</f>
        <v/>
      </c>
      <c r="P66" s="49"/>
      <c r="Q66" s="50" t="str">
        <f t="shared" ref="Q66" si="180">IFERROR(IF(OR(M66="",MID(P66,1,SEARCH(" =",P66:P66,1)-1)=""),"",
IF(AND(M66="Fuerte",MID(P66,1,SEARCH(" =",P66:P66,1)-1)="Fuerte"),"Fuerte",
IF(AND(M66="Moderado",MID(P66,1,SEARCH(" =",P66:P66,1)-1)="Moderado"),"Moderado",
IF(OR(M66="Débil",MID(P66,1,SEARCH(" =",P66:P66,1)-1)="Débil"),"Débil",
IF(OR(M66="Fuerte",MID(P66,1,SEARCH(" =",P66:P66,1)-1)="Moderado"),"Moderado",
IF(OR(M66="Moderado",MID(P66,1,SEARCH(" =",P66:P66,1)-1)="Fuerte"),"Moderado","")))))),"")</f>
        <v/>
      </c>
      <c r="R66" s="168" t="str">
        <f t="shared" ref="R66" si="181">IF(AND(N66="",N67="",N68=""),"",AVERAGE(N66:N68))</f>
        <v/>
      </c>
      <c r="S66" s="168" t="str">
        <f t="shared" ref="S66" si="182">IF(R66="","",
IF(R66=100,"Fuerte",
IF(R66&lt;50,"Débil",
IF(OR(R66&gt;=50,R66&lt;100),"Moderado",""))))</f>
        <v/>
      </c>
      <c r="T66" s="171" t="str">
        <f t="shared" ref="T66" si="183">IF(S66="","",IF(S66="Fuerte","NO","SI"))</f>
        <v/>
      </c>
      <c r="U66" s="134"/>
      <c r="V66" s="162" t="str">
        <f t="shared" ref="V66" si="184">IF(OR(S66="",U66=""),"",
IF(S66="Débil","No aplica desplazamiento por tener una solidez débil.",
IF(AND(S66="Fuerte",OR(U66="El control ayuda a disminuir directamente tanto la probabilidad como el impacto.",U66="El control ayuda a disminuir directamente la probabilidad e indirectamente el impacto.",U66="El control ayuda a disminuir directamente la probabilidad y el impacto no disminuye.")),2,
IF(AND(S66="Fuerte",U66="El control no disminuye la probabilidad y el impacto disminuye directamente."),0,
IF(AND(S66="Moderado",OR(U66="El control ayuda a disminuir directamente tanto la probabilidad como el impacto.",U66="El control ayuda a disminuir directamente la probabilidad e indirectamente el impacto.",U66="El control ayuda a disminuir directamente la probabilidad y el impacto no disminuye.")),1,
IF(AND(S66="Moderado",U66="El control no disminuye la probabilidad y el impacto disminuye directamente."),0,""))))))</f>
        <v/>
      </c>
      <c r="W66" s="165" t="str">
        <f>IF(AND($D$66&lt;&gt;"Corrupción",$D$66&lt;&gt;"Lavado de Activos",$D$66&lt;&gt;"Financiación del Terrorismo",$D$66&lt;&gt;"Trámites, OPAs y Consultas de Acceso a la Información Pública"),"",
IF(OR($D$66="Corrupción",$D$66="Lavado de Activos",$D$66="Financiación del Terrorismo",$D$66="Trámites, OPAs y Consultas de Acceso a la Información Pública"),
IF(V66="","",
IF(OR(V66="No aplica desplazamiento por tener una solidez débil.",V66=0),'2. Identificación del Riesgo'!$K$66,
IF(AND(S66="Fuerte",V66=2,OR('2. Identificación del Riesgo'!$K$66="Rara vez",'2. Identificación del Riesgo'!$K$66="Improbable",'2. Identificación del Riesgo'!$K$66="Posible")),"Rara vez",
IF(AND(S66="Fuerte",V66=2,'2. Identificación del Riesgo'!$K$66="Probable"),"Improbable",
IF(AND(S66="Fuerte",V66=2,'2. Identificación del Riesgo'!$K$66="Casi seguro"),"Posible",
IF(AND(S66="Moderado",V66=1,OR('2. Identificación del Riesgo'!$K$66="Rara vez",'2. Identificación del Riesgo'!$K$66="Improbable")),"Rara vez",
IF(AND(S66="Moderado",V66=1,'2. Identificación del Riesgo'!$K$66="Posible"),"Improbable",
IF(AND(S66="Moderado",V66=1,'2. Identificación del Riesgo'!$K$66="Probable"),"Posible",
IF(AND(S66="Moderado",V66=1,'2. Identificación del Riesgo'!$K$66="Casi seguro"),"Probable","")))))))))))</f>
        <v/>
      </c>
      <c r="X66" s="3"/>
      <c r="Y66" s="3"/>
      <c r="Z66" s="3"/>
      <c r="AA66" s="3"/>
      <c r="AB66" s="3"/>
      <c r="AC66" s="3"/>
      <c r="AD66" s="3"/>
      <c r="AE66" s="3"/>
      <c r="AF66" s="3"/>
      <c r="AG66" s="3"/>
      <c r="AH66" s="3"/>
      <c r="AI66" s="3"/>
      <c r="AJ66" s="3"/>
      <c r="AK66" s="3"/>
      <c r="AL66" s="3"/>
      <c r="AM66" s="3"/>
    </row>
    <row r="67" spans="1:39" ht="45.75" customHeight="1">
      <c r="A67" s="132"/>
      <c r="B67" s="158"/>
      <c r="C67" s="101"/>
      <c r="D67" s="101"/>
      <c r="E67" s="56"/>
      <c r="F67" s="57"/>
      <c r="G67" s="57"/>
      <c r="H67" s="57"/>
      <c r="I67" s="57"/>
      <c r="J67" s="57"/>
      <c r="K67" s="57"/>
      <c r="L67" s="57"/>
      <c r="M67" s="50" t="str">
        <f t="shared" ref="M67:M68" si="185">IF(AND(N67&gt;=0,N67&lt;=85),"Débil",
IF(AND(N67&gt;=86,N67&lt;=95),"Moderado",
IF(AND(N67&gt;=96,N67&lt;=100),"Fuerte","")))</f>
        <v/>
      </c>
      <c r="N67" s="50" t="str">
        <f>IF(AND(F67="",G67="",H67="",I67="",J67="",K67="",L67=""),"",IF(OR(F67="",G67="",H67="",I67="",J67="",K67="",L67=""),"Finalice la valoración del control para emitir su calificación",VLOOKUP(F67,Listas!$Z$1:$AA$17,2,FALSE)+VLOOKUP(G67,Listas!$Z$1:$AA$17,2,FALSE)+VLOOKUP(H67,Listas!$Z$1:$AA$17,2,FALSE)+VLOOKUP(I67,Listas!$Z$1:$AA$17,2,FALSE)+VLOOKUP(J67,Listas!$Z$1:$AA$17,2,FALSE)+VLOOKUP(K67,Listas!$Z$1:$AA$17,2,FALSE)+VLOOKUP(L67,Listas!$Z$1:$AA$17,2,FALSE)))</f>
        <v/>
      </c>
      <c r="O67" s="50" t="str">
        <f t="shared" ref="O67:O68" si="186">IF(OR(N67="",N67="Finalice la valoración del control para emitir su calificación"),"",IF(N67&lt;96,"Debe establecer un plan de acción en la hoja No. 7, que permita tener un control bien diseñado.","No debe establecer un plan de acción para mejorar el diseño del control."))</f>
        <v/>
      </c>
      <c r="P67" s="49"/>
      <c r="Q67" s="50" t="str">
        <f t="shared" ref="Q67:Q68" si="187">IFERROR(IF(OR(M67="",MID(P67,1,SEARCH(" =",P67:P67,1)-1)=""),"",
IF(AND(M67="Fuerte",MID(P67,1,SEARCH(" =",P67:P67,1)-1)="Fuerte"),"Fuerte",
IF(AND(M67="Moderado",MID(P67,1,SEARCH(" =",P67:P67,1)-1)="Moderado"),"Moderado",
IF(OR(M67="Débil",MID(P67,1,SEARCH(" =",P67:P67,1)-1)="Débil"),"Débil",
IF(OR(M67="Fuerte",MID(P67,1,SEARCH(" =",P67:P67,1)-1)="Moderado"),"Moderado",
IF(OR(M67="Moderado",MID(P67,1,SEARCH(" =",P67:P67,1)-1)="Fuerte"),"Moderado","")))))),"")</f>
        <v/>
      </c>
      <c r="R67" s="169"/>
      <c r="S67" s="169"/>
      <c r="T67" s="172"/>
      <c r="U67" s="135"/>
      <c r="V67" s="163"/>
      <c r="W67" s="166"/>
    </row>
    <row r="68" spans="1:39" ht="45.75" customHeight="1">
      <c r="A68" s="132"/>
      <c r="B68" s="158"/>
      <c r="C68" s="101"/>
      <c r="D68" s="101"/>
      <c r="E68" s="56"/>
      <c r="F68" s="57"/>
      <c r="G68" s="57"/>
      <c r="H68" s="57"/>
      <c r="I68" s="57"/>
      <c r="J68" s="57"/>
      <c r="K68" s="57"/>
      <c r="L68" s="57"/>
      <c r="M68" s="50" t="str">
        <f t="shared" si="185"/>
        <v/>
      </c>
      <c r="N68" s="50" t="str">
        <f>IF(AND(F68="",G68="",H68="",I68="",J68="",K68="",L68=""),"",IF(OR(F68="",G68="",H68="",I68="",J68="",K68="",L68=""),"Finalice la valoración del control para emitir su calificación",VLOOKUP(F68,Listas!$Z$1:$AA$17,2,FALSE)+VLOOKUP(G68,Listas!$Z$1:$AA$17,2,FALSE)+VLOOKUP(H68,Listas!$Z$1:$AA$17,2,FALSE)+VLOOKUP(I68,Listas!$Z$1:$AA$17,2,FALSE)+VLOOKUP(J68,Listas!$Z$1:$AA$17,2,FALSE)+VLOOKUP(K68,Listas!$Z$1:$AA$17,2,FALSE)+VLOOKUP(L68,Listas!$Z$1:$AA$17,2,FALSE)))</f>
        <v/>
      </c>
      <c r="O68" s="50" t="str">
        <f t="shared" si="186"/>
        <v/>
      </c>
      <c r="P68" s="49"/>
      <c r="Q68" s="50" t="str">
        <f t="shared" si="187"/>
        <v/>
      </c>
      <c r="R68" s="170"/>
      <c r="S68" s="170"/>
      <c r="T68" s="173"/>
      <c r="U68" s="136"/>
      <c r="V68" s="164"/>
      <c r="W68" s="167"/>
    </row>
    <row r="69" spans="1:39"/>
    <row r="70" spans="1:39"/>
  </sheetData>
  <sheetProtection algorithmName="SHA-512" hashValue="xstYGrwVpLZWtkm1K1ZMTgWGsk3ZTYS+9cME0QWpV+QhIsBL+nE5/8WisHOCBo+QRm2jQQeMIhMFVGNd0XVBew==" saltValue="3zWjksxfoWi6WaioJVG9Qg==" spinCount="100000" sheet="1" objects="1" scenarios="1" formatColumns="0" formatRows="0"/>
  <mergeCells count="231">
    <mergeCell ref="S66:S68"/>
    <mergeCell ref="T66:T68"/>
    <mergeCell ref="U66:U68"/>
    <mergeCell ref="M7:M8"/>
    <mergeCell ref="N7:N8"/>
    <mergeCell ref="O7:O8"/>
    <mergeCell ref="P7:P8"/>
    <mergeCell ref="Q7:Q8"/>
    <mergeCell ref="T7:T8"/>
    <mergeCell ref="U7:U8"/>
    <mergeCell ref="S60:S62"/>
    <mergeCell ref="T60:T62"/>
    <mergeCell ref="U60:U62"/>
    <mergeCell ref="S63:S65"/>
    <mergeCell ref="T63:T65"/>
    <mergeCell ref="U63:U65"/>
    <mergeCell ref="U54:U56"/>
    <mergeCell ref="S57:S59"/>
    <mergeCell ref="T57:T59"/>
    <mergeCell ref="U57:U59"/>
    <mergeCell ref="S12:S14"/>
    <mergeCell ref="R9:R11"/>
    <mergeCell ref="R63:R65"/>
    <mergeCell ref="R57:R59"/>
    <mergeCell ref="A63:A65"/>
    <mergeCell ref="B63:B65"/>
    <mergeCell ref="C63:C65"/>
    <mergeCell ref="D63:D65"/>
    <mergeCell ref="A66:A68"/>
    <mergeCell ref="B66:B68"/>
    <mergeCell ref="C66:C68"/>
    <mergeCell ref="D66:D68"/>
    <mergeCell ref="R66:R68"/>
    <mergeCell ref="A57:A59"/>
    <mergeCell ref="B57:B59"/>
    <mergeCell ref="C57:C59"/>
    <mergeCell ref="D57:D59"/>
    <mergeCell ref="A60:A62"/>
    <mergeCell ref="B60:B62"/>
    <mergeCell ref="C60:C62"/>
    <mergeCell ref="D60:D62"/>
    <mergeCell ref="R60:R62"/>
    <mergeCell ref="V1:W1"/>
    <mergeCell ref="V2:W2"/>
    <mergeCell ref="V3:W3"/>
    <mergeCell ref="V4:W4"/>
    <mergeCell ref="A54:A56"/>
    <mergeCell ref="B54:B56"/>
    <mergeCell ref="C54:C56"/>
    <mergeCell ref="D54:D56"/>
    <mergeCell ref="R54:R56"/>
    <mergeCell ref="S54:S56"/>
    <mergeCell ref="T54:T56"/>
    <mergeCell ref="V7:V8"/>
    <mergeCell ref="W7:W8"/>
    <mergeCell ref="H7:H8"/>
    <mergeCell ref="I7:I8"/>
    <mergeCell ref="J7:J8"/>
    <mergeCell ref="K7:K8"/>
    <mergeCell ref="L7:L8"/>
    <mergeCell ref="A1:B4"/>
    <mergeCell ref="A6:D6"/>
    <mergeCell ref="A7:A8"/>
    <mergeCell ref="B7:B8"/>
    <mergeCell ref="C7:C8"/>
    <mergeCell ref="D7:D8"/>
    <mergeCell ref="E7:E8"/>
    <mergeCell ref="F7:F8"/>
    <mergeCell ref="G7:G8"/>
    <mergeCell ref="A18:A20"/>
    <mergeCell ref="B18:B20"/>
    <mergeCell ref="C18:C20"/>
    <mergeCell ref="D18:D20"/>
    <mergeCell ref="R18:R20"/>
    <mergeCell ref="S9:S11"/>
    <mergeCell ref="S15:S17"/>
    <mergeCell ref="A15:A17"/>
    <mergeCell ref="B15:B17"/>
    <mergeCell ref="C15:C17"/>
    <mergeCell ref="D15:D17"/>
    <mergeCell ref="R15:R17"/>
    <mergeCell ref="A12:A14"/>
    <mergeCell ref="B12:B14"/>
    <mergeCell ref="R12:R14"/>
    <mergeCell ref="C12:C14"/>
    <mergeCell ref="D12:D14"/>
    <mergeCell ref="A9:A11"/>
    <mergeCell ref="B9:B11"/>
    <mergeCell ref="C9:C11"/>
    <mergeCell ref="D9:D11"/>
    <mergeCell ref="S24:S26"/>
    <mergeCell ref="A24:A26"/>
    <mergeCell ref="B24:B26"/>
    <mergeCell ref="C24:C26"/>
    <mergeCell ref="D24:D26"/>
    <mergeCell ref="R24:R26"/>
    <mergeCell ref="S21:S23"/>
    <mergeCell ref="A21:A23"/>
    <mergeCell ref="B21:B23"/>
    <mergeCell ref="C21:C23"/>
    <mergeCell ref="D21:D23"/>
    <mergeCell ref="R21:R23"/>
    <mergeCell ref="A30:A32"/>
    <mergeCell ref="B30:B32"/>
    <mergeCell ref="C30:C32"/>
    <mergeCell ref="D30:D32"/>
    <mergeCell ref="S27:S29"/>
    <mergeCell ref="A27:A29"/>
    <mergeCell ref="B27:B29"/>
    <mergeCell ref="C27:C29"/>
    <mergeCell ref="D27:D29"/>
    <mergeCell ref="R27:R29"/>
    <mergeCell ref="A33:A35"/>
    <mergeCell ref="B33:B35"/>
    <mergeCell ref="C33:C35"/>
    <mergeCell ref="D33:D35"/>
    <mergeCell ref="S36:S38"/>
    <mergeCell ref="A36:A38"/>
    <mergeCell ref="B36:B38"/>
    <mergeCell ref="C36:C38"/>
    <mergeCell ref="D36:D38"/>
    <mergeCell ref="A42:A44"/>
    <mergeCell ref="B42:B44"/>
    <mergeCell ref="C42:C44"/>
    <mergeCell ref="D42:D44"/>
    <mergeCell ref="R39:R41"/>
    <mergeCell ref="T45:T47"/>
    <mergeCell ref="S42:S44"/>
    <mergeCell ref="R42:R44"/>
    <mergeCell ref="T42:T44"/>
    <mergeCell ref="S45:S47"/>
    <mergeCell ref="R45:R47"/>
    <mergeCell ref="T39:T41"/>
    <mergeCell ref="B39:B41"/>
    <mergeCell ref="C39:C41"/>
    <mergeCell ref="D39:D41"/>
    <mergeCell ref="S39:S41"/>
    <mergeCell ref="A39:A41"/>
    <mergeCell ref="A48:A50"/>
    <mergeCell ref="B48:B50"/>
    <mergeCell ref="C48:C50"/>
    <mergeCell ref="D48:D50"/>
    <mergeCell ref="R48:R50"/>
    <mergeCell ref="T48:T50"/>
    <mergeCell ref="S51:S53"/>
    <mergeCell ref="A51:A53"/>
    <mergeCell ref="A45:A47"/>
    <mergeCell ref="B45:B47"/>
    <mergeCell ref="C45:C47"/>
    <mergeCell ref="D45:D47"/>
    <mergeCell ref="T30:T32"/>
    <mergeCell ref="T33:T35"/>
    <mergeCell ref="S33:S35"/>
    <mergeCell ref="R33:R35"/>
    <mergeCell ref="S30:S32"/>
    <mergeCell ref="R30:R32"/>
    <mergeCell ref="R51:R53"/>
    <mergeCell ref="B51:B53"/>
    <mergeCell ref="C51:C53"/>
    <mergeCell ref="D51:D53"/>
    <mergeCell ref="T51:T53"/>
    <mergeCell ref="S48:S50"/>
    <mergeCell ref="R36:R38"/>
    <mergeCell ref="T36:T38"/>
    <mergeCell ref="U36:U38"/>
    <mergeCell ref="U39:U41"/>
    <mergeCell ref="U42:U44"/>
    <mergeCell ref="U45:U47"/>
    <mergeCell ref="U48:U50"/>
    <mergeCell ref="U51:U53"/>
    <mergeCell ref="E6:W6"/>
    <mergeCell ref="C1:U4"/>
    <mergeCell ref="U9:U11"/>
    <mergeCell ref="U12:U14"/>
    <mergeCell ref="U15:U17"/>
    <mergeCell ref="U18:U20"/>
    <mergeCell ref="U21:U23"/>
    <mergeCell ref="U24:U26"/>
    <mergeCell ref="U27:U29"/>
    <mergeCell ref="U30:U32"/>
    <mergeCell ref="U33:U35"/>
    <mergeCell ref="T9:T11"/>
    <mergeCell ref="T12:T14"/>
    <mergeCell ref="T15:T17"/>
    <mergeCell ref="T18:T20"/>
    <mergeCell ref="T21:T23"/>
    <mergeCell ref="T24:T26"/>
    <mergeCell ref="T27:T29"/>
    <mergeCell ref="R7:R8"/>
    <mergeCell ref="S7:S8"/>
    <mergeCell ref="V12:V14"/>
    <mergeCell ref="W12:W14"/>
    <mergeCell ref="V9:V11"/>
    <mergeCell ref="W9:W11"/>
    <mergeCell ref="V15:V17"/>
    <mergeCell ref="W15:W17"/>
    <mergeCell ref="V18:V20"/>
    <mergeCell ref="S18:S20"/>
    <mergeCell ref="V21:V23"/>
    <mergeCell ref="V24:V26"/>
    <mergeCell ref="V27:V29"/>
    <mergeCell ref="V30:V32"/>
    <mergeCell ref="V33:V35"/>
    <mergeCell ref="V36:V38"/>
    <mergeCell ref="V39:V41"/>
    <mergeCell ref="V42:V44"/>
    <mergeCell ref="V45:V47"/>
    <mergeCell ref="V48:V50"/>
    <mergeCell ref="V51:V53"/>
    <mergeCell ref="V54:V56"/>
    <mergeCell ref="V57:V59"/>
    <mergeCell ref="V60:V62"/>
    <mergeCell ref="V63:V65"/>
    <mergeCell ref="V66:V68"/>
    <mergeCell ref="W18:W20"/>
    <mergeCell ref="W21:W23"/>
    <mergeCell ref="W24:W26"/>
    <mergeCell ref="W27:W29"/>
    <mergeCell ref="W30:W32"/>
    <mergeCell ref="W33:W35"/>
    <mergeCell ref="W36:W38"/>
    <mergeCell ref="W39:W41"/>
    <mergeCell ref="W42:W44"/>
    <mergeCell ref="W45:W47"/>
    <mergeCell ref="W48:W50"/>
    <mergeCell ref="W51:W53"/>
    <mergeCell ref="W54:W56"/>
    <mergeCell ref="W57:W59"/>
    <mergeCell ref="W60:W62"/>
    <mergeCell ref="W63:W65"/>
    <mergeCell ref="W66:W68"/>
  </mergeCells>
  <conditionalFormatting sqref="W9">
    <cfRule type="expression" dxfId="211" priority="191">
      <formula>IF($W9="Casi seguro",1,0)</formula>
    </cfRule>
    <cfRule type="expression" dxfId="210" priority="192">
      <formula>IF($W9="Probable",1,0)</formula>
    </cfRule>
    <cfRule type="expression" dxfId="209" priority="193">
      <formula>IF($W9="Posible",1,0)</formula>
    </cfRule>
    <cfRule type="expression" dxfId="208" priority="194">
      <formula>IF($W9="Improbable",1,0)</formula>
    </cfRule>
    <cfRule type="expression" dxfId="207" priority="195">
      <formula>IF($W9="Rara vez",1,0)</formula>
    </cfRule>
  </conditionalFormatting>
  <conditionalFormatting sqref="B9:D68">
    <cfRule type="expression" dxfId="206" priority="155">
      <formula>IF($D9="No aplica",1,0)</formula>
    </cfRule>
  </conditionalFormatting>
  <conditionalFormatting sqref="W12">
    <cfRule type="expression" dxfId="205" priority="125">
      <formula>IF($W12="Casi seguro",1,0)</formula>
    </cfRule>
    <cfRule type="expression" dxfId="204" priority="126">
      <formula>IF($W12="Probable",1,0)</formula>
    </cfRule>
    <cfRule type="expression" dxfId="203" priority="127">
      <formula>IF($W12="Posible",1,0)</formula>
    </cfRule>
    <cfRule type="expression" dxfId="202" priority="128">
      <formula>IF($W12="Improbable",1,0)</formula>
    </cfRule>
    <cfRule type="expression" dxfId="201" priority="129">
      <formula>IF($W12="Rara vez",1,0)</formula>
    </cfRule>
  </conditionalFormatting>
  <conditionalFormatting sqref="E12:W14">
    <cfRule type="expression" dxfId="200" priority="124">
      <formula>IF($D$12="No aplica",1,0)</formula>
    </cfRule>
  </conditionalFormatting>
  <conditionalFormatting sqref="E9:W11">
    <cfRule type="expression" dxfId="199" priority="123">
      <formula>IF($D$9="No aplica",1,0)</formula>
    </cfRule>
  </conditionalFormatting>
  <conditionalFormatting sqref="W15">
    <cfRule type="expression" dxfId="198" priority="117">
      <formula>IF($W15="Casi seguro",1,0)</formula>
    </cfRule>
    <cfRule type="expression" dxfId="197" priority="118">
      <formula>IF($W15="Probable",1,0)</formula>
    </cfRule>
    <cfRule type="expression" dxfId="196" priority="119">
      <formula>IF($W15="Posible",1,0)</formula>
    </cfRule>
    <cfRule type="expression" dxfId="195" priority="120">
      <formula>IF($W15="Improbable",1,0)</formula>
    </cfRule>
    <cfRule type="expression" dxfId="194" priority="121">
      <formula>IF($W15="Rara vez",1,0)</formula>
    </cfRule>
  </conditionalFormatting>
  <conditionalFormatting sqref="E15:W17">
    <cfRule type="expression" dxfId="193" priority="116">
      <formula>IF($D$15="No aplica",1,0)</formula>
    </cfRule>
  </conditionalFormatting>
  <conditionalFormatting sqref="W18">
    <cfRule type="expression" dxfId="192" priority="111">
      <formula>IF($W18="Casi seguro",1,0)</formula>
    </cfRule>
    <cfRule type="expression" dxfId="191" priority="112">
      <formula>IF($W18="Probable",1,0)</formula>
    </cfRule>
    <cfRule type="expression" dxfId="190" priority="113">
      <formula>IF($W18="Posible",1,0)</formula>
    </cfRule>
    <cfRule type="expression" dxfId="189" priority="114">
      <formula>IF($W18="Improbable",1,0)</formula>
    </cfRule>
    <cfRule type="expression" dxfId="188" priority="115">
      <formula>IF($W18="Rara vez",1,0)</formula>
    </cfRule>
  </conditionalFormatting>
  <conditionalFormatting sqref="E18:W20">
    <cfRule type="expression" dxfId="187" priority="110">
      <formula>IF($D$18="No aplica",1,0)</formula>
    </cfRule>
  </conditionalFormatting>
  <conditionalFormatting sqref="W21">
    <cfRule type="expression" dxfId="186" priority="99">
      <formula>IF($W21="Casi seguro",1,0)</formula>
    </cfRule>
    <cfRule type="expression" dxfId="185" priority="100">
      <formula>IF($W21="Probable",1,0)</formula>
    </cfRule>
    <cfRule type="expression" dxfId="184" priority="101">
      <formula>IF($W21="Posible",1,0)</formula>
    </cfRule>
    <cfRule type="expression" dxfId="183" priority="102">
      <formula>IF($W21="Improbable",1,0)</formula>
    </cfRule>
    <cfRule type="expression" dxfId="182" priority="103">
      <formula>IF($W21="Rara vez",1,0)</formula>
    </cfRule>
  </conditionalFormatting>
  <conditionalFormatting sqref="E21:W23">
    <cfRule type="expression" dxfId="181" priority="98">
      <formula>IF($D$21="No aplica",1,0)</formula>
    </cfRule>
  </conditionalFormatting>
  <conditionalFormatting sqref="W24">
    <cfRule type="expression" dxfId="180" priority="93">
      <formula>IF($W24="Casi seguro",1,0)</formula>
    </cfRule>
    <cfRule type="expression" dxfId="179" priority="94">
      <formula>IF($W24="Probable",1,0)</formula>
    </cfRule>
    <cfRule type="expression" dxfId="178" priority="95">
      <formula>IF($W24="Posible",1,0)</formula>
    </cfRule>
    <cfRule type="expression" dxfId="177" priority="96">
      <formula>IF($W24="Improbable",1,0)</formula>
    </cfRule>
    <cfRule type="expression" dxfId="176" priority="97">
      <formula>IF($W24="Rara vez",1,0)</formula>
    </cfRule>
  </conditionalFormatting>
  <conditionalFormatting sqref="E24:W26">
    <cfRule type="expression" dxfId="175" priority="92">
      <formula>IF($D$24="No aplica",1,0)</formula>
    </cfRule>
  </conditionalFormatting>
  <conditionalFormatting sqref="W27">
    <cfRule type="expression" dxfId="174" priority="87">
      <formula>IF($W27="Casi seguro",1,0)</formula>
    </cfRule>
    <cfRule type="expression" dxfId="173" priority="88">
      <formula>IF($W27="Probable",1,0)</formula>
    </cfRule>
    <cfRule type="expression" dxfId="172" priority="89">
      <formula>IF($W27="Posible",1,0)</formula>
    </cfRule>
    <cfRule type="expression" dxfId="171" priority="90">
      <formula>IF($W27="Improbable",1,0)</formula>
    </cfRule>
    <cfRule type="expression" dxfId="170" priority="91">
      <formula>IF($W27="Rara vez",1,0)</formula>
    </cfRule>
  </conditionalFormatting>
  <conditionalFormatting sqref="E27:W29">
    <cfRule type="expression" dxfId="169" priority="86">
      <formula>IF($D$27="No aplica",1,0)</formula>
    </cfRule>
  </conditionalFormatting>
  <conditionalFormatting sqref="W30">
    <cfRule type="expression" dxfId="168" priority="81">
      <formula>IF($W30="Casi seguro",1,0)</formula>
    </cfRule>
    <cfRule type="expression" dxfId="167" priority="82">
      <formula>IF($W30="Probable",1,0)</formula>
    </cfRule>
    <cfRule type="expression" dxfId="166" priority="83">
      <formula>IF($W30="Posible",1,0)</formula>
    </cfRule>
    <cfRule type="expression" dxfId="165" priority="84">
      <formula>IF($W30="Improbable",1,0)</formula>
    </cfRule>
    <cfRule type="expression" dxfId="164" priority="85">
      <formula>IF($W30="Rara vez",1,0)</formula>
    </cfRule>
  </conditionalFormatting>
  <conditionalFormatting sqref="E30:W32">
    <cfRule type="expression" dxfId="163" priority="80">
      <formula>IF($D$30="No aplica",1,0)</formula>
    </cfRule>
  </conditionalFormatting>
  <conditionalFormatting sqref="W33">
    <cfRule type="expression" dxfId="162" priority="75">
      <formula>IF($W33="Casi seguro",1,0)</formula>
    </cfRule>
    <cfRule type="expression" dxfId="161" priority="76">
      <formula>IF($W33="Probable",1,0)</formula>
    </cfRule>
    <cfRule type="expression" dxfId="160" priority="77">
      <formula>IF($W33="Posible",1,0)</formula>
    </cfRule>
    <cfRule type="expression" dxfId="159" priority="78">
      <formula>IF($W33="Improbable",1,0)</formula>
    </cfRule>
    <cfRule type="expression" dxfId="158" priority="79">
      <formula>IF($W33="Rara vez",1,0)</formula>
    </cfRule>
  </conditionalFormatting>
  <conditionalFormatting sqref="E33:W35">
    <cfRule type="expression" dxfId="157" priority="74">
      <formula>IF($D$33="No aplica",1,0)</formula>
    </cfRule>
  </conditionalFormatting>
  <conditionalFormatting sqref="W36">
    <cfRule type="expression" dxfId="156" priority="69">
      <formula>IF($W36="Casi seguro",1,0)</formula>
    </cfRule>
    <cfRule type="expression" dxfId="155" priority="70">
      <formula>IF($W36="Probable",1,0)</formula>
    </cfRule>
    <cfRule type="expression" dxfId="154" priority="71">
      <formula>IF($W36="Posible",1,0)</formula>
    </cfRule>
    <cfRule type="expression" dxfId="153" priority="72">
      <formula>IF($W36="Improbable",1,0)</formula>
    </cfRule>
    <cfRule type="expression" dxfId="152" priority="73">
      <formula>IF($W36="Rara vez",1,0)</formula>
    </cfRule>
  </conditionalFormatting>
  <conditionalFormatting sqref="E36:W38">
    <cfRule type="expression" dxfId="151" priority="68">
      <formula>IF($D$36="No aplica",1,0)</formula>
    </cfRule>
  </conditionalFormatting>
  <conditionalFormatting sqref="W39">
    <cfRule type="expression" dxfId="150" priority="63">
      <formula>IF($W39="Casi seguro",1,0)</formula>
    </cfRule>
    <cfRule type="expression" dxfId="149" priority="64">
      <formula>IF($W39="Probable",1,0)</formula>
    </cfRule>
    <cfRule type="expression" dxfId="148" priority="65">
      <formula>IF($W39="Posible",1,0)</formula>
    </cfRule>
    <cfRule type="expression" dxfId="147" priority="66">
      <formula>IF($W39="Improbable",1,0)</formula>
    </cfRule>
    <cfRule type="expression" dxfId="146" priority="67">
      <formula>IF($W39="Rara vez",1,0)</formula>
    </cfRule>
  </conditionalFormatting>
  <conditionalFormatting sqref="E39:W41">
    <cfRule type="expression" dxfId="145" priority="62">
      <formula>IF($D$39="No aplica",1,0)</formula>
    </cfRule>
  </conditionalFormatting>
  <conditionalFormatting sqref="W42">
    <cfRule type="expression" dxfId="144" priority="57">
      <formula>IF($W42="Casi seguro",1,0)</formula>
    </cfRule>
    <cfRule type="expression" dxfId="143" priority="58">
      <formula>IF($W42="Probable",1,0)</formula>
    </cfRule>
    <cfRule type="expression" dxfId="142" priority="59">
      <formula>IF($W42="Posible",1,0)</formula>
    </cfRule>
    <cfRule type="expression" dxfId="141" priority="60">
      <formula>IF($W42="Improbable",1,0)</formula>
    </cfRule>
    <cfRule type="expression" dxfId="140" priority="61">
      <formula>IF($W42="Rara vez",1,0)</formula>
    </cfRule>
  </conditionalFormatting>
  <conditionalFormatting sqref="E42:W44">
    <cfRule type="expression" dxfId="139" priority="56">
      <formula>IF($D$42="No aplica",1,0)</formula>
    </cfRule>
  </conditionalFormatting>
  <conditionalFormatting sqref="W45">
    <cfRule type="expression" dxfId="138" priority="51">
      <formula>IF($W45="Casi seguro",1,0)</formula>
    </cfRule>
    <cfRule type="expression" dxfId="137" priority="52">
      <formula>IF($W45="Probable",1,0)</formula>
    </cfRule>
    <cfRule type="expression" dxfId="136" priority="53">
      <formula>IF($W45="Posible",1,0)</formula>
    </cfRule>
    <cfRule type="expression" dxfId="135" priority="54">
      <formula>IF($W45="Improbable",1,0)</formula>
    </cfRule>
    <cfRule type="expression" dxfId="134" priority="55">
      <formula>IF($W45="Rara vez",1,0)</formula>
    </cfRule>
  </conditionalFormatting>
  <conditionalFormatting sqref="E45:W47">
    <cfRule type="expression" dxfId="133" priority="50">
      <formula>IF($D$45="No aplica",1,0)</formula>
    </cfRule>
  </conditionalFormatting>
  <conditionalFormatting sqref="W48">
    <cfRule type="expression" dxfId="132" priority="45">
      <formula>IF($W48="Casi seguro",1,0)</formula>
    </cfRule>
    <cfRule type="expression" dxfId="131" priority="46">
      <formula>IF($W48="Probable",1,0)</formula>
    </cfRule>
    <cfRule type="expression" dxfId="130" priority="47">
      <formula>IF($W48="Posible",1,0)</formula>
    </cfRule>
    <cfRule type="expression" dxfId="129" priority="48">
      <formula>IF($W48="Improbable",1,0)</formula>
    </cfRule>
    <cfRule type="expression" dxfId="128" priority="49">
      <formula>IF($W48="Rara vez",1,0)</formula>
    </cfRule>
  </conditionalFormatting>
  <conditionalFormatting sqref="E48:W50">
    <cfRule type="expression" dxfId="127" priority="44">
      <formula>IF($D$48="No aplica",1,0)</formula>
    </cfRule>
  </conditionalFormatting>
  <conditionalFormatting sqref="W51">
    <cfRule type="expression" dxfId="126" priority="39">
      <formula>IF($W51="Casi seguro",1,0)</formula>
    </cfRule>
    <cfRule type="expression" dxfId="125" priority="40">
      <formula>IF($W51="Probable",1,0)</formula>
    </cfRule>
    <cfRule type="expression" dxfId="124" priority="41">
      <formula>IF($W51="Posible",1,0)</formula>
    </cfRule>
    <cfRule type="expression" dxfId="123" priority="42">
      <formula>IF($W51="Improbable",1,0)</formula>
    </cfRule>
    <cfRule type="expression" dxfId="122" priority="43">
      <formula>IF($W51="Rara vez",1,0)</formula>
    </cfRule>
  </conditionalFormatting>
  <conditionalFormatting sqref="E51:W53">
    <cfRule type="expression" dxfId="121" priority="38">
      <formula>IF($D$51="No aplica",1,0)</formula>
    </cfRule>
  </conditionalFormatting>
  <conditionalFormatting sqref="W54">
    <cfRule type="expression" dxfId="120" priority="33">
      <formula>IF($W54="Casi seguro",1,0)</formula>
    </cfRule>
    <cfRule type="expression" dxfId="119" priority="34">
      <formula>IF($W54="Probable",1,0)</formula>
    </cfRule>
    <cfRule type="expression" dxfId="118" priority="35">
      <formula>IF($W54="Posible",1,0)</formula>
    </cfRule>
    <cfRule type="expression" dxfId="117" priority="36">
      <formula>IF($W54="Improbable",1,0)</formula>
    </cfRule>
    <cfRule type="expression" dxfId="116" priority="37">
      <formula>IF($W54="Rara vez",1,0)</formula>
    </cfRule>
  </conditionalFormatting>
  <conditionalFormatting sqref="E54:W56">
    <cfRule type="expression" dxfId="115" priority="32">
      <formula>IF($D$54="No aplica",1,0)</formula>
    </cfRule>
  </conditionalFormatting>
  <conditionalFormatting sqref="W57">
    <cfRule type="expression" dxfId="114" priority="27">
      <formula>IF($W57="Casi seguro",1,0)</formula>
    </cfRule>
    <cfRule type="expression" dxfId="113" priority="28">
      <formula>IF($W57="Probable",1,0)</formula>
    </cfRule>
    <cfRule type="expression" dxfId="112" priority="29">
      <formula>IF($W57="Posible",1,0)</formula>
    </cfRule>
    <cfRule type="expression" dxfId="111" priority="30">
      <formula>IF($W57="Improbable",1,0)</formula>
    </cfRule>
    <cfRule type="expression" dxfId="110" priority="31">
      <formula>IF($W57="Rara vez",1,0)</formula>
    </cfRule>
  </conditionalFormatting>
  <conditionalFormatting sqref="E57:W59">
    <cfRule type="expression" dxfId="109" priority="26">
      <formula>IF($D$57="No aplica",1,0)</formula>
    </cfRule>
  </conditionalFormatting>
  <conditionalFormatting sqref="W60">
    <cfRule type="expression" dxfId="108" priority="21">
      <formula>IF($W60="Casi seguro",1,0)</formula>
    </cfRule>
    <cfRule type="expression" dxfId="107" priority="22">
      <formula>IF($W60="Probable",1,0)</formula>
    </cfRule>
    <cfRule type="expression" dxfId="106" priority="23">
      <formula>IF($W60="Posible",1,0)</formula>
    </cfRule>
    <cfRule type="expression" dxfId="105" priority="24">
      <formula>IF($W60="Improbable",1,0)</formula>
    </cfRule>
    <cfRule type="expression" dxfId="104" priority="25">
      <formula>IF($W60="Rara vez",1,0)</formula>
    </cfRule>
  </conditionalFormatting>
  <conditionalFormatting sqref="E60:W62">
    <cfRule type="expression" dxfId="103" priority="20">
      <formula>IF($D$60="No aplica",1,0)</formula>
    </cfRule>
  </conditionalFormatting>
  <conditionalFormatting sqref="W63">
    <cfRule type="expression" dxfId="102" priority="15">
      <formula>IF($W63="Casi seguro",1,0)</formula>
    </cfRule>
    <cfRule type="expression" dxfId="101" priority="16">
      <formula>IF($W63="Probable",1,0)</formula>
    </cfRule>
    <cfRule type="expression" dxfId="100" priority="17">
      <formula>IF($W63="Posible",1,0)</formula>
    </cfRule>
    <cfRule type="expression" dxfId="99" priority="18">
      <formula>IF($W63="Improbable",1,0)</formula>
    </cfRule>
    <cfRule type="expression" dxfId="98" priority="19">
      <formula>IF($W63="Rara vez",1,0)</formula>
    </cfRule>
  </conditionalFormatting>
  <conditionalFormatting sqref="E63:W65">
    <cfRule type="expression" dxfId="97" priority="14">
      <formula>IF($D$63="No aplica",1,0)</formula>
    </cfRule>
  </conditionalFormatting>
  <conditionalFormatting sqref="W66">
    <cfRule type="expression" dxfId="96" priority="9">
      <formula>IF($W66="Casi seguro",1,0)</formula>
    </cfRule>
    <cfRule type="expression" dxfId="95" priority="10">
      <formula>IF($W66="Probable",1,0)</formula>
    </cfRule>
    <cfRule type="expression" dxfId="94" priority="11">
      <formula>IF($W66="Posible",1,0)</formula>
    </cfRule>
    <cfRule type="expression" dxfId="93" priority="12">
      <formula>IF($W66="Improbable",1,0)</formula>
    </cfRule>
    <cfRule type="expression" dxfId="92" priority="13">
      <formula>IF($W66="Rara vez",1,0)</formula>
    </cfRule>
  </conditionalFormatting>
  <conditionalFormatting sqref="E66:W68">
    <cfRule type="expression" dxfId="91" priority="8">
      <formula>IF($D$66="No aplica",1,0)</formula>
    </cfRule>
  </conditionalFormatting>
  <pageMargins left="0.7" right="0.7" top="0.75" bottom="0.75" header="0.3" footer="0.3"/>
  <pageSetup orientation="portrait" r:id="rId1"/>
  <drawing r:id="rId2"/>
  <legacyDrawing r:id="rId3"/>
  <extLst xmlns:x14="http://schemas.microsoft.com/office/spreadsheetml/2009/9/main">
    <ext uri="{CCE6A557-97BC-4b89-ADB6-D9C93CAAB3DF}">
      <x14:dataValidations xmlns:xm="http://schemas.microsoft.com/office/excel/2006/main" count="9">
        <x14:dataValidation type="list" allowBlank="1" showInputMessage="1" showErrorMessage="1">
          <x14:formula1>
            <xm:f>IF($E9="",Listas!$R$3,Listas!$S$2:$S$3)</xm:f>
          </x14:formula1>
          <xm:sqref>F9:F68</xm:sqref>
        </x14:dataValidation>
        <x14:dataValidation type="list" allowBlank="1" showInputMessage="1" showErrorMessage="1">
          <x14:formula1>
            <xm:f>IF($E9="",Listas!$R$3,Listas!$T$2:$T$3)</xm:f>
          </x14:formula1>
          <xm:sqref>G9:G68</xm:sqref>
        </x14:dataValidation>
        <x14:dataValidation type="list" allowBlank="1" showInputMessage="1" showErrorMessage="1">
          <x14:formula1>
            <xm:f>IF($E9="",Listas!$R$3,Listas!$U$2:$U$3)</xm:f>
          </x14:formula1>
          <xm:sqref>H9:H68</xm:sqref>
        </x14:dataValidation>
        <x14:dataValidation type="list" allowBlank="1" showInputMessage="1" showErrorMessage="1">
          <x14:formula1>
            <xm:f>IF($E9="",Listas!$R$3,Listas!$V$2:$V$4)</xm:f>
          </x14:formula1>
          <xm:sqref>I9:I68</xm:sqref>
        </x14:dataValidation>
        <x14:dataValidation type="list" allowBlank="1" showInputMessage="1" showErrorMessage="1">
          <x14:formula1>
            <xm:f>IF($E9="",Listas!$R$3,Listas!$W$2:$W$3)</xm:f>
          </x14:formula1>
          <xm:sqref>J9:J68</xm:sqref>
        </x14:dataValidation>
        <x14:dataValidation type="list" allowBlank="1" showInputMessage="1" showErrorMessage="1">
          <x14:formula1>
            <xm:f>IF($E9="",Listas!$R$3,Listas!$X$2:$X$3)</xm:f>
          </x14:formula1>
          <xm:sqref>K9:K68</xm:sqref>
        </x14:dataValidation>
        <x14:dataValidation type="list" allowBlank="1" showInputMessage="1" showErrorMessage="1">
          <x14:formula1>
            <xm:f>IF($E9="",Listas!$R$3,Listas!$Y$2:$Y$4)</xm:f>
          </x14:formula1>
          <xm:sqref>L9:L68</xm:sqref>
        </x14:dataValidation>
        <x14:dataValidation type="list" allowBlank="1" showInputMessage="1" showErrorMessage="1">
          <x14:formula1>
            <xm:f>Listas!$AB$2:$AB$4</xm:f>
          </x14:formula1>
          <xm:sqref>P9:P68</xm:sqref>
        </x14:dataValidation>
        <x14:dataValidation type="list" allowBlank="1" showInputMessage="1" showErrorMessage="1">
          <x14:formula1>
            <xm:f>Listas!$AC$2:$AC$5</xm:f>
          </x14:formula1>
          <xm:sqref>U9 U12 U15 U18 U21 U24 U27 U30 U33 U36 U39 U42 U45 U48 U51 U54 U57 U60 U63 U66</xm:sqref>
        </x14:dataValidation>
      </x14:dataValidations>
    </ext>
  </extLst>
</worksheet>
</file>

<file path=xl/worksheets/sheet7.xml><?xml version="1.0" encoding="utf-8"?>
<worksheet xmlns="http://schemas.openxmlformats.org/spreadsheetml/2006/main" xmlns:r="http://schemas.openxmlformats.org/officeDocument/2006/relationships">
  <sheetPr codeName="Hoja1"/>
  <dimension ref="A1:BO69"/>
  <sheetViews>
    <sheetView zoomScale="50" zoomScaleNormal="50" workbookViewId="0">
      <pane ySplit="8" topLeftCell="A22" activePane="bottomLeft" state="frozen"/>
      <selection pane="bottomLeft" activeCell="I36" sqref="I36:I38"/>
    </sheetView>
  </sheetViews>
  <sheetFormatPr baseColWidth="10" defaultColWidth="0" defaultRowHeight="14.4" zeroHeight="1"/>
  <cols>
    <col min="1" max="1" width="4" style="8" bestFit="1" customWidth="1"/>
    <col min="2" max="3" width="16.5546875" style="8" customWidth="1"/>
    <col min="4" max="4" width="17.88671875" style="8" customWidth="1"/>
    <col min="5" max="5" width="13.109375" style="8" customWidth="1"/>
    <col min="6" max="6" width="16.109375" style="8" customWidth="1"/>
    <col min="7" max="7" width="30.88671875" style="8" customWidth="1"/>
    <col min="8" max="8" width="20.33203125" style="8" customWidth="1"/>
    <col min="9" max="9" width="22.33203125" style="9" customWidth="1"/>
    <col min="10" max="10" width="30.109375" style="2" customWidth="1"/>
    <col min="11" max="11" width="13" style="2" customWidth="1"/>
    <col min="12" max="12" width="7.109375" style="2" bestFit="1" customWidth="1"/>
    <col min="13" max="13" width="40.88671875" style="2" customWidth="1"/>
    <col min="14" max="14" width="13.5546875" style="2" customWidth="1"/>
    <col min="15" max="15" width="6.33203125" style="2" bestFit="1" customWidth="1"/>
    <col min="16" max="16" width="16" style="2" customWidth="1"/>
    <col min="17" max="17" width="26.6640625" style="2" customWidth="1"/>
    <col min="18" max="18" width="12.88671875" style="2" customWidth="1"/>
    <col min="19" max="19" width="16" style="2" customWidth="1"/>
    <col min="20" max="20" width="21.109375" style="2" customWidth="1"/>
    <col min="21" max="21" width="16.33203125" style="2" customWidth="1"/>
    <col min="22" max="22" width="21" style="2" customWidth="1"/>
    <col min="23" max="23" width="17.33203125" style="2" customWidth="1"/>
    <col min="24" max="25" width="29.44140625" style="2" customWidth="1"/>
    <col min="26" max="26" width="35.5546875" style="2" customWidth="1"/>
    <col min="27" max="27" width="12.88671875" style="2" customWidth="1"/>
    <col min="28" max="28" width="13" style="2" customWidth="1"/>
    <col min="29" max="29" width="10.44140625" style="2" customWidth="1"/>
    <col min="30" max="30" width="12.88671875" style="2" customWidth="1"/>
    <col min="31" max="31" width="9.109375" style="2" customWidth="1"/>
    <col min="32" max="32" width="15.33203125" style="2" customWidth="1"/>
    <col min="33" max="33" width="13.44140625" style="2" customWidth="1"/>
    <col min="34" max="34" width="31.88671875" style="2" customWidth="1"/>
    <col min="35" max="35" width="50" style="2" customWidth="1"/>
    <col min="36" max="36" width="27.88671875" style="2" customWidth="1"/>
    <col min="37" max="37" width="19.33203125" style="2" customWidth="1"/>
    <col min="38" max="38" width="24.44140625" style="2" customWidth="1"/>
    <col min="39" max="39" width="8.109375" style="2" customWidth="1"/>
    <col min="40" max="67" width="11.44140625" style="2" hidden="1" customWidth="1"/>
    <col min="68" max="16384" width="11.44140625" style="4" hidden="1"/>
  </cols>
  <sheetData>
    <row r="1" spans="1:67" ht="16.5" customHeight="1">
      <c r="A1" s="176" t="s">
        <v>116</v>
      </c>
      <c r="B1" s="177"/>
      <c r="C1" s="178"/>
      <c r="D1" s="143" t="s">
        <v>162</v>
      </c>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51" t="s">
        <v>264</v>
      </c>
      <c r="AL1" s="151"/>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row>
    <row r="2" spans="1:67" ht="16.5" customHeight="1">
      <c r="A2" s="179"/>
      <c r="B2" s="180"/>
      <c r="C2" s="181"/>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51" t="s">
        <v>263</v>
      </c>
      <c r="AL2" s="151"/>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spans="1:67">
      <c r="A3" s="179"/>
      <c r="B3" s="180"/>
      <c r="C3" s="181"/>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51" t="s">
        <v>312</v>
      </c>
      <c r="AL3" s="151"/>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row>
    <row r="4" spans="1:67">
      <c r="A4" s="182"/>
      <c r="B4" s="183"/>
      <c r="C4" s="184"/>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51" t="s">
        <v>355</v>
      </c>
      <c r="AL4" s="151"/>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row>
    <row r="5" spans="1:67" ht="12" customHeight="1">
      <c r="A5" s="12"/>
      <c r="B5" s="12"/>
      <c r="C5" s="12"/>
      <c r="D5" s="15"/>
      <c r="E5" s="12"/>
      <c r="F5" s="12"/>
      <c r="G5" s="12"/>
      <c r="H5" s="12"/>
      <c r="I5" s="18"/>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row>
    <row r="6" spans="1:67" ht="17.25" customHeight="1">
      <c r="A6" s="119" t="s">
        <v>109</v>
      </c>
      <c r="B6" s="119"/>
      <c r="C6" s="119"/>
      <c r="D6" s="119"/>
      <c r="E6" s="119"/>
      <c r="F6" s="119"/>
      <c r="G6" s="119"/>
      <c r="H6" s="119"/>
      <c r="I6" s="119"/>
      <c r="J6" s="119"/>
      <c r="K6" s="119" t="s">
        <v>108</v>
      </c>
      <c r="L6" s="119"/>
      <c r="M6" s="119"/>
      <c r="N6" s="119"/>
      <c r="O6" s="119"/>
      <c r="P6" s="119"/>
      <c r="Q6" s="152" t="s">
        <v>107</v>
      </c>
      <c r="R6" s="153"/>
      <c r="S6" s="153"/>
      <c r="T6" s="153"/>
      <c r="U6" s="153"/>
      <c r="V6" s="153"/>
      <c r="W6" s="153"/>
      <c r="X6" s="153"/>
      <c r="Y6" s="153"/>
      <c r="Z6" s="153"/>
      <c r="AA6" s="154"/>
      <c r="AB6" s="152" t="s">
        <v>113</v>
      </c>
      <c r="AC6" s="153"/>
      <c r="AD6" s="153"/>
      <c r="AE6" s="153"/>
      <c r="AF6" s="153"/>
      <c r="AG6" s="153"/>
      <c r="AH6" s="154"/>
      <c r="AI6" s="195" t="s">
        <v>0</v>
      </c>
      <c r="AJ6" s="196"/>
      <c r="AK6" s="196"/>
      <c r="AL6" s="196"/>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row>
    <row r="7" spans="1:67" ht="18" customHeight="1">
      <c r="A7" s="138" t="s">
        <v>88</v>
      </c>
      <c r="B7" s="120" t="s">
        <v>39</v>
      </c>
      <c r="C7" s="104" t="s">
        <v>319</v>
      </c>
      <c r="D7" s="104" t="s">
        <v>77</v>
      </c>
      <c r="E7" s="104" t="s">
        <v>78</v>
      </c>
      <c r="F7" s="104" t="s">
        <v>79</v>
      </c>
      <c r="G7" s="120" t="s">
        <v>1</v>
      </c>
      <c r="H7" s="104" t="s">
        <v>86</v>
      </c>
      <c r="I7" s="104" t="s">
        <v>2</v>
      </c>
      <c r="J7" s="197" t="s">
        <v>163</v>
      </c>
      <c r="K7" s="104" t="s">
        <v>3</v>
      </c>
      <c r="L7" s="120" t="s">
        <v>4</v>
      </c>
      <c r="M7" s="104" t="s">
        <v>142</v>
      </c>
      <c r="N7" s="104" t="s">
        <v>5</v>
      </c>
      <c r="O7" s="120" t="s">
        <v>4</v>
      </c>
      <c r="P7" s="104" t="s">
        <v>6</v>
      </c>
      <c r="Q7" s="104" t="s">
        <v>7</v>
      </c>
      <c r="R7" s="155" t="s">
        <v>104</v>
      </c>
      <c r="S7" s="156"/>
      <c r="T7" s="175"/>
      <c r="U7" s="155" t="s">
        <v>353</v>
      </c>
      <c r="V7" s="156"/>
      <c r="W7" s="156"/>
      <c r="X7" s="156"/>
      <c r="Y7" s="156"/>
      <c r="Z7" s="175"/>
      <c r="AA7" s="104" t="s">
        <v>326</v>
      </c>
      <c r="AB7" s="104" t="s">
        <v>9</v>
      </c>
      <c r="AC7" s="104" t="s">
        <v>4</v>
      </c>
      <c r="AD7" s="104" t="s">
        <v>110</v>
      </c>
      <c r="AE7" s="104" t="s">
        <v>4</v>
      </c>
      <c r="AF7" s="104" t="s">
        <v>111</v>
      </c>
      <c r="AG7" s="114" t="s">
        <v>114</v>
      </c>
      <c r="AH7" s="104" t="s">
        <v>160</v>
      </c>
      <c r="AI7" s="114" t="s">
        <v>223</v>
      </c>
      <c r="AJ7" s="114" t="s">
        <v>115</v>
      </c>
      <c r="AK7" s="104" t="s">
        <v>10</v>
      </c>
      <c r="AL7" s="114" t="s">
        <v>266</v>
      </c>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row>
    <row r="8" spans="1:67" ht="47.25" customHeight="1">
      <c r="A8" s="138"/>
      <c r="B8" s="120"/>
      <c r="C8" s="104"/>
      <c r="D8" s="104"/>
      <c r="E8" s="104"/>
      <c r="F8" s="104"/>
      <c r="G8" s="120"/>
      <c r="H8" s="104"/>
      <c r="I8" s="104"/>
      <c r="J8" s="157"/>
      <c r="K8" s="104"/>
      <c r="L8" s="120"/>
      <c r="M8" s="104"/>
      <c r="N8" s="120"/>
      <c r="O8" s="120"/>
      <c r="P8" s="104"/>
      <c r="Q8" s="104"/>
      <c r="R8" s="48" t="s">
        <v>56</v>
      </c>
      <c r="S8" s="48" t="s">
        <v>8</v>
      </c>
      <c r="T8" s="48" t="s">
        <v>102</v>
      </c>
      <c r="U8" s="48" t="s">
        <v>103</v>
      </c>
      <c r="V8" s="48" t="s">
        <v>105</v>
      </c>
      <c r="W8" s="48" t="s">
        <v>106</v>
      </c>
      <c r="X8" s="48" t="s">
        <v>350</v>
      </c>
      <c r="Y8" s="63" t="s">
        <v>351</v>
      </c>
      <c r="Z8" s="63" t="s">
        <v>352</v>
      </c>
      <c r="AA8" s="104"/>
      <c r="AB8" s="104"/>
      <c r="AC8" s="104"/>
      <c r="AD8" s="104"/>
      <c r="AE8" s="104"/>
      <c r="AF8" s="104"/>
      <c r="AG8" s="114"/>
      <c r="AH8" s="104"/>
      <c r="AI8" s="114"/>
      <c r="AJ8" s="114"/>
      <c r="AK8" s="104"/>
      <c r="AL8" s="194"/>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row>
    <row r="9" spans="1:67" ht="50.25" customHeight="1">
      <c r="A9" s="132">
        <v>1</v>
      </c>
      <c r="B9" s="133" t="str">
        <f>'2. Identificación del Riesgo'!B9:B11</f>
        <v>Gestión del Talento Humano</v>
      </c>
      <c r="C9" s="133" t="str">
        <f>IF('2. Identificación del Riesgo'!C9:C11="","",'2. Identificación del Riesgo'!C9:C11)</f>
        <v>Vinculación y Desvinculación</v>
      </c>
      <c r="D9" s="133" t="str">
        <f>IF('2. Identificación del Riesgo'!D9:D11="","",'2. Identificación del Riesgo'!D9:D11)</f>
        <v>Afectación Económica o Presupuestal</v>
      </c>
      <c r="E9" s="133" t="str">
        <f>IF('2. Identificación del Riesgo'!E9:E11="","",'2. Identificación del Riesgo'!E9:E11)</f>
        <v>Falta de control en las actividades del procedimiento</v>
      </c>
      <c r="F9" s="133" t="str">
        <f>IF('2. Identificación del Riesgo'!F9:F11="","",'2. Identificación del Riesgo'!F9:F11)</f>
        <v>Desconocimiento del procedimiento.</v>
      </c>
      <c r="G9" s="133" t="str">
        <f>IF('2. Identificación del Riesgo'!G9:G11="","",'2. Identificación del Riesgo'!G9:G11)</f>
        <v>Posibilidad de Afectación Económica o Presupuestal por Vinculacion o retiro de servidor publico de manera inadecuado debido a desconocimiento del procedimiento.</v>
      </c>
      <c r="H9" s="133" t="str">
        <f>IF('2. Identificación del Riesgo'!H9:H11="","",'2. Identificación del Riesgo'!H9:H11)</f>
        <v>Gestión</v>
      </c>
      <c r="I9" s="133" t="str">
        <f>IF('2. Identificación del Riesgo'!I9:I11="","",'2. Identificación del Riesgo'!I9:I11)</f>
        <v>Ejecución y Administración de procesos</v>
      </c>
      <c r="J9" s="133" t="str">
        <f>IF('2. Identificación del Riesgo'!J9:J11="","",'2. Identificación del Riesgo'!J9:J11)</f>
        <v>Baja: La actividad que conlleva el riesgo se ejecuta de 3 a 24 veces por año</v>
      </c>
      <c r="K9" s="129" t="str">
        <f>'2. Identificación del Riesgo'!K9:K11</f>
        <v>Baja</v>
      </c>
      <c r="L9" s="130">
        <f>'2. Identificación del Riesgo'!L9:L11</f>
        <v>0.4</v>
      </c>
      <c r="M9" s="133" t="str">
        <f>IF(OR('2. Identificación del Riesgo'!H9:H11="Corrupción",'2. Identificación del Riesgo'!H9:H11="Lavado de Activos",'2. Identificación del Riesgo'!H9:H11="Financiación del Terrorismo",'2. Identificación del Riesgo'!H9:H11="Trámites, OPAs y Consultas de Acceso a la Información Pública"),"No Aplica",
IF('2. Identificación del Riesgo'!M9:M11="","",'2. Identificación del Riesgo'!M9:M11))</f>
        <v>Económico: Entre 100 y 500 SMLMV</v>
      </c>
      <c r="N9" s="129" t="str">
        <f>'2. Identificación del Riesgo'!N9:N11</f>
        <v>Mayor</v>
      </c>
      <c r="O9" s="130">
        <f>'2. Identificación del Riesgo'!O9:O11</f>
        <v>0.8</v>
      </c>
      <c r="P9" s="127" t="str">
        <f>'2. Identificación del Riesgo'!P9:P11</f>
        <v>Alto</v>
      </c>
      <c r="Q9" s="51" t="str">
        <f>IF($H$9="","",
IF(OR($H$9="Corrupción",$H$9="Lavado de Activos",$H$9="Financiación del Terrorismo",$H$9="Trámites, OPAs y Consultas de Acceso a la Información Pública"),'6.Valoración Control Corrupción'!$E9,'5. Valoración de Controles'!$H9))</f>
        <v xml:space="preserve">  </v>
      </c>
      <c r="R9" s="50">
        <f>IF($H$9="","",
IF(OR($H$9="Corrupción",$H$9="Lavado de Activos",$H$9="Financiación del Terrorismo",$H$9="Trámites, OPAs y Consultas de Acceso a la Información Pública"),"No Aplica",'5. Valoración de Controles'!$I9))</f>
        <v>0</v>
      </c>
      <c r="S9" s="50" t="str">
        <f>IF($H$9="","",
IF(OR($H$9="Corrupción",$H$9="Lavado de Activos",$H$9="Financiación del Terrorismo",$H$9="Trámites, OPAs y Consultas de Acceso a la Información Pública"),"No Aplica",'5. Valoración de Controles'!$J9))</f>
        <v/>
      </c>
      <c r="T9" s="50">
        <f>IF($H$9="","",
IF(OR($H$9="Corrupción",$H$9="Lavado de Activos",$H$9="Financiación del Terrorismo",$H$9="Trámites, OPAs y Consultas de Acceso a la Información Pública"),"No Aplica",'5. Valoración de Controles'!$K9))</f>
        <v>0</v>
      </c>
      <c r="U9" s="50">
        <f>IF($H$9="","",
IF(OR($H$9="Corrupción",$H$9="Lavado de Activos",$H$9="Financiación del Terrorismo",$H$9="Trámites, OPAs y Consultas de Acceso a la Información Pública"),"No Aplica",'5. Valoración de Controles'!$L9))</f>
        <v>0</v>
      </c>
      <c r="V9" s="50">
        <f>IF($H$9="","",
IF(OR($H$9="Corrupción",$H$9="Lavado de Activos",$H$9="Financiación del Terrorismo",$H$9="Trámites, OPAs y Consultas de Acceso a la Información Pública"),"No Aplica",'5. Valoración de Controles'!$M9))</f>
        <v>0</v>
      </c>
      <c r="W9" s="50">
        <f>IF($H$9="","",
IF(OR($H$9="Corrupción",$H$9="Lavado de Activos",$H$9="Financiación del Terrorismo",$H$9="Trámites, OPAs y Consultas de Acceso a la Información Pública"),"No Aplica",'5. Valoración de Controles'!$N9))</f>
        <v>0</v>
      </c>
      <c r="X9" s="68">
        <f>IF($H$9="","",
IF(OR($H$9="Corrupción",$H$9="Lavado de Activos",$H$9="Financiación del Terrorismo",$H$9="Trámites, OPAs y Consultas de Acceso a la Información Pública"),"No Aplica",'5. Valoración de Controles'!$O9))</f>
        <v>0</v>
      </c>
      <c r="Y9" s="68">
        <f>IF($H$9="","",
IF(OR($H$9="Corrupción",$H$9="Lavado de Activos",$H$9="Financiación del Terrorismo",$H$9="Trámites, OPAs y Consultas de Acceso a la Información Pública"),"No Aplica",'5. Valoración de Controles'!$P9))</f>
        <v>0</v>
      </c>
      <c r="Z9" s="68">
        <f>IF($H$9="","",
IF(OR($H$9="Corrupción",$H$9="Lavado de Activos",$H$9="Financiación del Terrorismo",$H$9="Trámites, OPAs y Consultas de Acceso a la Información Pública"),"No Aplica",'5. Valoración de Controles'!$Q9))</f>
        <v>0</v>
      </c>
      <c r="AA9" s="52" t="str">
        <f>IF($H$9="","",
IF(OR($H$9="Corrupción",$H$9="Lavado de Activos",$H$9="Financiación del Terrorismo",$H$9="Trámites, OPAs y Consultas de Acceso a la Información Pública"),"No aplica",'5. Valoración de Controles'!$R9))</f>
        <v/>
      </c>
      <c r="AB9" s="129" t="str">
        <f>IF(H9="","",
IF(OR(H9="Corrupción",H9="Lavado de Activos",H9="Financiación del Terrorismo",H9="Trámites, OPAs y Consultas de Acceso a la Información Pública"),'6.Valoración Control Corrupción'!W9:W11,
IF(OR(H9&lt;&gt;"Corrupción",H9&lt;&gt;"Lavado de Activos",H9&lt;&gt;"Financiación del Terrorismo",H9&lt;&gt;"Trámites, OPAs y Consultas de Acceso a la Información Pública"),IF(AC9="","",
IF(AND(AC9&gt;0,AC9&lt;0.4),"Muy Baja",
IF(AND(AC9&gt;=0.4,AC9&lt;0.6),"Baja",
IF(AND(AC9&gt;=0.6,AC9&lt;0.8),"Media",
IF(AND(AC9&gt;=0.8,AC9&lt;1),"Alta",
IF(AC9&gt;=1,"Muy Alta","")))))))))</f>
        <v>Baja</v>
      </c>
      <c r="AC9" s="188">
        <f>IF(H9="","",
IF(OR(H9="Corrupción",H9="Lavado de Activos",H9="Financiación del Terrorismo",H9="Trámites, OPAs y Consultas de Acceso a la Información Pública"),"No aplica",
IF(OR(H9&lt;&gt;"Corrupción",H9&lt;&gt;"Lavado de Activos",H9&lt;&gt;"Financiación del Terrorismo",H9&lt;&gt;"Trámites, OPAs y Consultas de Acceso a la Información Pública"),
IF('5. Valoración de Controles'!U11&gt;0,'5. Valoración de Controles'!U11,
IF('5. Valoración de Controles'!U10&gt;0,'5. Valoración de Controles'!U10,
IF('5. Valoración de Controles'!U9&gt;0,'5. Valoración de Controles'!U9,L9))))))</f>
        <v>0.4</v>
      </c>
      <c r="AD9" s="129" t="str">
        <f>IF(H9="","",
IF(OR(H9="Corrupción",H9="Lavado de Activos",H9="Financiación del Terrorismo",H9="Trámites, OPAs y Consultas de Acceso a la Información Pública"),'3. Impacto Riesgo de Corrupción'!Z9:Z11,
IF(OR(H9&lt;&gt;"Corrupción",H9&lt;&gt;"Lavado de Activos",H9&lt;&gt;"Financiación del Terrorismo",H9&lt;&gt;"Trámites, OPAs y Consultas de Acceso a la Información Pública"),
IF(AE9="","",
IF(AND(AE9&gt;0,AE9&lt;0.4),"Leve",
IF(AND(AE9&gt;=0.4,AE9&lt;0.6),"Menor",
IF(AND(AE9&gt;=0.6,AE9&lt;0.8),"Moderado",
IF(AND(AE9&gt;=0.8,AE9&lt;1),"Mayor",
IF(AE9&gt;=1,"Catastrófico","")))))))))</f>
        <v>Mayor</v>
      </c>
      <c r="AE9" s="188">
        <f>IF(H9="","",
IF(OR(H9="Corrupción",H9="Lavado de Activos",H9="Financiación del Terrorismo",H9="Trámites, OPAs y Consultas de Acceso a la Información Pública"),"No aplica",
IF(OR(H9&lt;&gt;"Corrupción",H9&lt;&gt;"Lavado de Activos",H9&lt;&gt;"Financiación del Terrorismo",H9&lt;&gt;"Trámites, OPAs y Consultas de Acceso a la Información Pública"),
IF('5. Valoración de Controles'!V11&gt;0,'5. Valoración de Controles'!V11,
IF('5. Valoración de Controles'!V10&gt;0,'5. Valoración de Controles'!V10,
IF('5. Valoración de Controles'!V9&gt;0,'5. Valoración de Controles'!V9,O9))))))</f>
        <v>0.8</v>
      </c>
      <c r="AF9" s="127" t="str">
        <f>IF(AND(AB9="Muy Alta",OR(AD9="Leve",AD9="Menor",AD9="Moderado",AD9="Mayor")),"Alto",
IF(AND(AB9="Alta",OR(AD9="Leve",AD9="Menor")),"Moderado",
IF(AND(AB9="Alta",OR(AD9="Moderado",AD9="Mayor")),"Alto",
IF(AND(AB9="Media",OR(AD9="Leve",AD9="Menor",AD9="Moderado")),"Moderado",
IF(AND(AB9="Media",OR(AD9="Mayor")),"Alto",
IF(AND(AB9="Baja",OR(AD9="Leve")),"Bajo",
IF(AND(OR(AB9="Baja",AB9="Improbable"),OR(AD9="Menor",AD9="Moderado")),"Moderado",
IF(AND(OR(AB9="Baja",AB9="Improbable"),AD9="Mayor"),"Alto",
IF(AND(AB9="Muy Baja",OR(AD9="Leve",AD9="Menor")),"Bajo",
IF(AND(OR(AB9="Muy Baja",AB9="Rara vez"),OR(AD9="Moderado")),"Moderado",
IF(AND(OR(AB9="Muy Baja",AB9="Rara vez"),AD9="Mayor"),"Alto",
IF(AND(OR(AB9="Casi seguro",AB9="Probable",AB9="Posible"),AD9="Mayor"),"Extremo",
IF(AND(AB9="Casi seguro",AD9="Moderado"),"Extremo",
IF(AND(OR(AB9="Probable",AB9="Posible"),OR(AD9="Moderado")),"Alto",
IF(AD9="Catastrófico","Extremo","")))))))))))))))</f>
        <v>Alto</v>
      </c>
      <c r="AG9" s="131" t="s">
        <v>69</v>
      </c>
      <c r="AH9" s="158" t="str">
        <f>IF(AG9="Reducir (Mitigar)","Debe establecer el plan de acción a implementar para mitigar el nivel del riesgo",
IF(AG9="Reducir (Transferir)","No amerita plan de acción. Debe tercerizar la actividad que genera este riesgo o adquirir polizas para evitar responsabilidad economica, sin embargo mantiene la responsabilidad reputacional",
IF(AG9="Aceptar","No amerita plan de acción. Asuma las consecuencias de la materialización del riesgo",
IF(AG9="Evitar","No amerita plan de acción. No ejecute la actividad que genera el riesgo",
IF(AG9="Reducir","Debe establecer el plan de acción a implementar para mitigar el nivel del riesgo",
IF(AG9="Compartir","No amerita plan de acción. Comparta el riesgo con una parte interesada que pueda gestionarlo con mas eficacia",""))))))</f>
        <v>Debe establecer el plan de acción a implementar para mitigar el nivel del riesgo</v>
      </c>
      <c r="AI9" s="190" t="s">
        <v>401</v>
      </c>
      <c r="AJ9" s="192">
        <v>44805</v>
      </c>
      <c r="AK9" s="185" t="str">
        <f>IF(AI9="","","∑ Peso porcentual de cada acción definida")</f>
        <v>∑ Peso porcentual de cada acción definida</v>
      </c>
      <c r="AL9" s="128" t="s">
        <v>402</v>
      </c>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row>
    <row r="10" spans="1:67" ht="31.5" customHeight="1">
      <c r="A10" s="132"/>
      <c r="B10" s="133"/>
      <c r="C10" s="133"/>
      <c r="D10" s="133"/>
      <c r="E10" s="133"/>
      <c r="F10" s="133"/>
      <c r="G10" s="133"/>
      <c r="H10" s="133"/>
      <c r="I10" s="133"/>
      <c r="J10" s="133"/>
      <c r="K10" s="129"/>
      <c r="L10" s="130"/>
      <c r="M10" s="133"/>
      <c r="N10" s="129"/>
      <c r="O10" s="130"/>
      <c r="P10" s="127"/>
      <c r="Q10" s="51" t="str">
        <f>IF($H$9="","",
IF(OR($H$9="Corrupción",$H$9="Lavado de Activos",$H$9="Financiación del Terrorismo",$H$9="Trámites, OPAs y Consultas de Acceso a la Información Pública"),'6.Valoración Control Corrupción'!$E10,'5. Valoración de Controles'!$H10))</f>
        <v xml:space="preserve">  </v>
      </c>
      <c r="R10" s="50">
        <f>IF($H$9="","",
IF(OR($H$9="Corrupción",$H$9="Lavado de Activos",$H$9="Financiación del Terrorismo",$H$9="Trámites, OPAs y Consultas de Acceso a la Información Pública"),"No Aplica",'5. Valoración de Controles'!$I10))</f>
        <v>0</v>
      </c>
      <c r="S10" s="50" t="str">
        <f>IF($H$9="","",
IF(OR($H$9="Corrupción",$H$9="Lavado de Activos",$H$9="Financiación del Terrorismo",$H$9="Trámites, OPAs y Consultas de Acceso a la Información Pública"),"No Aplica",'5. Valoración de Controles'!$J10))</f>
        <v/>
      </c>
      <c r="T10" s="50">
        <f>IF($H$9="","",
IF(OR($H$9="Corrupción",$H$9="Lavado de Activos",$H$9="Financiación del Terrorismo",$H$9="Trámites, OPAs y Consultas de Acceso a la Información Pública"),"No Aplica",'5. Valoración de Controles'!$K10))</f>
        <v>0</v>
      </c>
      <c r="U10" s="50">
        <f>IF($H$9="","",
IF(OR($H$9="Corrupción",$H$9="Lavado de Activos",$H$9="Financiación del Terrorismo",$H$9="Trámites, OPAs y Consultas de Acceso a la Información Pública"),"No Aplica",'5. Valoración de Controles'!$L10))</f>
        <v>0</v>
      </c>
      <c r="V10" s="50">
        <f>IF($H$9="","",
IF(OR($H$9="Corrupción",$H$9="Lavado de Activos",$H$9="Financiación del Terrorismo",$H$9="Trámites, OPAs y Consultas de Acceso a la Información Pública"),"No Aplica",'5. Valoración de Controles'!$M10))</f>
        <v>0</v>
      </c>
      <c r="W10" s="50">
        <f>IF($H$9="","",
IF(OR($H$9="Corrupción",$H$9="Lavado de Activos",$H$9="Financiación del Terrorismo",$H$9="Trámites, OPAs y Consultas de Acceso a la Información Pública"),"No Aplica",'5. Valoración de Controles'!$N10))</f>
        <v>0</v>
      </c>
      <c r="X10" s="68">
        <f>IF($H$9="","",
IF(OR($H$9="Corrupción",$H$9="Lavado de Activos",$H$9="Financiación del Terrorismo",$H$9="Trámites, OPAs y Consultas de Acceso a la Información Pública"),"No Aplica",'5. Valoración de Controles'!$O10))</f>
        <v>0</v>
      </c>
      <c r="Y10" s="68">
        <f>IF($H$9="","",
IF(OR($H$9="Corrupción",$H$9="Lavado de Activos",$H$9="Financiación del Terrorismo",$H$9="Trámites, OPAs y Consultas de Acceso a la Información Pública"),"No Aplica",'5. Valoración de Controles'!$P10))</f>
        <v>0</v>
      </c>
      <c r="Z10" s="68">
        <f>IF($H$9="","",
IF(OR($H$9="Corrupción",$H$9="Lavado de Activos",$H$9="Financiación del Terrorismo",$H$9="Trámites, OPAs y Consultas de Acceso a la Información Pública"),"No Aplica",'5. Valoración de Controles'!$Q10))</f>
        <v>0</v>
      </c>
      <c r="AA10" s="52" t="str">
        <f>IF($H$9="","",
IF(OR($H$9="Corrupción",$H$9="Lavado de Activos",$H$9="Financiación del Terrorismo",$H$9="Trámites, OPAs y Consultas de Acceso a la Información Pública"),"No aplica",'5. Valoración de Controles'!$R10))</f>
        <v/>
      </c>
      <c r="AB10" s="129"/>
      <c r="AC10" s="189"/>
      <c r="AD10" s="129"/>
      <c r="AE10" s="189"/>
      <c r="AF10" s="127"/>
      <c r="AG10" s="131"/>
      <c r="AH10" s="187"/>
      <c r="AI10" s="191"/>
      <c r="AJ10" s="193"/>
      <c r="AK10" s="186"/>
      <c r="AL10" s="19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1:67" ht="31.5" customHeight="1">
      <c r="A11" s="132"/>
      <c r="B11" s="133"/>
      <c r="C11" s="133"/>
      <c r="D11" s="133"/>
      <c r="E11" s="133"/>
      <c r="F11" s="133"/>
      <c r="G11" s="133"/>
      <c r="H11" s="133"/>
      <c r="I11" s="133"/>
      <c r="J11" s="133"/>
      <c r="K11" s="129"/>
      <c r="L11" s="130"/>
      <c r="M11" s="133"/>
      <c r="N11" s="129"/>
      <c r="O11" s="130"/>
      <c r="P11" s="127"/>
      <c r="Q11" s="51" t="str">
        <f>IF($H$9="","",
IF(OR($H$9="Corrupción",$H$9="Lavado de Activos",$H$9="Financiación del Terrorismo",$H$9="Trámites, OPAs y Consultas de Acceso a la Información Pública"),'6.Valoración Control Corrupción'!$E11,'5. Valoración de Controles'!$H11))</f>
        <v xml:space="preserve">  </v>
      </c>
      <c r="R11" s="50">
        <f>IF($H$9="","",
IF(OR($H$9="Corrupción",$H$9="Lavado de Activos",$H$9="Financiación del Terrorismo",$H$9="Trámites, OPAs y Consultas de Acceso a la Información Pública"),"No Aplica",'5. Valoración de Controles'!$I11))</f>
        <v>0</v>
      </c>
      <c r="S11" s="50" t="str">
        <f>IF($H$9="","",
IF(OR($H$9="Corrupción",$H$9="Lavado de Activos",$H$9="Financiación del Terrorismo",$H$9="Trámites, OPAs y Consultas de Acceso a la Información Pública"),"No Aplica",'5. Valoración de Controles'!$J11))</f>
        <v/>
      </c>
      <c r="T11" s="50">
        <f>IF($H$9="","",
IF(OR($H$9="Corrupción",$H$9="Lavado de Activos",$H$9="Financiación del Terrorismo",$H$9="Trámites, OPAs y Consultas de Acceso a la Información Pública"),"No Aplica",'5. Valoración de Controles'!$K11))</f>
        <v>0</v>
      </c>
      <c r="U11" s="50">
        <f>IF($H$9="","",
IF(OR($H$9="Corrupción",$H$9="Lavado de Activos",$H$9="Financiación del Terrorismo",$H$9="Trámites, OPAs y Consultas de Acceso a la Información Pública"),"No Aplica",'5. Valoración de Controles'!$L11))</f>
        <v>0</v>
      </c>
      <c r="V11" s="50">
        <f>IF($H$9="","",
IF(OR($H$9="Corrupción",$H$9="Lavado de Activos",$H$9="Financiación del Terrorismo",$H$9="Trámites, OPAs y Consultas de Acceso a la Información Pública"),"No Aplica",'5. Valoración de Controles'!$M11))</f>
        <v>0</v>
      </c>
      <c r="W11" s="50">
        <f>IF($H$9="","",
IF(OR($H$9="Corrupción",$H$9="Lavado de Activos",$H$9="Financiación del Terrorismo",$H$9="Trámites, OPAs y Consultas de Acceso a la Información Pública"),"No Aplica",'5. Valoración de Controles'!$N11))</f>
        <v>0</v>
      </c>
      <c r="X11" s="68">
        <f>IF($H$9="","",
IF(OR($H$9="Corrupción",$H$9="Lavado de Activos",$H$9="Financiación del Terrorismo",$H$9="Trámites, OPAs y Consultas de Acceso a la Información Pública"),"No Aplica",'5. Valoración de Controles'!$O11))</f>
        <v>0</v>
      </c>
      <c r="Y11" s="68">
        <f>IF($H$9="","",
IF(OR($H$9="Corrupción",$H$9="Lavado de Activos",$H$9="Financiación del Terrorismo",$H$9="Trámites, OPAs y Consultas de Acceso a la Información Pública"),"No Aplica",'5. Valoración de Controles'!$P11))</f>
        <v>0</v>
      </c>
      <c r="Z11" s="68">
        <f>IF($H$9="","",
IF(OR($H$9="Corrupción",$H$9="Lavado de Activos",$H$9="Financiación del Terrorismo",$H$9="Trámites, OPAs y Consultas de Acceso a la Información Pública"),"No Aplica",'5. Valoración de Controles'!$Q11))</f>
        <v>0</v>
      </c>
      <c r="AA11" s="52" t="str">
        <f>IF($H$9="","",
IF(OR($H$9="Corrupción",$H$9="Lavado de Activos",$H$9="Financiación del Terrorismo",$H$9="Trámites, OPAs y Consultas de Acceso a la Información Pública"),"No aplica",'5. Valoración de Controles'!$R11))</f>
        <v/>
      </c>
      <c r="AB11" s="129"/>
      <c r="AC11" s="189"/>
      <c r="AD11" s="129"/>
      <c r="AE11" s="189"/>
      <c r="AF11" s="127"/>
      <c r="AG11" s="131"/>
      <c r="AH11" s="187"/>
      <c r="AI11" s="191"/>
      <c r="AJ11" s="193"/>
      <c r="AK11" s="186"/>
      <c r="AL11" s="19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row>
    <row r="12" spans="1:67" ht="31.5" customHeight="1">
      <c r="A12" s="132">
        <v>2</v>
      </c>
      <c r="B12" s="133" t="str">
        <f>'2. Identificación del Riesgo'!B12:B14</f>
        <v>Gestión del Talento Humano</v>
      </c>
      <c r="C12" s="133" t="str">
        <f>IF('2. Identificación del Riesgo'!C12:C14="","",'2. Identificación del Riesgo'!C12:C14)</f>
        <v>Nomina</v>
      </c>
      <c r="D12" s="133" t="str">
        <f>IF('2. Identificación del Riesgo'!D12:D14="","",'2. Identificación del Riesgo'!D12:D14)</f>
        <v>Afectación Económica o Presupuestal</v>
      </c>
      <c r="E12" s="133" t="str">
        <f>IF('2. Identificación del Riesgo'!E12:E14="","",'2. Identificación del Riesgo'!E12:E14)</f>
        <v>Personal no capacitado.</v>
      </c>
      <c r="F12" s="133" t="str">
        <f>IF('2. Identificación del Riesgo'!F12:F14="","",'2. Identificación del Riesgo'!F12:F14)</f>
        <v>Desconocimiento del procedimiento y normatividad vigente.</v>
      </c>
      <c r="G12" s="133" t="str">
        <f>IF('2. Identificación del Riesgo'!G12:G14="","",'2. Identificación del Riesgo'!G12:G14)</f>
        <v>Posibilidad de Afectación Económica o Presupuestal por la Inadecuada liquidacion de la nomina debido al Desconocimiento del procedimiento y normatividad vigente.</v>
      </c>
      <c r="H12" s="133" t="str">
        <f>IF('2. Identificación del Riesgo'!H12:H14="","",'2. Identificación del Riesgo'!H12:H14)</f>
        <v>Gestión</v>
      </c>
      <c r="I12" s="133" t="str">
        <f>IF('2. Identificación del Riesgo'!I12:I14="","",'2. Identificación del Riesgo'!I12:I14)</f>
        <v>Ejecución y Administración de procesos</v>
      </c>
      <c r="J12" s="133" t="str">
        <f>IF('2. Identificación del Riesgo'!J12:J14="","",'2. Identificación del Riesgo'!J12:J14)</f>
        <v>Baja: La actividad que conlleva el riesgo se ejecuta de 3 a 24 veces por año</v>
      </c>
      <c r="K12" s="129" t="str">
        <f>'2. Identificación del Riesgo'!K12:K14</f>
        <v>Baja</v>
      </c>
      <c r="L12" s="130">
        <f>'2. Identificación del Riesgo'!L12:L14</f>
        <v>0.4</v>
      </c>
      <c r="M12" s="133" t="str">
        <f>IF(OR('2. Identificación del Riesgo'!H12:H14="Corrupción",'2. Identificación del Riesgo'!H12:H14="Lavado de Activos",'2. Identificación del Riesgo'!H12:H14="Financiación del Terrorismo",'2. Identificación del Riesgo'!H12:H14="Trámites, OPAs y Consultas de Acceso a la Información Pública"),"No Aplica",
IF('2. Identificación del Riesgo'!M12:M14="","",'2. Identificación del Riesgo'!M12:M14))</f>
        <v>Económico: Entre 100 y 500 SMLMV</v>
      </c>
      <c r="N12" s="129" t="str">
        <f>'2. Identificación del Riesgo'!N12:N14</f>
        <v>Mayor</v>
      </c>
      <c r="O12" s="130">
        <f>'2. Identificación del Riesgo'!O12:O14</f>
        <v>0.8</v>
      </c>
      <c r="P12" s="127" t="str">
        <f>'2. Identificación del Riesgo'!P12:P14</f>
        <v>Alto</v>
      </c>
      <c r="Q12" s="60" t="str">
        <f>IF($H$12="","",
IF(OR($H$12="Corrupción",$H$12="Lavado de Activos",$H$12="Financiación del Terrorismo",$H$12="Trámites, OPAs y Consultas de Acceso a la Información Pública"),'6.Valoración Control Corrupción'!$E12,'5. Valoración de Controles'!$H12))</f>
        <v xml:space="preserve">  </v>
      </c>
      <c r="R12" s="50">
        <f>IF($H$12="","",
IF(OR($H$12="Corrupción",$H$12="Lavado de Activos",$H$12="Financiación del Terrorismo",$H$12="Trámites, OPAs y Consultas de Acceso a la Información Pública"),"No Aplica",'5. Valoración de Controles'!$I12))</f>
        <v>0</v>
      </c>
      <c r="S12" s="50" t="str">
        <f>IF($H$12="","",
IF(OR($H$12="Corrupción",$H$12="Lavado de Activos",$H$12="Financiación del Terrorismo",$H$12="Trámites, OPAs y Consultas de Acceso a la Información Pública"),"No Aplica",'5. Valoración de Controles'!$J12))</f>
        <v/>
      </c>
      <c r="T12" s="50">
        <f>IF($H$12="","",
IF(OR($H$12="Corrupción",$H$12="Lavado de Activos",$H$12="Financiación del Terrorismo",$H$12="Trámites, OPAs y Consultas de Acceso a la Información Pública"),"No Aplica",'5. Valoración de Controles'!$K12))</f>
        <v>0</v>
      </c>
      <c r="U12" s="50">
        <f>IF($H$12="","",
IF(OR($H$12="Corrupción",$H$12="Lavado de Activos",$H$12="Financiación del Terrorismo",$H$12="Trámites, OPAs y Consultas de Acceso a la Información Pública"),"No Aplica",'5. Valoración de Controles'!$L12))</f>
        <v>0</v>
      </c>
      <c r="V12" s="50">
        <f>IF($H$12="","",
IF(OR($H$12="Corrupción",$H$12="Lavado de Activos",$H$12="Financiación del Terrorismo",$H$12="Trámites, OPAs y Consultas de Acceso a la Información Pública"),"No Aplica",'5. Valoración de Controles'!$M$12))</f>
        <v>0</v>
      </c>
      <c r="W12" s="50">
        <f>IF($H$12="","",
IF(OR($H$12="Corrupción",$H$12="Lavado de Activos",$H$12="Financiación del Terrorismo",$H$12="Trámites, OPAs y Consultas de Acceso a la Información Pública"),"No Aplica",'5. Valoración de Controles'!$N12))</f>
        <v>0</v>
      </c>
      <c r="X12" s="68">
        <f>IF($H$12="","",
IF(OR($H$12="Corrupción",$H$12="Lavado de Activos",$H$12="Financiación del Terrorismo",$H$12="Trámites, OPAs y Consultas de Acceso a la Información Pública"),"No Aplica",'5. Valoración de Controles'!$O12))</f>
        <v>0</v>
      </c>
      <c r="Y12" s="68">
        <f>IF($H$12="","",
IF(OR($H$12="Corrupción",$H$12="Lavado de Activos",$H$12="Financiación del Terrorismo",$H$12="Trámites, OPAs y Consultas de Acceso a la Información Pública"),"No Aplica",'5. Valoración de Controles'!$P12))</f>
        <v>0</v>
      </c>
      <c r="Z12" s="68">
        <f>IF($H$12="","",
IF(OR($H$12="Corrupción",$H$12="Lavado de Activos",$H$12="Financiación del Terrorismo",$H$12="Trámites, OPAs y Consultas de Acceso a la Información Pública"),"No Aplica",'5. Valoración de Controles'!$Q12))</f>
        <v>0</v>
      </c>
      <c r="AA12" s="52" t="str">
        <f>IF($H$12="","",
IF(OR($H$12="Corrupción",$H$12="Lavado de Activos",$H$12="Financiación del Terrorismo",$H$12="Trámites, OPAs y Consultas de Acceso a la Información Pública"),"No aplica",'5. Valoración de Controles'!$R12))</f>
        <v/>
      </c>
      <c r="AB12" s="129" t="str">
        <f>IF(H12="","",
IF(OR(H12="Corrupción",H12="Lavado de Activos",H12="Financiación del Terrorismo",H12="Trámites, OPAs y Consultas de Acceso a la Información Pública"),'6.Valoración Control Corrupción'!W12:W14,
IF(OR(H12&lt;&gt;"Corrupción",H12&lt;&gt;"Lavado de Activos",H12&lt;&gt;"Financiación del Terrorismo",H12&lt;&gt;"Trámites, OPAs y Consultas de Acceso a la Información Pública"),IF(AC12="","",
IF(AND(AC12&gt;0,AC12&lt;0.4),"Muy Baja",
IF(AND(AC12&gt;=0.4,AC12&lt;0.6),"Baja",
IF(AND(AC12&gt;=0.6,AC12&lt;0.8),"Media",
IF(AND(AC12&gt;=0.8,AC12&lt;1),"Alta",
IF(AC12&gt;=1,"Muy Alta","")))))))))</f>
        <v>Baja</v>
      </c>
      <c r="AC12" s="188">
        <f>IF(H12="","",
IF(OR(H12="Corrupción",H12="Lavado de Activos",H12="Financiación del Terrorismo",H12="Trámites, OPAs y Consultas de Acceso a la Información Pública"),"No aplica",
IF(OR(H12&lt;&gt;"Corrupción",H12&lt;&gt;"Lavado de Activos",H12&lt;&gt;"Financiación del Terrorismo",H12&lt;&gt;"Trámites, OPAs y Consultas de Acceso a la Información Pública"),
IF('5. Valoración de Controles'!U14&gt;0,'5. Valoración de Controles'!U14,
IF('5. Valoración de Controles'!U13&gt;0,'5. Valoración de Controles'!U13,
IF('5. Valoración de Controles'!U12&gt;0,'5. Valoración de Controles'!U12,L12))))))</f>
        <v>0.4</v>
      </c>
      <c r="AD12" s="129" t="str">
        <f>IF(H12="","",
IF(OR(H12="Corrupción",H12="Lavado de Activos",H12="Financiación del Terrorismo",H12="Trámites, OPAs y Consultas de Acceso a la Información Pública"),'3. Impacto Riesgo de Corrupción'!Z12:Z14,
IF(OR(H12&lt;&gt;"Corrupción",H12&lt;&gt;"Lavado de Activos",H12&lt;&gt;"Financiación del Terrorismo",H12&lt;&gt;"Trámites, OPAs y Consultas de Acceso a la Información Pública"),
IF(AE12="","",
IF(AND(AE12&gt;0,AE12&lt;0.4),"Leve",
IF(AND(AE12&gt;=0.4,AE12&lt;0.6),"Menor",
IF(AND(AE12&gt;=0.6,AE12&lt;0.8),"Moderado",
IF(AND(AE12&gt;=0.8,AE12&lt;1),"Mayor",
IF(AE12&gt;=1,"Catastrófico","")))))))))</f>
        <v>Mayor</v>
      </c>
      <c r="AE12" s="188">
        <f>IF(H12="","",
IF(OR(H12="Corrupción",H12="Lavado de Activos",H12="Financiación del Terrorismo",H12="Trámites, OPAs y Consultas de Acceso a la Información Pública"),"No aplica",
IF(OR(H12&lt;&gt;"Corrupción",H12&lt;&gt;"Lavado de Activos",H12&lt;&gt;"Financiación del Terrorismo",H12&lt;&gt;"Trámites, OPAs y Consultas de Acceso a la Información Pública"),
IF('5. Valoración de Controles'!V14&gt;0,'5. Valoración de Controles'!V14,
IF('5. Valoración de Controles'!V13&gt;0,'5. Valoración de Controles'!V13,
IF('5. Valoración de Controles'!V12&gt;0,'5. Valoración de Controles'!V12,O12))))))</f>
        <v>0.8</v>
      </c>
      <c r="AF12" s="127" t="str">
        <f t="shared" ref="AF12" si="0">IF(AND(AB12="Muy Alta",OR(AD12="Leve",AD12="Menor",AD12="Moderado",AD12="Mayor")),"Alto",
IF(AND(AB12="Alta",OR(AD12="Leve",AD12="Menor")),"Moderado",
IF(AND(AB12="Alta",OR(AD12="Moderado",AD12="Mayor")),"Alto",
IF(AND(AB12="Media",OR(AD12="Leve",AD12="Menor",AD12="Moderado")),"Moderado",
IF(AND(AB12="Media",OR(AD12="Mayor")),"Alto",
IF(AND(AB12="Baja",OR(AD12="Leve")),"Bajo",
IF(AND(OR(AB12="Baja",AB12="Improbable"),OR(AD12="Menor",AD12="Moderado")),"Moderado",
IF(AND(OR(AB12="Baja",AB12="Improbable"),AD12="Mayor"),"Alto",
IF(AND(AB12="Muy Baja",OR(AD12="Leve",AD12="Menor")),"Bajo",
IF(AND(OR(AB12="Muy Baja",AB12="Rara vez"),OR(AD12="Moderado")),"Moderado",
IF(AND(OR(AB12="Muy Baja",AB12="Rara vez"),AD12="Mayor"),"Alto",
IF(AND(OR(AB12="Casi seguro",AB12="Probable",AB12="Posible"),AD12="Mayor"),"Extremo",
IF(AND(AB12="Casi seguro",AD12="Moderado"),"Extremo",
IF(AND(OR(AB12="Probable",AB12="Posible"),OR(AD12="Moderado")),"Alto",
IF(AD12="Catastrófico","Extremo","")))))))))))))))</f>
        <v>Alto</v>
      </c>
      <c r="AG12" s="131" t="s">
        <v>69</v>
      </c>
      <c r="AH12" s="158" t="str">
        <f t="shared" ref="AH12" si="1">IF(AG12="Reducir (Mitigar)","Debe establecer el plan de acción a implementar para mitigar el nivel del riesgo",
IF(AG12="Reducir (Transferir)","No amerita plan de acción. Debe tercerizar la actividad que genera este riesgo o adquirir polizas para evitar responsabilidad economica, sin embargo mantiene la responsabilidad reputacional",
IF(AG12="Aceptar","No amerita plan de acción. Asuma las consecuencias de la materialización del riesgo",
IF(AG12="Evitar","No amerita plan de acción. No ejecute la actividad que genera el riesgo",
IF(AG12="Reducir","Debe establecer el plan de acción a implementar para mitigar el nivel del riesgo",
IF(AG12="Compartir","No amerita plan de acción. Comparta el riesgo con una parte interesada que pueda gestionarlo con mas eficacia",""))))))</f>
        <v>Debe establecer el plan de acción a implementar para mitigar el nivel del riesgo</v>
      </c>
      <c r="AI12" s="190" t="s">
        <v>403</v>
      </c>
      <c r="AJ12" s="192">
        <v>44805</v>
      </c>
      <c r="AK12" s="185" t="str">
        <f t="shared" ref="AK12" si="2">IF(AI12="","","∑ Peso porcentual de cada acción definida")</f>
        <v>∑ Peso porcentual de cada acción definida</v>
      </c>
      <c r="AL12" s="128" t="s">
        <v>402</v>
      </c>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row>
    <row r="13" spans="1:67" ht="31.5" customHeight="1">
      <c r="A13" s="132"/>
      <c r="B13" s="133"/>
      <c r="C13" s="133"/>
      <c r="D13" s="133"/>
      <c r="E13" s="133"/>
      <c r="F13" s="133"/>
      <c r="G13" s="133"/>
      <c r="H13" s="133"/>
      <c r="I13" s="133"/>
      <c r="J13" s="133"/>
      <c r="K13" s="129"/>
      <c r="L13" s="130"/>
      <c r="M13" s="133"/>
      <c r="N13" s="129"/>
      <c r="O13" s="130"/>
      <c r="P13" s="127"/>
      <c r="Q13" s="60" t="str">
        <f>IF($H$12="","",
IF(OR($H$12="Corrupción",$H$12="Lavado de Activos",$H$12="Financiación del Terrorismo",$H$12="Trámites, OPAs y Consultas de Acceso a la Información Pública"),'6.Valoración Control Corrupción'!$E13,'5. Valoración de Controles'!$H13))</f>
        <v xml:space="preserve">  </v>
      </c>
      <c r="R13" s="50">
        <f>IF($H$12="","",
IF(OR($H$12="Corrupción",$H$12="Lavado de Activos",$H$12="Financiación del Terrorismo",$H$12="Trámites, OPAs y Consultas de Acceso a la Información Pública"),"No Aplica",'5. Valoración de Controles'!$I13))</f>
        <v>0</v>
      </c>
      <c r="S13" s="50" t="str">
        <f>IF($H$12="","",
IF(OR($H$12="Corrupción",$H$12="Lavado de Activos",$H$12="Financiación del Terrorismo",$H$12="Trámites, OPAs y Consultas de Acceso a la Información Pública"),"No Aplica",'5. Valoración de Controles'!$J13))</f>
        <v/>
      </c>
      <c r="T13" s="50">
        <f>IF($H$12="","",
IF(OR($H$12="Corrupción",$H$12="Lavado de Activos",$H$12="Financiación del Terrorismo",$H$12="Trámites, OPAs y Consultas de Acceso a la Información Pública"),"No Aplica",'5. Valoración de Controles'!$K13))</f>
        <v>0</v>
      </c>
      <c r="U13" s="50">
        <f>IF($H$12="","",
IF(OR($H$12="Corrupción",$H$12="Lavado de Activos",$H$12="Financiación del Terrorismo",$H$12="Trámites, OPAs y Consultas de Acceso a la Información Pública"),"No Aplica",'5. Valoración de Controles'!$L13))</f>
        <v>0</v>
      </c>
      <c r="V13" s="50">
        <f>IF($H$12="","",
IF(OR($H$12="Corrupción",$H$12="Lavado de Activos",$H$12="Financiación del Terrorismo",$H$12="Trámites, OPAs y Consultas de Acceso a la Información Pública"),"No Aplica",'5. Valoración de Controles'!$M$12))</f>
        <v>0</v>
      </c>
      <c r="W13" s="50">
        <f>IF($H$12="","",
IF(OR($H$12="Corrupción",$H$12="Lavado de Activos",$H$12="Financiación del Terrorismo",$H$12="Trámites, OPAs y Consultas de Acceso a la Información Pública"),"No Aplica",'5. Valoración de Controles'!$N13))</f>
        <v>0</v>
      </c>
      <c r="X13" s="68">
        <f>IF($H$12="","",
IF(OR($H$12="Corrupción",$H$12="Lavado de Activos",$H$12="Financiación del Terrorismo",$H$12="Trámites, OPAs y Consultas de Acceso a la Información Pública"),"No Aplica",'5. Valoración de Controles'!$O13))</f>
        <v>0</v>
      </c>
      <c r="Y13" s="68">
        <f>IF($H$12="","",
IF(OR($H$12="Corrupción",$H$12="Lavado de Activos",$H$12="Financiación del Terrorismo",$H$12="Trámites, OPAs y Consultas de Acceso a la Información Pública"),"No Aplica",'5. Valoración de Controles'!$P13))</f>
        <v>0</v>
      </c>
      <c r="Z13" s="68">
        <f>IF($H$12="","",
IF(OR($H$12="Corrupción",$H$12="Lavado de Activos",$H$12="Financiación del Terrorismo",$H$12="Trámites, OPAs y Consultas de Acceso a la Información Pública"),"No Aplica",'5. Valoración de Controles'!$Q13))</f>
        <v>0</v>
      </c>
      <c r="AA13" s="52" t="str">
        <f>IF($H$12="","",
IF(OR($H$12="Corrupción",$H$12="Lavado de Activos",$H$12="Financiación del Terrorismo",$H$12="Trámites, OPAs y Consultas de Acceso a la Información Pública"),"No aplica",'5. Valoración de Controles'!$R13))</f>
        <v/>
      </c>
      <c r="AB13" s="129"/>
      <c r="AC13" s="189"/>
      <c r="AD13" s="129"/>
      <c r="AE13" s="189"/>
      <c r="AF13" s="127"/>
      <c r="AG13" s="131"/>
      <c r="AH13" s="187"/>
      <c r="AI13" s="191"/>
      <c r="AJ13" s="193"/>
      <c r="AK13" s="186"/>
      <c r="AL13" s="19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row>
    <row r="14" spans="1:67" ht="31.5" customHeight="1">
      <c r="A14" s="132"/>
      <c r="B14" s="133"/>
      <c r="C14" s="133"/>
      <c r="D14" s="133"/>
      <c r="E14" s="133"/>
      <c r="F14" s="133"/>
      <c r="G14" s="133"/>
      <c r="H14" s="133"/>
      <c r="I14" s="133"/>
      <c r="J14" s="133"/>
      <c r="K14" s="129"/>
      <c r="L14" s="130"/>
      <c r="M14" s="133"/>
      <c r="N14" s="129"/>
      <c r="O14" s="130"/>
      <c r="P14" s="127"/>
      <c r="Q14" s="60" t="str">
        <f>IF($H$12="","",
IF(OR($H$12="Corrupción",$H$12="Lavado de Activos",$H$12="Financiación del Terrorismo",$H$12="Trámites, OPAs y Consultas de Acceso a la Información Pública"),'6.Valoración Control Corrupción'!$E14,'5. Valoración de Controles'!$H14))</f>
        <v xml:space="preserve">  </v>
      </c>
      <c r="R14" s="50">
        <f>IF($H$12="","",
IF(OR($H$12="Corrupción",$H$12="Lavado de Activos",$H$12="Financiación del Terrorismo",$H$12="Trámites, OPAs y Consultas de Acceso a la Información Pública"),"No Aplica",'5. Valoración de Controles'!$I14))</f>
        <v>0</v>
      </c>
      <c r="S14" s="50" t="str">
        <f>IF($H$12="","",
IF(OR($H$12="Corrupción",$H$12="Lavado de Activos",$H$12="Financiación del Terrorismo",$H$12="Trámites, OPAs y Consultas de Acceso a la Información Pública"),"No Aplica",'5. Valoración de Controles'!$J14))</f>
        <v/>
      </c>
      <c r="T14" s="50">
        <f>IF($H$12="","",
IF(OR($H$12="Corrupción",$H$12="Lavado de Activos",$H$12="Financiación del Terrorismo",$H$12="Trámites, OPAs y Consultas de Acceso a la Información Pública"),"No Aplica",'5. Valoración de Controles'!$K14))</f>
        <v>0</v>
      </c>
      <c r="U14" s="50">
        <f>IF($H$12="","",
IF(OR($H$12="Corrupción",$H$12="Lavado de Activos",$H$12="Financiación del Terrorismo",$H$12="Trámites, OPAs y Consultas de Acceso a la Información Pública"),"No Aplica",'5. Valoración de Controles'!$L14))</f>
        <v>0</v>
      </c>
      <c r="V14" s="50">
        <f>IF($H$12="","",
IF(OR($H$12="Corrupción",$H$12="Lavado de Activos",$H$12="Financiación del Terrorismo",$H$12="Trámites, OPAs y Consultas de Acceso a la Información Pública"),"No Aplica",'5. Valoración de Controles'!$M$12))</f>
        <v>0</v>
      </c>
      <c r="W14" s="50">
        <f>IF($H$12="","",
IF(OR($H$12="Corrupción",$H$12="Lavado de Activos",$H$12="Financiación del Terrorismo",$H$12="Trámites, OPAs y Consultas de Acceso a la Información Pública"),"No Aplica",'5. Valoración de Controles'!$N14))</f>
        <v>0</v>
      </c>
      <c r="X14" s="68">
        <f>IF($H$12="","",
IF(OR($H$12="Corrupción",$H$12="Lavado de Activos",$H$12="Financiación del Terrorismo",$H$12="Trámites, OPAs y Consultas de Acceso a la Información Pública"),"No Aplica",'5. Valoración de Controles'!$O14))</f>
        <v>0</v>
      </c>
      <c r="Y14" s="68">
        <f>IF($H$12="","",
IF(OR($H$12="Corrupción",$H$12="Lavado de Activos",$H$12="Financiación del Terrorismo",$H$12="Trámites, OPAs y Consultas de Acceso a la Información Pública"),"No Aplica",'5. Valoración de Controles'!$P14))</f>
        <v>0</v>
      </c>
      <c r="Z14" s="68">
        <f>IF($H$12="","",
IF(OR($H$12="Corrupción",$H$12="Lavado de Activos",$H$12="Financiación del Terrorismo",$H$12="Trámites, OPAs y Consultas de Acceso a la Información Pública"),"No Aplica",'5. Valoración de Controles'!$Q14))</f>
        <v>0</v>
      </c>
      <c r="AA14" s="52" t="str">
        <f>IF($H$12="","",
IF(OR($H$12="Corrupción",$H$12="Lavado de Activos",$H$12="Financiación del Terrorismo",$H$12="Trámites, OPAs y Consultas de Acceso a la Información Pública"),"No aplica",'5. Valoración de Controles'!$R14))</f>
        <v/>
      </c>
      <c r="AB14" s="129"/>
      <c r="AC14" s="189"/>
      <c r="AD14" s="129"/>
      <c r="AE14" s="189"/>
      <c r="AF14" s="127"/>
      <c r="AG14" s="131"/>
      <c r="AH14" s="187"/>
      <c r="AI14" s="191"/>
      <c r="AJ14" s="193"/>
      <c r="AK14" s="186"/>
      <c r="AL14" s="19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row>
    <row r="15" spans="1:67" ht="31.5" customHeight="1">
      <c r="A15" s="132">
        <v>3</v>
      </c>
      <c r="B15" s="133" t="str">
        <f>'2. Identificación del Riesgo'!B15:B17</f>
        <v>Gestión del Talento Humano</v>
      </c>
      <c r="C15" s="133" t="str">
        <f>IF('2. Identificación del Riesgo'!C15:C17="","",'2. Identificación del Riesgo'!C15:C17)</f>
        <v>Sst</v>
      </c>
      <c r="D15" s="133" t="str">
        <f>IF('2. Identificación del Riesgo'!D15:D17="","",'2. Identificación del Riesgo'!D15:D17)</f>
        <v>Afectación Económica o Presupuestal</v>
      </c>
      <c r="E15" s="133" t="str">
        <f>IF('2. Identificación del Riesgo'!E15:E17="","",'2. Identificación del Riesgo'!E15:E17)</f>
        <v>Falta de aprobación en las actividades del plan.</v>
      </c>
      <c r="F15" s="133" t="str">
        <f>IF('2. Identificación del Riesgo'!F15:F17="","",'2. Identificación del Riesgo'!F15:F17)</f>
        <v>Falta de planeación de las actividades enmarcadas en plan de trabajo de sst.</v>
      </c>
      <c r="G15" s="133" t="str">
        <f>IF('2. Identificación del Riesgo'!G15:G17="","",'2. Identificación del Riesgo'!G15:G17)</f>
        <v>Posibilidad de Afectación Económica o Presupuestal por incumplimienhto del Plan Anual de SST debido a Falta de planeación de las actividades enmarcadas en plan de trabajo de SST.</v>
      </c>
      <c r="H15" s="133" t="str">
        <f>IF('2. Identificación del Riesgo'!H15:H17="","",'2. Identificación del Riesgo'!H15:H17)</f>
        <v>Gestión</v>
      </c>
      <c r="I15" s="133" t="str">
        <f>IF('2. Identificación del Riesgo'!I15:I17="","",'2. Identificación del Riesgo'!I15:I17)</f>
        <v>Ejecución y Administración de procesos</v>
      </c>
      <c r="J15" s="133" t="str">
        <f>IF('2. Identificación del Riesgo'!J15:J17="","",'2. Identificación del Riesgo'!J15:J17)</f>
        <v>Media: La actividad que conlleva el riesgo se ejecuta de 24 a 500 veces por año</v>
      </c>
      <c r="K15" s="129" t="str">
        <f>'2. Identificación del Riesgo'!K15:K17</f>
        <v>Media</v>
      </c>
      <c r="L15" s="130">
        <f>'2. Identificación del Riesgo'!L15:L17</f>
        <v>0.6</v>
      </c>
      <c r="M15" s="133" t="str">
        <f>IF(OR('2. Identificación del Riesgo'!H15:H17="Corrupción",'2. Identificación del Riesgo'!H15:H17="Lavado de Activos",'2. Identificación del Riesgo'!H15:H17="Financiación del Terrorismo",'2. Identificación del Riesgo'!H15:H17="Trámites, OPAs y Consultas de Acceso a la Información Pública"),"No Aplica",
IF('2. Identificación del Riesgo'!M15:M17="","",'2. Identificación del Riesgo'!M15:M17))</f>
        <v>Económico: Entre 100 y 500 SMLMV</v>
      </c>
      <c r="N15" s="129" t="str">
        <f>'2. Identificación del Riesgo'!N15:N17</f>
        <v>Mayor</v>
      </c>
      <c r="O15" s="130">
        <f>'2. Identificación del Riesgo'!O15:O17</f>
        <v>0.8</v>
      </c>
      <c r="P15" s="127" t="str">
        <f>'2. Identificación del Riesgo'!P15:P17</f>
        <v>Alto</v>
      </c>
      <c r="Q15" s="51" t="str">
        <f>IF($H$15="","",
IF(OR($H$15="Corrupción",$H$15="Lavado de Activos",$H$15="Financiación del Terrorismo",$H$15="Trámites, OPAs y Consultas de Acceso a la Información Pública"),'6.Valoración Control Corrupción'!$E15,'5. Valoración de Controles'!$H15))</f>
        <v xml:space="preserve">  </v>
      </c>
      <c r="R15" s="50">
        <f>IF($H$15="","",
IF(OR($H$15="Corrupción",$H$15="Lavado de Activos",$H$15="Financiación del Terrorismo",$H$15="Trámites, OPAs y Consultas de Acceso a la Información Pública"),"No Aplica",'5. Valoración de Controles'!$I15))</f>
        <v>0</v>
      </c>
      <c r="S15" s="50" t="str">
        <f>IF($H$15="","",
IF(OR($H$15="Corrupción",$H$15="Lavado de Activos",$H$15="Financiación del Terrorismo",$H$15="Trámites, OPAs y Consultas de Acceso a la Información Pública"),"No Aplica",'5. Valoración de Controles'!$J15))</f>
        <v/>
      </c>
      <c r="T15" s="50">
        <f>IF($H$15="","",
IF(OR($H$15="Corrupción",$H$15="Lavado de Activos",$H$15="Financiación del Terrorismo",$H$15="Trámites, OPAs y Consultas de Acceso a la Información Pública"),"No Aplica",'5. Valoración de Controles'!$K15))</f>
        <v>0</v>
      </c>
      <c r="U15" s="50">
        <f>IF($H$15="","",
IF(OR($H$15="Corrupción",$H$15="Lavado de Activos",$H$15="Financiación del Terrorismo",$H$15="Trámites, OPAs y Consultas de Acceso a la Información Pública"),"No Aplica",'5. Valoración de Controles'!$L15))</f>
        <v>0</v>
      </c>
      <c r="V15" s="50">
        <f>IF($H$15="","",
IF(OR($H$15="Corrupción",$H$15="Lavado de Activos",$H$15="Financiación del Terrorismo",$H$15="Trámites, OPAs y Consultas de Acceso a la Información Pública"),"No Aplica",'5. Valoración de Controles'!$M15))</f>
        <v>0</v>
      </c>
      <c r="W15" s="50">
        <f>IF($H$15="","",
IF(OR($H$15="Corrupción",$H$15="Lavado de Activos",$H$15="Financiación del Terrorismo",$H$15="Trámites, OPAs y Consultas de Acceso a la Información Pública"),"No Aplica",'5. Valoración de Controles'!$N15))</f>
        <v>0</v>
      </c>
      <c r="X15" s="68">
        <f>IF($H$15="","",
IF(OR($H$15="Corrupción",$H$15="Lavado de Activos",$H$15="Financiación del Terrorismo",$H$15="Trámites, OPAs y Consultas de Acceso a la Información Pública"),"No Aplica",'5. Valoración de Controles'!$O15))</f>
        <v>0</v>
      </c>
      <c r="Y15" s="68">
        <f>IF($H$15="","",
IF(OR($H$15="Corrupción",$H$15="Lavado de Activos",$H$15="Financiación del Terrorismo",$H$15="Trámites, OPAs y Consultas de Acceso a la Información Pública"),"No Aplica",'5. Valoración de Controles'!$P15))</f>
        <v>0</v>
      </c>
      <c r="Z15" s="68">
        <f>IF($H$15="","",
IF(OR($H$15="Corrupción",$H$15="Lavado de Activos",$H$15="Financiación del Terrorismo",$H$15="Trámites, OPAs y Consultas de Acceso a la Información Pública"),"No Aplica",'5. Valoración de Controles'!$Q15))</f>
        <v>0</v>
      </c>
      <c r="AA15" s="52" t="str">
        <f>IF($H$15="","",
IF(OR($H$15="Corrupción",$H$15="Lavado de Activos",$H$15="Financiación del Terrorismo",$H$15="Trámites, OPAs y Consultas de Acceso a la Información Pública"),"No aplica",'5. Valoración de Controles'!$R15))</f>
        <v/>
      </c>
      <c r="AB15" s="129" t="str">
        <f>IF(H15="","",
IF(OR(H15="Corrupción",H15="Lavado de Activos",H15="Financiación del Terrorismo",H15="Trámites, OPAs y Consultas de Acceso a la Información Pública"),'6.Valoración Control Corrupción'!W15:W17,
IF(OR(H15&lt;&gt;"Corrupción",H15&lt;&gt;"Lavado de Activos",H15&lt;&gt;"Financiación del Terrorismo",H15&lt;&gt;"Trámites, OPAs y Consultas de Acceso a la Información Pública"),IF(AC15="","",
IF(AND(AC15&gt;0,AC15&lt;0.4),"Muy Baja",
IF(AND(AC15&gt;=0.4,AC15&lt;0.6),"Baja",
IF(AND(AC15&gt;=0.6,AC15&lt;0.8),"Media",
IF(AND(AC15&gt;=0.8,AC15&lt;1),"Alta",
IF(AC15&gt;=1,"Muy Alta","")))))))))</f>
        <v>Media</v>
      </c>
      <c r="AC15" s="188">
        <f>IF(H15="","",
IF(OR(H15="Corrupción",H15="Lavado de Activos",H15="Financiación del Terrorismo",H15="Trámites, OPAs y Consultas de Acceso a la Información Pública"),"No aplica",
IF(OR(H15&lt;&gt;"Corrupción",H15&lt;&gt;"Lavado de Activos",H15&lt;&gt;"Financiación del Terrorismo",H15&lt;&gt;"Trámites, OPAs y Consultas de Acceso a la Información Pública"),
IF('5. Valoración de Controles'!U17&gt;0,'5. Valoración de Controles'!U17,
IF('5. Valoración de Controles'!U16&gt;0,'5. Valoración de Controles'!U16,
IF('5. Valoración de Controles'!U15&gt;0,'5. Valoración de Controles'!U15,L15))))))</f>
        <v>0.6</v>
      </c>
      <c r="AD15" s="129" t="str">
        <f>IF(H15="","",
IF(OR(H15="Corrupción",H15="Lavado de Activos",H15="Financiación del Terrorismo",H15="Trámites, OPAs y Consultas de Acceso a la Información Pública"),'3. Impacto Riesgo de Corrupción'!Z15:Z17,
IF(OR(H15&lt;&gt;"Corrupción",H15&lt;&gt;"Lavado de Activos",H15&lt;&gt;"Financiación del Terrorismo",H15&lt;&gt;"Trámites, OPAs y Consultas de Acceso a la Información Pública"),
IF(AE15="","",
IF(AND(AE15&gt;0,AE15&lt;0.4),"Leve",
IF(AND(AE15&gt;=0.4,AE15&lt;0.6),"Menor",
IF(AND(AE15&gt;=0.6,AE15&lt;0.8),"Moderado",
IF(AND(AE15&gt;=0.8,AE15&lt;1),"Mayor",
IF(AE15&gt;=1,"Catastrófico","")))))))))</f>
        <v>Mayor</v>
      </c>
      <c r="AE15" s="188">
        <f>IF(H15="","",
IF(OR(H15="Corrupción",H15="Lavado de Activos",H15="Financiación del Terrorismo",H15="Trámites, OPAs y Consultas de Acceso a la Información Pública"),"No aplica",
IF(OR(H15&lt;&gt;"Corrupción",H15&lt;&gt;"Lavado de Activos",H15&lt;&gt;"Financiación del Terrorismo",H15&lt;&gt;"Trámites, OPAs y Consultas de Acceso a la Información Pública"),
IF('5. Valoración de Controles'!V17&gt;0,'5. Valoración de Controles'!V17,
IF('5. Valoración de Controles'!V16&gt;0,'5. Valoración de Controles'!V16,
IF('5. Valoración de Controles'!V15&gt;0,'5. Valoración de Controles'!V15,O15))))))</f>
        <v>0.8</v>
      </c>
      <c r="AF15" s="127" t="str">
        <f t="shared" ref="AF15" si="3">IF(AND(AB15="Muy Alta",OR(AD15="Leve",AD15="Menor",AD15="Moderado",AD15="Mayor")),"Alto",
IF(AND(AB15="Alta",OR(AD15="Leve",AD15="Menor")),"Moderado",
IF(AND(AB15="Alta",OR(AD15="Moderado",AD15="Mayor")),"Alto",
IF(AND(AB15="Media",OR(AD15="Leve",AD15="Menor",AD15="Moderado")),"Moderado",
IF(AND(AB15="Media",OR(AD15="Mayor")),"Alto",
IF(AND(AB15="Baja",OR(AD15="Leve")),"Bajo",
IF(AND(OR(AB15="Baja",AB15="Improbable"),OR(AD15="Menor",AD15="Moderado")),"Moderado",
IF(AND(OR(AB15="Baja",AB15="Improbable"),AD15="Mayor"),"Alto",
IF(AND(AB15="Muy Baja",OR(AD15="Leve",AD15="Menor")),"Bajo",
IF(AND(OR(AB15="Muy Baja",AB15="Rara vez"),OR(AD15="Moderado")),"Moderado",
IF(AND(OR(AB15="Muy Baja",AB15="Rara vez"),AD15="Mayor"),"Alto",
IF(AND(OR(AB15="Casi seguro",AB15="Probable",AB15="Posible"),AD15="Mayor"),"Extremo",
IF(AND(AB15="Casi seguro",AD15="Moderado"),"Extremo",
IF(AND(OR(AB15="Probable",AB15="Posible"),OR(AD15="Moderado")),"Alto",
IF(AD15="Catastrófico","Extremo","")))))))))))))))</f>
        <v>Alto</v>
      </c>
      <c r="AG15" s="131" t="s">
        <v>69</v>
      </c>
      <c r="AH15" s="158" t="str">
        <f t="shared" ref="AH15" si="4">IF(AG15="Reducir (Mitigar)","Debe establecer el plan de acción a implementar para mitigar el nivel del riesgo",
IF(AG15="Reducir (Transferir)","No amerita plan de acción. Debe tercerizar la actividad que genera este riesgo o adquirir polizas para evitar responsabilidad economica, sin embargo mantiene la responsabilidad reputacional",
IF(AG15="Aceptar","No amerita plan de acción. Asuma las consecuencias de la materialización del riesgo",
IF(AG15="Evitar","No amerita plan de acción. No ejecute la actividad que genera el riesgo",
IF(AG15="Reducir","Debe establecer el plan de acción a implementar para mitigar el nivel del riesgo",
IF(AG15="Compartir","No amerita plan de acción. Comparta el riesgo con una parte interesada que pueda gestionarlo con mas eficacia",""))))))</f>
        <v>Debe establecer el plan de acción a implementar para mitigar el nivel del riesgo</v>
      </c>
      <c r="AI15" s="190" t="s">
        <v>400</v>
      </c>
      <c r="AJ15" s="192">
        <v>44805</v>
      </c>
      <c r="AK15" s="185" t="str">
        <f t="shared" ref="AK15" si="5">IF(AI15="","","∑ Peso porcentual de cada acción definida")</f>
        <v>∑ Peso porcentual de cada acción definida</v>
      </c>
      <c r="AL15" s="128" t="s">
        <v>399</v>
      </c>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row>
    <row r="16" spans="1:67" ht="31.5" customHeight="1">
      <c r="A16" s="132"/>
      <c r="B16" s="133"/>
      <c r="C16" s="133"/>
      <c r="D16" s="133"/>
      <c r="E16" s="133"/>
      <c r="F16" s="133"/>
      <c r="G16" s="133"/>
      <c r="H16" s="133"/>
      <c r="I16" s="133"/>
      <c r="J16" s="133"/>
      <c r="K16" s="129"/>
      <c r="L16" s="130"/>
      <c r="M16" s="133"/>
      <c r="N16" s="129"/>
      <c r="O16" s="130"/>
      <c r="P16" s="127"/>
      <c r="Q16" s="51" t="str">
        <f>IF($H$15="","",
IF(OR($H$15="Corrupción",$H$15="Lavado de Activos",$H$15="Financiación del Terrorismo",$H$15="Trámites, OPAs y Consultas de Acceso a la Información Pública"),'6.Valoración Control Corrupción'!$E16,'5. Valoración de Controles'!$H16))</f>
        <v xml:space="preserve">  </v>
      </c>
      <c r="R16" s="50">
        <f>IF($H$15="","",
IF(OR($H$15="Corrupción",$H$15="Lavado de Activos",$H$15="Financiación del Terrorismo",$H$15="Trámites, OPAs y Consultas de Acceso a la Información Pública"),"No Aplica",'5. Valoración de Controles'!$I16))</f>
        <v>0</v>
      </c>
      <c r="S16" s="50" t="str">
        <f>IF($H$15="","",
IF(OR($H$15="Corrupción",$H$15="Lavado de Activos",$H$15="Financiación del Terrorismo",$H$15="Trámites, OPAs y Consultas de Acceso a la Información Pública"),"No Aplica",'5. Valoración de Controles'!$J16))</f>
        <v/>
      </c>
      <c r="T16" s="50">
        <f>IF($H$15="","",
IF(OR($H$15="Corrupción",$H$15="Lavado de Activos",$H$15="Financiación del Terrorismo",$H$15="Trámites, OPAs y Consultas de Acceso a la Información Pública"),"No Aplica",'5. Valoración de Controles'!$K16))</f>
        <v>0</v>
      </c>
      <c r="U16" s="50">
        <f>IF($H$15="","",
IF(OR($H$15="Corrupción",$H$15="Lavado de Activos",$H$15="Financiación del Terrorismo",$H$15="Trámites, OPAs y Consultas de Acceso a la Información Pública"),"No Aplica",'5. Valoración de Controles'!$L16))</f>
        <v>0</v>
      </c>
      <c r="V16" s="50">
        <f>IF($H$15="","",
IF(OR($H$15="Corrupción",$H$15="Lavado de Activos",$H$15="Financiación del Terrorismo",$H$15="Trámites, OPAs y Consultas de Acceso a la Información Pública"),"No Aplica",'5. Valoración de Controles'!$M16))</f>
        <v>0</v>
      </c>
      <c r="W16" s="50">
        <f>IF($H$15="","",
IF(OR($H$15="Corrupción",$H$15="Lavado de Activos",$H$15="Financiación del Terrorismo",$H$15="Trámites, OPAs y Consultas de Acceso a la Información Pública"),"No Aplica",'5. Valoración de Controles'!$N16))</f>
        <v>0</v>
      </c>
      <c r="X16" s="68">
        <f>IF($H$15="","",
IF(OR($H$15="Corrupción",$H$15="Lavado de Activos",$H$15="Financiación del Terrorismo",$H$15="Trámites, OPAs y Consultas de Acceso a la Información Pública"),"No Aplica",'5. Valoración de Controles'!$O16))</f>
        <v>0</v>
      </c>
      <c r="Y16" s="68">
        <f>IF($H$15="","",
IF(OR($H$15="Corrupción",$H$15="Lavado de Activos",$H$15="Financiación del Terrorismo",$H$15="Trámites, OPAs y Consultas de Acceso a la Información Pública"),"No Aplica",'5. Valoración de Controles'!$P16))</f>
        <v>0</v>
      </c>
      <c r="Z16" s="68">
        <f>IF($H$15="","",
IF(OR($H$15="Corrupción",$H$15="Lavado de Activos",$H$15="Financiación del Terrorismo",$H$15="Trámites, OPAs y Consultas de Acceso a la Información Pública"),"No Aplica",'5. Valoración de Controles'!$Q16))</f>
        <v>0</v>
      </c>
      <c r="AA16" s="52" t="str">
        <f>IF($H$15="","",
IF(OR($H$15="Corrupción",$H$15="Lavado de Activos",$H$15="Financiación del Terrorismo",$H$15="Trámites, OPAs y Consultas de Acceso a la Información Pública"),"No aplica",'5. Valoración de Controles'!$R16))</f>
        <v/>
      </c>
      <c r="AB16" s="129"/>
      <c r="AC16" s="189"/>
      <c r="AD16" s="129"/>
      <c r="AE16" s="189"/>
      <c r="AF16" s="127"/>
      <c r="AG16" s="131"/>
      <c r="AH16" s="187"/>
      <c r="AI16" s="191"/>
      <c r="AJ16" s="193"/>
      <c r="AK16" s="186"/>
      <c r="AL16" s="19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row>
    <row r="17" spans="1:67" ht="31.5" customHeight="1">
      <c r="A17" s="132"/>
      <c r="B17" s="133"/>
      <c r="C17" s="133"/>
      <c r="D17" s="133"/>
      <c r="E17" s="133"/>
      <c r="F17" s="133"/>
      <c r="G17" s="133"/>
      <c r="H17" s="133"/>
      <c r="I17" s="133"/>
      <c r="J17" s="133"/>
      <c r="K17" s="129"/>
      <c r="L17" s="130"/>
      <c r="M17" s="133"/>
      <c r="N17" s="129"/>
      <c r="O17" s="130"/>
      <c r="P17" s="127"/>
      <c r="Q17" s="51" t="str">
        <f>IF($H$15="","",
IF(OR($H$15="Corrupción",$H$15="Lavado de Activos",$H$15="Financiación del Terrorismo",$H$15="Trámites, OPAs y Consultas de Acceso a la Información Pública"),'6.Valoración Control Corrupción'!$E17,'5. Valoración de Controles'!$H17))</f>
        <v xml:space="preserve">  </v>
      </c>
      <c r="R17" s="50">
        <f>IF($H$15="","",
IF(OR($H$15="Corrupción",$H$15="Lavado de Activos",$H$15="Financiación del Terrorismo",$H$15="Trámites, OPAs y Consultas de Acceso a la Información Pública"),"No Aplica",'5. Valoración de Controles'!$I17))</f>
        <v>0</v>
      </c>
      <c r="S17" s="50" t="str">
        <f>IF($H$15="","",
IF(OR($H$15="Corrupción",$H$15="Lavado de Activos",$H$15="Financiación del Terrorismo",$H$15="Trámites, OPAs y Consultas de Acceso a la Información Pública"),"No Aplica",'5. Valoración de Controles'!$J17))</f>
        <v/>
      </c>
      <c r="T17" s="50">
        <f>IF($H$15="","",
IF(OR($H$15="Corrupción",$H$15="Lavado de Activos",$H$15="Financiación del Terrorismo",$H$15="Trámites, OPAs y Consultas de Acceso a la Información Pública"),"No Aplica",'5. Valoración de Controles'!$K17))</f>
        <v>0</v>
      </c>
      <c r="U17" s="50">
        <f>IF($H$15="","",
IF(OR($H$15="Corrupción",$H$15="Lavado de Activos",$H$15="Financiación del Terrorismo",$H$15="Trámites, OPAs y Consultas de Acceso a la Información Pública"),"No Aplica",'5. Valoración de Controles'!$L17))</f>
        <v>0</v>
      </c>
      <c r="V17" s="50">
        <f>IF($H$15="","",
IF(OR($H$15="Corrupción",$H$15="Lavado de Activos",$H$15="Financiación del Terrorismo",$H$15="Trámites, OPAs y Consultas de Acceso a la Información Pública"),"No Aplica",'5. Valoración de Controles'!$M17))</f>
        <v>0</v>
      </c>
      <c r="W17" s="50">
        <f>IF($H$15="","",
IF(OR($H$15="Corrupción",$H$15="Lavado de Activos",$H$15="Financiación del Terrorismo",$H$15="Trámites, OPAs y Consultas de Acceso a la Información Pública"),"No Aplica",'5. Valoración de Controles'!$N17))</f>
        <v>0</v>
      </c>
      <c r="X17" s="68">
        <f>IF($H$15="","",
IF(OR($H$15="Corrupción",$H$15="Lavado de Activos",$H$15="Financiación del Terrorismo",$H$15="Trámites, OPAs y Consultas de Acceso a la Información Pública"),"No Aplica",'5. Valoración de Controles'!$O17))</f>
        <v>0</v>
      </c>
      <c r="Y17" s="68">
        <f>IF($H$15="","",
IF(OR($H$15="Corrupción",$H$15="Lavado de Activos",$H$15="Financiación del Terrorismo",$H$15="Trámites, OPAs y Consultas de Acceso a la Información Pública"),"No Aplica",'5. Valoración de Controles'!$P17))</f>
        <v>0</v>
      </c>
      <c r="Z17" s="68">
        <f>IF($H$15="","",
IF(OR($H$15="Corrupción",$H$15="Lavado de Activos",$H$15="Financiación del Terrorismo",$H$15="Trámites, OPAs y Consultas de Acceso a la Información Pública"),"No Aplica",'5. Valoración de Controles'!$Q17))</f>
        <v>0</v>
      </c>
      <c r="AA17" s="52" t="str">
        <f>IF($H$15="","",
IF(OR($H$15="Corrupción",$H$15="Lavado de Activos",$H$15="Financiación del Terrorismo",$H$15="Trámites, OPAs y Consultas de Acceso a la Información Pública"),"No aplica",'5. Valoración de Controles'!$R17))</f>
        <v/>
      </c>
      <c r="AB17" s="129"/>
      <c r="AC17" s="189"/>
      <c r="AD17" s="129"/>
      <c r="AE17" s="189"/>
      <c r="AF17" s="127"/>
      <c r="AG17" s="131"/>
      <c r="AH17" s="187"/>
      <c r="AI17" s="191"/>
      <c r="AJ17" s="193"/>
      <c r="AK17" s="186"/>
      <c r="AL17" s="19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row>
    <row r="18" spans="1:67" ht="31.5" customHeight="1">
      <c r="A18" s="132">
        <v>4</v>
      </c>
      <c r="B18" s="133" t="str">
        <f>'2. Identificación del Riesgo'!B18:B20</f>
        <v>Gestión del Talento Humano</v>
      </c>
      <c r="C18" s="133" t="str">
        <f>IF('2. Identificación del Riesgo'!C18:C20="","",'2. Identificación del Riesgo'!C18:C20)</f>
        <v>Situaciones administrativas</v>
      </c>
      <c r="D18" s="133" t="str">
        <f>IF('2. Identificación del Riesgo'!D18:D20="","",'2. Identificación del Riesgo'!D18:D20)</f>
        <v>Afectación Económica o Presupuestal</v>
      </c>
      <c r="E18" s="133" t="str">
        <f>IF('2. Identificación del Riesgo'!E18:E20="","",'2. Identificación del Riesgo'!E18:E20)</f>
        <v>Elaboración inequivoca del acto administrativo.</v>
      </c>
      <c r="F18" s="133" t="str">
        <f>IF('2. Identificación del Riesgo'!F18:F20="","",'2. Identificación del Riesgo'!F18:F20)</f>
        <v>Desconocimiento de la normatividad vigente.</v>
      </c>
      <c r="G18" s="133" t="str">
        <f>IF('2. Identificación del Riesgo'!G18:G20="","",'2. Identificación del Riesgo'!G18:G20)</f>
        <v>Posibilidad de Afectación Económica o Presupuestal por errores en la elaboracion de los actos administrativos debido al Desconocimiento de la normatividad vigente.</v>
      </c>
      <c r="H18" s="133" t="str">
        <f>IF('2. Identificación del Riesgo'!H18:H20="","",'2. Identificación del Riesgo'!H18:H20)</f>
        <v>Gestión</v>
      </c>
      <c r="I18" s="133" t="str">
        <f>IF('2. Identificación del Riesgo'!I18:I20="","",'2. Identificación del Riesgo'!I18:I20)</f>
        <v>Ejecución y Administración de procesos</v>
      </c>
      <c r="J18" s="133" t="str">
        <f>IF('2. Identificación del Riesgo'!J18:J20="","",'2. Identificación del Riesgo'!J18:J20)</f>
        <v>Media: La actividad que conlleva el riesgo se ejecuta de 24 a 500 veces por año</v>
      </c>
      <c r="K18" s="129" t="str">
        <f>'2. Identificación del Riesgo'!K18:K20</f>
        <v>Media</v>
      </c>
      <c r="L18" s="130">
        <f>'2. Identificación del Riesgo'!L18:L20</f>
        <v>0.6</v>
      </c>
      <c r="M18" s="133" t="str">
        <f>IF(OR('2. Identificación del Riesgo'!H18:H20="Corrupción",'2. Identificación del Riesgo'!H18:H20="Lavado de Activos",'2. Identificación del Riesgo'!H18:H20="Financiación del Terrorismo",'2. Identificación del Riesgo'!H18:H20="Trámites, OPAs y Consultas de Acceso a la Información Pública"),"No Aplica",
IF('2. Identificación del Riesgo'!M18:M20="","",'2. Identificación del Riesgo'!M18:M20))</f>
        <v>Económico: Entre 100 y 500 SMLMV</v>
      </c>
      <c r="N18" s="129" t="str">
        <f>'2. Identificación del Riesgo'!N18:N20</f>
        <v>Mayor</v>
      </c>
      <c r="O18" s="130">
        <f>'2. Identificación del Riesgo'!O18:O20</f>
        <v>0.8</v>
      </c>
      <c r="P18" s="127" t="str">
        <f>'2. Identificación del Riesgo'!P18:P20</f>
        <v>Alto</v>
      </c>
      <c r="Q18" s="51" t="str">
        <f>IF($H$18="","",
IF(OR($H$18="Corrupción",$H$18="Lavado de Activos",$H$18="Financiación del Terrorismo",$H$18="Trámites, OPAs y Consultas de Acceso a la Información Pública"),'6.Valoración Control Corrupción'!$E18,'5. Valoración de Controles'!$H18))</f>
        <v xml:space="preserve">  </v>
      </c>
      <c r="R18" s="50">
        <f>IF($H$18="","",
IF(OR($H$18="Corrupción",$H$18="Lavado de Activos",$H$18="Financiación del Terrorismo",$H$18="Trámites, OPAs y Consultas de Acceso a la Información Pública"),"No Aplica",'5. Valoración de Controles'!$I18))</f>
        <v>0</v>
      </c>
      <c r="S18" s="50" t="str">
        <f>IF($H$18="","",
IF(OR($H$18="Corrupción",$H$18="Lavado de Activos",$H$18="Financiación del Terrorismo",$H$18="Trámites, OPAs y Consultas de Acceso a la Información Pública"),"No Aplica",'5. Valoración de Controles'!$J18))</f>
        <v/>
      </c>
      <c r="T18" s="50">
        <f>IF($H$18="","",
IF(OR($H$18="Corrupción",$H$18="Lavado de Activos",$H$18="Financiación del Terrorismo",$H$18="Trámites, OPAs y Consultas de Acceso a la Información Pública"),"No Aplica",'5. Valoración de Controles'!$K18))</f>
        <v>0</v>
      </c>
      <c r="U18" s="50">
        <f>IF($H$18="","",
IF(OR($H$18="Corrupción",$H$18="Lavado de Activos",$H$18="Financiación del Terrorismo",$H$18="Trámites, OPAs y Consultas de Acceso a la Información Pública"),"No Aplica",'5. Valoración de Controles'!$L18))</f>
        <v>0</v>
      </c>
      <c r="V18" s="50">
        <f>IF($H$18="","",
IF(OR($H$18="Corrupción",$H$18="Lavado de Activos",$H$18="Financiación del Terrorismo",$H$18="Trámites, OPAs y Consultas de Acceso a la Información Pública"),"No Aplica",'5. Valoración de Controles'!$M18))</f>
        <v>0</v>
      </c>
      <c r="W18" s="50">
        <f>IF($H$18="","",
IF(OR($H$18="Corrupción",$H$18="Lavado de Activos",$H$18="Financiación del Terrorismo",$H$18="Trámites, OPAs y Consultas de Acceso a la Información Pública"),"No Aplica",'5. Valoración de Controles'!$N18))</f>
        <v>0</v>
      </c>
      <c r="X18" s="68">
        <f>IF($H$18="","",
IF(OR($H$18="Corrupción",$H$18="Lavado de Activos",$H$18="Financiación del Terrorismo",$H$18="Trámites, OPAs y Consultas de Acceso a la Información Pública"),"No Aplica",'5. Valoración de Controles'!$O18))</f>
        <v>0</v>
      </c>
      <c r="Y18" s="68">
        <f>IF($H$18="","",
IF(OR($H$18="Corrupción",$H$18="Lavado de Activos",$H$18="Financiación del Terrorismo",$H$18="Trámites, OPAs y Consultas de Acceso a la Información Pública"),"No Aplica",'5. Valoración de Controles'!$P18))</f>
        <v>0</v>
      </c>
      <c r="Z18" s="68">
        <f>IF($H$18="","",
IF(OR($H$18="Corrupción",$H$18="Lavado de Activos",$H$18="Financiación del Terrorismo",$H$18="Trámites, OPAs y Consultas de Acceso a la Información Pública"),"No Aplica",'5. Valoración de Controles'!$Q18))</f>
        <v>0</v>
      </c>
      <c r="AA18" s="52" t="str">
        <f>IF($H$18="","",
IF(OR($H$18="Corrupción",$H$18="Lavado de Activos",$H$18="Financiación del Terrorismo",$H$18="Trámites, OPAs y Consultas de Acceso a la Información Pública"),"No aplica",'5. Valoración de Controles'!$R18))</f>
        <v/>
      </c>
      <c r="AB18" s="129" t="str">
        <f>IF(H18="","",
IF(OR(H18="Corrupción",H18="Lavado de Activos",H18="Financiación del Terrorismo",H18="Trámites, OPAs y Consultas de Acceso a la Información Pública"),'6.Valoración Control Corrupción'!W18:W20,
IF(OR(H18&lt;&gt;"Corrupción",H18&lt;&gt;"Lavado de Activos",H18&lt;&gt;"Financiación del Terrorismo",H18&lt;&gt;"Trámites, OPAs y Consultas de Acceso a la Información Pública"),IF(AC18="","",
IF(AND(AC18&gt;0,AC18&lt;0.4),"Muy Baja",
IF(AND(AC18&gt;=0.4,AC18&lt;0.6),"Baja",
IF(AND(AC18&gt;=0.6,AC18&lt;0.8),"Media",
IF(AND(AC18&gt;=0.8,AC18&lt;1),"Alta",
IF(AC18&gt;=1,"Muy Alta","")))))))))</f>
        <v>Media</v>
      </c>
      <c r="AC18" s="188">
        <f>IF(H18="","",
IF(OR(H18="Corrupción",H18="Lavado de Activos",H18="Financiación del Terrorismo",H18="Trámites, OPAs y Consultas de Acceso a la Información Pública"),"No aplica",
IF(OR(H18&lt;&gt;"Corrupción",H18&lt;&gt;"Lavado de Activos",H18&lt;&gt;"Financiación del Terrorismo",H18&lt;&gt;"Trámites, OPAs y Consultas de Acceso a la Información Pública"),
IF('5. Valoración de Controles'!U20&gt;0,'5. Valoración de Controles'!U20,
IF('5. Valoración de Controles'!U19&gt;0,'5. Valoración de Controles'!U19,
IF('5. Valoración de Controles'!U18&gt;0,'5. Valoración de Controles'!U18,L18))))))</f>
        <v>0.6</v>
      </c>
      <c r="AD18" s="129" t="str">
        <f>IF(H18="","",
IF(OR(H18="Corrupción",H18="Lavado de Activos",H18="Financiación del Terrorismo",H18="Trámites, OPAs y Consultas de Acceso a la Información Pública"),'3. Impacto Riesgo de Corrupción'!Z18:Z20,
IF(OR(H18&lt;&gt;"Corrupción",H18&lt;&gt;"Lavado de Activos",H18&lt;&gt;"Financiación del Terrorismo",H18&lt;&gt;"Trámites, OPAs y Consultas de Acceso a la Información Pública"),
IF(AE18="","",
IF(AND(AE18&gt;0,AE18&lt;0.4),"Leve",
IF(AND(AE18&gt;=0.4,AE18&lt;0.6),"Menor",
IF(AND(AE18&gt;=0.6,AE18&lt;0.8),"Moderado",
IF(AND(AE18&gt;=0.8,AE18&lt;1),"Mayor",
IF(AE18&gt;=1,"Catastrófico","")))))))))</f>
        <v>Mayor</v>
      </c>
      <c r="AE18" s="188">
        <f>IF(H18="","",
IF(OR(H18="Corrupción",H18="Lavado de Activos",H18="Financiación del Terrorismo",H18="Trámites, OPAs y Consultas de Acceso a la Información Pública"),"No aplica",
IF(OR(H18&lt;&gt;"Corrupción",H18&lt;&gt;"Lavado de Activos",H18&lt;&gt;"Financiación del Terrorismo",H18&lt;&gt;"Trámites, OPAs y Consultas de Acceso a la Información Pública"),
IF('5. Valoración de Controles'!V20&gt;0,'5. Valoración de Controles'!V20,
IF('5. Valoración de Controles'!V19&gt;0,'5. Valoración de Controles'!V19,
IF('5. Valoración de Controles'!V18&gt;0,'5. Valoración de Controles'!V18,O18))))))</f>
        <v>0.8</v>
      </c>
      <c r="AF18" s="127" t="str">
        <f t="shared" ref="AF18" si="6">IF(AND(AB18="Muy Alta",OR(AD18="Leve",AD18="Menor",AD18="Moderado",AD18="Mayor")),"Alto",
IF(AND(AB18="Alta",OR(AD18="Leve",AD18="Menor")),"Moderado",
IF(AND(AB18="Alta",OR(AD18="Moderado",AD18="Mayor")),"Alto",
IF(AND(AB18="Media",OR(AD18="Leve",AD18="Menor",AD18="Moderado")),"Moderado",
IF(AND(AB18="Media",OR(AD18="Mayor")),"Alto",
IF(AND(AB18="Baja",OR(AD18="Leve")),"Bajo",
IF(AND(OR(AB18="Baja",AB18="Improbable"),OR(AD18="Menor",AD18="Moderado")),"Moderado",
IF(AND(OR(AB18="Baja",AB18="Improbable"),AD18="Mayor"),"Alto",
IF(AND(AB18="Muy Baja",OR(AD18="Leve",AD18="Menor")),"Bajo",
IF(AND(OR(AB18="Muy Baja",AB18="Rara vez"),OR(AD18="Moderado")),"Moderado",
IF(AND(OR(AB18="Muy Baja",AB18="Rara vez"),AD18="Mayor"),"Alto",
IF(AND(OR(AB18="Casi seguro",AB18="Probable",AB18="Posible"),AD18="Mayor"),"Extremo",
IF(AND(AB18="Casi seguro",AD18="Moderado"),"Extremo",
IF(AND(OR(AB18="Probable",AB18="Posible"),OR(AD18="Moderado")),"Alto",
IF(AD18="Catastrófico","Extremo","")))))))))))))))</f>
        <v>Alto</v>
      </c>
      <c r="AG18" s="131" t="s">
        <v>69</v>
      </c>
      <c r="AH18" s="158" t="str">
        <f t="shared" ref="AH18" si="7">IF(AG18="Reducir (Mitigar)","Debe establecer el plan de acción a implementar para mitigar el nivel del riesgo",
IF(AG18="Reducir (Transferir)","No amerita plan de acción. Debe tercerizar la actividad que genera este riesgo o adquirir polizas para evitar responsabilidad economica, sin embargo mantiene la responsabilidad reputacional",
IF(AG18="Aceptar","No amerita plan de acción. Asuma las consecuencias de la materialización del riesgo",
IF(AG18="Evitar","No amerita plan de acción. No ejecute la actividad que genera el riesgo",
IF(AG18="Reducir","Debe establecer el plan de acción a implementar para mitigar el nivel del riesgo",
IF(AG18="Compartir","No amerita plan de acción. Comparta el riesgo con una parte interesada que pueda gestionarlo con mas eficacia",""))))))</f>
        <v>Debe establecer el plan de acción a implementar para mitigar el nivel del riesgo</v>
      </c>
      <c r="AI18" s="190" t="s">
        <v>394</v>
      </c>
      <c r="AJ18" s="192">
        <v>44805</v>
      </c>
      <c r="AK18" s="185" t="str">
        <f t="shared" ref="AK18" si="8">IF(AI18="","","∑ Peso porcentual de cada acción definida")</f>
        <v>∑ Peso porcentual de cada acción definida</v>
      </c>
      <c r="AL18" s="128" t="s">
        <v>395</v>
      </c>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row>
    <row r="19" spans="1:67" ht="31.5" customHeight="1">
      <c r="A19" s="132"/>
      <c r="B19" s="133"/>
      <c r="C19" s="133"/>
      <c r="D19" s="133"/>
      <c r="E19" s="133"/>
      <c r="F19" s="133"/>
      <c r="G19" s="133"/>
      <c r="H19" s="133"/>
      <c r="I19" s="133"/>
      <c r="J19" s="133"/>
      <c r="K19" s="129"/>
      <c r="L19" s="130"/>
      <c r="M19" s="133"/>
      <c r="N19" s="129"/>
      <c r="O19" s="130"/>
      <c r="P19" s="127"/>
      <c r="Q19" s="51" t="str">
        <f>IF($H$18="","",
IF(OR($H$18="Corrupción",$H$18="Lavado de Activos",$H$18="Financiación del Terrorismo",$H$18="Trámites, OPAs y Consultas de Acceso a la Información Pública"),'6.Valoración Control Corrupción'!$E19,'5. Valoración de Controles'!$H19))</f>
        <v xml:space="preserve">  </v>
      </c>
      <c r="R19" s="50">
        <f>IF($H$18="","",
IF(OR($H$18="Corrupción",$H$18="Lavado de Activos",$H$18="Financiación del Terrorismo",$H$18="Trámites, OPAs y Consultas de Acceso a la Información Pública"),"No Aplica",'5. Valoración de Controles'!$I19))</f>
        <v>0</v>
      </c>
      <c r="S19" s="50" t="str">
        <f>IF($H$18="","",
IF(OR($H$18="Corrupción",$H$18="Lavado de Activos",$H$18="Financiación del Terrorismo",$H$18="Trámites, OPAs y Consultas de Acceso a la Información Pública"),"No Aplica",'5. Valoración de Controles'!$J19))</f>
        <v/>
      </c>
      <c r="T19" s="50">
        <f>IF($H$18="","",
IF(OR($H$18="Corrupción",$H$18="Lavado de Activos",$H$18="Financiación del Terrorismo",$H$18="Trámites, OPAs y Consultas de Acceso a la Información Pública"),"No Aplica",'5. Valoración de Controles'!$K19))</f>
        <v>0</v>
      </c>
      <c r="U19" s="50">
        <f>IF($H$18="","",
IF(OR($H$18="Corrupción",$H$18="Lavado de Activos",$H$18="Financiación del Terrorismo",$H$18="Trámites, OPAs y Consultas de Acceso a la Información Pública"),"No Aplica",'5. Valoración de Controles'!$L19))</f>
        <v>0</v>
      </c>
      <c r="V19" s="50">
        <f>IF($H$18="","",
IF(OR($H$18="Corrupción",$H$18="Lavado de Activos",$H$18="Financiación del Terrorismo",$H$18="Trámites, OPAs y Consultas de Acceso a la Información Pública"),"No Aplica",'5. Valoración de Controles'!$M19))</f>
        <v>0</v>
      </c>
      <c r="W19" s="50">
        <f>IF($H$18="","",
IF(OR($H$18="Corrupción",$H$18="Lavado de Activos",$H$18="Financiación del Terrorismo",$H$18="Trámites, OPAs y Consultas de Acceso a la Información Pública"),"No Aplica",'5. Valoración de Controles'!$N19))</f>
        <v>0</v>
      </c>
      <c r="X19" s="68">
        <f>IF($H$18="","",
IF(OR($H$18="Corrupción",$H$18="Lavado de Activos",$H$18="Financiación del Terrorismo",$H$18="Trámites, OPAs y Consultas de Acceso a la Información Pública"),"No Aplica",'5. Valoración de Controles'!$O19))</f>
        <v>0</v>
      </c>
      <c r="Y19" s="68">
        <f>IF($H$18="","",
IF(OR($H$18="Corrupción",$H$18="Lavado de Activos",$H$18="Financiación del Terrorismo",$H$18="Trámites, OPAs y Consultas de Acceso a la Información Pública"),"No Aplica",'5. Valoración de Controles'!$P19))</f>
        <v>0</v>
      </c>
      <c r="Z19" s="68">
        <f>IF($H$18="","",
IF(OR($H$18="Corrupción",$H$18="Lavado de Activos",$H$18="Financiación del Terrorismo",$H$18="Trámites, OPAs y Consultas de Acceso a la Información Pública"),"No Aplica",'5. Valoración de Controles'!$Q19))</f>
        <v>0</v>
      </c>
      <c r="AA19" s="52" t="str">
        <f>IF($H$18="","",
IF(OR($H$18="Corrupción",$H$18="Lavado de Activos",$H$18="Financiación del Terrorismo",$H$18="Trámites, OPAs y Consultas de Acceso a la Información Pública"),"No aplica",'5. Valoración de Controles'!$R19))</f>
        <v/>
      </c>
      <c r="AB19" s="129"/>
      <c r="AC19" s="189"/>
      <c r="AD19" s="129"/>
      <c r="AE19" s="189"/>
      <c r="AF19" s="127"/>
      <c r="AG19" s="131"/>
      <c r="AH19" s="187"/>
      <c r="AI19" s="191"/>
      <c r="AJ19" s="193"/>
      <c r="AK19" s="186"/>
      <c r="AL19" s="19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spans="1:67" ht="31.5" customHeight="1">
      <c r="A20" s="132"/>
      <c r="B20" s="133"/>
      <c r="C20" s="133"/>
      <c r="D20" s="133"/>
      <c r="E20" s="133"/>
      <c r="F20" s="133"/>
      <c r="G20" s="133"/>
      <c r="H20" s="133"/>
      <c r="I20" s="133"/>
      <c r="J20" s="133"/>
      <c r="K20" s="129"/>
      <c r="L20" s="130"/>
      <c r="M20" s="133"/>
      <c r="N20" s="129"/>
      <c r="O20" s="130"/>
      <c r="P20" s="127"/>
      <c r="Q20" s="51" t="str">
        <f>IF($H$18="","",
IF(OR($H$18="Corrupción",$H$18="Lavado de Activos",$H$18="Financiación del Terrorismo",$H$18="Trámites, OPAs y Consultas de Acceso a la Información Pública"),'6.Valoración Control Corrupción'!$E20,'5. Valoración de Controles'!$H20))</f>
        <v xml:space="preserve">  </v>
      </c>
      <c r="R20" s="50">
        <f>IF($H$18="","",
IF(OR($H$18="Corrupción",$H$18="Lavado de Activos",$H$18="Financiación del Terrorismo",$H$18="Trámites, OPAs y Consultas de Acceso a la Información Pública"),"No Aplica",'5. Valoración de Controles'!$I20))</f>
        <v>0</v>
      </c>
      <c r="S20" s="50" t="str">
        <f>IF($H$18="","",
IF(OR($H$18="Corrupción",$H$18="Lavado de Activos",$H$18="Financiación del Terrorismo",$H$18="Trámites, OPAs y Consultas de Acceso a la Información Pública"),"No Aplica",'5. Valoración de Controles'!$J20))</f>
        <v/>
      </c>
      <c r="T20" s="50">
        <f>IF($H$18="","",
IF(OR($H$18="Corrupción",$H$18="Lavado de Activos",$H$18="Financiación del Terrorismo",$H$18="Trámites, OPAs y Consultas de Acceso a la Información Pública"),"No Aplica",'5. Valoración de Controles'!$K20))</f>
        <v>0</v>
      </c>
      <c r="U20" s="50">
        <f>IF($H$18="","",
IF(OR($H$18="Corrupción",$H$18="Lavado de Activos",$H$18="Financiación del Terrorismo",$H$18="Trámites, OPAs y Consultas de Acceso a la Información Pública"),"No Aplica",'5. Valoración de Controles'!$L20))</f>
        <v>0</v>
      </c>
      <c r="V20" s="50">
        <f>IF($H$18="","",
IF(OR($H$18="Corrupción",$H$18="Lavado de Activos",$H$18="Financiación del Terrorismo",$H$18="Trámites, OPAs y Consultas de Acceso a la Información Pública"),"No Aplica",'5. Valoración de Controles'!$M20))</f>
        <v>0</v>
      </c>
      <c r="W20" s="50">
        <f>IF($H$18="","",
IF(OR($H$18="Corrupción",$H$18="Lavado de Activos",$H$18="Financiación del Terrorismo",$H$18="Trámites, OPAs y Consultas de Acceso a la Información Pública"),"No Aplica",'5. Valoración de Controles'!$N20))</f>
        <v>0</v>
      </c>
      <c r="X20" s="68">
        <f>IF($H$18="","",
IF(OR($H$18="Corrupción",$H$18="Lavado de Activos",$H$18="Financiación del Terrorismo",$H$18="Trámites, OPAs y Consultas de Acceso a la Información Pública"),"No Aplica",'5. Valoración de Controles'!$O20))</f>
        <v>0</v>
      </c>
      <c r="Y20" s="68">
        <f>IF($H$18="","",
IF(OR($H$18="Corrupción",$H$18="Lavado de Activos",$H$18="Financiación del Terrorismo",$H$18="Trámites, OPAs y Consultas de Acceso a la Información Pública"),"No Aplica",'5. Valoración de Controles'!$P20))</f>
        <v>0</v>
      </c>
      <c r="Z20" s="68">
        <f>IF($H$18="","",
IF(OR($H$18="Corrupción",$H$18="Lavado de Activos",$H$18="Financiación del Terrorismo",$H$18="Trámites, OPAs y Consultas de Acceso a la Información Pública"),"No Aplica",'5. Valoración de Controles'!$Q20))</f>
        <v>0</v>
      </c>
      <c r="AA20" s="52" t="str">
        <f>IF($H$18="","",
IF(OR($H$18="Corrupción",$H$18="Lavado de Activos",$H$18="Financiación del Terrorismo",$H$18="Trámites, OPAs y Consultas de Acceso a la Información Pública"),"No aplica",'5. Valoración de Controles'!$R20))</f>
        <v/>
      </c>
      <c r="AB20" s="129"/>
      <c r="AC20" s="189"/>
      <c r="AD20" s="129"/>
      <c r="AE20" s="189"/>
      <c r="AF20" s="127"/>
      <c r="AG20" s="131"/>
      <c r="AH20" s="187"/>
      <c r="AI20" s="191"/>
      <c r="AJ20" s="193"/>
      <c r="AK20" s="186"/>
      <c r="AL20" s="19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spans="1:67" ht="31.5" customHeight="1">
      <c r="A21" s="132">
        <v>5</v>
      </c>
      <c r="B21" s="133" t="str">
        <f>'2. Identificación del Riesgo'!B21:B23</f>
        <v>Gestión del Talento Humano</v>
      </c>
      <c r="C21" s="133" t="str">
        <f>IF('2. Identificación del Riesgo'!C21:C23="","",'2. Identificación del Riesgo'!C21:C23)</f>
        <v>Situaciones administrativas</v>
      </c>
      <c r="D21" s="133" t="str">
        <f>IF('2. Identificación del Riesgo'!D21:D23="","",'2. Identificación del Riesgo'!D21:D23)</f>
        <v>Afectación Económica o Presupuestal</v>
      </c>
      <c r="E21" s="133" t="str">
        <f>IF('2. Identificación del Riesgo'!E21:E23="","",'2. Identificación del Riesgo'!E21:E23)</f>
        <v>Historia laboral del servidor público incompleta y desactualizada.</v>
      </c>
      <c r="F21" s="133" t="str">
        <f>IF('2. Identificación del Riesgo'!F21:F23="","",'2. Identificación del Riesgo'!F21:F23)</f>
        <v>Desconocimiento del procedimiento historia laboral.</v>
      </c>
      <c r="G21" s="133" t="str">
        <f>IF('2. Identificación del Riesgo'!G21:G23="","",'2. Identificación del Riesgo'!G21:G23)</f>
        <v>Posibilidad de Afectación Económica o Presupuestal por la perdida de informacion de las historias laborales debido al Desconocimiento del procedimiento de historia laboral.</v>
      </c>
      <c r="H21" s="133" t="str">
        <f>IF('2. Identificación del Riesgo'!H21:H23="","",'2. Identificación del Riesgo'!H21:H23)</f>
        <v>Gestión</v>
      </c>
      <c r="I21" s="133" t="str">
        <f>IF('2. Identificación del Riesgo'!I21:I23="","",'2. Identificación del Riesgo'!I21:I23)</f>
        <v>Ejecución y Administración de procesos</v>
      </c>
      <c r="J21" s="133" t="str">
        <f>IF('2. Identificación del Riesgo'!J21:J23="","",'2. Identificación del Riesgo'!J21:J23)</f>
        <v>Muy Baja: La actividad que conlleva el riesgo se ejecuta como máximo 2 veces por año</v>
      </c>
      <c r="K21" s="129" t="str">
        <f>'2. Identificación del Riesgo'!K21:K23</f>
        <v>Muy Baja</v>
      </c>
      <c r="L21" s="130">
        <f>'2. Identificación del Riesgo'!L21:L23</f>
        <v>0.2</v>
      </c>
      <c r="M21" s="133" t="str">
        <f>IF(OR('2. Identificación del Riesgo'!H21:H23="Corrupción",'2. Identificación del Riesgo'!H21:H23="Lavado de Activos",'2. Identificación del Riesgo'!H21:H23="Financiación del Terrorismo",'2. Identificación del Riesgo'!H21:H23="Trámites, OPAs y Consultas de Acceso a la Información Pública"),"No Aplica",
IF('2. Identificación del Riesgo'!M21:M23="","",'2. Identificación del Riesgo'!M21:M23))</f>
        <v>Económico: Entre 100 y 500 SMLMV</v>
      </c>
      <c r="N21" s="129" t="str">
        <f>'2. Identificación del Riesgo'!N21:N23</f>
        <v>Mayor</v>
      </c>
      <c r="O21" s="130">
        <f>'2. Identificación del Riesgo'!O21:O23</f>
        <v>0.8</v>
      </c>
      <c r="P21" s="127" t="str">
        <f>'2. Identificación del Riesgo'!P21:P23</f>
        <v>Alto</v>
      </c>
      <c r="Q21" s="51" t="str">
        <f>IF($H$21="","",
IF(OR($H$21="Corrupción",$H$21="Lavado de Activos",$H$21="Financiación del Terrorismo",$H$21="Trámites, OPAs y Consultas de Acceso a la Información Pública"),'6.Valoración Control Corrupción'!$E21,'5. Valoración de Controles'!$H21))</f>
        <v xml:space="preserve">  </v>
      </c>
      <c r="R21" s="50">
        <f>IF($H$21="","",
IF(OR($H$21="Corrupción",$H$21="Lavado de Activos",$H$21="Financiación del Terrorismo",$H$21="Trámites, OPAs y Consultas de Acceso a la Información Pública"),"No Aplica",'5. Valoración de Controles'!$I21))</f>
        <v>0</v>
      </c>
      <c r="S21" s="50" t="str">
        <f>IF($H$21="","",
IF(OR($H$21="Corrupción",$H$21="Lavado de Activos",$H$21="Financiación del Terrorismo",$H$21="Trámites, OPAs y Consultas de Acceso a la Información Pública"),"No Aplica",'5. Valoración de Controles'!$J21))</f>
        <v/>
      </c>
      <c r="T21" s="50">
        <f>IF($H$21="","",
IF(OR($H$21="Corrupción",$H$21="Lavado de Activos",$H$21="Financiación del Terrorismo",$H$21="Trámites, OPAs y Consultas de Acceso a la Información Pública"),"No Aplica",'5. Valoración de Controles'!$K21))</f>
        <v>0</v>
      </c>
      <c r="U21" s="50">
        <f>IF($H$21="","",
IF(OR($H$21="Corrupción",$H$21="Lavado de Activos",$H$21="Financiación del Terrorismo",$H$21="Trámites, OPAs y Consultas de Acceso a la Información Pública"),"No Aplica",'5. Valoración de Controles'!$L21))</f>
        <v>0</v>
      </c>
      <c r="V21" s="50">
        <f>IF($H$21="","",
IF(OR($H$21="Corrupción",$H$21="Lavado de Activos",$H$21="Financiación del Terrorismo",$H$21="Trámites, OPAs y Consultas de Acceso a la Información Pública"),"No Aplica",'5. Valoración de Controles'!$M21))</f>
        <v>0</v>
      </c>
      <c r="W21" s="50">
        <f>IF($H$21="","",
IF(OR($H$21="Corrupción",$H$21="Lavado de Activos",$H$21="Financiación del Terrorismo",$H$21="Trámites, OPAs y Consultas de Acceso a la Información Pública"),"No Aplica",'5. Valoración de Controles'!$N21))</f>
        <v>0</v>
      </c>
      <c r="X21" s="68">
        <f>IF($H$21="","",
IF(OR($H$21="Corrupción",$H$21="Lavado de Activos",$H$21="Financiación del Terrorismo",$H$21="Trámites, OPAs y Consultas de Acceso a la Información Pública"),"No Aplica",'5. Valoración de Controles'!$O21))</f>
        <v>0</v>
      </c>
      <c r="Y21" s="68">
        <f>IF($H$21="","",
IF(OR($H$21="Corrupción",$H$21="Lavado de Activos",$H$21="Financiación del Terrorismo",$H$21="Trámites, OPAs y Consultas de Acceso a la Información Pública"),"No Aplica",'5. Valoración de Controles'!$P21))</f>
        <v>0</v>
      </c>
      <c r="Z21" s="68">
        <f>IF($H$21="","",
IF(OR($H$21="Corrupción",$H$21="Lavado de Activos",$H$21="Financiación del Terrorismo",$H$21="Trámites, OPAs y Consultas de Acceso a la Información Pública"),"No Aplica",'5. Valoración de Controles'!$Q21))</f>
        <v>0</v>
      </c>
      <c r="AA21" s="52" t="str">
        <f>IF($H$21="","",
IF(OR($H$21="Corrupción",$H$21="Lavado de Activos",$H$21="Financiación del Terrorismo",$H$21="Trámites, OPAs y Consultas de Acceso a la Información Pública"),"No aplica",'5. Valoración de Controles'!$R21))</f>
        <v/>
      </c>
      <c r="AB21" s="129" t="str">
        <f>IF(H21="","",
IF(OR(H21="Corrupción",H21="Lavado de Activos",H21="Financiación del Terrorismo",H21="Trámites, OPAs y Consultas de Acceso a la Información Pública"),'6.Valoración Control Corrupción'!W21:W23,
IF(OR(H21&lt;&gt;"Corrupción",H21&lt;&gt;"Lavado de Activos",H21&lt;&gt;"Financiación del Terrorismo",H21&lt;&gt;"Trámites, OPAs y Consultas de Acceso a la Información Pública"),IF(AC21="","",
IF(AND(AC21&gt;0,AC21&lt;0.4),"Muy Baja",
IF(AND(AC21&gt;=0.4,AC21&lt;0.6),"Baja",
IF(AND(AC21&gt;=0.6,AC21&lt;0.8),"Media",
IF(AND(AC21&gt;=0.8,AC21&lt;1),"Alta",
IF(AC21&gt;=1,"Muy Alta","")))))))))</f>
        <v>Muy Baja</v>
      </c>
      <c r="AC21" s="188">
        <f>IF(H21="","",
IF(OR(H21="Corrupción",H21="Lavado de Activos",H21="Financiación del Terrorismo",H21="Trámites, OPAs y Consultas de Acceso a la Información Pública"),"No aplica",
IF(OR(H21&lt;&gt;"Corrupción",H21&lt;&gt;"Lavado de Activos",H21&lt;&gt;"Financiación del Terrorismo",H21&lt;&gt;"Trámites, OPAs y Consultas de Acceso a la Información Pública"),
IF('5. Valoración de Controles'!U23&gt;0,'5. Valoración de Controles'!U23,
IF('5. Valoración de Controles'!U22&gt;0,'5. Valoración de Controles'!U22,
IF('5. Valoración de Controles'!U21&gt;0,'5. Valoración de Controles'!U21,L21))))))</f>
        <v>0.2</v>
      </c>
      <c r="AD21" s="129" t="str">
        <f>IF(H21="","",
IF(OR(H21="Corrupción",H21="Lavado de Activos",H21="Financiación del Terrorismo",H21="Trámites, OPAs y Consultas de Acceso a la Información Pública"),'3. Impacto Riesgo de Corrupción'!Z21:Z23,
IF(OR(H21&lt;&gt;"Corrupción",H21&lt;&gt;"Lavado de Activos",H21&lt;&gt;"Financiación del Terrorismo",H21&lt;&gt;"Trámites, OPAs y Consultas de Acceso a la Información Pública"),
IF(AE21="","",
IF(AND(AE21&gt;0,AE21&lt;0.4),"Leve",
IF(AND(AE21&gt;=0.4,AE21&lt;0.6),"Menor",
IF(AND(AE21&gt;=0.6,AE21&lt;0.8),"Moderado",
IF(AND(AE21&gt;=0.8,AE21&lt;1),"Mayor",
IF(AE21&gt;=1,"Catastrófico","")))))))))</f>
        <v>Mayor</v>
      </c>
      <c r="AE21" s="188">
        <f>IF(H21="","",
IF(OR(H21="Corrupción",H21="Lavado de Activos",H21="Financiación del Terrorismo",H21="Trámites, OPAs y Consultas de Acceso a la Información Pública"),"No aplica",
IF(OR(H21&lt;&gt;"Corrupción",H21&lt;&gt;"Lavado de Activos",H21&lt;&gt;"Financiación del Terrorismo",H21&lt;&gt;"Trámites, OPAs y Consultas de Acceso a la Información Pública"),
IF('5. Valoración de Controles'!V23&gt;0,'5. Valoración de Controles'!V23,
IF('5. Valoración de Controles'!V22&gt;0,'5. Valoración de Controles'!V22,
IF('5. Valoración de Controles'!V21&gt;0,'5. Valoración de Controles'!V21,O21))))))</f>
        <v>0.8</v>
      </c>
      <c r="AF21" s="127" t="str">
        <f t="shared" ref="AF21" si="9">IF(AND(AB21="Muy Alta",OR(AD21="Leve",AD21="Menor",AD21="Moderado",AD21="Mayor")),"Alto",
IF(AND(AB21="Alta",OR(AD21="Leve",AD21="Menor")),"Moderado",
IF(AND(AB21="Alta",OR(AD21="Moderado",AD21="Mayor")),"Alto",
IF(AND(AB21="Media",OR(AD21="Leve",AD21="Menor",AD21="Moderado")),"Moderado",
IF(AND(AB21="Media",OR(AD21="Mayor")),"Alto",
IF(AND(AB21="Baja",OR(AD21="Leve")),"Bajo",
IF(AND(OR(AB21="Baja",AB21="Improbable"),OR(AD21="Menor",AD21="Moderado")),"Moderado",
IF(AND(OR(AB21="Baja",AB21="Improbable"),AD21="Mayor"),"Alto",
IF(AND(AB21="Muy Baja",OR(AD21="Leve",AD21="Menor")),"Bajo",
IF(AND(OR(AB21="Muy Baja",AB21="Rara vez"),OR(AD21="Moderado")),"Moderado",
IF(AND(OR(AB21="Muy Baja",AB21="Rara vez"),AD21="Mayor"),"Alto",
IF(AND(OR(AB21="Casi seguro",AB21="Probable",AB21="Posible"),AD21="Mayor"),"Extremo",
IF(AND(AB21="Casi seguro",AD21="Moderado"),"Extremo",
IF(AND(OR(AB21="Probable",AB21="Posible"),OR(AD21="Moderado")),"Alto",
IF(AD21="Catastrófico","Extremo","")))))))))))))))</f>
        <v>Alto</v>
      </c>
      <c r="AG21" s="131" t="s">
        <v>69</v>
      </c>
      <c r="AH21" s="158" t="str">
        <f t="shared" ref="AH21" si="10">IF(AG21="Reducir (Mitigar)","Debe establecer el plan de acción a implementar para mitigar el nivel del riesgo",
IF(AG21="Reducir (Transferir)","No amerita plan de acción. Debe tercerizar la actividad que genera este riesgo o adquirir polizas para evitar responsabilidad economica, sin embargo mantiene la responsabilidad reputacional",
IF(AG21="Aceptar","No amerita plan de acción. Asuma las consecuencias de la materialización del riesgo",
IF(AG21="Evitar","No amerita plan de acción. No ejecute la actividad que genera el riesgo",
IF(AG21="Reducir","Debe establecer el plan de acción a implementar para mitigar el nivel del riesgo",
IF(AG21="Compartir","No amerita plan de acción. Comparta el riesgo con una parte interesada que pueda gestionarlo con mas eficacia",""))))))</f>
        <v>Debe establecer el plan de acción a implementar para mitigar el nivel del riesgo</v>
      </c>
      <c r="AI21" s="190" t="s">
        <v>396</v>
      </c>
      <c r="AJ21" s="192">
        <v>44805</v>
      </c>
      <c r="AK21" s="185" t="str">
        <f t="shared" ref="AK21" si="11">IF(AI21="","","∑ Peso porcentual de cada acción definida")</f>
        <v>∑ Peso porcentual de cada acción definida</v>
      </c>
      <c r="AL21" s="128" t="s">
        <v>397</v>
      </c>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spans="1:67" ht="31.5" customHeight="1">
      <c r="A22" s="132"/>
      <c r="B22" s="133"/>
      <c r="C22" s="133"/>
      <c r="D22" s="133"/>
      <c r="E22" s="133"/>
      <c r="F22" s="133"/>
      <c r="G22" s="133"/>
      <c r="H22" s="133"/>
      <c r="I22" s="133"/>
      <c r="J22" s="133"/>
      <c r="K22" s="129"/>
      <c r="L22" s="130"/>
      <c r="M22" s="133"/>
      <c r="N22" s="129"/>
      <c r="O22" s="130"/>
      <c r="P22" s="127"/>
      <c r="Q22" s="51" t="str">
        <f>IF($H$21="","",
IF(OR($H$21="Corrupción",$H$21="Lavado de Activos",$H$21="Financiación del Terrorismo",$H$21="Trámites, OPAs y Consultas de Acceso a la Información Pública"),'6.Valoración Control Corrupción'!$E22,'5. Valoración de Controles'!$H22))</f>
        <v xml:space="preserve">  </v>
      </c>
      <c r="R22" s="50">
        <f>IF($H$21="","",
IF(OR($H$21="Corrupción",$H$21="Lavado de Activos",$H$21="Financiación del Terrorismo",$H$21="Trámites, OPAs y Consultas de Acceso a la Información Pública"),"No Aplica",'5. Valoración de Controles'!$I22))</f>
        <v>0</v>
      </c>
      <c r="S22" s="50" t="str">
        <f>IF($H$21="","",
IF(OR($H$21="Corrupción",$H$21="Lavado de Activos",$H$21="Financiación del Terrorismo",$H$21="Trámites, OPAs y Consultas de Acceso a la Información Pública"),"No Aplica",'5. Valoración de Controles'!$J22))</f>
        <v/>
      </c>
      <c r="T22" s="50">
        <f>IF($H$21="","",
IF(OR($H$21="Corrupción",$H$21="Lavado de Activos",$H$21="Financiación del Terrorismo",$H$21="Trámites, OPAs y Consultas de Acceso a la Información Pública"),"No Aplica",'5. Valoración de Controles'!$K22))</f>
        <v>0</v>
      </c>
      <c r="U22" s="50">
        <f>IF($H$21="","",
IF(OR($H$21="Corrupción",$H$21="Lavado de Activos",$H$21="Financiación del Terrorismo",$H$21="Trámites, OPAs y Consultas de Acceso a la Información Pública"),"No Aplica",'5. Valoración de Controles'!$L22))</f>
        <v>0</v>
      </c>
      <c r="V22" s="50">
        <f>IF($H$21="","",
IF(OR($H$21="Corrupción",$H$21="Lavado de Activos",$H$21="Financiación del Terrorismo",$H$21="Trámites, OPAs y Consultas de Acceso a la Información Pública"),"No Aplica",'5. Valoración de Controles'!$M22))</f>
        <v>0</v>
      </c>
      <c r="W22" s="50">
        <f>IF($H$21="","",
IF(OR($H$21="Corrupción",$H$21="Lavado de Activos",$H$21="Financiación del Terrorismo",$H$21="Trámites, OPAs y Consultas de Acceso a la Información Pública"),"No Aplica",'5. Valoración de Controles'!$N22))</f>
        <v>0</v>
      </c>
      <c r="X22" s="68">
        <f>IF($H$21="","",
IF(OR($H$21="Corrupción",$H$21="Lavado de Activos",$H$21="Financiación del Terrorismo",$H$21="Trámites, OPAs y Consultas de Acceso a la Información Pública"),"No Aplica",'5. Valoración de Controles'!$O22))</f>
        <v>0</v>
      </c>
      <c r="Y22" s="68">
        <f>IF($H$21="","",
IF(OR($H$21="Corrupción",$H$21="Lavado de Activos",$H$21="Financiación del Terrorismo",$H$21="Trámites, OPAs y Consultas de Acceso a la Información Pública"),"No Aplica",'5. Valoración de Controles'!$P22))</f>
        <v>0</v>
      </c>
      <c r="Z22" s="68">
        <f>IF($H$21="","",
IF(OR($H$21="Corrupción",$H$21="Lavado de Activos",$H$21="Financiación del Terrorismo",$H$21="Trámites, OPAs y Consultas de Acceso a la Información Pública"),"No Aplica",'5. Valoración de Controles'!$Q22))</f>
        <v>0</v>
      </c>
      <c r="AA22" s="52" t="str">
        <f>IF($H$21="","",
IF(OR($H$21="Corrupción",$H$21="Lavado de Activos",$H$21="Financiación del Terrorismo",$H$21="Trámites, OPAs y Consultas de Acceso a la Información Pública"),"No aplica",'5. Valoración de Controles'!$R22))</f>
        <v/>
      </c>
      <c r="AB22" s="129"/>
      <c r="AC22" s="189"/>
      <c r="AD22" s="129"/>
      <c r="AE22" s="189"/>
      <c r="AF22" s="127"/>
      <c r="AG22" s="131"/>
      <c r="AH22" s="187"/>
      <c r="AI22" s="191"/>
      <c r="AJ22" s="193"/>
      <c r="AK22" s="186"/>
      <c r="AL22" s="19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spans="1:67" ht="31.5" customHeight="1">
      <c r="A23" s="132"/>
      <c r="B23" s="133"/>
      <c r="C23" s="133"/>
      <c r="D23" s="133"/>
      <c r="E23" s="133"/>
      <c r="F23" s="133"/>
      <c r="G23" s="133"/>
      <c r="H23" s="133"/>
      <c r="I23" s="133"/>
      <c r="J23" s="133"/>
      <c r="K23" s="129"/>
      <c r="L23" s="130"/>
      <c r="M23" s="133"/>
      <c r="N23" s="129"/>
      <c r="O23" s="130"/>
      <c r="P23" s="127"/>
      <c r="Q23" s="51" t="str">
        <f>IF($H$21="","",
IF(OR($H$21="Corrupción",$H$21="Lavado de Activos",$H$21="Financiación del Terrorismo",$H$21="Trámites, OPAs y Consultas de Acceso a la Información Pública"),'6.Valoración Control Corrupción'!$E23,'5. Valoración de Controles'!$H23))</f>
        <v xml:space="preserve">  </v>
      </c>
      <c r="R23" s="50">
        <f>IF($H$21="","",
IF(OR($H$21="Corrupción",$H$21="Lavado de Activos",$H$21="Financiación del Terrorismo",$H$21="Trámites, OPAs y Consultas de Acceso a la Información Pública"),"No Aplica",'5. Valoración de Controles'!$I23))</f>
        <v>0</v>
      </c>
      <c r="S23" s="50" t="str">
        <f>IF($H$21="","",
IF(OR($H$21="Corrupción",$H$21="Lavado de Activos",$H$21="Financiación del Terrorismo",$H$21="Trámites, OPAs y Consultas de Acceso a la Información Pública"),"No Aplica",'5. Valoración de Controles'!$J23))</f>
        <v/>
      </c>
      <c r="T23" s="50">
        <f>IF($H$21="","",
IF(OR($H$21="Corrupción",$H$21="Lavado de Activos",$H$21="Financiación del Terrorismo",$H$21="Trámites, OPAs y Consultas de Acceso a la Información Pública"),"No Aplica",'5. Valoración de Controles'!$K23))</f>
        <v>0</v>
      </c>
      <c r="U23" s="50">
        <f>IF($H$21="","",
IF(OR($H$21="Corrupción",$H$21="Lavado de Activos",$H$21="Financiación del Terrorismo",$H$21="Trámites, OPAs y Consultas de Acceso a la Información Pública"),"No Aplica",'5. Valoración de Controles'!$L23))</f>
        <v>0</v>
      </c>
      <c r="V23" s="50">
        <f>IF($H$21="","",
IF(OR($H$21="Corrupción",$H$21="Lavado de Activos",$H$21="Financiación del Terrorismo",$H$21="Trámites, OPAs y Consultas de Acceso a la Información Pública"),"No Aplica",'5. Valoración de Controles'!$M23))</f>
        <v>0</v>
      </c>
      <c r="W23" s="50">
        <f>IF($H$21="","",
IF(OR($H$21="Corrupción",$H$21="Lavado de Activos",$H$21="Financiación del Terrorismo",$H$21="Trámites, OPAs y Consultas de Acceso a la Información Pública"),"No Aplica",'5. Valoración de Controles'!$N23))</f>
        <v>0</v>
      </c>
      <c r="X23" s="68">
        <f>IF($H$21="","",
IF(OR($H$21="Corrupción",$H$21="Lavado de Activos",$H$21="Financiación del Terrorismo",$H$21="Trámites, OPAs y Consultas de Acceso a la Información Pública"),"No Aplica",'5. Valoración de Controles'!$O23))</f>
        <v>0</v>
      </c>
      <c r="Y23" s="68">
        <f>IF($H$21="","",
IF(OR($H$21="Corrupción",$H$21="Lavado de Activos",$H$21="Financiación del Terrorismo",$H$21="Trámites, OPAs y Consultas de Acceso a la Información Pública"),"No Aplica",'5. Valoración de Controles'!$P23))</f>
        <v>0</v>
      </c>
      <c r="Z23" s="68">
        <f>IF($H$21="","",
IF(OR($H$21="Corrupción",$H$21="Lavado de Activos",$H$21="Financiación del Terrorismo",$H$21="Trámites, OPAs y Consultas de Acceso a la Información Pública"),"No Aplica",'5. Valoración de Controles'!$Q23))</f>
        <v>0</v>
      </c>
      <c r="AA23" s="52" t="str">
        <f>IF($H$21="","",
IF(OR($H$21="Corrupción",$H$21="Lavado de Activos",$H$21="Financiación del Terrorismo",$H$21="Trámites, OPAs y Consultas de Acceso a la Información Pública"),"No aplica",'5. Valoración de Controles'!$R23))</f>
        <v/>
      </c>
      <c r="AB23" s="129"/>
      <c r="AC23" s="189"/>
      <c r="AD23" s="129"/>
      <c r="AE23" s="189"/>
      <c r="AF23" s="127"/>
      <c r="AG23" s="131"/>
      <c r="AH23" s="187"/>
      <c r="AI23" s="191"/>
      <c r="AJ23" s="193"/>
      <c r="AK23" s="186"/>
      <c r="AL23" s="19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row>
    <row r="24" spans="1:67" ht="31.5" customHeight="1">
      <c r="A24" s="132">
        <v>6</v>
      </c>
      <c r="B24" s="133" t="str">
        <f>'2. Identificación del Riesgo'!B24:B26</f>
        <v>Gestión del Talento Humano</v>
      </c>
      <c r="C24" s="133" t="str">
        <f>IF('2. Identificación del Riesgo'!C24:C26="","",'2. Identificación del Riesgo'!C24:C26)</f>
        <v>Situaciones administrativas</v>
      </c>
      <c r="D24" s="133" t="str">
        <f>IF('2. Identificación del Riesgo'!D24:D26="","",'2. Identificación del Riesgo'!D24:D26)</f>
        <v>Afectación Económica o Presupuestal</v>
      </c>
      <c r="E24" s="133" t="str">
        <f>IF('2. Identificación del Riesgo'!E24:E26="","",'2. Identificación del Riesgo'!E24:E26)</f>
        <v>No presentar los informes del decreto 612 del 2018.</v>
      </c>
      <c r="F24" s="133" t="str">
        <f>IF('2. Identificación del Riesgo'!F24:F26="","",'2. Identificación del Riesgo'!F24:F26)</f>
        <v>no adecuada planeación en la ejecución del plan estratégico del talento humano.</v>
      </c>
      <c r="G24" s="133" t="str">
        <f>IF('2. Identificación del Riesgo'!G24:G26="","",'2. Identificación del Riesgo'!G24:G26)</f>
        <v>Posibilidad de Afectación Económica o Presupuestal por el Incumplimiento del Decreto 612 del 2018 debido a la no adecuada planeación en la ejecución del plan estratégico del talento humano.</v>
      </c>
      <c r="H24" s="133" t="str">
        <f>IF('2. Identificación del Riesgo'!H24:H26="","",'2. Identificación del Riesgo'!H24:H26)</f>
        <v>Gestión</v>
      </c>
      <c r="I24" s="133" t="str">
        <f>IF('2. Identificación del Riesgo'!I24:I26="","",'2. Identificación del Riesgo'!I24:I26)</f>
        <v>Ejecución y Administración de procesos</v>
      </c>
      <c r="J24" s="133" t="str">
        <f>IF('2. Identificación del Riesgo'!J24:J26="","",'2. Identificación del Riesgo'!J24:J26)</f>
        <v>Alta: La actividad que conlleva el riesgo se ejecuta mínimo 500 veces al año y máximo 5000 veces por año</v>
      </c>
      <c r="K24" s="129" t="str">
        <f>'2. Identificación del Riesgo'!K24:K26</f>
        <v>Alta</v>
      </c>
      <c r="L24" s="130">
        <f>'2. Identificación del Riesgo'!L24:L26</f>
        <v>0.8</v>
      </c>
      <c r="M24" s="133" t="str">
        <f>IF(OR('2. Identificación del Riesgo'!H24:H26="Corrupción",'2. Identificación del Riesgo'!H24:H26="Lavado de Activos",'2. Identificación del Riesgo'!H24:H26="Financiación del Terrorismo",'2. Identificación del Riesgo'!H24:H26="Trámites, OPAs y Consultas de Acceso a la Información Pública"),"No Aplica",
IF('2. Identificación del Riesgo'!M24:M26="","",'2. Identificación del Riesgo'!M24:M26))</f>
        <v>Económico: Entre 100 y 500 SMLMV</v>
      </c>
      <c r="N24" s="129" t="str">
        <f>'2. Identificación del Riesgo'!N24:N26</f>
        <v>Mayor</v>
      </c>
      <c r="O24" s="130">
        <f>'2. Identificación del Riesgo'!O24:O26</f>
        <v>0.8</v>
      </c>
      <c r="P24" s="127" t="str">
        <f>'2. Identificación del Riesgo'!P24:P26</f>
        <v>Alto</v>
      </c>
      <c r="Q24" s="51" t="str">
        <f>IF($H$24="","",
IF(OR($H$24="Corrupción",$H$24="Lavado de Activos",$H$24="Financiación del Terrorismo",$H$24="Trámites, OPAs y Consultas de Acceso a la Información Pública"),'6.Valoración Control Corrupción'!$E24,'5. Valoración de Controles'!$H24))</f>
        <v xml:space="preserve">  </v>
      </c>
      <c r="R24" s="50">
        <f>IF($H$24="","",
IF(OR($H$24="Corrupción",$H$24="Lavado de Activos",$H$24="Financiación del Terrorismo",$H$24="Trámites, OPAs y Consultas de Acceso a la Información Pública"),"No Aplica",'5. Valoración de Controles'!$I24))</f>
        <v>0</v>
      </c>
      <c r="S24" s="50" t="str">
        <f>IF($H$24="","",
IF(OR($H$24="Corrupción",$H$24="Lavado de Activos",$H$24="Financiación del Terrorismo",$H$24="Trámites, OPAs y Consultas de Acceso a la Información Pública"),"No Aplica",'5. Valoración de Controles'!$J24))</f>
        <v/>
      </c>
      <c r="T24" s="50">
        <f>IF($H$24="","",
IF(OR($H$24="Corrupción",$H$24="Lavado de Activos",$H$24="Financiación del Terrorismo",$H$24="Trámites, OPAs y Consultas de Acceso a la Información Pública"),"No Aplica",'5. Valoración de Controles'!$K24))</f>
        <v>0</v>
      </c>
      <c r="U24" s="50">
        <f>IF($H$24="","",
IF(OR($H$24="Corrupción",$H$24="Lavado de Activos",$H$24="Financiación del Terrorismo",$H$24="Trámites, OPAs y Consultas de Acceso a la Información Pública"),"No Aplica",'5. Valoración de Controles'!$L24))</f>
        <v>0</v>
      </c>
      <c r="V24" s="50">
        <f>IF($H$24="","",
IF(OR($H$24="Corrupción",$H$24="Lavado de Activos",$H$24="Financiación del Terrorismo",$H$24="Trámites, OPAs y Consultas de Acceso a la Información Pública"),"No Aplica",'5. Valoración de Controles'!$M24))</f>
        <v>0</v>
      </c>
      <c r="W24" s="50">
        <f>IF($H$24="","",
IF(OR($H$24="Corrupción",$H$24="Lavado de Activos",$H$24="Financiación del Terrorismo",$H$24="Trámites, OPAs y Consultas de Acceso a la Información Pública"),"No Aplica",'5. Valoración de Controles'!$N24))</f>
        <v>0</v>
      </c>
      <c r="X24" s="68">
        <f>IF($H$24="","",
IF(OR($H$24="Corrupción",$H$24="Lavado de Activos",$H$24="Financiación del Terrorismo",$H$24="Trámites, OPAs y Consultas de Acceso a la Información Pública"),"No Aplica",'5. Valoración de Controles'!$O24))</f>
        <v>0</v>
      </c>
      <c r="Y24" s="68">
        <f>IF($H$24="","",
IF(OR($H$24="Corrupción",$H$24="Lavado de Activos",$H$24="Financiación del Terrorismo",$H$24="Trámites, OPAs y Consultas de Acceso a la Información Pública"),"No Aplica",'5. Valoración de Controles'!$P24))</f>
        <v>0</v>
      </c>
      <c r="Z24" s="68">
        <f>IF($H$24="","",
IF(OR($H$24="Corrupción",$H$24="Lavado de Activos",$H$24="Financiación del Terrorismo",$H$24="Trámites, OPAs y Consultas de Acceso a la Información Pública"),"No Aplica",'5. Valoración de Controles'!$Q24))</f>
        <v>0</v>
      </c>
      <c r="AA24" s="52" t="str">
        <f>IF($H$24="","",
IF(OR($H$24="Corrupción",$H$24="Lavado de Activos",$H$24="Financiación del Terrorismo",$H$24="Trámites, OPAs y Consultas de Acceso a la Información Pública"),"No aplica",'5. Valoración de Controles'!$R24))</f>
        <v/>
      </c>
      <c r="AB24" s="129" t="str">
        <f>IF(H24="","",
IF(OR(H24="Corrupción",H24="Lavado de Activos",H24="Financiación del Terrorismo",H24="Trámites, OPAs y Consultas de Acceso a la Información Pública"),'6.Valoración Control Corrupción'!W24:W26,
IF(OR(H24&lt;&gt;"Corrupción",H24&lt;&gt;"Lavado de Activos",H24&lt;&gt;"Financiación del Terrorismo",H24&lt;&gt;"Trámites, OPAs y Consultas de Acceso a la Información Pública"),IF(AC24="","",
IF(AND(AC24&gt;0,AC24&lt;0.4),"Muy Baja",
IF(AND(AC24&gt;=0.4,AC24&lt;0.6),"Baja",
IF(AND(AC24&gt;=0.6,AC24&lt;0.8),"Media",
IF(AND(AC24&gt;=0.8,AC24&lt;1),"Alta",
IF(AC24&gt;=1,"Muy Alta","")))))))))</f>
        <v>Alta</v>
      </c>
      <c r="AC24" s="188">
        <f>IF(H24="","",
IF(OR(H24="Corrupción",H24="Lavado de Activos",H24="Financiación del Terrorismo",H24="Trámites, OPAs y Consultas de Acceso a la Información Pública"),"No aplica",
IF(OR(H24&lt;&gt;"Corrupción",H24&lt;&gt;"Lavado de Activos",H24&lt;&gt;"Financiación del Terrorismo",H24&lt;&gt;"Trámites, OPAs y Consultas de Acceso a la Información Pública"),
IF('5. Valoración de Controles'!U26&gt;0,'5. Valoración de Controles'!U26,
IF('5. Valoración de Controles'!U25&gt;0,'5. Valoración de Controles'!U25,
IF('5. Valoración de Controles'!U24&gt;0,'5. Valoración de Controles'!U24,L24))))))</f>
        <v>0.8</v>
      </c>
      <c r="AD24" s="129" t="str">
        <f>IF(H24="","",
IF(OR(H24="Corrupción",H24="Lavado de Activos",H24="Financiación del Terrorismo",H24="Trámites, OPAs y Consultas de Acceso a la Información Pública"),'3. Impacto Riesgo de Corrupción'!Z24:Z26,
IF(OR(H24&lt;&gt;"Corrupción",H24&lt;&gt;"Lavado de Activos",H24&lt;&gt;"Financiación del Terrorismo",H24&lt;&gt;"Trámites, OPAs y Consultas de Acceso a la Información Pública"),
IF(AE24="","",
IF(AND(AE24&gt;0,AE24&lt;0.4),"Leve",
IF(AND(AE24&gt;=0.4,AE24&lt;0.6),"Menor",
IF(AND(AE24&gt;=0.6,AE24&lt;0.8),"Moderado",
IF(AND(AE24&gt;=0.8,AE24&lt;1),"Mayor",
IF(AE24&gt;=1,"Catastrófico","")))))))))</f>
        <v>Mayor</v>
      </c>
      <c r="AE24" s="188">
        <f>IF(H24="","",
IF(OR(H24="Corrupción",H24="Lavado de Activos",H24="Financiación del Terrorismo",H24="Trámites, OPAs y Consultas de Acceso a la Información Pública"),"No aplica",
IF(OR(H24&lt;&gt;"Corrupción",H24&lt;&gt;"Lavado de Activos",H24&lt;&gt;"Financiación del Terrorismo",H24&lt;&gt;"Trámites, OPAs y Consultas de Acceso a la Información Pública"),
IF('5. Valoración de Controles'!V26&gt;0,'5. Valoración de Controles'!V26,
IF('5. Valoración de Controles'!V25&gt;0,'5. Valoración de Controles'!V25,
IF('5. Valoración de Controles'!V24&gt;0,'5. Valoración de Controles'!V24,O24))))))</f>
        <v>0.8</v>
      </c>
      <c r="AF24" s="127" t="str">
        <f t="shared" ref="AF24" si="12">IF(AND(AB24="Muy Alta",OR(AD24="Leve",AD24="Menor",AD24="Moderado",AD24="Mayor")),"Alto",
IF(AND(AB24="Alta",OR(AD24="Leve",AD24="Menor")),"Moderado",
IF(AND(AB24="Alta",OR(AD24="Moderado",AD24="Mayor")),"Alto",
IF(AND(AB24="Media",OR(AD24="Leve",AD24="Menor",AD24="Moderado")),"Moderado",
IF(AND(AB24="Media",OR(AD24="Mayor")),"Alto",
IF(AND(AB24="Baja",OR(AD24="Leve")),"Bajo",
IF(AND(OR(AB24="Baja",AB24="Improbable"),OR(AD24="Menor",AD24="Moderado")),"Moderado",
IF(AND(OR(AB24="Baja",AB24="Improbable"),AD24="Mayor"),"Alto",
IF(AND(AB24="Muy Baja",OR(AD24="Leve",AD24="Menor")),"Bajo",
IF(AND(OR(AB24="Muy Baja",AB24="Rara vez"),OR(AD24="Moderado")),"Moderado",
IF(AND(OR(AB24="Muy Baja",AB24="Rara vez"),AD24="Mayor"),"Alto",
IF(AND(OR(AB24="Casi seguro",AB24="Probable",AB24="Posible"),AD24="Mayor"),"Extremo",
IF(AND(AB24="Casi seguro",AD24="Moderado"),"Extremo",
IF(AND(OR(AB24="Probable",AB24="Posible"),OR(AD24="Moderado")),"Alto",
IF(AD24="Catastrófico","Extremo","")))))))))))))))</f>
        <v>Alto</v>
      </c>
      <c r="AG24" s="131" t="s">
        <v>69</v>
      </c>
      <c r="AH24" s="158" t="str">
        <f t="shared" ref="AH24" si="13">IF(AG24="Reducir (Mitigar)","Debe establecer el plan de acción a implementar para mitigar el nivel del riesgo",
IF(AG24="Reducir (Transferir)","No amerita plan de acción. Debe tercerizar la actividad que genera este riesgo o adquirir polizas para evitar responsabilidad economica, sin embargo mantiene la responsabilidad reputacional",
IF(AG24="Aceptar","No amerita plan de acción. Asuma las consecuencias de la materialización del riesgo",
IF(AG24="Evitar","No amerita plan de acción. No ejecute la actividad que genera el riesgo",
IF(AG24="Reducir","Debe establecer el plan de acción a implementar para mitigar el nivel del riesgo",
IF(AG24="Compartir","No amerita plan de acción. Comparta el riesgo con una parte interesada que pueda gestionarlo con mas eficacia",""))))))</f>
        <v>Debe establecer el plan de acción a implementar para mitigar el nivel del riesgo</v>
      </c>
      <c r="AI24" s="190" t="s">
        <v>398</v>
      </c>
      <c r="AJ24" s="192">
        <v>44805</v>
      </c>
      <c r="AK24" s="185" t="str">
        <f t="shared" ref="AK24" si="14">IF(AI24="","","∑ Peso porcentual de cada acción definida")</f>
        <v>∑ Peso porcentual de cada acción definida</v>
      </c>
      <c r="AL24" s="128" t="s">
        <v>397</v>
      </c>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row>
    <row r="25" spans="1:67" ht="31.5" customHeight="1">
      <c r="A25" s="132"/>
      <c r="B25" s="133"/>
      <c r="C25" s="133"/>
      <c r="D25" s="133"/>
      <c r="E25" s="133"/>
      <c r="F25" s="133"/>
      <c r="G25" s="133"/>
      <c r="H25" s="133"/>
      <c r="I25" s="133"/>
      <c r="J25" s="133"/>
      <c r="K25" s="129"/>
      <c r="L25" s="130"/>
      <c r="M25" s="133"/>
      <c r="N25" s="129"/>
      <c r="O25" s="130"/>
      <c r="P25" s="127"/>
      <c r="Q25" s="51" t="str">
        <f>IF($H$24="","",
IF(OR($H$24="Corrupción",$H$24="Lavado de Activos",$H$24="Financiación del Terrorismo",$H$24="Trámites, OPAs y Consultas de Acceso a la Información Pública"),'6.Valoración Control Corrupción'!$E25,'5. Valoración de Controles'!$H25))</f>
        <v xml:space="preserve">  </v>
      </c>
      <c r="R25" s="50">
        <f>IF($H$24="","",
IF(OR($H$24="Corrupción",$H$24="Lavado de Activos",$H$24="Financiación del Terrorismo",$H$24="Trámites, OPAs y Consultas de Acceso a la Información Pública"),"No Aplica",'5. Valoración de Controles'!$I25))</f>
        <v>0</v>
      </c>
      <c r="S25" s="50" t="str">
        <f>IF($H$24="","",
IF(OR($H$24="Corrupción",$H$24="Lavado de Activos",$H$24="Financiación del Terrorismo",$H$24="Trámites, OPAs y Consultas de Acceso a la Información Pública"),"No Aplica",'5. Valoración de Controles'!$J25))</f>
        <v/>
      </c>
      <c r="T25" s="50">
        <f>IF($H$24="","",
IF(OR($H$24="Corrupción",$H$24="Lavado de Activos",$H$24="Financiación del Terrorismo",$H$24="Trámites, OPAs y Consultas de Acceso a la Información Pública"),"No Aplica",'5. Valoración de Controles'!$K25))</f>
        <v>0</v>
      </c>
      <c r="U25" s="50">
        <f>IF($H$24="","",
IF(OR($H$24="Corrupción",$H$24="Lavado de Activos",$H$24="Financiación del Terrorismo",$H$24="Trámites, OPAs y Consultas de Acceso a la Información Pública"),"No Aplica",'5. Valoración de Controles'!$L25))</f>
        <v>0</v>
      </c>
      <c r="V25" s="50">
        <f>IF($H$24="","",
IF(OR($H$24="Corrupción",$H$24="Lavado de Activos",$H$24="Financiación del Terrorismo",$H$24="Trámites, OPAs y Consultas de Acceso a la Información Pública"),"No Aplica",'5. Valoración de Controles'!$M25))</f>
        <v>0</v>
      </c>
      <c r="W25" s="50">
        <f>IF($H$24="","",
IF(OR($H$24="Corrupción",$H$24="Lavado de Activos",$H$24="Financiación del Terrorismo",$H$24="Trámites, OPAs y Consultas de Acceso a la Información Pública"),"No Aplica",'5. Valoración de Controles'!$N25))</f>
        <v>0</v>
      </c>
      <c r="X25" s="68">
        <f>IF($H$24="","",
IF(OR($H$24="Corrupción",$H$24="Lavado de Activos",$H$24="Financiación del Terrorismo",$H$24="Trámites, OPAs y Consultas de Acceso a la Información Pública"),"No Aplica",'5. Valoración de Controles'!$O25))</f>
        <v>0</v>
      </c>
      <c r="Y25" s="68">
        <f>IF($H$24="","",
IF(OR($H$24="Corrupción",$H$24="Lavado de Activos",$H$24="Financiación del Terrorismo",$H$24="Trámites, OPAs y Consultas de Acceso a la Información Pública"),"No Aplica",'5. Valoración de Controles'!$P25))</f>
        <v>0</v>
      </c>
      <c r="Z25" s="68">
        <f>IF($H$24="","",
IF(OR($H$24="Corrupción",$H$24="Lavado de Activos",$H$24="Financiación del Terrorismo",$H$24="Trámites, OPAs y Consultas de Acceso a la Información Pública"),"No Aplica",'5. Valoración de Controles'!$Q25))</f>
        <v>0</v>
      </c>
      <c r="AA25" s="52" t="str">
        <f>IF($H$24="","",
IF(OR($H$24="Corrupción",$H$24="Lavado de Activos",$H$24="Financiación del Terrorismo",$H$24="Trámites, OPAs y Consultas de Acceso a la Información Pública"),"No aplica",'5. Valoración de Controles'!$R25))</f>
        <v/>
      </c>
      <c r="AB25" s="129"/>
      <c r="AC25" s="189"/>
      <c r="AD25" s="129"/>
      <c r="AE25" s="189"/>
      <c r="AF25" s="127"/>
      <c r="AG25" s="131"/>
      <c r="AH25" s="187"/>
      <c r="AI25" s="191"/>
      <c r="AJ25" s="193"/>
      <c r="AK25" s="186"/>
      <c r="AL25" s="19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row>
    <row r="26" spans="1:67" ht="31.5" customHeight="1">
      <c r="A26" s="132"/>
      <c r="B26" s="133"/>
      <c r="C26" s="133"/>
      <c r="D26" s="133"/>
      <c r="E26" s="133"/>
      <c r="F26" s="133"/>
      <c r="G26" s="133"/>
      <c r="H26" s="133"/>
      <c r="I26" s="133"/>
      <c r="J26" s="133"/>
      <c r="K26" s="129"/>
      <c r="L26" s="130"/>
      <c r="M26" s="133"/>
      <c r="N26" s="129"/>
      <c r="O26" s="130"/>
      <c r="P26" s="127"/>
      <c r="Q26" s="51" t="str">
        <f>IF($H$24="","",
IF(OR($H$24="Corrupción",$H$24="Lavado de Activos",$H$24="Financiación del Terrorismo",$H$24="Trámites, OPAs y Consultas de Acceso a la Información Pública"),'6.Valoración Control Corrupción'!$E26,'5. Valoración de Controles'!$H26))</f>
        <v xml:space="preserve">  </v>
      </c>
      <c r="R26" s="50">
        <f>IF($H$24="","",
IF(OR($H$24="Corrupción",$H$24="Lavado de Activos",$H$24="Financiación del Terrorismo",$H$24="Trámites, OPAs y Consultas de Acceso a la Información Pública"),"No Aplica",'5. Valoración de Controles'!$I26))</f>
        <v>0</v>
      </c>
      <c r="S26" s="50" t="str">
        <f>IF($H$24="","",
IF(OR($H$24="Corrupción",$H$24="Lavado de Activos",$H$24="Financiación del Terrorismo",$H$24="Trámites, OPAs y Consultas de Acceso a la Información Pública"),"No Aplica",'5. Valoración de Controles'!$J26))</f>
        <v/>
      </c>
      <c r="T26" s="50">
        <f>IF($H$24="","",
IF(OR($H$24="Corrupción",$H$24="Lavado de Activos",$H$24="Financiación del Terrorismo",$H$24="Trámites, OPAs y Consultas de Acceso a la Información Pública"),"No Aplica",'5. Valoración de Controles'!$K26))</f>
        <v>0</v>
      </c>
      <c r="U26" s="50">
        <f>IF($H$24="","",
IF(OR($H$24="Corrupción",$H$24="Lavado de Activos",$H$24="Financiación del Terrorismo",$H$24="Trámites, OPAs y Consultas de Acceso a la Información Pública"),"No Aplica",'5. Valoración de Controles'!$L26))</f>
        <v>0</v>
      </c>
      <c r="V26" s="50">
        <f>IF($H$24="","",
IF(OR($H$24="Corrupción",$H$24="Lavado de Activos",$H$24="Financiación del Terrorismo",$H$24="Trámites, OPAs y Consultas de Acceso a la Información Pública"),"No Aplica",'5. Valoración de Controles'!$M26))</f>
        <v>0</v>
      </c>
      <c r="W26" s="50">
        <f>IF($H$24="","",
IF(OR($H$24="Corrupción",$H$24="Lavado de Activos",$H$24="Financiación del Terrorismo",$H$24="Trámites, OPAs y Consultas de Acceso a la Información Pública"),"No Aplica",'5. Valoración de Controles'!$N26))</f>
        <v>0</v>
      </c>
      <c r="X26" s="68">
        <f>IF($H$24="","",
IF(OR($H$24="Corrupción",$H$24="Lavado de Activos",$H$24="Financiación del Terrorismo",$H$24="Trámites, OPAs y Consultas de Acceso a la Información Pública"),"No Aplica",'5. Valoración de Controles'!$O26))</f>
        <v>0</v>
      </c>
      <c r="Y26" s="68">
        <f>IF($H$24="","",
IF(OR($H$24="Corrupción",$H$24="Lavado de Activos",$H$24="Financiación del Terrorismo",$H$24="Trámites, OPAs y Consultas de Acceso a la Información Pública"),"No Aplica",'5. Valoración de Controles'!$P26))</f>
        <v>0</v>
      </c>
      <c r="Z26" s="68">
        <f>IF($H$24="","",
IF(OR($H$24="Corrupción",$H$24="Lavado de Activos",$H$24="Financiación del Terrorismo",$H$24="Trámites, OPAs y Consultas de Acceso a la Información Pública"),"No Aplica",'5. Valoración de Controles'!$Q26))</f>
        <v>0</v>
      </c>
      <c r="AA26" s="52" t="str">
        <f>IF($H$24="","",
IF(OR($H$24="Corrupción",$H$24="Lavado de Activos",$H$24="Financiación del Terrorismo",$H$24="Trámites, OPAs y Consultas de Acceso a la Información Pública"),"No aplica",'5. Valoración de Controles'!$R26))</f>
        <v/>
      </c>
      <c r="AB26" s="129"/>
      <c r="AC26" s="189"/>
      <c r="AD26" s="129"/>
      <c r="AE26" s="189"/>
      <c r="AF26" s="127"/>
      <c r="AG26" s="131"/>
      <c r="AH26" s="187"/>
      <c r="AI26" s="191"/>
      <c r="AJ26" s="193"/>
      <c r="AK26" s="186"/>
      <c r="AL26" s="19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row>
    <row r="27" spans="1:67" ht="31.5" customHeight="1">
      <c r="A27" s="132">
        <v>7</v>
      </c>
      <c r="B27" s="133" t="str">
        <f>'2. Identificación del Riesgo'!B27:B29</f>
        <v>Gestión del Talento Humano</v>
      </c>
      <c r="C27" s="133" t="str">
        <f>IF('2. Identificación del Riesgo'!C27:C29="","",'2. Identificación del Riesgo'!C27:C29)</f>
        <v>Actividades de desvinculación y traslado (funcionarios).</v>
      </c>
      <c r="D27" s="133" t="str">
        <f>IF('2. Identificación del Riesgo'!D27:D29="","",'2. Identificación del Riesgo'!D27:D29)</f>
        <v>Afectación Económica (o presupuestal) y Reputacional</v>
      </c>
      <c r="E27" s="133" t="str">
        <f>IF('2. Identificación del Riesgo'!E27:E29="","",'2. Identificación del Riesgo'!E27:E29)</f>
        <v>por la alta rotación de personal de planta (carrera administrativa y provisional)</v>
      </c>
      <c r="F27" s="133" t="str">
        <f>IF('2. Identificación del Riesgo'!F27:F29="","",'2. Identificación del Riesgo'!F27:F29)</f>
        <v>Debido a la falta de lineamientos y herramientas institucionalizados para una adecuada transferencia de conocimiento.</v>
      </c>
      <c r="G27" s="133" t="str">
        <f>IF('2. Identificación del Riesgo'!G27:G29="","",'2. Identificación del Riesgo'!G27:G29)</f>
        <v>Posibilidad de afectación economica o presupuestal, por la alta rotación de personal de planta, debido a la falta de lineamientos y herramientas institucionalizados para una adecuada trasferencia de conocimiento.</v>
      </c>
      <c r="H27" s="133" t="str">
        <f>IF('2. Identificación del Riesgo'!H27:H29="","",'2. Identificación del Riesgo'!H27:H29)</f>
        <v>Fuga de Capital Intelectual</v>
      </c>
      <c r="I27" s="133" t="str">
        <f>IF('2. Identificación del Riesgo'!I27:I29="","",'2. Identificación del Riesgo'!I27:I29)</f>
        <v>Usuarios, productos y practicas, organizacionales</v>
      </c>
      <c r="J27" s="133" t="str">
        <f>IF('2. Identificación del Riesgo'!J27:J29="","",'2. Identificación del Riesgo'!J27:J29)</f>
        <v>Media: La actividad que conlleva el riesgo se ejecuta de 24 a 500 veces por año</v>
      </c>
      <c r="K27" s="129" t="str">
        <f>'2. Identificación del Riesgo'!K27:K29</f>
        <v>Media</v>
      </c>
      <c r="L27" s="130">
        <f>'2. Identificación del Riesgo'!L27:L29</f>
        <v>0.6</v>
      </c>
      <c r="M27" s="133" t="str">
        <f>IF(OR('2. Identificación del Riesgo'!H27:H29="Corrupción",'2. Identificación del Riesgo'!H27:H29="Lavado de Activos",'2. Identificación del Riesgo'!H27:H29="Financiación del Terrorismo",'2. Identificación del Riesgo'!H27:H29="Trámites, OPAs y Consultas de Acceso a la Información Pública"),"No Aplica",
IF('2. Identificación del Riesgo'!M27:M29="","",'2. Identificación del Riesgo'!M27:M29))</f>
        <v>Reputacional: El riesgo afecta la imagen de de la entidad con efecto publicitario sostenido a nivel de sector administrativo, nivel departamental o municipal</v>
      </c>
      <c r="N27" s="129" t="str">
        <f>'2. Identificación del Riesgo'!N27:N29</f>
        <v>Mayor</v>
      </c>
      <c r="O27" s="130">
        <f>'2. Identificación del Riesgo'!O27:O29</f>
        <v>0.8</v>
      </c>
      <c r="P27" s="127" t="str">
        <f>'2. Identificación del Riesgo'!P27:P29</f>
        <v>Alto</v>
      </c>
      <c r="Q27" s="51" t="str">
        <f>IF($H$27="","",
IF(OR($H$27="Corrupción",$H$27="Lavado de Activos",$H$27="Financiación del Terrorismo",$H$27="Trámites, OPAs y Consultas de Acceso a la Información Pública"),'6.Valoración Control Corrupción'!$E27,'5. Valoración de Controles'!$H27))</f>
        <v>El Jefe Inmediato verifica el acta de entrega de puesto de trabajo con sus respectivos soportes, remitida por el funcionario al momento de una desvinculación o traslado laboral.</v>
      </c>
      <c r="R27" s="50" t="str">
        <f>IF($H$27="","",
IF(OR($H$27="Corrupción",$H$27="Lavado de Activos",$H$27="Financiación del Terrorismo",$H$27="Trámites, OPAs y Consultas de Acceso a la Información Pública"),"No Aplica",'5. Valoración de Controles'!$I27))</f>
        <v>Detectivo</v>
      </c>
      <c r="S27" s="50" t="str">
        <f>IF($H$27="","",
IF(OR($H$27="Corrupción",$H$27="Lavado de Activos",$H$27="Financiación del Terrorismo",$H$27="Trámites, OPAs y Consultas de Acceso a la Información Pública"),"No Aplica",'5. Valoración de Controles'!$J27))</f>
        <v>Afecta probabilidad</v>
      </c>
      <c r="T27" s="50" t="str">
        <f>IF($H$27="","",
IF(OR($H$27="Corrupción",$H$27="Lavado de Activos",$H$27="Financiación del Terrorismo",$H$27="Trámites, OPAs y Consultas de Acceso a la Información Pública"),"No Aplica",'5. Valoración de Controles'!$K27))</f>
        <v>Manual</v>
      </c>
      <c r="U27" s="50" t="str">
        <f>IF($H$27="","",
IF(OR($H$27="Corrupción",$H$27="Lavado de Activos",$H$27="Financiación del Terrorismo",$H$27="Trámites, OPAs y Consultas de Acceso a la Información Pública"),"No Aplica",'5. Valoración de Controles'!$L27))</f>
        <v>Documentado</v>
      </c>
      <c r="V27" s="50" t="str">
        <f>IF($H$27="","",
IF(OR($H$27="Corrupción",$H$27="Lavado de Activos",$H$27="Financiación del Terrorismo",$H$27="Trámites, OPAs y Consultas de Acceso a la Información Pública"),"No Aplica",'5. Valoración de Controles'!$M27))</f>
        <v>Continua</v>
      </c>
      <c r="W27" s="50" t="str">
        <f>IF($H$27="","",
IF(OR($H$27="Corrupción",$H$27="Lavado de Activos",$H$27="Financiación del Terrorismo",$H$27="Trámites, OPAs y Consultas de Acceso a la Información Pública"),"No Aplica",'5. Valoración de Controles'!$N27))</f>
        <v>Con registro</v>
      </c>
      <c r="X27" s="68" t="str">
        <f>IF($H$27="","",
IF(OR($H$27="Corrupción",$H$27="Lavado de Activos",$H$27="Financiación del Terrorismo",$H$27="Trámites, OPAs y Consultas de Acceso a la Información Pública"),"No Aplica",'5. Valoración de Controles'!$O27))</f>
        <v>Historias Laborales</v>
      </c>
      <c r="Y27" s="68" t="str">
        <f>IF($H$27="","",
IF(OR($H$27="Corrupción",$H$27="Lavado de Activos",$H$27="Financiación del Terrorismo",$H$27="Trámites, OPAs y Consultas de Acceso a la Información Pública"),"No Aplica",'5. Valoración de Controles'!$P27))</f>
        <v>Acta de entrega firmada por el funcionario que recibe el puesto de trabajo, quien garantiza al jefe inmediato la entrega idonea del mismo.</v>
      </c>
      <c r="Z27" s="68" t="str">
        <f>IF($H$27="","",
IF(OR($H$27="Corrupción",$H$27="Lavado de Activos",$H$27="Financiación del Terrorismo",$H$27="Trámites, OPAs y Consultas de Acceso a la Información Pública"),"No Aplica",'5. Valoración de Controles'!$Q27))</f>
        <v xml:space="preserve">Si el funcionario que recibe el puesto de trabajo no esta conforme con la entrega, el jefe inmediato solicita fortalecer dicha entrega y se condiciona el pago de nomina. </v>
      </c>
      <c r="AA27" s="52">
        <f>IF($H$27="","",
IF(OR($H$27="Corrupción",$H$27="Lavado de Activos",$H$27="Financiación del Terrorismo",$H$27="Trámites, OPAs y Consultas de Acceso a la Información Pública"),"No aplica",'5. Valoración de Controles'!$R27))</f>
        <v>0.3</v>
      </c>
      <c r="AB27" s="129" t="str">
        <f>IF(H27="","",
IF(OR(H27="Corrupción",H27="Lavado de Activos",H27="Financiación del Terrorismo",H27="Trámites, OPAs y Consultas de Acceso a la Información Pública"),'6.Valoración Control Corrupción'!W27:W29,
IF(OR(H27&lt;&gt;"Corrupción",H27&lt;&gt;"Lavado de Activos",H27&lt;&gt;"Financiación del Terrorismo",H27&lt;&gt;"Trámites, OPAs y Consultas de Acceso a la Información Pública"),IF(AC27="","",
IF(AND(AC27&gt;0,AC27&lt;0.4),"Muy Baja",
IF(AND(AC27&gt;=0.4,AC27&lt;0.6),"Baja",
IF(AND(AC27&gt;=0.6,AC27&lt;0.8),"Media",
IF(AND(AC27&gt;=0.8,AC27&lt;1),"Alta",
IF(AC27&gt;=1,"Muy Alta","")))))))))</f>
        <v>Muy Baja</v>
      </c>
      <c r="AC27" s="188">
        <f>IF(H27="","",
IF(OR(H27="Corrupción",H27="Lavado de Activos",H27="Financiación del Terrorismo",H27="Trámites, OPAs y Consultas de Acceso a la Información Pública"),"No aplica",
IF(OR(H27&lt;&gt;"Corrupción",H27&lt;&gt;"Lavado de Activos",H27&lt;&gt;"Financiación del Terrorismo",H27&lt;&gt;"Trámites, OPAs y Consultas de Acceso a la Información Pública"),
IF('5. Valoración de Controles'!U29&gt;0,'5. Valoración de Controles'!U29,
IF('5. Valoración de Controles'!U28&gt;0,'5. Valoración de Controles'!U28,
IF('5. Valoración de Controles'!U27&gt;0,'5. Valoración de Controles'!U27,L27))))))</f>
        <v>0.29399999999999998</v>
      </c>
      <c r="AD27" s="129" t="str">
        <f>IF(H27="","",
IF(OR(H27="Corrupción",H27="Lavado de Activos",H27="Financiación del Terrorismo",H27="Trámites, OPAs y Consultas de Acceso a la Información Pública"),'3. Impacto Riesgo de Corrupción'!Z27:Z29,
IF(OR(H27&lt;&gt;"Corrupción",H27&lt;&gt;"Lavado de Activos",H27&lt;&gt;"Financiación del Terrorismo",H27&lt;&gt;"Trámites, OPAs y Consultas de Acceso a la Información Pública"),
IF(AE27="","",
IF(AND(AE27&gt;0,AE27&lt;0.4),"Leve",
IF(AND(AE27&gt;=0.4,AE27&lt;0.6),"Menor",
IF(AND(AE27&gt;=0.6,AE27&lt;0.8),"Moderado",
IF(AND(AE27&gt;=0.8,AE27&lt;1),"Mayor",
IF(AE27&gt;=1,"Catastrófico","")))))))))</f>
        <v>Mayor</v>
      </c>
      <c r="AE27" s="188">
        <f>IF(H27="","",
IF(OR(H27="Corrupción",H27="Lavado de Activos",H27="Financiación del Terrorismo",H27="Trámites, OPAs y Consultas de Acceso a la Información Pública"),"No aplica",
IF(OR(H27&lt;&gt;"Corrupción",H27&lt;&gt;"Lavado de Activos",H27&lt;&gt;"Financiación del Terrorismo",H27&lt;&gt;"Trámites, OPAs y Consultas de Acceso a la Información Pública"),
IF('5. Valoración de Controles'!V29&gt;0,'5. Valoración de Controles'!V29,
IF('5. Valoración de Controles'!V28&gt;0,'5. Valoración de Controles'!V28,
IF('5. Valoración de Controles'!V27&gt;0,'5. Valoración de Controles'!V27,O27))))))</f>
        <v>0.8</v>
      </c>
      <c r="AF27" s="127" t="str">
        <f t="shared" ref="AF27" si="15">IF(AND(AB27="Muy Alta",OR(AD27="Leve",AD27="Menor",AD27="Moderado",AD27="Mayor")),"Alto",
IF(AND(AB27="Alta",OR(AD27="Leve",AD27="Menor")),"Moderado",
IF(AND(AB27="Alta",OR(AD27="Moderado",AD27="Mayor")),"Alto",
IF(AND(AB27="Media",OR(AD27="Leve",AD27="Menor",AD27="Moderado")),"Moderado",
IF(AND(AB27="Media",OR(AD27="Mayor")),"Alto",
IF(AND(AB27="Baja",OR(AD27="Leve")),"Bajo",
IF(AND(OR(AB27="Baja",AB27="Improbable"),OR(AD27="Menor",AD27="Moderado")),"Moderado",
IF(AND(OR(AB27="Baja",AB27="Improbable"),AD27="Mayor"),"Alto",
IF(AND(AB27="Muy Baja",OR(AD27="Leve",AD27="Menor")),"Bajo",
IF(AND(OR(AB27="Muy Baja",AB27="Rara vez"),OR(AD27="Moderado")),"Moderado",
IF(AND(OR(AB27="Muy Baja",AB27="Rara vez"),AD27="Mayor"),"Alto",
IF(AND(OR(AB27="Casi seguro",AB27="Probable",AB27="Posible"),AD27="Mayor"),"Extremo",
IF(AND(AB27="Casi seguro",AD27="Moderado"),"Extremo",
IF(AND(OR(AB27="Probable",AB27="Posible"),OR(AD27="Moderado")),"Alto",
IF(AD27="Catastrófico","Extremo","")))))))))))))))</f>
        <v>Alto</v>
      </c>
      <c r="AG27" s="131" t="s">
        <v>69</v>
      </c>
      <c r="AH27" s="158" t="str">
        <f t="shared" ref="AH27" si="16">IF(AG27="Reducir (Mitigar)","Debe establecer el plan de acción a implementar para mitigar el nivel del riesgo",
IF(AG27="Reducir (Transferir)","No amerita plan de acción. Debe tercerizar la actividad que genera este riesgo o adquirir polizas para evitar responsabilidad economica, sin embargo mantiene la responsabilidad reputacional",
IF(AG27="Aceptar","No amerita plan de acción. Asuma las consecuencias de la materialización del riesgo",
IF(AG27="Evitar","No amerita plan de acción. No ejecute la actividad que genera el riesgo",
IF(AG27="Reducir","Debe establecer el plan de acción a implementar para mitigar el nivel del riesgo",
IF(AG27="Compartir","No amerita plan de acción. Comparta el riesgo con una parte interesada que pueda gestionarlo con mas eficacia",""))))))</f>
        <v>Debe establecer el plan de acción a implementar para mitigar el nivel del riesgo</v>
      </c>
      <c r="AI27" s="190" t="s">
        <v>448</v>
      </c>
      <c r="AJ27" s="192" t="s">
        <v>447</v>
      </c>
      <c r="AK27" s="185" t="str">
        <f t="shared" ref="AK27" si="17">IF(AI27="","","∑ Peso porcentual de cada acción definida")</f>
        <v>∑ Peso porcentual de cada acción definida</v>
      </c>
      <c r="AL27" s="128" t="s">
        <v>449</v>
      </c>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row>
    <row r="28" spans="1:67" ht="31.5" customHeight="1">
      <c r="A28" s="132"/>
      <c r="B28" s="133"/>
      <c r="C28" s="133"/>
      <c r="D28" s="133"/>
      <c r="E28" s="133"/>
      <c r="F28" s="133"/>
      <c r="G28" s="133"/>
      <c r="H28" s="133"/>
      <c r="I28" s="133"/>
      <c r="J28" s="133"/>
      <c r="K28" s="129"/>
      <c r="L28" s="130"/>
      <c r="M28" s="133"/>
      <c r="N28" s="129"/>
      <c r="O28" s="130"/>
      <c r="P28" s="127"/>
      <c r="Q28" s="51" t="str">
        <f>IF($H$27="","",
IF(OR($H$27="Corrupción",$H$27="Lavado de Activos",$H$27="Financiación del Terrorismo",$H$27="Trámites, OPAs y Consultas de Acceso a la Información Pública"),'6.Valoración Control Corrupción'!$E28,'5. Valoración de Controles'!$H28))</f>
        <v>El funcionario realiza el informe o charla en la que transfiere el conocimiento adquirido, producto de una capacitación brindada por el IDIGER mediante su Plan Institucional de Capacitación.</v>
      </c>
      <c r="R28" s="50" t="str">
        <f>IF($H$27="","",
IF(OR($H$27="Corrupción",$H$27="Lavado de Activos",$H$27="Financiación del Terrorismo",$H$27="Trámites, OPAs y Consultas de Acceso a la Información Pública"),"No Aplica",'5. Valoración de Controles'!$I28))</f>
        <v>Detectivo</v>
      </c>
      <c r="S28" s="50" t="str">
        <f>IF($H$27="","",
IF(OR($H$27="Corrupción",$H$27="Lavado de Activos",$H$27="Financiación del Terrorismo",$H$27="Trámites, OPAs y Consultas de Acceso a la Información Pública"),"No Aplica",'5. Valoración de Controles'!$J28))</f>
        <v>Afecta probabilidad</v>
      </c>
      <c r="T28" s="50" t="str">
        <f>IF($H$27="","",
IF(OR($H$27="Corrupción",$H$27="Lavado de Activos",$H$27="Financiación del Terrorismo",$H$27="Trámites, OPAs y Consultas de Acceso a la Información Pública"),"No Aplica",'5. Valoración de Controles'!$K28))</f>
        <v>Manual</v>
      </c>
      <c r="U28" s="50" t="str">
        <f>IF($H$27="","",
IF(OR($H$27="Corrupción",$H$27="Lavado de Activos",$H$27="Financiación del Terrorismo",$H$27="Trámites, OPAs y Consultas de Acceso a la Información Pública"),"No Aplica",'5. Valoración de Controles'!$L28))</f>
        <v>Documentado</v>
      </c>
      <c r="V28" s="50" t="str">
        <f>IF($H$27="","",
IF(OR($H$27="Corrupción",$H$27="Lavado de Activos",$H$27="Financiación del Terrorismo",$H$27="Trámites, OPAs y Consultas de Acceso a la Información Pública"),"No Aplica",'5. Valoración de Controles'!$M28))</f>
        <v>Continua</v>
      </c>
      <c r="W28" s="50" t="str">
        <f>IF($H$27="","",
IF(OR($H$27="Corrupción",$H$27="Lavado de Activos",$H$27="Financiación del Terrorismo",$H$27="Trámites, OPAs y Consultas de Acceso a la Información Pública"),"No Aplica",'5. Valoración de Controles'!$N28))</f>
        <v>Con registro</v>
      </c>
      <c r="X28" s="68" t="str">
        <f>IF($H$27="","",
IF(OR($H$27="Corrupción",$H$27="Lavado de Activos",$H$27="Financiación del Terrorismo",$H$27="Trámites, OPAs y Consultas de Acceso a la Información Pública"),"No Aplica",'5. Valoración de Controles'!$O28))</f>
        <v>Historias Laborales</v>
      </c>
      <c r="Y28" s="68" t="str">
        <f>IF($H$27="","",
IF(OR($H$27="Corrupción",$H$27="Lavado de Activos",$H$27="Financiación del Terrorismo",$H$27="Trámites, OPAs y Consultas de Acceso a la Información Pública"),"No Aplica",'5. Valoración de Controles'!$P28))</f>
        <v>Capacitación presencial o virtual para transferir el conocimiento a los funcionarios de la Entidad, o Elaboración de informe de los conocimientos adquiridos en la capacitación recibida.</v>
      </c>
      <c r="Z28" s="68" t="str">
        <f>IF($H$27="","",
IF(OR($H$27="Corrupción",$H$27="Lavado de Activos",$H$27="Financiación del Terrorismo",$H$27="Trámites, OPAs y Consultas de Acceso a la Información Pública"),"No Aplica",'5. Valoración de Controles'!$Q28))</f>
        <v>El control no permite identificar desviaciones o diferencias.</v>
      </c>
      <c r="AA28" s="52">
        <f>IF($H$27="","",
IF(OR($H$27="Corrupción",$H$27="Lavado de Activos",$H$27="Financiación del Terrorismo",$H$27="Trámites, OPAs y Consultas de Acceso a la Información Pública"),"No aplica",'5. Valoración de Controles'!$R28))</f>
        <v>0.3</v>
      </c>
      <c r="AB28" s="129"/>
      <c r="AC28" s="189"/>
      <c r="AD28" s="129"/>
      <c r="AE28" s="189"/>
      <c r="AF28" s="127"/>
      <c r="AG28" s="131"/>
      <c r="AH28" s="187"/>
      <c r="AI28" s="191"/>
      <c r="AJ28" s="193"/>
      <c r="AK28" s="186"/>
      <c r="AL28" s="19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row>
    <row r="29" spans="1:67" ht="31.5" customHeight="1">
      <c r="A29" s="132"/>
      <c r="B29" s="133"/>
      <c r="C29" s="133"/>
      <c r="D29" s="133"/>
      <c r="E29" s="133"/>
      <c r="F29" s="133"/>
      <c r="G29" s="133"/>
      <c r="H29" s="133"/>
      <c r="I29" s="133"/>
      <c r="J29" s="133"/>
      <c r="K29" s="129"/>
      <c r="L29" s="130"/>
      <c r="M29" s="133"/>
      <c r="N29" s="129"/>
      <c r="O29" s="130"/>
      <c r="P29" s="127"/>
      <c r="Q29" s="51" t="str">
        <f>IF($H$27="","",
IF(OR($H$27="Corrupción",$H$27="Lavado de Activos",$H$27="Financiación del Terrorismo",$H$27="Trámites, OPAs y Consultas de Acceso a la Información Pública"),'6.Valoración Control Corrupción'!$E29,'5. Valoración de Controles'!$H29))</f>
        <v xml:space="preserve">  </v>
      </c>
      <c r="R29" s="50">
        <f>IF($H$27="","",
IF(OR($H$27="Corrupción",$H$27="Lavado de Activos",$H$27="Financiación del Terrorismo",$H$27="Trámites, OPAs y Consultas de Acceso a la Información Pública"),"No Aplica",'5. Valoración de Controles'!$I29))</f>
        <v>0</v>
      </c>
      <c r="S29" s="50" t="str">
        <f>IF($H$27="","",
IF(OR($H$27="Corrupción",$H$27="Lavado de Activos",$H$27="Financiación del Terrorismo",$H$27="Trámites, OPAs y Consultas de Acceso a la Información Pública"),"No Aplica",'5. Valoración de Controles'!$J29))</f>
        <v/>
      </c>
      <c r="T29" s="50">
        <f>IF($H$27="","",
IF(OR($H$27="Corrupción",$H$27="Lavado de Activos",$H$27="Financiación del Terrorismo",$H$27="Trámites, OPAs y Consultas de Acceso a la Información Pública"),"No Aplica",'5. Valoración de Controles'!$K29))</f>
        <v>0</v>
      </c>
      <c r="U29" s="50">
        <f>IF($H$27="","",
IF(OR($H$27="Corrupción",$H$27="Lavado de Activos",$H$27="Financiación del Terrorismo",$H$27="Trámites, OPAs y Consultas de Acceso a la Información Pública"),"No Aplica",'5. Valoración de Controles'!$L29))</f>
        <v>0</v>
      </c>
      <c r="V29" s="50">
        <f>IF($H$27="","",
IF(OR($H$27="Corrupción",$H$27="Lavado de Activos",$H$27="Financiación del Terrorismo",$H$27="Trámites, OPAs y Consultas de Acceso a la Información Pública"),"No Aplica",'5. Valoración de Controles'!$M29))</f>
        <v>0</v>
      </c>
      <c r="W29" s="50">
        <f>IF($H$27="","",
IF(OR($H$27="Corrupción",$H$27="Lavado de Activos",$H$27="Financiación del Terrorismo",$H$27="Trámites, OPAs y Consultas de Acceso a la Información Pública"),"No Aplica",'5. Valoración de Controles'!$N29))</f>
        <v>0</v>
      </c>
      <c r="X29" s="68">
        <f>IF($H$27="","",
IF(OR($H$27="Corrupción",$H$27="Lavado de Activos",$H$27="Financiación del Terrorismo",$H$27="Trámites, OPAs y Consultas de Acceso a la Información Pública"),"No Aplica",'5. Valoración de Controles'!$O29))</f>
        <v>0</v>
      </c>
      <c r="Y29" s="68">
        <f>IF($H$27="","",
IF(OR($H$27="Corrupción",$H$27="Lavado de Activos",$H$27="Financiación del Terrorismo",$H$27="Trámites, OPAs y Consultas de Acceso a la Información Pública"),"No Aplica",'5. Valoración de Controles'!$P29))</f>
        <v>0</v>
      </c>
      <c r="Z29" s="68">
        <f>IF($H$27="","",
IF(OR($H$27="Corrupción",$H$27="Lavado de Activos",$H$27="Financiación del Terrorismo",$H$27="Trámites, OPAs y Consultas de Acceso a la Información Pública"),"No Aplica",'5. Valoración de Controles'!$Q29))</f>
        <v>0</v>
      </c>
      <c r="AA29" s="52" t="str">
        <f>IF($H$27="","",
IF(OR($H$27="Corrupción",$H$27="Lavado de Activos",$H$27="Financiación del Terrorismo",$H$27="Trámites, OPAs y Consultas de Acceso a la Información Pública"),"No aplica",'5. Valoración de Controles'!$R29))</f>
        <v/>
      </c>
      <c r="AB29" s="129"/>
      <c r="AC29" s="189"/>
      <c r="AD29" s="129"/>
      <c r="AE29" s="189"/>
      <c r="AF29" s="127"/>
      <c r="AG29" s="131"/>
      <c r="AH29" s="187"/>
      <c r="AI29" s="191"/>
      <c r="AJ29" s="193"/>
      <c r="AK29" s="186"/>
      <c r="AL29" s="19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row>
    <row r="30" spans="1:67" ht="31.5" customHeight="1">
      <c r="A30" s="132">
        <v>8</v>
      </c>
      <c r="B30" s="133" t="str">
        <f>'2. Identificación del Riesgo'!B30:B32</f>
        <v>Gestión del Talento Humano</v>
      </c>
      <c r="C30" s="133" t="str">
        <f>IF('2. Identificación del Riesgo'!C30:C32="","",'2. Identificación del Riesgo'!C30:C32)</f>
        <v>Entrega de informes de actividades y/o terminación o cesión de contratos de prestación de servicios (contratistas).</v>
      </c>
      <c r="D30" s="133" t="str">
        <f>IF('2. Identificación del Riesgo'!D30:D32="","",'2. Identificación del Riesgo'!D30:D32)</f>
        <v>Afectación Económica (o presupuestal) y Reputacional</v>
      </c>
      <c r="E30" s="133" t="str">
        <f>IF('2. Identificación del Riesgo'!E30:E32="","",'2. Identificación del Riesgo'!E30:E32)</f>
        <v>por debilidades en la revisión de los productos entregados por los contratistas de prestación de servicios</v>
      </c>
      <c r="F30" s="133" t="str">
        <f>IF('2. Identificación del Riesgo'!F30:F32="","",'2. Identificación del Riesgo'!F30:F32)</f>
        <v>Debido a la falta de lineamientos y herramientas institucionalizados para una adecuada transferencia de conocimiento.</v>
      </c>
      <c r="G30" s="133" t="str">
        <f>IF('2. Identificación del Riesgo'!G30:G32="","",'2. Identificación del Riesgo'!G30:G32)</f>
        <v>Posibilidad de afectación economica o presupuestal, por debilidades en la revisión de los productos entregados por los contratistas de prestación de servicios, debido a la falta de lineamientos y herramientas institucionalizados para una adecuada trasferencia de conocimiento.</v>
      </c>
      <c r="H30" s="133" t="str">
        <f>IF('2. Identificación del Riesgo'!H30:H32="","",'2. Identificación del Riesgo'!H30:H32)</f>
        <v>Fuga de Capital Intelectual</v>
      </c>
      <c r="I30" s="133" t="str">
        <f>IF('2. Identificación del Riesgo'!I30:I32="","",'2. Identificación del Riesgo'!I30:I32)</f>
        <v>Usuarios, productos y practicas, organizacionales</v>
      </c>
      <c r="J30" s="133" t="str">
        <f>IF('2. Identificación del Riesgo'!J30:J32="","",'2. Identificación del Riesgo'!J30:J32)</f>
        <v>Alta: La actividad que conlleva el riesgo se ejecuta mínimo 500 veces al año y máximo 5000 veces por año</v>
      </c>
      <c r="K30" s="129" t="str">
        <f>'2. Identificación del Riesgo'!K30:K32</f>
        <v>Alta</v>
      </c>
      <c r="L30" s="130">
        <f>'2. Identificación del Riesgo'!L30:L32</f>
        <v>0.8</v>
      </c>
      <c r="M30" s="133" t="str">
        <f>IF(OR('2. Identificación del Riesgo'!H30:H32="Corrupción",'2. Identificación del Riesgo'!H30:H32="Lavado de Activos",'2. Identificación del Riesgo'!H30:H32="Financiación del Terrorismo",'2. Identificación del Riesgo'!H30:H32="Trámites, OPAs y Consultas de Acceso a la Información Pública"),"No Aplica",
IF('2. Identificación del Riesgo'!M30:M32="","",'2. Identificación del Riesgo'!M30:M32))</f>
        <v>Reputacional: El riesgo afecta la imagen de la entidad internamente, de conocimiento general, nivel interno, de junta directiva y accionistas y/o de proveedores</v>
      </c>
      <c r="N30" s="129" t="str">
        <f>'2. Identificación del Riesgo'!N30:N32</f>
        <v>Menor</v>
      </c>
      <c r="O30" s="130">
        <f>'2. Identificación del Riesgo'!O30:O32</f>
        <v>0.4</v>
      </c>
      <c r="P30" s="127" t="str">
        <f>'2. Identificación del Riesgo'!P30:P32</f>
        <v>Moderado</v>
      </c>
      <c r="Q30" s="51" t="str">
        <f>IF($H$30="","",
IF(OR($H$30="Corrupción",$H$30="Lavado de Activos",$H$30="Financiación del Terrorismo",$H$30="Trámites, OPAs y Consultas de Acceso a la Información Pública"),'6.Valoración Control Corrupción'!$E30,'5. Valoración de Controles'!$H30))</f>
        <v>El Supervisor del contrato verifica el informe de actividades y soportes entregados por el Contratista de prestación de servicios, de manera mensual.</v>
      </c>
      <c r="R30" s="50" t="str">
        <f>IF($H$30="","",
IF(OR($H$30="Corrupción",$H$30="Lavado de Activos",$H$30="Financiación del Terrorismo",$H$30="Trámites, OPAs y Consultas de Acceso a la Información Pública"),"No Aplica",'5. Valoración de Controles'!$I30))</f>
        <v>Detectivo</v>
      </c>
      <c r="S30" s="50" t="str">
        <f>IF($H$30="","",
IF(OR($H$30="Corrupción",$H$30="Lavado de Activos",$H$30="Financiación del Terrorismo",$H$30="Trámites, OPAs y Consultas de Acceso a la Información Pública"),"No Aplica",'5. Valoración de Controles'!$J30))</f>
        <v>Afecta probabilidad</v>
      </c>
      <c r="T30" s="50" t="str">
        <f>IF($H$30="","",
IF(OR($H$30="Corrupción",$H$30="Lavado de Activos",$H$30="Financiación del Terrorismo",$H$30="Trámites, OPAs y Consultas de Acceso a la Información Pública"),"No Aplica",'5. Valoración de Controles'!$K30))</f>
        <v>Manual</v>
      </c>
      <c r="U30" s="50" t="str">
        <f>IF($H$30="","",
IF(OR($H$30="Corrupción",$H$30="Lavado de Activos",$H$30="Financiación del Terrorismo",$H$30="Trámites, OPAs y Consultas de Acceso a la Información Pública"),"No Aplica",'5. Valoración de Controles'!$L30))</f>
        <v>Documentado</v>
      </c>
      <c r="V30" s="50" t="str">
        <f>IF($H$30="","",
IF(OR($H$30="Corrupción",$H$30="Lavado de Activos",$H$30="Financiación del Terrorismo",$H$30="Trámites, OPAs y Consultas de Acceso a la Información Pública"),"No Aplica",'5. Valoración de Controles'!$M30))</f>
        <v>Continua</v>
      </c>
      <c r="W30" s="50" t="str">
        <f>IF($H$30="","",
IF(OR($H$30="Corrupción",$H$30="Lavado de Activos",$H$30="Financiación del Terrorismo",$H$30="Trámites, OPAs y Consultas de Acceso a la Información Pública"),"No Aplica",'5. Valoración de Controles'!$N30))</f>
        <v>Con registro</v>
      </c>
      <c r="X30" s="68" t="str">
        <f>IF($H$30="","",
IF(OR($H$30="Corrupción",$H$30="Lavado de Activos",$H$30="Financiación del Terrorismo",$H$30="Trámites, OPAs y Consultas de Acceso a la Información Pública"),"No Aplica",'5. Valoración de Controles'!$O30))</f>
        <v>Carpeta fisica de cada contrato de prestación de servicios. A nivel digital en el NAS administrado por la Dirección TIC.</v>
      </c>
      <c r="Y30" s="68" t="str">
        <f>IF($H$30="","",
IF(OR($H$30="Corrupción",$H$30="Lavado de Activos",$H$30="Financiación del Terrorismo",$H$30="Trámites, OPAs y Consultas de Acceso a la Información Pública"),"No Aplica",'5. Valoración de Controles'!$P30))</f>
        <v>Informe de actividades mensuales de los contratistas de prestación de servicios.</v>
      </c>
      <c r="Z30" s="68" t="str">
        <f>IF($H$30="","",
IF(OR($H$30="Corrupción",$H$30="Lavado de Activos",$H$30="Financiación del Terrorismo",$H$30="Trámites, OPAs y Consultas de Acceso a la Información Pública"),"No Aplica",'5. Valoración de Controles'!$Q30))</f>
        <v>En caso de que el supervisor identifique diferencias en las evidencias con respecto a las actividades reportadas, devuelve el informe para que el contratista realice los ajustes pertinentes.</v>
      </c>
      <c r="AA30" s="52">
        <f>IF($H$30="","",
IF(OR($H$30="Corrupción",$H$30="Lavado de Activos",$H$30="Financiación del Terrorismo",$H$30="Trámites, OPAs y Consultas de Acceso a la Información Pública"),"No aplica",'5. Valoración de Controles'!$R30))</f>
        <v>0.3</v>
      </c>
      <c r="AB30" s="129" t="str">
        <f>IF(H30="","",
IF(OR(H30="Corrupción",H30="Lavado de Activos",H30="Financiación del Terrorismo",H30="Trámites, OPAs y Consultas de Acceso a la Información Pública"),'6.Valoración Control Corrupción'!W30:W32,
IF(OR(H30&lt;&gt;"Corrupción",H30&lt;&gt;"Lavado de Activos",H30&lt;&gt;"Financiación del Terrorismo",H30&lt;&gt;"Trámites, OPAs y Consultas de Acceso a la Información Pública"),IF(AC30="","",
IF(AND(AC30&gt;0,AC30&lt;0.4),"Muy Baja",
IF(AND(AC30&gt;=0.4,AC30&lt;0.6),"Baja",
IF(AND(AC30&gt;=0.6,AC30&lt;0.8),"Media",
IF(AND(AC30&gt;=0.8,AC30&lt;1),"Alta",
IF(AC30&gt;=1,"Muy Alta","")))))))))</f>
        <v>Baja</v>
      </c>
      <c r="AC30" s="188">
        <f>IF(H30="","",
IF(OR(H30="Corrupción",H30="Lavado de Activos",H30="Financiación del Terrorismo",H30="Trámites, OPAs y Consultas de Acceso a la Información Pública"),"No aplica",
IF(OR(H30&lt;&gt;"Corrupción",H30&lt;&gt;"Lavado de Activos",H30&lt;&gt;"Financiación del Terrorismo",H30&lt;&gt;"Trámites, OPAs y Consultas de Acceso a la Información Pública"),
IF('5. Valoración de Controles'!U32&gt;0,'5. Valoración de Controles'!U32,
IF('5. Valoración de Controles'!U31&gt;0,'5. Valoración de Controles'!U31,
IF('5. Valoración de Controles'!U30&gt;0,'5. Valoración de Controles'!U30,L30))))))</f>
        <v>0.56000000000000005</v>
      </c>
      <c r="AD30" s="129" t="str">
        <f>IF(H30="","",
IF(OR(H30="Corrupción",H30="Lavado de Activos",H30="Financiación del Terrorismo",H30="Trámites, OPAs y Consultas de Acceso a la Información Pública"),'3. Impacto Riesgo de Corrupción'!Z30:Z32,
IF(OR(H30&lt;&gt;"Corrupción",H30&lt;&gt;"Lavado de Activos",H30&lt;&gt;"Financiación del Terrorismo",H30&lt;&gt;"Trámites, OPAs y Consultas de Acceso a la Información Pública"),
IF(AE30="","",
IF(AND(AE30&gt;0,AE30&lt;0.4),"Leve",
IF(AND(AE30&gt;=0.4,AE30&lt;0.6),"Menor",
IF(AND(AE30&gt;=0.6,AE30&lt;0.8),"Moderado",
IF(AND(AE30&gt;=0.8,AE30&lt;1),"Mayor",
IF(AE30&gt;=1,"Catastrófico","")))))))))</f>
        <v>Menor</v>
      </c>
      <c r="AE30" s="188">
        <f>IF(H30="","",
IF(OR(H30="Corrupción",H30="Lavado de Activos",H30="Financiación del Terrorismo",H30="Trámites, OPAs y Consultas de Acceso a la Información Pública"),"No aplica",
IF(OR(H30&lt;&gt;"Corrupción",H30&lt;&gt;"Lavado de Activos",H30&lt;&gt;"Financiación del Terrorismo",H30&lt;&gt;"Trámites, OPAs y Consultas de Acceso a la Información Pública"),
IF('5. Valoración de Controles'!V32&gt;0,'5. Valoración de Controles'!V32,
IF('5. Valoración de Controles'!V31&gt;0,'5. Valoración de Controles'!V31,
IF('5. Valoración de Controles'!V30&gt;0,'5. Valoración de Controles'!V30,O30))))))</f>
        <v>0.4</v>
      </c>
      <c r="AF30" s="127" t="str">
        <f t="shared" ref="AF30" si="18">IF(AND(AB30="Muy Alta",OR(AD30="Leve",AD30="Menor",AD30="Moderado",AD30="Mayor")),"Alto",
IF(AND(AB30="Alta",OR(AD30="Leve",AD30="Menor")),"Moderado",
IF(AND(AB30="Alta",OR(AD30="Moderado",AD30="Mayor")),"Alto",
IF(AND(AB30="Media",OR(AD30="Leve",AD30="Menor",AD30="Moderado")),"Moderado",
IF(AND(AB30="Media",OR(AD30="Mayor")),"Alto",
IF(AND(AB30="Baja",OR(AD30="Leve")),"Bajo",
IF(AND(OR(AB30="Baja",AB30="Improbable"),OR(AD30="Menor",AD30="Moderado")),"Moderado",
IF(AND(OR(AB30="Baja",AB30="Improbable"),AD30="Mayor"),"Alto",
IF(AND(AB30="Muy Baja",OR(AD30="Leve",AD30="Menor")),"Bajo",
IF(AND(OR(AB30="Muy Baja",AB30="Rara vez"),OR(AD30="Moderado")),"Moderado",
IF(AND(OR(AB30="Muy Baja",AB30="Rara vez"),AD30="Mayor"),"Alto",
IF(AND(OR(AB30="Casi seguro",AB30="Probable",AB30="Posible"),AD30="Mayor"),"Extremo",
IF(AND(AB30="Casi seguro",AD30="Moderado"),"Extremo",
IF(AND(OR(AB30="Probable",AB30="Posible"),OR(AD30="Moderado")),"Alto",
IF(AD30="Catastrófico","Extremo","")))))))))))))))</f>
        <v>Moderado</v>
      </c>
      <c r="AG30" s="131" t="s">
        <v>67</v>
      </c>
      <c r="AH30" s="158" t="str">
        <f t="shared" ref="AH30" si="19">IF(AG30="Reducir (Mitigar)","Debe establecer el plan de acción a implementar para mitigar el nivel del riesgo",
IF(AG30="Reducir (Transferir)","No amerita plan de acción. Debe tercerizar la actividad que genera este riesgo o adquirir polizas para evitar responsabilidad economica, sin embargo mantiene la responsabilidad reputacional",
IF(AG30="Aceptar","No amerita plan de acción. Asuma las consecuencias de la materialización del riesgo",
IF(AG30="Evitar","No amerita plan de acción. No ejecute la actividad que genera el riesgo",
IF(AG30="Reducir","Debe establecer el plan de acción a implementar para mitigar el nivel del riesgo",
IF(AG30="Compartir","No amerita plan de acción. Comparta el riesgo con una parte interesada que pueda gestionarlo con mas eficacia",""))))))</f>
        <v>No amerita plan de acción. Asuma las consecuencias de la materialización del riesgo</v>
      </c>
      <c r="AI30" s="190"/>
      <c r="AJ30" s="192"/>
      <c r="AK30" s="185" t="str">
        <f t="shared" ref="AK30" si="20">IF(AI30="","","∑ Peso porcentual de cada acción definida")</f>
        <v/>
      </c>
      <c r="AL30" s="128"/>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row>
    <row r="31" spans="1:67" ht="31.5" customHeight="1">
      <c r="A31" s="132"/>
      <c r="B31" s="133"/>
      <c r="C31" s="133"/>
      <c r="D31" s="133"/>
      <c r="E31" s="133"/>
      <c r="F31" s="133"/>
      <c r="G31" s="133"/>
      <c r="H31" s="133"/>
      <c r="I31" s="133"/>
      <c r="J31" s="133"/>
      <c r="K31" s="129"/>
      <c r="L31" s="130"/>
      <c r="M31" s="133"/>
      <c r="N31" s="129"/>
      <c r="O31" s="130"/>
      <c r="P31" s="127"/>
      <c r="Q31" s="51" t="str">
        <f>IF($H$30="","",
IF(OR($H$30="Corrupción",$H$30="Lavado de Activos",$H$30="Financiación del Terrorismo",$H$30="Trámites, OPAs y Consultas de Acceso a la Información Pública"),'6.Valoración Control Corrupción'!$E31,'5. Valoración de Controles'!$H31))</f>
        <v xml:space="preserve">  </v>
      </c>
      <c r="R31" s="50">
        <f>IF($H$30="","",
IF(OR($H$30="Corrupción",$H$30="Lavado de Activos",$H$30="Financiación del Terrorismo",$H$30="Trámites, OPAs y Consultas de Acceso a la Información Pública"),"No Aplica",'5. Valoración de Controles'!$I31))</f>
        <v>0</v>
      </c>
      <c r="S31" s="50" t="str">
        <f>IF($H$30="","",
IF(OR($H$30="Corrupción",$H$30="Lavado de Activos",$H$30="Financiación del Terrorismo",$H$30="Trámites, OPAs y Consultas de Acceso a la Información Pública"),"No Aplica",'5. Valoración de Controles'!$J31))</f>
        <v/>
      </c>
      <c r="T31" s="50">
        <f>IF($H$30="","",
IF(OR($H$30="Corrupción",$H$30="Lavado de Activos",$H$30="Financiación del Terrorismo",$H$30="Trámites, OPAs y Consultas de Acceso a la Información Pública"),"No Aplica",'5. Valoración de Controles'!$K31))</f>
        <v>0</v>
      </c>
      <c r="U31" s="50">
        <f>IF($H$30="","",
IF(OR($H$30="Corrupción",$H$30="Lavado de Activos",$H$30="Financiación del Terrorismo",$H$30="Trámites, OPAs y Consultas de Acceso a la Información Pública"),"No Aplica",'5. Valoración de Controles'!$L31))</f>
        <v>0</v>
      </c>
      <c r="V31" s="50">
        <f>IF($H$30="","",
IF(OR($H$30="Corrupción",$H$30="Lavado de Activos",$H$30="Financiación del Terrorismo",$H$30="Trámites, OPAs y Consultas de Acceso a la Información Pública"),"No Aplica",'5. Valoración de Controles'!$M31))</f>
        <v>0</v>
      </c>
      <c r="W31" s="50">
        <f>IF($H$30="","",
IF(OR($H$30="Corrupción",$H$30="Lavado de Activos",$H$30="Financiación del Terrorismo",$H$30="Trámites, OPAs y Consultas de Acceso a la Información Pública"),"No Aplica",'5. Valoración de Controles'!$N31))</f>
        <v>0</v>
      </c>
      <c r="X31" s="68">
        <f>IF($H$30="","",
IF(OR($H$30="Corrupción",$H$30="Lavado de Activos",$H$30="Financiación del Terrorismo",$H$30="Trámites, OPAs y Consultas de Acceso a la Información Pública"),"No Aplica",'5. Valoración de Controles'!$O31))</f>
        <v>0</v>
      </c>
      <c r="Y31" s="68">
        <f>IF($H$30="","",
IF(OR($H$30="Corrupción",$H$30="Lavado de Activos",$H$30="Financiación del Terrorismo",$H$30="Trámites, OPAs y Consultas de Acceso a la Información Pública"),"No Aplica",'5. Valoración de Controles'!$P31))</f>
        <v>0</v>
      </c>
      <c r="Z31" s="68">
        <f>IF($H$30="","",
IF(OR($H$30="Corrupción",$H$30="Lavado de Activos",$H$30="Financiación del Terrorismo",$H$30="Trámites, OPAs y Consultas de Acceso a la Información Pública"),"No Aplica",'5. Valoración de Controles'!$Q31))</f>
        <v>0</v>
      </c>
      <c r="AA31" s="52" t="str">
        <f>IF($H$30="","",
IF(OR($H$30="Corrupción",$H$30="Lavado de Activos",$H$30="Financiación del Terrorismo",$H$30="Trámites, OPAs y Consultas de Acceso a la Información Pública"),"No aplica",'5. Valoración de Controles'!$R31))</f>
        <v/>
      </c>
      <c r="AB31" s="129"/>
      <c r="AC31" s="189"/>
      <c r="AD31" s="129"/>
      <c r="AE31" s="189"/>
      <c r="AF31" s="127"/>
      <c r="AG31" s="131"/>
      <c r="AH31" s="187"/>
      <c r="AI31" s="191"/>
      <c r="AJ31" s="193"/>
      <c r="AK31" s="186"/>
      <c r="AL31" s="19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row>
    <row r="32" spans="1:67" ht="31.5" customHeight="1">
      <c r="A32" s="132"/>
      <c r="B32" s="133"/>
      <c r="C32" s="133"/>
      <c r="D32" s="133"/>
      <c r="E32" s="133"/>
      <c r="F32" s="133"/>
      <c r="G32" s="133"/>
      <c r="H32" s="133"/>
      <c r="I32" s="133"/>
      <c r="J32" s="133"/>
      <c r="K32" s="129"/>
      <c r="L32" s="130"/>
      <c r="M32" s="133"/>
      <c r="N32" s="129"/>
      <c r="O32" s="130"/>
      <c r="P32" s="127"/>
      <c r="Q32" s="51" t="str">
        <f>IF($H$30="","",
IF(OR($H$30="Corrupción",$H$30="Lavado de Activos",$H$30="Financiación del Terrorismo",$H$30="Trámites, OPAs y Consultas de Acceso a la Información Pública"),'6.Valoración Control Corrupción'!$E32,'5. Valoración de Controles'!$H32))</f>
        <v xml:space="preserve">  </v>
      </c>
      <c r="R32" s="50">
        <f>IF($H$30="","",
IF(OR($H$30="Corrupción",$H$30="Lavado de Activos",$H$30="Financiación del Terrorismo",$H$30="Trámites, OPAs y Consultas de Acceso a la Información Pública"),"No Aplica",'5. Valoración de Controles'!$I32))</f>
        <v>0</v>
      </c>
      <c r="S32" s="50" t="str">
        <f>IF($H$30="","",
IF(OR($H$30="Corrupción",$H$30="Lavado de Activos",$H$30="Financiación del Terrorismo",$H$30="Trámites, OPAs y Consultas de Acceso a la Información Pública"),"No Aplica",'5. Valoración de Controles'!$J32))</f>
        <v/>
      </c>
      <c r="T32" s="50">
        <f>IF($H$30="","",
IF(OR($H$30="Corrupción",$H$30="Lavado de Activos",$H$30="Financiación del Terrorismo",$H$30="Trámites, OPAs y Consultas de Acceso a la Información Pública"),"No Aplica",'5. Valoración de Controles'!$K32))</f>
        <v>0</v>
      </c>
      <c r="U32" s="50">
        <f>IF($H$30="","",
IF(OR($H$30="Corrupción",$H$30="Lavado de Activos",$H$30="Financiación del Terrorismo",$H$30="Trámites, OPAs y Consultas de Acceso a la Información Pública"),"No Aplica",'5. Valoración de Controles'!$L32))</f>
        <v>0</v>
      </c>
      <c r="V32" s="50">
        <f>IF($H$30="","",
IF(OR($H$30="Corrupción",$H$30="Lavado de Activos",$H$30="Financiación del Terrorismo",$H$30="Trámites, OPAs y Consultas de Acceso a la Información Pública"),"No Aplica",'5. Valoración de Controles'!$M32))</f>
        <v>0</v>
      </c>
      <c r="W32" s="50">
        <f>IF($H$30="","",
IF(OR($H$30="Corrupción",$H$30="Lavado de Activos",$H$30="Financiación del Terrorismo",$H$30="Trámites, OPAs y Consultas de Acceso a la Información Pública"),"No Aplica",'5. Valoración de Controles'!$N32))</f>
        <v>0</v>
      </c>
      <c r="X32" s="68">
        <f>IF($H$30="","",
IF(OR($H$30="Corrupción",$H$30="Lavado de Activos",$H$30="Financiación del Terrorismo",$H$30="Trámites, OPAs y Consultas de Acceso a la Información Pública"),"No Aplica",'5. Valoración de Controles'!$O32))</f>
        <v>0</v>
      </c>
      <c r="Y32" s="68">
        <f>IF($H$30="","",
IF(OR($H$30="Corrupción",$H$30="Lavado de Activos",$H$30="Financiación del Terrorismo",$H$30="Trámites, OPAs y Consultas de Acceso a la Información Pública"),"No Aplica",'5. Valoración de Controles'!$P32))</f>
        <v>0</v>
      </c>
      <c r="Z32" s="68">
        <f>IF($H$30="","",
IF(OR($H$30="Corrupción",$H$30="Lavado de Activos",$H$30="Financiación del Terrorismo",$H$30="Trámites, OPAs y Consultas de Acceso a la Información Pública"),"No Aplica",'5. Valoración de Controles'!$Q32))</f>
        <v>0</v>
      </c>
      <c r="AA32" s="52" t="str">
        <f>IF($H$30="","",
IF(OR($H$30="Corrupción",$H$30="Lavado de Activos",$H$30="Financiación del Terrorismo",$H$30="Trámites, OPAs y Consultas de Acceso a la Información Pública"),"No aplica",'5. Valoración de Controles'!$R32))</f>
        <v/>
      </c>
      <c r="AB32" s="129"/>
      <c r="AC32" s="189"/>
      <c r="AD32" s="129"/>
      <c r="AE32" s="189"/>
      <c r="AF32" s="127"/>
      <c r="AG32" s="131"/>
      <c r="AH32" s="187"/>
      <c r="AI32" s="191"/>
      <c r="AJ32" s="193"/>
      <c r="AK32" s="186"/>
      <c r="AL32" s="19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row>
    <row r="33" spans="1:67" ht="31.5" customHeight="1">
      <c r="A33" s="132">
        <v>9</v>
      </c>
      <c r="B33" s="133" t="str">
        <f>'2. Identificación del Riesgo'!B33:B35</f>
        <v>Gestión del Talento Humano</v>
      </c>
      <c r="C33" s="133" t="str">
        <f>IF('2. Identificación del Riesgo'!C33:C35="","",'2. Identificación del Riesgo'!C33:C35)</f>
        <v>Administración de carpetas compartidas y gestión de usuarios</v>
      </c>
      <c r="D33" s="133" t="str">
        <f>IF('2. Identificación del Riesgo'!D33:D35="","",'2. Identificación del Riesgo'!D33:D35)</f>
        <v>Afectación Económica o Presupuestal</v>
      </c>
      <c r="E33" s="133" t="str">
        <f>IF('2. Identificación del Riesgo'!E33:E35="","",'2. Identificación del Riesgo'!E33:E35)</f>
        <v>Accesos no autorizados</v>
      </c>
      <c r="F33" s="133" t="str">
        <f>IF('2. Identificación del Riesgo'!F33:F35="","",'2. Identificación del Riesgo'!F33:F35)</f>
        <v>Debilidad en la solicitud oportuna para la actualizacion de los permisos de la carpetas compartidas.</v>
      </c>
      <c r="G33" s="133" t="str">
        <f>IF('2. Identificación del Riesgo'!G33:G35="","",'2. Identificación del Riesgo'!G33:G35)</f>
        <v>Posibilidad de afectación economica, reputacional y perdida de la confidencialidad de la información almacenada en las carpetas compartidas de cada proceso, debido a las debilidades en la solicitud oportuna para la actualizacion de los permisos de la carpetas compartidas.</v>
      </c>
      <c r="H33" s="133" t="str">
        <f>IF('2. Identificación del Riesgo'!H33:H35="","",'2. Identificación del Riesgo'!H33:H35)</f>
        <v>Seguridad de la Información (Pérdida de Confidencialidad)</v>
      </c>
      <c r="I33" s="133" t="str">
        <f>IF('2. Identificación del Riesgo'!I33:I35="","",'2. Identificación del Riesgo'!I33:I35)</f>
        <v>Usuarios, productos y practicas, organizacionales</v>
      </c>
      <c r="J33" s="133" t="str">
        <f>IF('2. Identificación del Riesgo'!J33:J35="","",'2. Identificación del Riesgo'!J33:J35)</f>
        <v>Muy Alta: La actividad que conlleva el riesgo se ejecuta más de 5000 veces por año</v>
      </c>
      <c r="K33" s="129" t="str">
        <f>'2. Identificación del Riesgo'!K33:K35</f>
        <v>Muy Alta</v>
      </c>
      <c r="L33" s="130">
        <f>'2. Identificación del Riesgo'!L33:L35</f>
        <v>1</v>
      </c>
      <c r="M33" s="133" t="str">
        <f>IF(OR('2. Identificación del Riesgo'!H33:H35="Corrupción",'2. Identificación del Riesgo'!H33:H35="Lavado de Activos",'2. Identificación del Riesgo'!H33:H35="Financiación del Terrorismo",'2. Identificación del Riesgo'!H33:H35="Trámites, OPAs y Consultas de Acceso a la Información Pública"),"No Aplica",
IF('2. Identificación del Riesgo'!M33:M35="","",'2. Identificación del Riesgo'!M33:M35))</f>
        <v>Reputacional: El riesgo afecta la imagen de de la entidad con efecto publicitario sostenido a nivel de sector administrativo, nivel departamental o municipal</v>
      </c>
      <c r="N33" s="129" t="str">
        <f>'2. Identificación del Riesgo'!N33:N35</f>
        <v>Mayor</v>
      </c>
      <c r="O33" s="130">
        <f>'2. Identificación del Riesgo'!O33:O35</f>
        <v>0.8</v>
      </c>
      <c r="P33" s="127" t="str">
        <f>'2. Identificación del Riesgo'!P33:P35</f>
        <v>Alto</v>
      </c>
      <c r="Q33" s="51" t="str">
        <f>IF($H$33="","",
IF(OR($H$33="Corrupción",$H$33="Lavado de Activos",$H$33="Financiación del Terrorismo",$H$33="Trámites, OPAs y Consultas de Acceso a la Información Pública"),'6.Valoración Control Corrupción'!$E33,'5. Valoración de Controles'!$H33))</f>
        <v>El subdirector, Jefe o personal delegado Solicita a través de la mesa de servicio y cuando sea necesario. el acceso a las carpetas compartidas, para el personal que considere pertinente.</v>
      </c>
      <c r="R33" s="50" t="str">
        <f>IF($H$33="","",
IF(OR($H$33="Corrupción",$H$33="Lavado de Activos",$H$33="Financiación del Terrorismo",$H$33="Trámites, OPAs y Consultas de Acceso a la Información Pública"),"No Aplica",'5. Valoración de Controles'!$I33))</f>
        <v>Preventivo</v>
      </c>
      <c r="S33" s="50" t="str">
        <f>IF($H$33="","",
IF(OR($H$33="Corrupción",$H$33="Lavado de Activos",$H$33="Financiación del Terrorismo",$H$33="Trámites, OPAs y Consultas de Acceso a la Información Pública"),"No Aplica",'5. Valoración de Controles'!$J33))</f>
        <v>Afecta probabilidad</v>
      </c>
      <c r="T33" s="50" t="str">
        <f>IF($H$33="","",
IF(OR($H$33="Corrupción",$H$33="Lavado de Activos",$H$33="Financiación del Terrorismo",$H$33="Trámites, OPAs y Consultas de Acceso a la Información Pública"),"No Aplica",'5. Valoración de Controles'!$K33))</f>
        <v>Manual</v>
      </c>
      <c r="U33" s="50" t="str">
        <f>IF($H$33="","",
IF(OR($H$33="Corrupción",$H$33="Lavado de Activos",$H$33="Financiación del Terrorismo",$H$33="Trámites, OPAs y Consultas de Acceso a la Información Pública"),"No Aplica",'5. Valoración de Controles'!$L33))</f>
        <v>Sin Documentar</v>
      </c>
      <c r="V33" s="50" t="str">
        <f>IF($H$33="","",
IF(OR($H$33="Corrupción",$H$33="Lavado de Activos",$H$33="Financiación del Terrorismo",$H$33="Trámites, OPAs y Consultas de Acceso a la Información Pública"),"No Aplica",'5. Valoración de Controles'!$M33))</f>
        <v>Aleatoria</v>
      </c>
      <c r="W33" s="50" t="str">
        <f>IF($H$33="","",
IF(OR($H$33="Corrupción",$H$33="Lavado de Activos",$H$33="Financiación del Terrorismo",$H$33="Trámites, OPAs y Consultas de Acceso a la Información Pública"),"No Aplica",'5. Valoración de Controles'!$N33))</f>
        <v>Con registro</v>
      </c>
      <c r="X33" s="68" t="str">
        <f>IF($H$33="","",
IF(OR($H$33="Corrupción",$H$33="Lavado de Activos",$H$33="Financiación del Terrorismo",$H$33="Trámites, OPAs y Consultas de Acceso a la Información Pública"),"No Aplica",'5. Valoración de Controles'!$O33))</f>
        <v>Aplicativo o herramienta de mesa de servicio</v>
      </c>
      <c r="Y33" s="68" t="str">
        <f>IF($H$33="","",
IF(OR($H$33="Corrupción",$H$33="Lavado de Activos",$H$33="Financiación del Terrorismo",$H$33="Trámites, OPAs y Consultas de Acceso a la Información Pública"),"No Aplica",'5. Valoración de Controles'!$P33))</f>
        <v>Propiedades de la carpeta donde se visualicen los usuarios con los permisos o reporte solicitado a la Oficina TICS.</v>
      </c>
      <c r="Z33" s="68" t="str">
        <f>IF($H$33="","",
IF(OR($H$33="Corrupción",$H$33="Lavado de Activos",$H$33="Financiación del Terrorismo",$H$33="Trámites, OPAs y Consultas de Acceso a la Información Pública"),"No Aplica",'5. Valoración de Controles'!$Q33))</f>
        <v>Se corrigen y se resuelven inmediatamente si se detecta alguna inconsistencia.</v>
      </c>
      <c r="AA33" s="52">
        <f>IF($H$33="","",
IF(OR($H$33="Corrupción",$H$33="Lavado de Activos",$H$33="Financiación del Terrorismo",$H$33="Trámites, OPAs y Consultas de Acceso a la Información Pública"),"No aplica",'5. Valoración de Controles'!$R33))</f>
        <v>0.4</v>
      </c>
      <c r="AB33" s="129" t="str">
        <f>IF(H33="","",
IF(OR(H33="Corrupción",H33="Lavado de Activos",H33="Financiación del Terrorismo",H33="Trámites, OPAs y Consultas de Acceso a la Información Pública"),'6.Valoración Control Corrupción'!W33:W35,
IF(OR(H33&lt;&gt;"Corrupción",H33&lt;&gt;"Lavado de Activos",H33&lt;&gt;"Financiación del Terrorismo",H33&lt;&gt;"Trámites, OPAs y Consultas de Acceso a la Información Pública"),IF(AC33="","",
IF(AND(AC33&gt;0,AC33&lt;0.4),"Muy Baja",
IF(AND(AC33&gt;=0.4,AC33&lt;0.6),"Baja",
IF(AND(AC33&gt;=0.6,AC33&lt;0.8),"Media",
IF(AND(AC33&gt;=0.8,AC33&lt;1),"Alta",
IF(AC33&gt;=1,"Muy Alta","")))))))))</f>
        <v>Media</v>
      </c>
      <c r="AC33" s="188">
        <f>IF(H33="","",
IF(OR(H33="Corrupción",H33="Lavado de Activos",H33="Financiación del Terrorismo",H33="Trámites, OPAs y Consultas de Acceso a la Información Pública"),"No aplica",
IF(OR(H33&lt;&gt;"Corrupción",H33&lt;&gt;"Lavado de Activos",H33&lt;&gt;"Financiación del Terrorismo",H33&lt;&gt;"Trámites, OPAs y Consultas de Acceso a la Información Pública"),
IF('5. Valoración de Controles'!U35&gt;0,'5. Valoración de Controles'!U35,
IF('5. Valoración de Controles'!U34&gt;0,'5. Valoración de Controles'!U34,
IF('5. Valoración de Controles'!U33&gt;0,'5. Valoración de Controles'!U33,L33))))))</f>
        <v>0.6</v>
      </c>
      <c r="AD33" s="129" t="str">
        <f>IF(H33="","",
IF(OR(H33="Corrupción",H33="Lavado de Activos",H33="Financiación del Terrorismo",H33="Trámites, OPAs y Consultas de Acceso a la Información Pública"),'3. Impacto Riesgo de Corrupción'!Z33:Z35,
IF(OR(H33&lt;&gt;"Corrupción",H33&lt;&gt;"Lavado de Activos",H33&lt;&gt;"Financiación del Terrorismo",H33&lt;&gt;"Trámites, OPAs y Consultas de Acceso a la Información Pública"),
IF(AE33="","",
IF(AND(AE33&gt;0,AE33&lt;0.4),"Leve",
IF(AND(AE33&gt;=0.4,AE33&lt;0.6),"Menor",
IF(AND(AE33&gt;=0.6,AE33&lt;0.8),"Moderado",
IF(AND(AE33&gt;=0.8,AE33&lt;1),"Mayor",
IF(AE33&gt;=1,"Catastrófico","")))))))))</f>
        <v>Mayor</v>
      </c>
      <c r="AE33" s="188">
        <f>IF(H33="","",
IF(OR(H33="Corrupción",H33="Lavado de Activos",H33="Financiación del Terrorismo",H33="Trámites, OPAs y Consultas de Acceso a la Información Pública"),"No aplica",
IF(OR(H33&lt;&gt;"Corrupción",H33&lt;&gt;"Lavado de Activos",H33&lt;&gt;"Financiación del Terrorismo",H33&lt;&gt;"Trámites, OPAs y Consultas de Acceso a la Información Pública"),
IF('5. Valoración de Controles'!V35&gt;0,'5. Valoración de Controles'!V35,
IF('5. Valoración de Controles'!V34&gt;0,'5. Valoración de Controles'!V34,
IF('5. Valoración de Controles'!V33&gt;0,'5. Valoración de Controles'!V33,O33))))))</f>
        <v>0.8</v>
      </c>
      <c r="AF33" s="127" t="str">
        <f t="shared" ref="AF33" si="21">IF(AND(AB33="Muy Alta",OR(AD33="Leve",AD33="Menor",AD33="Moderado",AD33="Mayor")),"Alto",
IF(AND(AB33="Alta",OR(AD33="Leve",AD33="Menor")),"Moderado",
IF(AND(AB33="Alta",OR(AD33="Moderado",AD33="Mayor")),"Alto",
IF(AND(AB33="Media",OR(AD33="Leve",AD33="Menor",AD33="Moderado")),"Moderado",
IF(AND(AB33="Media",OR(AD33="Mayor")),"Alto",
IF(AND(AB33="Baja",OR(AD33="Leve")),"Bajo",
IF(AND(OR(AB33="Baja",AB33="Improbable"),OR(AD33="Menor",AD33="Moderado")),"Moderado",
IF(AND(OR(AB33="Baja",AB33="Improbable"),AD33="Mayor"),"Alto",
IF(AND(AB33="Muy Baja",OR(AD33="Leve",AD33="Menor")),"Bajo",
IF(AND(OR(AB33="Muy Baja",AB33="Rara vez"),OR(AD33="Moderado")),"Moderado",
IF(AND(OR(AB33="Muy Baja",AB33="Rara vez"),AD33="Mayor"),"Alto",
IF(AND(OR(AB33="Casi seguro",AB33="Probable",AB33="Posible"),AD33="Mayor"),"Extremo",
IF(AND(AB33="Casi seguro",AD33="Moderado"),"Extremo",
IF(AND(OR(AB33="Probable",AB33="Posible"),OR(AD33="Moderado")),"Alto",
IF(AD33="Catastrófico","Extremo","")))))))))))))))</f>
        <v>Alto</v>
      </c>
      <c r="AG33" s="131" t="s">
        <v>69</v>
      </c>
      <c r="AH33" s="158" t="str">
        <f t="shared" ref="AH33" si="22">IF(AG33="Reducir (Mitigar)","Debe establecer el plan de acción a implementar para mitigar el nivel del riesgo",
IF(AG33="Reducir (Transferir)","No amerita plan de acción. Debe tercerizar la actividad que genera este riesgo o adquirir polizas para evitar responsabilidad economica, sin embargo mantiene la responsabilidad reputacional",
IF(AG33="Aceptar","No amerita plan de acción. Asuma las consecuencias de la materialización del riesgo",
IF(AG33="Evitar","No amerita plan de acción. No ejecute la actividad que genera el riesgo",
IF(AG33="Reducir","Debe establecer el plan de acción a implementar para mitigar el nivel del riesgo",
IF(AG33="Compartir","No amerita plan de acción. Comparta el riesgo con una parte interesada que pueda gestionarlo con mas eficacia",""))))))</f>
        <v>Debe establecer el plan de acción a implementar para mitigar el nivel del riesgo</v>
      </c>
      <c r="AI33" s="190" t="s">
        <v>473</v>
      </c>
      <c r="AJ33" s="192" t="s">
        <v>475</v>
      </c>
      <c r="AK33" s="185" t="str">
        <f t="shared" ref="AK33" si="23">IF(AI33="","","∑ Peso porcentual de cada acción definida")</f>
        <v>∑ Peso porcentual de cada acción definida</v>
      </c>
      <c r="AL33" s="128" t="s">
        <v>477</v>
      </c>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row>
    <row r="34" spans="1:67" ht="31.5" customHeight="1">
      <c r="A34" s="132"/>
      <c r="B34" s="133"/>
      <c r="C34" s="133"/>
      <c r="D34" s="133"/>
      <c r="E34" s="133"/>
      <c r="F34" s="133"/>
      <c r="G34" s="133"/>
      <c r="H34" s="133"/>
      <c r="I34" s="133"/>
      <c r="J34" s="133"/>
      <c r="K34" s="129"/>
      <c r="L34" s="130"/>
      <c r="M34" s="133"/>
      <c r="N34" s="129"/>
      <c r="O34" s="130"/>
      <c r="P34" s="127"/>
      <c r="Q34" s="51" t="str">
        <f>IF($H$33="","",
IF(OR($H$33="Corrupción",$H$33="Lavado de Activos",$H$33="Financiación del Terrorismo",$H$33="Trámites, OPAs y Consultas de Acceso a la Información Pública"),'6.Valoración Control Corrupción'!$E34,'5. Valoración de Controles'!$H34))</f>
        <v xml:space="preserve">  </v>
      </c>
      <c r="R34" s="50">
        <f>IF($H$33="","",
IF(OR($H$33="Corrupción",$H$33="Lavado de Activos",$H$33="Financiación del Terrorismo",$H$33="Trámites, OPAs y Consultas de Acceso a la Información Pública"),"No Aplica",'5. Valoración de Controles'!$I34))</f>
        <v>0</v>
      </c>
      <c r="S34" s="50" t="str">
        <f>IF($H$33="","",
IF(OR($H$33="Corrupción",$H$33="Lavado de Activos",$H$33="Financiación del Terrorismo",$H$33="Trámites, OPAs y Consultas de Acceso a la Información Pública"),"No Aplica",'5. Valoración de Controles'!$J34))</f>
        <v/>
      </c>
      <c r="T34" s="50">
        <f>IF($H$33="","",
IF(OR($H$33="Corrupción",$H$33="Lavado de Activos",$H$33="Financiación del Terrorismo",$H$33="Trámites, OPAs y Consultas de Acceso a la Información Pública"),"No Aplica",'5. Valoración de Controles'!$K34))</f>
        <v>0</v>
      </c>
      <c r="U34" s="50">
        <f>IF($H$33="","",
IF(OR($H$33="Corrupción",$H$33="Lavado de Activos",$H$33="Financiación del Terrorismo",$H$33="Trámites, OPAs y Consultas de Acceso a la Información Pública"),"No Aplica",'5. Valoración de Controles'!$L34))</f>
        <v>0</v>
      </c>
      <c r="V34" s="50">
        <f>IF($H$33="","",
IF(OR($H$33="Corrupción",$H$33="Lavado de Activos",$H$33="Financiación del Terrorismo",$H$33="Trámites, OPAs y Consultas de Acceso a la Información Pública"),"No Aplica",'5. Valoración de Controles'!$M34))</f>
        <v>0</v>
      </c>
      <c r="W34" s="50">
        <f>IF($H$33="","",
IF(OR($H$33="Corrupción",$H$33="Lavado de Activos",$H$33="Financiación del Terrorismo",$H$33="Trámites, OPAs y Consultas de Acceso a la Información Pública"),"No Aplica",'5. Valoración de Controles'!$N34))</f>
        <v>0</v>
      </c>
      <c r="X34" s="68">
        <f>IF($H$33="","",
IF(OR($H$33="Corrupción",$H$33="Lavado de Activos",$H$33="Financiación del Terrorismo",$H$33="Trámites, OPAs y Consultas de Acceso a la Información Pública"),"No Aplica",'5. Valoración de Controles'!$O34))</f>
        <v>0</v>
      </c>
      <c r="Y34" s="68">
        <f>IF($H$33="","",
IF(OR($H$33="Corrupción",$H$33="Lavado de Activos",$H$33="Financiación del Terrorismo",$H$33="Trámites, OPAs y Consultas de Acceso a la Información Pública"),"No Aplica",'5. Valoración de Controles'!$P34))</f>
        <v>0</v>
      </c>
      <c r="Z34" s="68">
        <f>IF($H$33="","",
IF(OR($H$33="Corrupción",$H$33="Lavado de Activos",$H$33="Financiación del Terrorismo",$H$33="Trámites, OPAs y Consultas de Acceso a la Información Pública"),"No Aplica",'5. Valoración de Controles'!$Q34))</f>
        <v>0</v>
      </c>
      <c r="AA34" s="52" t="str">
        <f>IF($H$33="","",
IF(OR($H$33="Corrupción",$H$33="Lavado de Activos",$H$33="Financiación del Terrorismo",$H$33="Trámites, OPAs y Consultas de Acceso a la Información Pública"),"No aplica",'5. Valoración de Controles'!$R34))</f>
        <v/>
      </c>
      <c r="AB34" s="129"/>
      <c r="AC34" s="189"/>
      <c r="AD34" s="129"/>
      <c r="AE34" s="189"/>
      <c r="AF34" s="127"/>
      <c r="AG34" s="131"/>
      <c r="AH34" s="187"/>
      <c r="AI34" s="191"/>
      <c r="AJ34" s="193"/>
      <c r="AK34" s="186"/>
      <c r="AL34" s="19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row>
    <row r="35" spans="1:67" ht="31.5" customHeight="1">
      <c r="A35" s="132"/>
      <c r="B35" s="133"/>
      <c r="C35" s="133"/>
      <c r="D35" s="133"/>
      <c r="E35" s="133"/>
      <c r="F35" s="133"/>
      <c r="G35" s="133"/>
      <c r="H35" s="133"/>
      <c r="I35" s="133"/>
      <c r="J35" s="133"/>
      <c r="K35" s="129"/>
      <c r="L35" s="130"/>
      <c r="M35" s="133"/>
      <c r="N35" s="129"/>
      <c r="O35" s="130"/>
      <c r="P35" s="127"/>
      <c r="Q35" s="51" t="str">
        <f>IF($H$33="","",
IF(OR($H$33="Corrupción",$H$33="Lavado de Activos",$H$33="Financiación del Terrorismo",$H$33="Trámites, OPAs y Consultas de Acceso a la Información Pública"),'6.Valoración Control Corrupción'!$E35,'5. Valoración de Controles'!$H35))</f>
        <v xml:space="preserve">  </v>
      </c>
      <c r="R35" s="50">
        <f>IF($H$33="","",
IF(OR($H$33="Corrupción",$H$33="Lavado de Activos",$H$33="Financiación del Terrorismo",$H$33="Trámites, OPAs y Consultas de Acceso a la Información Pública"),"No Aplica",'5. Valoración de Controles'!$I35))</f>
        <v>0</v>
      </c>
      <c r="S35" s="50" t="str">
        <f>IF($H$33="","",
IF(OR($H$33="Corrupción",$H$33="Lavado de Activos",$H$33="Financiación del Terrorismo",$H$33="Trámites, OPAs y Consultas de Acceso a la Información Pública"),"No Aplica",'5. Valoración de Controles'!$J35))</f>
        <v/>
      </c>
      <c r="T35" s="50">
        <f>IF($H$33="","",
IF(OR($H$33="Corrupción",$H$33="Lavado de Activos",$H$33="Financiación del Terrorismo",$H$33="Trámites, OPAs y Consultas de Acceso a la Información Pública"),"No Aplica",'5. Valoración de Controles'!$K35))</f>
        <v>0</v>
      </c>
      <c r="U35" s="50">
        <f>IF($H$33="","",
IF(OR($H$33="Corrupción",$H$33="Lavado de Activos",$H$33="Financiación del Terrorismo",$H$33="Trámites, OPAs y Consultas de Acceso a la Información Pública"),"No Aplica",'5. Valoración de Controles'!$L35))</f>
        <v>0</v>
      </c>
      <c r="V35" s="50">
        <f>IF($H$33="","",
IF(OR($H$33="Corrupción",$H$33="Lavado de Activos",$H$33="Financiación del Terrorismo",$H$33="Trámites, OPAs y Consultas de Acceso a la Información Pública"),"No Aplica",'5. Valoración de Controles'!$M35))</f>
        <v>0</v>
      </c>
      <c r="W35" s="50">
        <f>IF($H$33="","",
IF(OR($H$33="Corrupción",$H$33="Lavado de Activos",$H$33="Financiación del Terrorismo",$H$33="Trámites, OPAs y Consultas de Acceso a la Información Pública"),"No Aplica",'5. Valoración de Controles'!$N35))</f>
        <v>0</v>
      </c>
      <c r="X35" s="68">
        <f>IF($H$33="","",
IF(OR($H$33="Corrupción",$H$33="Lavado de Activos",$H$33="Financiación del Terrorismo",$H$33="Trámites, OPAs y Consultas de Acceso a la Información Pública"),"No Aplica",'5. Valoración de Controles'!$O35))</f>
        <v>0</v>
      </c>
      <c r="Y35" s="68">
        <f>IF($H$33="","",
IF(OR($H$33="Corrupción",$H$33="Lavado de Activos",$H$33="Financiación del Terrorismo",$H$33="Trámites, OPAs y Consultas de Acceso a la Información Pública"),"No Aplica",'5. Valoración de Controles'!$P35))</f>
        <v>0</v>
      </c>
      <c r="Z35" s="68">
        <f>IF($H$33="","",
IF(OR($H$33="Corrupción",$H$33="Lavado de Activos",$H$33="Financiación del Terrorismo",$H$33="Trámites, OPAs y Consultas de Acceso a la Información Pública"),"No Aplica",'5. Valoración de Controles'!$Q35))</f>
        <v>0</v>
      </c>
      <c r="AA35" s="52" t="str">
        <f>IF($H$33="","",
IF(OR($H$33="Corrupción",$H$33="Lavado de Activos",$H$33="Financiación del Terrorismo",$H$33="Trámites, OPAs y Consultas de Acceso a la Información Pública"),"No aplica",'5. Valoración de Controles'!$R35))</f>
        <v/>
      </c>
      <c r="AB35" s="129"/>
      <c r="AC35" s="189"/>
      <c r="AD35" s="129"/>
      <c r="AE35" s="189"/>
      <c r="AF35" s="127"/>
      <c r="AG35" s="131"/>
      <c r="AH35" s="187"/>
      <c r="AI35" s="191"/>
      <c r="AJ35" s="193"/>
      <c r="AK35" s="186"/>
      <c r="AL35" s="19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spans="1:67" ht="31.5" customHeight="1">
      <c r="A36" s="132">
        <v>10</v>
      </c>
      <c r="B36" s="133" t="str">
        <f>'2. Identificación del Riesgo'!B36:B38</f>
        <v>Gestión del Talento Humano</v>
      </c>
      <c r="C36" s="133" t="str">
        <f>IF('2. Identificación del Riesgo'!C36:C38="","",'2. Identificación del Riesgo'!C36:C38)</f>
        <v>Trabajo en Casa y Teletrabajo</v>
      </c>
      <c r="D36" s="133" t="str">
        <f>IF('2. Identificación del Riesgo'!D36:D38="","",'2. Identificación del Riesgo'!D36:D38)</f>
        <v>Afectación Económica (o presupuestal) y Reputacional</v>
      </c>
      <c r="E36" s="133" t="str">
        <f>IF('2. Identificación del Riesgo'!E36:E38="","",'2. Identificación del Riesgo'!E36:E38)</f>
        <v>Instalación de software malicioso en los equipos de computo personales, cuando se realiza trabajo en casa o teletrabajo.</v>
      </c>
      <c r="F36" s="133" t="str">
        <f>IF('2. Identificación del Riesgo'!F36:F38="","",'2. Identificación del Riesgo'!F36:F38)</f>
        <v>Desconocimiento por parte de los procesos, de los riesgos de ciber seguridad.</v>
      </c>
      <c r="G36" s="133" t="str">
        <f>IF('2. Identificación del Riesgo'!G36:G38="","",'2. Identificación del Riesgo'!G36:G38)</f>
        <v>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v>
      </c>
      <c r="H36" s="133" t="str">
        <f>IF('2. Identificación del Riesgo'!H36:H38="","",'2. Identificación del Riesgo'!H36:H38)</f>
        <v>Seguridad de la Información (Pérdida de la Integridad)</v>
      </c>
      <c r="I36" s="133" t="str">
        <f>IF('2. Identificación del Riesgo'!I36:I38="","",'2. Identificación del Riesgo'!I36:I38)</f>
        <v>Usuarios, productos y practicas, organizacionales</v>
      </c>
      <c r="J36" s="133" t="str">
        <f>IF('2. Identificación del Riesgo'!J36:J38="","",'2. Identificación del Riesgo'!J36:J38)</f>
        <v>Muy Alta: La actividad que conlleva el riesgo se ejecuta más de 5000 veces por año</v>
      </c>
      <c r="K36" s="129" t="str">
        <f>'2. Identificación del Riesgo'!K36:K38</f>
        <v>Muy Alta</v>
      </c>
      <c r="L36" s="130">
        <f>'2. Identificación del Riesgo'!L36:L38</f>
        <v>1</v>
      </c>
      <c r="M36" s="133" t="str">
        <f>IF(OR('2. Identificación del Riesgo'!H36:H38="Corrupción",'2. Identificación del Riesgo'!H36:H38="Lavado de Activos",'2. Identificación del Riesgo'!H36:H38="Financiación del Terrorismo",'2. Identificación del Riesgo'!H36:H38="Trámites, OPAs y Consultas de Acceso a la Información Pública"),"No Aplica",
IF('2. Identificación del Riesgo'!M36:M38="","",'2. Identificación del Riesgo'!M36:M38))</f>
        <v>Reputacional: El riesgo afecta la imagen de de la entidad con efecto publicitario sostenido a nivel de sector administrativo, nivel departamental o municipal</v>
      </c>
      <c r="N36" s="129" t="str">
        <f>'2. Identificación del Riesgo'!N36:N38</f>
        <v>Mayor</v>
      </c>
      <c r="O36" s="130">
        <f>'2. Identificación del Riesgo'!O36:O38</f>
        <v>0.8</v>
      </c>
      <c r="P36" s="127" t="str">
        <f>'2. Identificación del Riesgo'!P36:P38</f>
        <v>Alto</v>
      </c>
      <c r="Q36" s="51" t="str">
        <f>IF($H$36="","",
IF(OR($H$36="Corrupción",$H$36="Lavado de Activos",$H$36="Financiación del Terrorismo",$H$36="Trámites, OPAs y Consultas de Acceso a la Información Pública"),'6.Valoración Control Corrupción'!$E36,'5. Valoración de Controles'!$H36))</f>
        <v xml:space="preserve">  </v>
      </c>
      <c r="R36" s="50" t="str">
        <f>IF($H$36="","",
IF(OR($H$36="Corrupción",$H$36="Lavado de Activos",$H$36="Financiación del Terrorismo",$H$36="Trámites, OPAs y Consultas de Acceso a la Información Pública"),"No Aplica",'5. Valoración de Controles'!$I36))</f>
        <v>Sin Control</v>
      </c>
      <c r="S36" s="50" t="str">
        <f>IF($H$36="","",
IF(OR($H$36="Corrupción",$H$36="Lavado de Activos",$H$36="Financiación del Terrorismo",$H$36="Trámites, OPAs y Consultas de Acceso a la Información Pública"),"No Aplica",'5. Valoración de Controles'!$J36))</f>
        <v/>
      </c>
      <c r="T36" s="50">
        <f>IF($H$36="","",
IF(OR($H$36="Corrupción",$H$36="Lavado de Activos",$H$36="Financiación del Terrorismo",$H$36="Trámites, OPAs y Consultas de Acceso a la Información Pública"),"No Aplica",'5. Valoración de Controles'!$K36))</f>
        <v>0</v>
      </c>
      <c r="U36" s="50">
        <f>IF($H$36="","",
IF(OR($H$36="Corrupción",$H$36="Lavado de Activos",$H$36="Financiación del Terrorismo",$H$36="Trámites, OPAs y Consultas de Acceso a la Información Pública"),"No Aplica",'5. Valoración de Controles'!$L36))</f>
        <v>0</v>
      </c>
      <c r="V36" s="50">
        <f>IF($H$36="","",
IF(OR($H$36="Corrupción",$H$36="Lavado de Activos",$H$36="Financiación del Terrorismo",$H$36="Trámites, OPAs y Consultas de Acceso a la Información Pública"),"No Aplica",'5. Valoración de Controles'!$M36))</f>
        <v>0</v>
      </c>
      <c r="W36" s="50">
        <f>IF($H$36="","",
IF(OR($H$36="Corrupción",$H$36="Lavado de Activos",$H$36="Financiación del Terrorismo",$H$36="Trámites, OPAs y Consultas de Acceso a la Información Pública"),"No Aplica",'5. Valoración de Controles'!$N36))</f>
        <v>0</v>
      </c>
      <c r="X36" s="68">
        <f>IF($H$36="","",
IF(OR($H$36="Corrupción",$H$36="Lavado de Activos",$H$36="Financiación del Terrorismo",$H$36="Trámites, OPAs y Consultas de Acceso a la Información Pública"),"No Aplica",'5. Valoración de Controles'!$O36))</f>
        <v>0</v>
      </c>
      <c r="Y36" s="68">
        <f>IF($H$36="","",
IF(OR($H$36="Corrupción",$H$36="Lavado de Activos",$H$36="Financiación del Terrorismo",$H$36="Trámites, OPAs y Consultas de Acceso a la Información Pública"),"No Aplica",'5. Valoración de Controles'!$P36))</f>
        <v>0</v>
      </c>
      <c r="Z36" s="68">
        <f>IF($H$36="","",
IF(OR($H$36="Corrupción",$H$36="Lavado de Activos",$H$36="Financiación del Terrorismo",$H$36="Trámites, OPAs y Consultas de Acceso a la Información Pública"),"No Aplica",'5. Valoración de Controles'!$Q36))</f>
        <v>0</v>
      </c>
      <c r="AA36" s="52" t="str">
        <f>IF($H$36="","",
IF(OR($H$36="Corrupción",$H$36="Lavado de Activos",$H$36="Financiación del Terrorismo",$H$36="Trámites, OPAs y Consultas de Acceso a la Información Pública"),"No aplica",'5. Valoración de Controles'!$R36))</f>
        <v/>
      </c>
      <c r="AB36" s="129" t="str">
        <f>IF(H36="","",
IF(OR(H36="Corrupción",H36="Lavado de Activos",H36="Financiación del Terrorismo",H36="Trámites, OPAs y Consultas de Acceso a la Información Pública"),'6.Valoración Control Corrupción'!W36:W38,
IF(OR(H36&lt;&gt;"Corrupción",H36&lt;&gt;"Lavado de Activos",H36&lt;&gt;"Financiación del Terrorismo",H36&lt;&gt;"Trámites, OPAs y Consultas de Acceso a la Información Pública"),IF(AC36="","",
IF(AND(AC36&gt;0,AC36&lt;0.4),"Muy Baja",
IF(AND(AC36&gt;=0.4,AC36&lt;0.6),"Baja",
IF(AND(AC36&gt;=0.6,AC36&lt;0.8),"Media",
IF(AND(AC36&gt;=0.8,AC36&lt;1),"Alta",
IF(AC36&gt;=1,"Muy Alta","")))))))))</f>
        <v>Muy Alta</v>
      </c>
      <c r="AC36" s="188">
        <f>IF(H36="","",
IF(OR(H36="Corrupción",H36="Lavado de Activos",H36="Financiación del Terrorismo",H36="Trámites, OPAs y Consultas de Acceso a la Información Pública"),"No aplica",
IF(OR(H36&lt;&gt;"Corrupción",H36&lt;&gt;"Lavado de Activos",H36&lt;&gt;"Financiación del Terrorismo",H36&lt;&gt;"Trámites, OPAs y Consultas de Acceso a la Información Pública"),
IF('5. Valoración de Controles'!U38&gt;0,'5. Valoración de Controles'!U38,
IF('5. Valoración de Controles'!U37&gt;0,'5. Valoración de Controles'!U37,
IF('5. Valoración de Controles'!U36&gt;0,'5. Valoración de Controles'!U36,L36))))))</f>
        <v>1</v>
      </c>
      <c r="AD36" s="129" t="str">
        <f>IF(H36="","",
IF(OR(H36="Corrupción",H36="Lavado de Activos",H36="Financiación del Terrorismo",H36="Trámites, OPAs y Consultas de Acceso a la Información Pública"),'3. Impacto Riesgo de Corrupción'!Z36:Z38,
IF(OR(H36&lt;&gt;"Corrupción",H36&lt;&gt;"Lavado de Activos",H36&lt;&gt;"Financiación del Terrorismo",H36&lt;&gt;"Trámites, OPAs y Consultas de Acceso a la Información Pública"),
IF(AE36="","",
IF(AND(AE36&gt;0,AE36&lt;0.4),"Leve",
IF(AND(AE36&gt;=0.4,AE36&lt;0.6),"Menor",
IF(AND(AE36&gt;=0.6,AE36&lt;0.8),"Moderado",
IF(AND(AE36&gt;=0.8,AE36&lt;1),"Mayor",
IF(AE36&gt;=1,"Catastrófico","")))))))))</f>
        <v>Mayor</v>
      </c>
      <c r="AE36" s="188">
        <f>IF(H36="","",
IF(OR(H36="Corrupción",H36="Lavado de Activos",H36="Financiación del Terrorismo",H36="Trámites, OPAs y Consultas de Acceso a la Información Pública"),"No aplica",
IF(OR(H36&lt;&gt;"Corrupción",H36&lt;&gt;"Lavado de Activos",H36&lt;&gt;"Financiación del Terrorismo",H36&lt;&gt;"Trámites, OPAs y Consultas de Acceso a la Información Pública"),
IF('5. Valoración de Controles'!V38&gt;0,'5. Valoración de Controles'!V38,
IF('5. Valoración de Controles'!V37&gt;0,'5. Valoración de Controles'!V37,
IF('5. Valoración de Controles'!V36&gt;0,'5. Valoración de Controles'!V36,O36))))))</f>
        <v>0.8</v>
      </c>
      <c r="AF36" s="127" t="str">
        <f t="shared" ref="AF36" si="24">IF(AND(AB36="Muy Alta",OR(AD36="Leve",AD36="Menor",AD36="Moderado",AD36="Mayor")),"Alto",
IF(AND(AB36="Alta",OR(AD36="Leve",AD36="Menor")),"Moderado",
IF(AND(AB36="Alta",OR(AD36="Moderado",AD36="Mayor")),"Alto",
IF(AND(AB36="Media",OR(AD36="Leve",AD36="Menor",AD36="Moderado")),"Moderado",
IF(AND(AB36="Media",OR(AD36="Mayor")),"Alto",
IF(AND(AB36="Baja",OR(AD36="Leve")),"Bajo",
IF(AND(OR(AB36="Baja",AB36="Improbable"),OR(AD36="Menor",AD36="Moderado")),"Moderado",
IF(AND(OR(AB36="Baja",AB36="Improbable"),AD36="Mayor"),"Alto",
IF(AND(AB36="Muy Baja",OR(AD36="Leve",AD36="Menor")),"Bajo",
IF(AND(OR(AB36="Muy Baja",AB36="Rara vez"),OR(AD36="Moderado")),"Moderado",
IF(AND(OR(AB36="Muy Baja",AB36="Rara vez"),AD36="Mayor"),"Alto",
IF(AND(OR(AB36="Casi seguro",AB36="Probable",AB36="Posible"),AD36="Mayor"),"Extremo",
IF(AND(AB36="Casi seguro",AD36="Moderado"),"Extremo",
IF(AND(OR(AB36="Probable",AB36="Posible"),OR(AD36="Moderado")),"Alto",
IF(AD36="Catastrófico","Extremo","")))))))))))))))</f>
        <v>Alto</v>
      </c>
      <c r="AG36" s="131" t="s">
        <v>69</v>
      </c>
      <c r="AH36" s="158" t="str">
        <f t="shared" ref="AH36" si="25">IF(AG36="Reducir (Mitigar)","Debe establecer el plan de acción a implementar para mitigar el nivel del riesgo",
IF(AG36="Reducir (Transferir)","No amerita plan de acción. Debe tercerizar la actividad que genera este riesgo o adquirir polizas para evitar responsabilidad economica, sin embargo mantiene la responsabilidad reputacional",
IF(AG36="Aceptar","No amerita plan de acción. Asuma las consecuencias de la materialización del riesgo",
IF(AG36="Evitar","No amerita plan de acción. No ejecute la actividad que genera el riesgo",
IF(AG36="Reducir","Debe establecer el plan de acción a implementar para mitigar el nivel del riesgo",
IF(AG36="Compartir","No amerita plan de acción. Comparta el riesgo con una parte interesada que pueda gestionarlo con mas eficacia",""))))))</f>
        <v>Debe establecer el plan de acción a implementar para mitigar el nivel del riesgo</v>
      </c>
      <c r="AI36" s="190" t="s">
        <v>474</v>
      </c>
      <c r="AJ36" s="192" t="s">
        <v>476</v>
      </c>
      <c r="AK36" s="185" t="str">
        <f t="shared" ref="AK36" si="26">IF(AI36="","","∑ Peso porcentual de cada acción definida")</f>
        <v>∑ Peso porcentual de cada acción definida</v>
      </c>
      <c r="AL36" s="128" t="s">
        <v>478</v>
      </c>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row>
    <row r="37" spans="1:67" ht="31.5" customHeight="1">
      <c r="A37" s="132"/>
      <c r="B37" s="133"/>
      <c r="C37" s="133"/>
      <c r="D37" s="133"/>
      <c r="E37" s="133"/>
      <c r="F37" s="133"/>
      <c r="G37" s="133"/>
      <c r="H37" s="133"/>
      <c r="I37" s="133"/>
      <c r="J37" s="133"/>
      <c r="K37" s="129"/>
      <c r="L37" s="130"/>
      <c r="M37" s="133"/>
      <c r="N37" s="129"/>
      <c r="O37" s="130"/>
      <c r="P37" s="127"/>
      <c r="Q37" s="51" t="str">
        <f>IF($H$36="","",
IF(OR($H$36="Corrupción",$H$36="Lavado de Activos",$H$36="Financiación del Terrorismo",$H$36="Trámites, OPAs y Consultas de Acceso a la Información Pública"),'6.Valoración Control Corrupción'!$E37,'5. Valoración de Controles'!$H37))</f>
        <v xml:space="preserve">  </v>
      </c>
      <c r="R37" s="50">
        <f>IF($H$36="","",
IF(OR($H$36="Corrupción",$H$36="Lavado de Activos",$H$36="Financiación del Terrorismo",$H$36="Trámites, OPAs y Consultas de Acceso a la Información Pública"),"No Aplica",'5. Valoración de Controles'!$I37))</f>
        <v>0</v>
      </c>
      <c r="S37" s="50" t="str">
        <f>IF($H$36="","",
IF(OR($H$36="Corrupción",$H$36="Lavado de Activos",$H$36="Financiación del Terrorismo",$H$36="Trámites, OPAs y Consultas de Acceso a la Información Pública"),"No Aplica",'5. Valoración de Controles'!$J37))</f>
        <v/>
      </c>
      <c r="T37" s="50">
        <f>IF($H$36="","",
IF(OR($H$36="Corrupción",$H$36="Lavado de Activos",$H$36="Financiación del Terrorismo",$H$36="Trámites, OPAs y Consultas de Acceso a la Información Pública"),"No Aplica",'5. Valoración de Controles'!$K37))</f>
        <v>0</v>
      </c>
      <c r="U37" s="50">
        <f>IF($H$36="","",
IF(OR($H$36="Corrupción",$H$36="Lavado de Activos",$H$36="Financiación del Terrorismo",$H$36="Trámites, OPAs y Consultas de Acceso a la Información Pública"),"No Aplica",'5. Valoración de Controles'!$L37))</f>
        <v>0</v>
      </c>
      <c r="V37" s="50">
        <f>IF($H$36="","",
IF(OR($H$36="Corrupción",$H$36="Lavado de Activos",$H$36="Financiación del Terrorismo",$H$36="Trámites, OPAs y Consultas de Acceso a la Información Pública"),"No Aplica",'5. Valoración de Controles'!$M37))</f>
        <v>0</v>
      </c>
      <c r="W37" s="50">
        <f>IF($H$36="","",
IF(OR($H$36="Corrupción",$H$36="Lavado de Activos",$H$36="Financiación del Terrorismo",$H$36="Trámites, OPAs y Consultas de Acceso a la Información Pública"),"No Aplica",'5. Valoración de Controles'!$N37))</f>
        <v>0</v>
      </c>
      <c r="X37" s="68">
        <f>IF($H$36="","",
IF(OR($H$36="Corrupción",$H$36="Lavado de Activos",$H$36="Financiación del Terrorismo",$H$36="Trámites, OPAs y Consultas de Acceso a la Información Pública"),"No Aplica",'5. Valoración de Controles'!$O37))</f>
        <v>0</v>
      </c>
      <c r="Y37" s="68">
        <f>IF($H$36="","",
IF(OR($H$36="Corrupción",$H$36="Lavado de Activos",$H$36="Financiación del Terrorismo",$H$36="Trámites, OPAs y Consultas de Acceso a la Información Pública"),"No Aplica",'5. Valoración de Controles'!$P37))</f>
        <v>0</v>
      </c>
      <c r="Z37" s="68">
        <f>IF($H$36="","",
IF(OR($H$36="Corrupción",$H$36="Lavado de Activos",$H$36="Financiación del Terrorismo",$H$36="Trámites, OPAs y Consultas de Acceso a la Información Pública"),"No Aplica",'5. Valoración de Controles'!$Q37))</f>
        <v>0</v>
      </c>
      <c r="AA37" s="52" t="str">
        <f>IF($H$36="","",
IF(OR($H$36="Corrupción",$H$36="Lavado de Activos",$H$36="Financiación del Terrorismo",$H$36="Trámites, OPAs y Consultas de Acceso a la Información Pública"),"No aplica",'5. Valoración de Controles'!$R37))</f>
        <v/>
      </c>
      <c r="AB37" s="129"/>
      <c r="AC37" s="189"/>
      <c r="AD37" s="129"/>
      <c r="AE37" s="189"/>
      <c r="AF37" s="127"/>
      <c r="AG37" s="131"/>
      <c r="AH37" s="187"/>
      <c r="AI37" s="191"/>
      <c r="AJ37" s="193"/>
      <c r="AK37" s="186"/>
      <c r="AL37" s="193"/>
    </row>
    <row r="38" spans="1:67" ht="31.5" customHeight="1">
      <c r="A38" s="132"/>
      <c r="B38" s="133"/>
      <c r="C38" s="133"/>
      <c r="D38" s="133"/>
      <c r="E38" s="133"/>
      <c r="F38" s="133"/>
      <c r="G38" s="133"/>
      <c r="H38" s="133"/>
      <c r="I38" s="133"/>
      <c r="J38" s="133"/>
      <c r="K38" s="129"/>
      <c r="L38" s="130"/>
      <c r="M38" s="133"/>
      <c r="N38" s="129"/>
      <c r="O38" s="130"/>
      <c r="P38" s="127"/>
      <c r="Q38" s="51" t="str">
        <f>IF($H$36="","",
IF(OR($H$36="Corrupción",$H$36="Lavado de Activos",$H$36="Financiación del Terrorismo",$H$36="Trámites, OPAs y Consultas de Acceso a la Información Pública"),'6.Valoración Control Corrupción'!$E38,'5. Valoración de Controles'!$H38))</f>
        <v xml:space="preserve">  </v>
      </c>
      <c r="R38" s="50">
        <f>IF($H$36="","",
IF(OR($H$36="Corrupción",$H$36="Lavado de Activos",$H$36="Financiación del Terrorismo",$H$36="Trámites, OPAs y Consultas de Acceso a la Información Pública"),"No Aplica",'5. Valoración de Controles'!$I38))</f>
        <v>0</v>
      </c>
      <c r="S38" s="50" t="str">
        <f>IF($H$36="","",
IF(OR($H$36="Corrupción",$H$36="Lavado de Activos",$H$36="Financiación del Terrorismo",$H$36="Trámites, OPAs y Consultas de Acceso a la Información Pública"),"No Aplica",'5. Valoración de Controles'!$J38))</f>
        <v/>
      </c>
      <c r="T38" s="50">
        <f>IF($H$36="","",
IF(OR($H$36="Corrupción",$H$36="Lavado de Activos",$H$36="Financiación del Terrorismo",$H$36="Trámites, OPAs y Consultas de Acceso a la Información Pública"),"No Aplica",'5. Valoración de Controles'!$K38))</f>
        <v>0</v>
      </c>
      <c r="U38" s="50">
        <f>IF($H$36="","",
IF(OR($H$36="Corrupción",$H$36="Lavado de Activos",$H$36="Financiación del Terrorismo",$H$36="Trámites, OPAs y Consultas de Acceso a la Información Pública"),"No Aplica",'5. Valoración de Controles'!$L38))</f>
        <v>0</v>
      </c>
      <c r="V38" s="50">
        <f>IF($H$36="","",
IF(OR($H$36="Corrupción",$H$36="Lavado de Activos",$H$36="Financiación del Terrorismo",$H$36="Trámites, OPAs y Consultas de Acceso a la Información Pública"),"No Aplica",'5. Valoración de Controles'!$M38))</f>
        <v>0</v>
      </c>
      <c r="W38" s="50">
        <f>IF($H$36="","",
IF(OR($H$36="Corrupción",$H$36="Lavado de Activos",$H$36="Financiación del Terrorismo",$H$36="Trámites, OPAs y Consultas de Acceso a la Información Pública"),"No Aplica",'5. Valoración de Controles'!$N38))</f>
        <v>0</v>
      </c>
      <c r="X38" s="68">
        <f>IF($H$36="","",
IF(OR($H$36="Corrupción",$H$36="Lavado de Activos",$H$36="Financiación del Terrorismo",$H$36="Trámites, OPAs y Consultas de Acceso a la Información Pública"),"No Aplica",'5. Valoración de Controles'!$O38))</f>
        <v>0</v>
      </c>
      <c r="Y38" s="68">
        <f>IF($H$36="","",
IF(OR($H$36="Corrupción",$H$36="Lavado de Activos",$H$36="Financiación del Terrorismo",$H$36="Trámites, OPAs y Consultas de Acceso a la Información Pública"),"No Aplica",'5. Valoración de Controles'!$P38))</f>
        <v>0</v>
      </c>
      <c r="Z38" s="68">
        <f>IF($H$36="","",
IF(OR($H$36="Corrupción",$H$36="Lavado de Activos",$H$36="Financiación del Terrorismo",$H$36="Trámites, OPAs y Consultas de Acceso a la Información Pública"),"No Aplica",'5. Valoración de Controles'!$Q38))</f>
        <v>0</v>
      </c>
      <c r="AA38" s="52" t="str">
        <f>IF($H$36="","",
IF(OR($H$36="Corrupción",$H$36="Lavado de Activos",$H$36="Financiación del Terrorismo",$H$36="Trámites, OPAs y Consultas de Acceso a la Información Pública"),"No aplica",'5. Valoración de Controles'!$R38))</f>
        <v/>
      </c>
      <c r="AB38" s="129"/>
      <c r="AC38" s="189"/>
      <c r="AD38" s="129"/>
      <c r="AE38" s="189"/>
      <c r="AF38" s="127"/>
      <c r="AG38" s="131"/>
      <c r="AH38" s="187"/>
      <c r="AI38" s="191"/>
      <c r="AJ38" s="193"/>
      <c r="AK38" s="186"/>
      <c r="AL38" s="193"/>
    </row>
    <row r="39" spans="1:67" ht="31.5" customHeight="1">
      <c r="A39" s="132">
        <v>11</v>
      </c>
      <c r="B39" s="133" t="str">
        <f>'2. Identificación del Riesgo'!B39:B41</f>
        <v>Gestión del Talento Humano</v>
      </c>
      <c r="C39" s="133" t="str">
        <f>IF('2. Identificación del Riesgo'!C39:C41="","",'2. Identificación del Riesgo'!C39:C41)</f>
        <v>Diligenciamiento periodico del formulario de declaración  de conflicto de interés en la plataforma SIDEAP por los funcionarios de la Entidad.</v>
      </c>
      <c r="D39" s="133" t="str">
        <f>IF('2. Identificación del Riesgo'!D39:D41="","",'2. Identificación del Riesgo'!D39:D41)</f>
        <v>Afectación Económica o Presupuestal</v>
      </c>
      <c r="E39" s="133" t="str">
        <f>IF('2. Identificación del Riesgo'!E39:E41="","",'2. Identificación del Riesgo'!E39:E41)</f>
        <v>El funcionario presenta un conflicto de intereses pero no se declara impedido para desempeñar sus funciones, ante una situación en la que puede tener un interes particular o directo que afecte su regulación, gestión, control o decisiones.</v>
      </c>
      <c r="F39" s="133" t="str">
        <f>IF('2. Identificación del Riesgo'!F39:F41="","",'2. Identificación del Riesgo'!F39:F41)</f>
        <v>Falta de seguimiento a los casos declarados por los funcionarios de la Entidad en la plataforma del SIDEAP.</v>
      </c>
      <c r="G39" s="133" t="str">
        <f>IF('2. Identificación del Riesgo'!G39:G41="","",'2. Identificación del Riesgo'!G39:G41)</f>
        <v>Posibilidad de afectación economica o presupuestal cuando un funcionario presenta un conflicto de intereses pero no se declara impedido para desempeñar sus funciones, ante una situación en la que puede tener un interes particular o directo que afecte su regulación, gestión, control o decisiones, debido a la falta de seguimiento a los casos declarados por los funcionarios de la Entidad en la plataforma del SIDEAP.</v>
      </c>
      <c r="H39" s="133" t="str">
        <f>IF('2. Identificación del Riesgo'!H39:H41="","",'2. Identificación del Riesgo'!H39:H41)</f>
        <v>Corrupción</v>
      </c>
      <c r="I39" s="133" t="str">
        <f>IF('2. Identificación del Riesgo'!I39:I41="","",'2. Identificación del Riesgo'!I39:I41)</f>
        <v>Usuarios, productos y practicas, organizacionales</v>
      </c>
      <c r="J39" s="133" t="str">
        <f>IF('2. Identificación del Riesgo'!J39:J41="","",'2. Identificación del Riesgo'!J39:J41)</f>
        <v>Improbable: Al menos una vez en los últimos 5 años.</v>
      </c>
      <c r="K39" s="129" t="str">
        <f>'2. Identificación del Riesgo'!K39:K41</f>
        <v>Improbable</v>
      </c>
      <c r="L39" s="130">
        <f>'2. Identificación del Riesgo'!L39:L41</f>
        <v>0.4</v>
      </c>
      <c r="M39" s="133" t="str">
        <f>IF(OR('2. Identificación del Riesgo'!H39:H41="Corrupción",'2. Identificación del Riesgo'!H39:H41="Lavado de Activos",'2. Identificación del Riesgo'!H39:H41="Financiación del Terrorismo",'2. Identificación del Riesgo'!H39:H41="Trámites, OPAs y Consultas de Acceso a la Información Pública"),"No Aplica",
IF('2. Identificación del Riesgo'!M39:M41="","",'2. Identificación del Riesgo'!M39:M41))</f>
        <v>No Aplica</v>
      </c>
      <c r="N39" s="129" t="str">
        <f>'2. Identificación del Riesgo'!N39:N41</f>
        <v>Catastrófico</v>
      </c>
      <c r="O39" s="130">
        <f>'2. Identificación del Riesgo'!O39:O41</f>
        <v>1</v>
      </c>
      <c r="P39" s="127" t="str">
        <f>'2. Identificación del Riesgo'!P39:P41</f>
        <v>Extremo</v>
      </c>
      <c r="Q39" s="51" t="str">
        <f>IF($H$39="","",
IF(OR($H$39="Corrupción",$H$39="Lavado de Activos",$H$39="Financiación del Terrorismo",$H$39="Trámites, OPAs y Consultas de Acceso a la Información Pública"),'6.Valoración Control Corrupción'!$E39,'5. Valoración de Controles'!$H39))</f>
        <v>No hay control definido</v>
      </c>
      <c r="R39" s="50" t="str">
        <f>IF($H$39="","",
IF(OR($H$39="Corrupción",$H$39="Lavado de Activos",$H$39="Financiación del Terrorismo",$H$39="Trámites, OPAs y Consultas de Acceso a la Información Pública"),"No Aplica",'5. Valoración de Controles'!$I39))</f>
        <v>No Aplica</v>
      </c>
      <c r="S39" s="50" t="str">
        <f>IF($H$39="","",
IF(OR($H$39="Corrupción",$H$39="Lavado de Activos",$H$39="Financiación del Terrorismo",$H$39="Trámites, OPAs y Consultas de Acceso a la Información Pública"),"No Aplica",'5. Valoración de Controles'!$J39))</f>
        <v>No Aplica</v>
      </c>
      <c r="T39" s="50" t="str">
        <f>IF($H$39="","",
IF(OR($H$39="Corrupción",$H$39="Lavado de Activos",$H$39="Financiación del Terrorismo",$H$39="Trámites, OPAs y Consultas de Acceso a la Información Pública"),"No Aplica",'5. Valoración de Controles'!$K39))</f>
        <v>No Aplica</v>
      </c>
      <c r="U39" s="50" t="str">
        <f>IF($H$39="","",
IF(OR($H$39="Corrupción",$H$39="Lavado de Activos",$H$39="Financiación del Terrorismo",$H$39="Trámites, OPAs y Consultas de Acceso a la Información Pública"),"No Aplica",'5. Valoración de Controles'!$L39))</f>
        <v>No Aplica</v>
      </c>
      <c r="V39" s="50" t="str">
        <f>IF($H$39="","",
IF(OR($H$39="Corrupción",$H$39="Lavado de Activos",$H$39="Financiación del Terrorismo",$H$39="Trámites, OPAs y Consultas de Acceso a la Información Pública"),"No Aplica",'5. Valoración de Controles'!$M39))</f>
        <v>No Aplica</v>
      </c>
      <c r="W39" s="50" t="str">
        <f>IF($H$39="","",
IF(OR($H$39="Corrupción",$H$39="Lavado de Activos",$H$39="Financiación del Terrorismo",$H$39="Trámites, OPAs y Consultas de Acceso a la Información Pública"),"No Aplica",'5. Valoración de Controles'!$N39))</f>
        <v>No Aplica</v>
      </c>
      <c r="X39" s="68" t="str">
        <f>IF($H$39="","",
IF(OR($H$39="Corrupción",$H$39="Lavado de Activos",$H$39="Financiación del Terrorismo",$H$39="Trámites, OPAs y Consultas de Acceso a la Información Pública"),"No Aplica",'5. Valoración de Controles'!$O39))</f>
        <v>No Aplica</v>
      </c>
      <c r="Y39" s="68" t="str">
        <f>IF($H$39="","",
IF(OR($H$39="Corrupción",$H$39="Lavado de Activos",$H$39="Financiación del Terrorismo",$H$39="Trámites, OPAs y Consultas de Acceso a la Información Pública"),"No Aplica",'5. Valoración de Controles'!$P39))</f>
        <v>No Aplica</v>
      </c>
      <c r="Z39" s="68" t="str">
        <f>IF($H$39="","",
IF(OR($H$39="Corrupción",$H$39="Lavado de Activos",$H$39="Financiación del Terrorismo",$H$39="Trámites, OPAs y Consultas de Acceso a la Información Pública"),"No Aplica",'5. Valoración de Controles'!$Q39))</f>
        <v>No Aplica</v>
      </c>
      <c r="AA39" s="52" t="str">
        <f>IF($H$39="","",
IF(OR($H$39="Corrupción",$H$39="Lavado de Activos",$H$39="Financiación del Terrorismo",$H$39="Trámites, OPAs y Consultas de Acceso a la Información Pública"),"No aplica",'5. Valoración de Controles'!$R39))</f>
        <v>No aplica</v>
      </c>
      <c r="AB39" s="129" t="str">
        <f>IF(H39="","",
IF(OR(H39="Corrupción",H39="Lavado de Activos",H39="Financiación del Terrorismo",H39="Trámites, OPAs y Consultas de Acceso a la Información Pública"),'6.Valoración Control Corrupción'!W39:W41,
IF(OR(H39&lt;&gt;"Corrupción",H39&lt;&gt;"Lavado de Activos",H39&lt;&gt;"Financiación del Terrorismo",H39&lt;&gt;"Trámites, OPAs y Consultas de Acceso a la Información Pública"),IF(AC39="","",
IF(AND(AC39&gt;0,AC39&lt;0.4),"Muy Baja",
IF(AND(AC39&gt;=0.4,AC39&lt;0.6),"Baja",
IF(AND(AC39&gt;=0.6,AC39&lt;0.8),"Media",
IF(AND(AC39&gt;=0.8,AC39&lt;1),"Alta",
IF(AC39&gt;=1,"Muy Alta","")))))))))</f>
        <v>Improbable</v>
      </c>
      <c r="AC39" s="188" t="str">
        <f>IF(H39="","",
IF(OR(H39="Corrupción",H39="Lavado de Activos",H39="Financiación del Terrorismo",H39="Trámites, OPAs y Consultas de Acceso a la Información Pública"),"No aplica",
IF(OR(H39&lt;&gt;"Corrupción",H39&lt;&gt;"Lavado de Activos",H39&lt;&gt;"Financiación del Terrorismo",H39&lt;&gt;"Trámites, OPAs y Consultas de Acceso a la Información Pública"),
IF('5. Valoración de Controles'!U41&gt;0,'5. Valoración de Controles'!U41,
IF('5. Valoración de Controles'!U40&gt;0,'5. Valoración de Controles'!U40,
IF('5. Valoración de Controles'!U39&gt;0,'5. Valoración de Controles'!U39,L39))))))</f>
        <v>No aplica</v>
      </c>
      <c r="AD39" s="129" t="str">
        <f>IF(H39="","",
IF(OR(H39="Corrupción",H39="Lavado de Activos",H39="Financiación del Terrorismo",H39="Trámites, OPAs y Consultas de Acceso a la Información Pública"),'3. Impacto Riesgo de Corrupción'!Z39:Z41,
IF(OR(H39&lt;&gt;"Corrupción",H39&lt;&gt;"Lavado de Activos",H39&lt;&gt;"Financiación del Terrorismo",H39&lt;&gt;"Trámites, OPAs y Consultas de Acceso a la Información Pública"),
IF(AE39="","",
IF(AND(AE39&gt;0,AE39&lt;0.4),"Leve",
IF(AND(AE39&gt;=0.4,AE39&lt;0.6),"Menor",
IF(AND(AE39&gt;=0.6,AE39&lt;0.8),"Moderado",
IF(AND(AE39&gt;=0.8,AE39&lt;1),"Mayor",
IF(AE39&gt;=1,"Catastrófico","")))))))))</f>
        <v>Catastrófico</v>
      </c>
      <c r="AE39" s="188" t="str">
        <f>IF(H39="","",
IF(OR(H39="Corrupción",H39="Lavado de Activos",H39="Financiación del Terrorismo",H39="Trámites, OPAs y Consultas de Acceso a la Información Pública"),"No aplica",
IF(OR(H39&lt;&gt;"Corrupción",H39&lt;&gt;"Lavado de Activos",H39&lt;&gt;"Financiación del Terrorismo",H39&lt;&gt;"Trámites, OPAs y Consultas de Acceso a la Información Pública"),
IF('5. Valoración de Controles'!V41&gt;0,'5. Valoración de Controles'!V41,
IF('5. Valoración de Controles'!V40&gt;0,'5. Valoración de Controles'!V40,
IF('5. Valoración de Controles'!V39&gt;0,'5. Valoración de Controles'!V39,O39))))))</f>
        <v>No aplica</v>
      </c>
      <c r="AF39" s="127" t="str">
        <f t="shared" ref="AF39" si="27">IF(AND(AB39="Muy Alta",OR(AD39="Leve",AD39="Menor",AD39="Moderado",AD39="Mayor")),"Alto",
IF(AND(AB39="Alta",OR(AD39="Leve",AD39="Menor")),"Moderado",
IF(AND(AB39="Alta",OR(AD39="Moderado",AD39="Mayor")),"Alto",
IF(AND(AB39="Media",OR(AD39="Leve",AD39="Menor",AD39="Moderado")),"Moderado",
IF(AND(AB39="Media",OR(AD39="Mayor")),"Alto",
IF(AND(AB39="Baja",OR(AD39="Leve")),"Bajo",
IF(AND(OR(AB39="Baja",AB39="Improbable"),OR(AD39="Menor",AD39="Moderado")),"Moderado",
IF(AND(OR(AB39="Baja",AB39="Improbable"),AD39="Mayor"),"Alto",
IF(AND(AB39="Muy Baja",OR(AD39="Leve",AD39="Menor")),"Bajo",
IF(AND(OR(AB39="Muy Baja",AB39="Rara vez"),OR(AD39="Moderado")),"Moderado",
IF(AND(OR(AB39="Muy Baja",AB39="Rara vez"),AD39="Mayor"),"Alto",
IF(AND(OR(AB39="Casi seguro",AB39="Probable",AB39="Posible"),AD39="Mayor"),"Extremo",
IF(AND(AB39="Casi seguro",AD39="Moderado"),"Extremo",
IF(AND(OR(AB39="Probable",AB39="Posible"),OR(AD39="Moderado")),"Alto",
IF(AD39="Catastrófico","Extremo","")))))))))))))))</f>
        <v>Extremo</v>
      </c>
      <c r="AG39" s="198" t="s">
        <v>221</v>
      </c>
      <c r="AH39" s="158" t="str">
        <f t="shared" ref="AH39" si="28">IF(AG39="Reducir (Mitigar)","Debe establecer el plan de acción a implementar para mitigar el nivel del riesgo",
IF(AG39="Reducir (Transferir)","No amerita plan de acción. Debe tercerizar la actividad que genera este riesgo o adquirir polizas para evitar responsabilidad economica, sin embargo mantiene la responsabilidad reputacional",
IF(AG39="Aceptar","No amerita plan de acción. Asuma las consecuencias de la materialización del riesgo",
IF(AG39="Evitar","No amerita plan de acción. No ejecute la actividad que genera el riesgo",
IF(AG39="Reducir","Debe establecer el plan de acción a implementar para mitigar el nivel del riesgo",
IF(AG39="Compartir","No amerita plan de acción. Comparta el riesgo con una parte interesada que pueda gestionarlo con mas eficacia",""))))))</f>
        <v>Debe establecer el plan de acción a implementar para mitigar el nivel del riesgo</v>
      </c>
      <c r="AI39" s="190" t="s">
        <v>486</v>
      </c>
      <c r="AJ39" s="192" t="s">
        <v>487</v>
      </c>
      <c r="AK39" s="185" t="str">
        <f t="shared" ref="AK39" si="29">IF(AI39="","","∑ Peso porcentual de cada acción definida")</f>
        <v>∑ Peso porcentual de cada acción definida</v>
      </c>
      <c r="AL39" s="128" t="s">
        <v>488</v>
      </c>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row>
    <row r="40" spans="1:67" ht="31.5" customHeight="1">
      <c r="A40" s="132"/>
      <c r="B40" s="133"/>
      <c r="C40" s="133"/>
      <c r="D40" s="133"/>
      <c r="E40" s="133"/>
      <c r="F40" s="133"/>
      <c r="G40" s="133"/>
      <c r="H40" s="133"/>
      <c r="I40" s="133"/>
      <c r="J40" s="133"/>
      <c r="K40" s="129"/>
      <c r="L40" s="130"/>
      <c r="M40" s="133"/>
      <c r="N40" s="129"/>
      <c r="O40" s="130"/>
      <c r="P40" s="127"/>
      <c r="Q40" s="51">
        <f>IF($H$39="","",
IF(OR($H$39="Corrupción",$H$39="Lavado de Activos",$H$39="Financiación del Terrorismo",$H$39="Trámites, OPAs y Consultas de Acceso a la Información Pública"),'6.Valoración Control Corrupción'!$E40,'5. Valoración de Controles'!$H40))</f>
        <v>0</v>
      </c>
      <c r="R40" s="50" t="str">
        <f>IF($H$39="","",
IF(OR($H$39="Corrupción",$H$39="Lavado de Activos",$H$39="Financiación del Terrorismo",$H$39="Trámites, OPAs y Consultas de Acceso a la Información Pública"),"No Aplica",'5. Valoración de Controles'!$I40))</f>
        <v>No Aplica</v>
      </c>
      <c r="S40" s="50" t="str">
        <f>IF($H$39="","",
IF(OR($H$39="Corrupción",$H$39="Lavado de Activos",$H$39="Financiación del Terrorismo",$H$39="Trámites, OPAs y Consultas de Acceso a la Información Pública"),"No Aplica",'5. Valoración de Controles'!$J40))</f>
        <v>No Aplica</v>
      </c>
      <c r="T40" s="50" t="str">
        <f>IF($H$39="","",
IF(OR($H$39="Corrupción",$H$39="Lavado de Activos",$H$39="Financiación del Terrorismo",$H$39="Trámites, OPAs y Consultas de Acceso a la Información Pública"),"No Aplica",'5. Valoración de Controles'!$K40))</f>
        <v>No Aplica</v>
      </c>
      <c r="U40" s="50" t="str">
        <f>IF($H$39="","",
IF(OR($H$39="Corrupción",$H$39="Lavado de Activos",$H$39="Financiación del Terrorismo",$H$39="Trámites, OPAs y Consultas de Acceso a la Información Pública"),"No Aplica",'5. Valoración de Controles'!$L40))</f>
        <v>No Aplica</v>
      </c>
      <c r="V40" s="50" t="str">
        <f>IF($H$39="","",
IF(OR($H$39="Corrupción",$H$39="Lavado de Activos",$H$39="Financiación del Terrorismo",$H$39="Trámites, OPAs y Consultas de Acceso a la Información Pública"),"No Aplica",'5. Valoración de Controles'!$M40))</f>
        <v>No Aplica</v>
      </c>
      <c r="W40" s="50" t="str">
        <f>IF($H$39="","",
IF(OR($H$39="Corrupción",$H$39="Lavado de Activos",$H$39="Financiación del Terrorismo",$H$39="Trámites, OPAs y Consultas de Acceso a la Información Pública"),"No Aplica",'5. Valoración de Controles'!$N40))</f>
        <v>No Aplica</v>
      </c>
      <c r="X40" s="68" t="str">
        <f>IF($H$39="","",
IF(OR($H$39="Corrupción",$H$39="Lavado de Activos",$H$39="Financiación del Terrorismo",$H$39="Trámites, OPAs y Consultas de Acceso a la Información Pública"),"No Aplica",'5. Valoración de Controles'!$O40))</f>
        <v>No Aplica</v>
      </c>
      <c r="Y40" s="68" t="str">
        <f>IF($H$39="","",
IF(OR($H$39="Corrupción",$H$39="Lavado de Activos",$H$39="Financiación del Terrorismo",$H$39="Trámites, OPAs y Consultas de Acceso a la Información Pública"),"No Aplica",'5. Valoración de Controles'!$P40))</f>
        <v>No Aplica</v>
      </c>
      <c r="Z40" s="68" t="str">
        <f>IF($H$39="","",
IF(OR($H$39="Corrupción",$H$39="Lavado de Activos",$H$39="Financiación del Terrorismo",$H$39="Trámites, OPAs y Consultas de Acceso a la Información Pública"),"No Aplica",'5. Valoración de Controles'!$Q40))</f>
        <v>No Aplica</v>
      </c>
      <c r="AA40" s="52" t="str">
        <f>IF($H$39="","",
IF(OR($H$39="Corrupción",$H$39="Lavado de Activos",$H$39="Financiación del Terrorismo",$H$39="Trámites, OPAs y Consultas de Acceso a la Información Pública"),"No aplica",'5. Valoración de Controles'!$R40))</f>
        <v>No aplica</v>
      </c>
      <c r="AB40" s="129"/>
      <c r="AC40" s="189"/>
      <c r="AD40" s="129"/>
      <c r="AE40" s="189"/>
      <c r="AF40" s="127"/>
      <c r="AG40" s="199"/>
      <c r="AH40" s="187"/>
      <c r="AI40" s="191"/>
      <c r="AJ40" s="193"/>
      <c r="AK40" s="186"/>
      <c r="AL40" s="193"/>
    </row>
    <row r="41" spans="1:67" ht="31.5" customHeight="1">
      <c r="A41" s="132"/>
      <c r="B41" s="133"/>
      <c r="C41" s="133"/>
      <c r="D41" s="133"/>
      <c r="E41" s="133"/>
      <c r="F41" s="133"/>
      <c r="G41" s="133"/>
      <c r="H41" s="133"/>
      <c r="I41" s="133"/>
      <c r="J41" s="133"/>
      <c r="K41" s="129"/>
      <c r="L41" s="130"/>
      <c r="M41" s="133"/>
      <c r="N41" s="129"/>
      <c r="O41" s="130"/>
      <c r="P41" s="127"/>
      <c r="Q41" s="51">
        <f>IF($H$39="","",
IF(OR($H$39="Corrupción",$H$39="Lavado de Activos",$H$39="Financiación del Terrorismo",$H$39="Trámites, OPAs y Consultas de Acceso a la Información Pública"),'6.Valoración Control Corrupción'!$E41,'5. Valoración de Controles'!$H41))</f>
        <v>0</v>
      </c>
      <c r="R41" s="50" t="str">
        <f>IF($H$39="","",
IF(OR($H$39="Corrupción",$H$39="Lavado de Activos",$H$39="Financiación del Terrorismo",$H$39="Trámites, OPAs y Consultas de Acceso a la Información Pública"),"No Aplica",'5. Valoración de Controles'!$I41))</f>
        <v>No Aplica</v>
      </c>
      <c r="S41" s="50" t="str">
        <f>IF($H$39="","",
IF(OR($H$39="Corrupción",$H$39="Lavado de Activos",$H$39="Financiación del Terrorismo",$H$39="Trámites, OPAs y Consultas de Acceso a la Información Pública"),"No Aplica",'5. Valoración de Controles'!$J41))</f>
        <v>No Aplica</v>
      </c>
      <c r="T41" s="50" t="str">
        <f>IF($H$39="","",
IF(OR($H$39="Corrupción",$H$39="Lavado de Activos",$H$39="Financiación del Terrorismo",$H$39="Trámites, OPAs y Consultas de Acceso a la Información Pública"),"No Aplica",'5. Valoración de Controles'!$K41))</f>
        <v>No Aplica</v>
      </c>
      <c r="U41" s="50" t="str">
        <f>IF($H$39="","",
IF(OR($H$39="Corrupción",$H$39="Lavado de Activos",$H$39="Financiación del Terrorismo",$H$39="Trámites, OPAs y Consultas de Acceso a la Información Pública"),"No Aplica",'5. Valoración de Controles'!$L41))</f>
        <v>No Aplica</v>
      </c>
      <c r="V41" s="50" t="str">
        <f>IF($H$39="","",
IF(OR($H$39="Corrupción",$H$39="Lavado de Activos",$H$39="Financiación del Terrorismo",$H$39="Trámites, OPAs y Consultas de Acceso a la Información Pública"),"No Aplica",'5. Valoración de Controles'!$M41))</f>
        <v>No Aplica</v>
      </c>
      <c r="W41" s="50" t="str">
        <f>IF($H$39="","",
IF(OR($H$39="Corrupción",$H$39="Lavado de Activos",$H$39="Financiación del Terrorismo",$H$39="Trámites, OPAs y Consultas de Acceso a la Información Pública"),"No Aplica",'5. Valoración de Controles'!$N41))</f>
        <v>No Aplica</v>
      </c>
      <c r="X41" s="68" t="str">
        <f>IF($H$39="","",
IF(OR($H$39="Corrupción",$H$39="Lavado de Activos",$H$39="Financiación del Terrorismo",$H$39="Trámites, OPAs y Consultas de Acceso a la Información Pública"),"No Aplica",'5. Valoración de Controles'!$O41))</f>
        <v>No Aplica</v>
      </c>
      <c r="Y41" s="68" t="str">
        <f>IF($H$39="","",
IF(OR($H$39="Corrupción",$H$39="Lavado de Activos",$H$39="Financiación del Terrorismo",$H$39="Trámites, OPAs y Consultas de Acceso a la Información Pública"),"No Aplica",'5. Valoración de Controles'!$P41))</f>
        <v>No Aplica</v>
      </c>
      <c r="Z41" s="68" t="str">
        <f>IF($H$39="","",
IF(OR($H$39="Corrupción",$H$39="Lavado de Activos",$H$39="Financiación del Terrorismo",$H$39="Trámites, OPAs y Consultas de Acceso a la Información Pública"),"No Aplica",'5. Valoración de Controles'!$Q41))</f>
        <v>No Aplica</v>
      </c>
      <c r="AA41" s="52" t="str">
        <f>IF($H$39="","",
IF(OR($H$39="Corrupción",$H$39="Lavado de Activos",$H$39="Financiación del Terrorismo",$H$39="Trámites, OPAs y Consultas de Acceso a la Información Pública"),"No aplica",'5. Valoración de Controles'!$R41))</f>
        <v>No aplica</v>
      </c>
      <c r="AB41" s="129"/>
      <c r="AC41" s="189"/>
      <c r="AD41" s="129"/>
      <c r="AE41" s="189"/>
      <c r="AF41" s="127"/>
      <c r="AG41" s="199"/>
      <c r="AH41" s="187"/>
      <c r="AI41" s="191"/>
      <c r="AJ41" s="193"/>
      <c r="AK41" s="186"/>
      <c r="AL41" s="193"/>
    </row>
    <row r="42" spans="1:67" ht="31.5" customHeight="1">
      <c r="A42" s="132">
        <v>12</v>
      </c>
      <c r="B42" s="133" t="str">
        <f>'2. Identificación del Riesgo'!B42:B44</f>
        <v/>
      </c>
      <c r="C42" s="133" t="str">
        <f>IF('2. Identificación del Riesgo'!C42:C44="","",'2. Identificación del Riesgo'!C42:C44)</f>
        <v/>
      </c>
      <c r="D42" s="133" t="str">
        <f>IF('2. Identificación del Riesgo'!D42:D44="","",'2. Identificación del Riesgo'!D42:D44)</f>
        <v/>
      </c>
      <c r="E42" s="133" t="str">
        <f>IF('2. Identificación del Riesgo'!E42:E44="","",'2. Identificación del Riesgo'!E42:E44)</f>
        <v/>
      </c>
      <c r="F42" s="133" t="str">
        <f>IF('2. Identificación del Riesgo'!F42:F44="","",'2. Identificación del Riesgo'!F42:F44)</f>
        <v/>
      </c>
      <c r="G42" s="133" t="str">
        <f>IF('2. Identificación del Riesgo'!G42:G44="","",'2. Identificación del Riesgo'!G42:G44)</f>
        <v/>
      </c>
      <c r="H42" s="133" t="str">
        <f>IF('2. Identificación del Riesgo'!H42:H44="","",'2. Identificación del Riesgo'!H42:H44)</f>
        <v/>
      </c>
      <c r="I42" s="133" t="str">
        <f>IF('2. Identificación del Riesgo'!I42:I44="","",'2. Identificación del Riesgo'!I42:I44)</f>
        <v/>
      </c>
      <c r="J42" s="133" t="str">
        <f>IF('2. Identificación del Riesgo'!J42:J44="","",'2. Identificación del Riesgo'!J42:J44)</f>
        <v/>
      </c>
      <c r="K42" s="129" t="str">
        <f>'2. Identificación del Riesgo'!K42:K44</f>
        <v/>
      </c>
      <c r="L42" s="130" t="str">
        <f>'2. Identificación del Riesgo'!L42:L44</f>
        <v/>
      </c>
      <c r="M42" s="133" t="str">
        <f>IF(OR('2. Identificación del Riesgo'!H42:H44="Corrupción",'2. Identificación del Riesgo'!H42:H44="Lavado de Activos",'2. Identificación del Riesgo'!H42:H44="Financiación del Terrorismo",'2. Identificación del Riesgo'!H42:H44="Trámites, OPAs y Consultas de Acceso a la Información Pública"),"No Aplica",
IF('2. Identificación del Riesgo'!M42:M44="","",'2. Identificación del Riesgo'!M42:M44))</f>
        <v/>
      </c>
      <c r="N42" s="129" t="str">
        <f>'2. Identificación del Riesgo'!N42:N44</f>
        <v/>
      </c>
      <c r="O42" s="130" t="str">
        <f>'2. Identificación del Riesgo'!O42:O44</f>
        <v/>
      </c>
      <c r="P42" s="127" t="str">
        <f>'2. Identificación del Riesgo'!P42:P44</f>
        <v/>
      </c>
      <c r="Q42" s="51" t="str">
        <f>IF($H$42="","",
IF(OR($H$42="Corrupción",$H$42="Lavado de Activos",$H$42="Financiación del Terrorismo",$H$42="Trámites, OPAs y Consultas de Acceso a la Información Pública"),'6.Valoración Control Corrupción'!$E42,'5. Valoración de Controles'!$H42))</f>
        <v/>
      </c>
      <c r="R42" s="50" t="str">
        <f>IF($H$42="","",
IF(OR($H$42="Corrupción",$H$42="Lavado de Activos",$H$42="Financiación del Terrorismo",$H$42="Trámites, OPAs y Consultas de Acceso a la Información Pública"),"No Aplica",'5. Valoración de Controles'!$I42))</f>
        <v/>
      </c>
      <c r="S42" s="50" t="str">
        <f>IF($H$42="","",
IF(OR($H$42="Corrupción",$H$42="Lavado de Activos",$H$42="Financiación del Terrorismo",$H$42="Trámites, OPAs y Consultas de Acceso a la Información Pública"),"No Aplica",'5. Valoración de Controles'!$J42))</f>
        <v/>
      </c>
      <c r="T42" s="50" t="str">
        <f>IF($H$42="","",
IF(OR($H$42="Corrupción",$H$42="Lavado de Activos",$H$42="Financiación del Terrorismo",$H$42="Trámites, OPAs y Consultas de Acceso a la Información Pública"),"No Aplica",'5. Valoración de Controles'!$K42))</f>
        <v/>
      </c>
      <c r="U42" s="50" t="str">
        <f>IF($H$42="","",
IF(OR($H$42="Corrupción",$H$42="Lavado de Activos",$H$42="Financiación del Terrorismo",$H$42="Trámites, OPAs y Consultas de Acceso a la Información Pública"),"No Aplica",'5. Valoración de Controles'!$L42))</f>
        <v/>
      </c>
      <c r="V42" s="50" t="str">
        <f>IF($H$42="","",
IF(OR($H$42="Corrupción",$H$42="Lavado de Activos",$H$42="Financiación del Terrorismo",$H$42="Trámites, OPAs y Consultas de Acceso a la Información Pública"),"No Aplica",'5. Valoración de Controles'!$M42))</f>
        <v/>
      </c>
      <c r="W42" s="50" t="str">
        <f>IF($H$42="","",
IF(OR($H$42="Corrupción",$H$42="Lavado de Activos",$H$42="Financiación del Terrorismo",$H$42="Trámites, OPAs y Consultas de Acceso a la Información Pública"),"No Aplica",'5. Valoración de Controles'!$N42))</f>
        <v/>
      </c>
      <c r="X42" s="68" t="str">
        <f>IF($H$42="","",
IF(OR($H$42="Corrupción",$H$42="Lavado de Activos",$H$42="Financiación del Terrorismo",$H$42="Trámites, OPAs y Consultas de Acceso a la Información Pública"),"No Aplica",'5. Valoración de Controles'!$O42))</f>
        <v/>
      </c>
      <c r="Y42" s="68" t="str">
        <f>IF($H$42="","",
IF(OR($H$42="Corrupción",$H$42="Lavado de Activos",$H$42="Financiación del Terrorismo",$H$42="Trámites, OPAs y Consultas de Acceso a la Información Pública"),"No Aplica",'5. Valoración de Controles'!$P42))</f>
        <v/>
      </c>
      <c r="Z42" s="68" t="str">
        <f>IF($H$42="","",
IF(OR($H$42="Corrupción",$H$42="Lavado de Activos",$H$42="Financiación del Terrorismo",$H$42="Trámites, OPAs y Consultas de Acceso a la Información Pública"),"No Aplica",'5. Valoración de Controles'!$Q42))</f>
        <v/>
      </c>
      <c r="AA42" s="52" t="str">
        <f>IF($H$42="","",
IF(OR($H$42="Corrupción",$H$42="Lavado de Activos",$H$42="Financiación del Terrorismo",$H$42="Trámites, OPAs y Consultas de Acceso a la Información Pública"),"No aplica",'5. Valoración de Controles'!$R42))</f>
        <v/>
      </c>
      <c r="AB42" s="129" t="str">
        <f>IF(H42="","",
IF(OR(H42="Corrupción",H42="Lavado de Activos",H42="Financiación del Terrorismo",H42="Trámites, OPAs y Consultas de Acceso a la Información Pública"),'6.Valoración Control Corrupción'!W42:W44,
IF(OR(H42&lt;&gt;"Corrupción",H42&lt;&gt;"Lavado de Activos",H42&lt;&gt;"Financiación del Terrorismo",H42&lt;&gt;"Trámites, OPAs y Consultas de Acceso a la Información Pública"),IF(AC42="","",
IF(AND(AC42&gt;0,AC42&lt;0.4),"Muy Baja",
IF(AND(AC42&gt;=0.4,AC42&lt;0.6),"Baja",
IF(AND(AC42&gt;=0.6,AC42&lt;0.8),"Media",
IF(AND(AC42&gt;=0.8,AC42&lt;1),"Alta",
IF(AC42&gt;=1,"Muy Alta","")))))))))</f>
        <v/>
      </c>
      <c r="AC42" s="188" t="str">
        <f>IF(H42="","",
IF(OR(H42="Corrupción",H42="Lavado de Activos",H42="Financiación del Terrorismo",H42="Trámites, OPAs y Consultas de Acceso a la Información Pública"),"No aplica",
IF(OR(H42&lt;&gt;"Corrupción",H42&lt;&gt;"Lavado de Activos",H42&lt;&gt;"Financiación del Terrorismo",H42&lt;&gt;"Trámites, OPAs y Consultas de Acceso a la Información Pública"),
IF('5. Valoración de Controles'!U44&gt;0,'5. Valoración de Controles'!U44,
IF('5. Valoración de Controles'!U43&gt;0,'5. Valoración de Controles'!U43,
IF('5. Valoración de Controles'!U42&gt;0,'5. Valoración de Controles'!U42,L42))))))</f>
        <v/>
      </c>
      <c r="AD42" s="129" t="str">
        <f>IF(H42="","",
IF(OR(H42="Corrupción",H42="Lavado de Activos",H42="Financiación del Terrorismo",H42="Trámites, OPAs y Consultas de Acceso a la Información Pública"),'3. Impacto Riesgo de Corrupción'!Z42:Z44,
IF(OR(H42&lt;&gt;"Corrupción",H42&lt;&gt;"Lavado de Activos",H42&lt;&gt;"Financiación del Terrorismo",H42&lt;&gt;"Trámites, OPAs y Consultas de Acceso a la Información Pública"),
IF(AE42="","",
IF(AND(AE42&gt;0,AE42&lt;0.4),"Leve",
IF(AND(AE42&gt;=0.4,AE42&lt;0.6),"Menor",
IF(AND(AE42&gt;=0.6,AE42&lt;0.8),"Moderado",
IF(AND(AE42&gt;=0.8,AE42&lt;1),"Mayor",
IF(AE42&gt;=1,"Catastrófico","")))))))))</f>
        <v/>
      </c>
      <c r="AE42" s="188" t="str">
        <f>IF(H42="","",
IF(OR(H42="Corrupción",H42="Lavado de Activos",H42="Financiación del Terrorismo",H42="Trámites, OPAs y Consultas de Acceso a la Información Pública"),"No aplica",
IF(OR(H42&lt;&gt;"Corrupción",H42&lt;&gt;"Lavado de Activos",H42&lt;&gt;"Financiación del Terrorismo",H42&lt;&gt;"Trámites, OPAs y Consultas de Acceso a la Información Pública"),
IF('5. Valoración de Controles'!V44&gt;0,'5. Valoración de Controles'!V44,
IF('5. Valoración de Controles'!V43&gt;0,'5. Valoración de Controles'!V43,
IF('5. Valoración de Controles'!V42&gt;0,'5. Valoración de Controles'!V42,O42))))))</f>
        <v/>
      </c>
      <c r="AF42" s="127" t="str">
        <f t="shared" ref="AF42" si="30">IF(AND(AB42="Muy Alta",OR(AD42="Leve",AD42="Menor",AD42="Moderado",AD42="Mayor")),"Alto",
IF(AND(AB42="Alta",OR(AD42="Leve",AD42="Menor")),"Moderado",
IF(AND(AB42="Alta",OR(AD42="Moderado",AD42="Mayor")),"Alto",
IF(AND(AB42="Media",OR(AD42="Leve",AD42="Menor",AD42="Moderado")),"Moderado",
IF(AND(AB42="Media",OR(AD42="Mayor")),"Alto",
IF(AND(AB42="Baja",OR(AD42="Leve")),"Bajo",
IF(AND(OR(AB42="Baja",AB42="Improbable"),OR(AD42="Menor",AD42="Moderado")),"Moderado",
IF(AND(OR(AB42="Baja",AB42="Improbable"),AD42="Mayor"),"Alto",
IF(AND(AB42="Muy Baja",OR(AD42="Leve",AD42="Menor")),"Bajo",
IF(AND(OR(AB42="Muy Baja",AB42="Rara vez"),OR(AD42="Moderado")),"Moderado",
IF(AND(OR(AB42="Muy Baja",AB42="Rara vez"),AD42="Mayor"),"Alto",
IF(AND(OR(AB42="Casi seguro",AB42="Probable",AB42="Posible"),AD42="Mayor"),"Extremo",
IF(AND(AB42="Casi seguro",AD42="Moderado"),"Extremo",
IF(AND(OR(AB42="Probable",AB42="Posible"),OR(AD42="Moderado")),"Alto",
IF(AD42="Catastrófico","Extremo","")))))))))))))))</f>
        <v/>
      </c>
      <c r="AG42" s="131"/>
      <c r="AH42" s="158" t="str">
        <f t="shared" ref="AH42" si="31">IF(AG42="Reducir (Mitigar)","Debe establecer el plan de acción a implementar para mitigar el nivel del riesgo",
IF(AG42="Reducir (Transferir)","No amerita plan de acción. Debe tercerizar la actividad que genera este riesgo o adquirir polizas para evitar responsabilidad economica, sin embargo mantiene la responsabilidad reputacional",
IF(AG42="Aceptar","No amerita plan de acción. Asuma las consecuencias de la materialización del riesgo",
IF(AG42="Evitar","No amerita plan de acción. No ejecute la actividad que genera el riesgo",
IF(AG42="Reducir","Debe establecer el plan de acción a implementar para mitigar el nivel del riesgo",
IF(AG42="Compartir","No amerita plan de acción. Comparta el riesgo con una parte interesada que pueda gestionarlo con mas eficacia",""))))))</f>
        <v/>
      </c>
      <c r="AI42" s="190"/>
      <c r="AJ42" s="192"/>
      <c r="AK42" s="185" t="str">
        <f t="shared" ref="AK42" si="32">IF(AI42="","","∑ Peso porcentual de cada acción definida")</f>
        <v/>
      </c>
      <c r="AL42" s="128"/>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row>
    <row r="43" spans="1:67" ht="31.5" customHeight="1">
      <c r="A43" s="132"/>
      <c r="B43" s="133"/>
      <c r="C43" s="133"/>
      <c r="D43" s="133"/>
      <c r="E43" s="133"/>
      <c r="F43" s="133"/>
      <c r="G43" s="133"/>
      <c r="H43" s="133"/>
      <c r="I43" s="133"/>
      <c r="J43" s="133"/>
      <c r="K43" s="129"/>
      <c r="L43" s="130"/>
      <c r="M43" s="133"/>
      <c r="N43" s="129"/>
      <c r="O43" s="130"/>
      <c r="P43" s="127"/>
      <c r="Q43" s="51" t="str">
        <f>IF($H$42="","",
IF(OR($H$42="Corrupción",$H$42="Lavado de Activos",$H$42="Financiación del Terrorismo",$H$42="Trámites, OPAs y Consultas de Acceso a la Información Pública"),'6.Valoración Control Corrupción'!$E43,'5. Valoración de Controles'!$H43))</f>
        <v/>
      </c>
      <c r="R43" s="50" t="str">
        <f>IF($H$42="","",
IF(OR($H$42="Corrupción",$H$42="Lavado de Activos",$H$42="Financiación del Terrorismo",$H$42="Trámites, OPAs y Consultas de Acceso a la Información Pública"),"No Aplica",'5. Valoración de Controles'!$I43))</f>
        <v/>
      </c>
      <c r="S43" s="50" t="str">
        <f>IF($H$42="","",
IF(OR($H$42="Corrupción",$H$42="Lavado de Activos",$H$42="Financiación del Terrorismo",$H$42="Trámites, OPAs y Consultas de Acceso a la Información Pública"),"No Aplica",'5. Valoración de Controles'!$J43))</f>
        <v/>
      </c>
      <c r="T43" s="50" t="str">
        <f>IF($H$42="","",
IF(OR($H$42="Corrupción",$H$42="Lavado de Activos",$H$42="Financiación del Terrorismo",$H$42="Trámites, OPAs y Consultas de Acceso a la Información Pública"),"No Aplica",'5. Valoración de Controles'!$K43))</f>
        <v/>
      </c>
      <c r="U43" s="50" t="str">
        <f>IF($H$42="","",
IF(OR($H$42="Corrupción",$H$42="Lavado de Activos",$H$42="Financiación del Terrorismo",$H$42="Trámites, OPAs y Consultas de Acceso a la Información Pública"),"No Aplica",'5. Valoración de Controles'!$L43))</f>
        <v/>
      </c>
      <c r="V43" s="50" t="str">
        <f>IF($H$42="","",
IF(OR($H$42="Corrupción",$H$42="Lavado de Activos",$H$42="Financiación del Terrorismo",$H$42="Trámites, OPAs y Consultas de Acceso a la Información Pública"),"No Aplica",'5. Valoración de Controles'!$M43))</f>
        <v/>
      </c>
      <c r="W43" s="50" t="str">
        <f>IF($H$42="","",
IF(OR($H$42="Corrupción",$H$42="Lavado de Activos",$H$42="Financiación del Terrorismo",$H$42="Trámites, OPAs y Consultas de Acceso a la Información Pública"),"No Aplica",'5. Valoración de Controles'!$N43))</f>
        <v/>
      </c>
      <c r="X43" s="68" t="str">
        <f>IF($H$42="","",
IF(OR($H$42="Corrupción",$H$42="Lavado de Activos",$H$42="Financiación del Terrorismo",$H$42="Trámites, OPAs y Consultas de Acceso a la Información Pública"),"No Aplica",'5. Valoración de Controles'!$O43))</f>
        <v/>
      </c>
      <c r="Y43" s="68" t="str">
        <f>IF($H$42="","",
IF(OR($H$42="Corrupción",$H$42="Lavado de Activos",$H$42="Financiación del Terrorismo",$H$42="Trámites, OPAs y Consultas de Acceso a la Información Pública"),"No Aplica",'5. Valoración de Controles'!$P43))</f>
        <v/>
      </c>
      <c r="Z43" s="68" t="str">
        <f>IF($H$42="","",
IF(OR($H$42="Corrupción",$H$42="Lavado de Activos",$H$42="Financiación del Terrorismo",$H$42="Trámites, OPAs y Consultas de Acceso a la Información Pública"),"No Aplica",'5. Valoración de Controles'!$Q43))</f>
        <v/>
      </c>
      <c r="AA43" s="52" t="str">
        <f>IF($H$42="","",
IF(OR($H$42="Corrupción",$H$42="Lavado de Activos",$H$42="Financiación del Terrorismo",$H$42="Trámites, OPAs y Consultas de Acceso a la Información Pública"),"No aplica",'5. Valoración de Controles'!$R43))</f>
        <v/>
      </c>
      <c r="AB43" s="129"/>
      <c r="AC43" s="189"/>
      <c r="AD43" s="129"/>
      <c r="AE43" s="189"/>
      <c r="AF43" s="127"/>
      <c r="AG43" s="131"/>
      <c r="AH43" s="187"/>
      <c r="AI43" s="191"/>
      <c r="AJ43" s="193"/>
      <c r="AK43" s="186"/>
      <c r="AL43" s="193"/>
    </row>
    <row r="44" spans="1:67" ht="31.5" customHeight="1">
      <c r="A44" s="132"/>
      <c r="B44" s="133"/>
      <c r="C44" s="133"/>
      <c r="D44" s="133"/>
      <c r="E44" s="133"/>
      <c r="F44" s="133"/>
      <c r="G44" s="133"/>
      <c r="H44" s="133"/>
      <c r="I44" s="133"/>
      <c r="J44" s="133"/>
      <c r="K44" s="129"/>
      <c r="L44" s="130"/>
      <c r="M44" s="133"/>
      <c r="N44" s="129"/>
      <c r="O44" s="130"/>
      <c r="P44" s="127"/>
      <c r="Q44" s="51" t="str">
        <f>IF($H$42="","",
IF(OR($H$42="Corrupción",$H$42="Lavado de Activos",$H$42="Financiación del Terrorismo",$H$42="Trámites, OPAs y Consultas de Acceso a la Información Pública"),'6.Valoración Control Corrupción'!$E44,'5. Valoración de Controles'!$H44))</f>
        <v/>
      </c>
      <c r="R44" s="50" t="str">
        <f>IF($H$42="","",
IF(OR($H$42="Corrupción",$H$42="Lavado de Activos",$H$42="Financiación del Terrorismo",$H$42="Trámites, OPAs y Consultas de Acceso a la Información Pública"),"No Aplica",'5. Valoración de Controles'!$I44))</f>
        <v/>
      </c>
      <c r="S44" s="50" t="str">
        <f>IF($H$42="","",
IF(OR($H$42="Corrupción",$H$42="Lavado de Activos",$H$42="Financiación del Terrorismo",$H$42="Trámites, OPAs y Consultas de Acceso a la Información Pública"),"No Aplica",'5. Valoración de Controles'!$J44))</f>
        <v/>
      </c>
      <c r="T44" s="50" t="str">
        <f>IF($H$42="","",
IF(OR($H$42="Corrupción",$H$42="Lavado de Activos",$H$42="Financiación del Terrorismo",$H$42="Trámites, OPAs y Consultas de Acceso a la Información Pública"),"No Aplica",'5. Valoración de Controles'!$K44))</f>
        <v/>
      </c>
      <c r="U44" s="50" t="str">
        <f>IF($H$42="","",
IF(OR($H$42="Corrupción",$H$42="Lavado de Activos",$H$42="Financiación del Terrorismo",$H$42="Trámites, OPAs y Consultas de Acceso a la Información Pública"),"No Aplica",'5. Valoración de Controles'!$L44))</f>
        <v/>
      </c>
      <c r="V44" s="50" t="str">
        <f>IF($H$42="","",
IF(OR($H$42="Corrupción",$H$42="Lavado de Activos",$H$42="Financiación del Terrorismo",$H$42="Trámites, OPAs y Consultas de Acceso a la Información Pública"),"No Aplica",'5. Valoración de Controles'!$M44))</f>
        <v/>
      </c>
      <c r="W44" s="50" t="str">
        <f>IF($H$42="","",
IF(OR($H$42="Corrupción",$H$42="Lavado de Activos",$H$42="Financiación del Terrorismo",$H$42="Trámites, OPAs y Consultas de Acceso a la Información Pública"),"No Aplica",'5. Valoración de Controles'!$N44))</f>
        <v/>
      </c>
      <c r="X44" s="68" t="str">
        <f>IF($H$42="","",
IF(OR($H$42="Corrupción",$H$42="Lavado de Activos",$H$42="Financiación del Terrorismo",$H$42="Trámites, OPAs y Consultas de Acceso a la Información Pública"),"No Aplica",'5. Valoración de Controles'!$O44))</f>
        <v/>
      </c>
      <c r="Y44" s="68" t="str">
        <f>IF($H$42="","",
IF(OR($H$42="Corrupción",$H$42="Lavado de Activos",$H$42="Financiación del Terrorismo",$H$42="Trámites, OPAs y Consultas de Acceso a la Información Pública"),"No Aplica",'5. Valoración de Controles'!$P44))</f>
        <v/>
      </c>
      <c r="Z44" s="68" t="str">
        <f>IF($H$42="","",
IF(OR($H$42="Corrupción",$H$42="Lavado de Activos",$H$42="Financiación del Terrorismo",$H$42="Trámites, OPAs y Consultas de Acceso a la Información Pública"),"No Aplica",'5. Valoración de Controles'!$Q44))</f>
        <v/>
      </c>
      <c r="AA44" s="52" t="str">
        <f>IF($H$42="","",
IF(OR($H$42="Corrupción",$H$42="Lavado de Activos",$H$42="Financiación del Terrorismo",$H$42="Trámites, OPAs y Consultas de Acceso a la Información Pública"),"No aplica",'5. Valoración de Controles'!$R44))</f>
        <v/>
      </c>
      <c r="AB44" s="129"/>
      <c r="AC44" s="189"/>
      <c r="AD44" s="129"/>
      <c r="AE44" s="189"/>
      <c r="AF44" s="127"/>
      <c r="AG44" s="131"/>
      <c r="AH44" s="187"/>
      <c r="AI44" s="191"/>
      <c r="AJ44" s="193"/>
      <c r="AK44" s="186"/>
      <c r="AL44" s="193"/>
    </row>
    <row r="45" spans="1:67" ht="31.5" customHeight="1">
      <c r="A45" s="132">
        <v>13</v>
      </c>
      <c r="B45" s="133" t="str">
        <f>'2. Identificación del Riesgo'!B45:B47</f>
        <v/>
      </c>
      <c r="C45" s="133" t="str">
        <f>IF('2. Identificación del Riesgo'!C45:C47="","",'2. Identificación del Riesgo'!C45:C47)</f>
        <v/>
      </c>
      <c r="D45" s="133" t="str">
        <f>IF('2. Identificación del Riesgo'!D45:D47="","",'2. Identificación del Riesgo'!D45:D47)</f>
        <v/>
      </c>
      <c r="E45" s="133" t="str">
        <f>IF('2. Identificación del Riesgo'!E45:E47="","",'2. Identificación del Riesgo'!E45:E47)</f>
        <v/>
      </c>
      <c r="F45" s="133" t="str">
        <f>IF('2. Identificación del Riesgo'!F45:F47="","",'2. Identificación del Riesgo'!F45:F47)</f>
        <v/>
      </c>
      <c r="G45" s="133" t="str">
        <f>IF('2. Identificación del Riesgo'!G45:G47="","",'2. Identificación del Riesgo'!G45:G47)</f>
        <v/>
      </c>
      <c r="H45" s="133" t="str">
        <f>IF('2. Identificación del Riesgo'!H45:H47="","",'2. Identificación del Riesgo'!H45:H47)</f>
        <v/>
      </c>
      <c r="I45" s="133" t="str">
        <f>IF('2. Identificación del Riesgo'!I45:I47="","",'2. Identificación del Riesgo'!I45:I47)</f>
        <v/>
      </c>
      <c r="J45" s="133" t="str">
        <f>IF('2. Identificación del Riesgo'!J45:J47="","",'2. Identificación del Riesgo'!J45:J47)</f>
        <v/>
      </c>
      <c r="K45" s="129" t="str">
        <f>'2. Identificación del Riesgo'!K45:K47</f>
        <v/>
      </c>
      <c r="L45" s="130" t="str">
        <f>'2. Identificación del Riesgo'!L45:L47</f>
        <v/>
      </c>
      <c r="M45" s="133" t="str">
        <f>IF(OR('2. Identificación del Riesgo'!H45:H47="Corrupción",'2. Identificación del Riesgo'!H45:H47="Lavado de Activos",'2. Identificación del Riesgo'!H45:H47="Financiación del Terrorismo",'2. Identificación del Riesgo'!H45:H47="Trámites, OPAs y Consultas de Acceso a la Información Pública"),"No Aplica",
IF('2. Identificación del Riesgo'!M45:M47="","",'2. Identificación del Riesgo'!M45:M47))</f>
        <v/>
      </c>
      <c r="N45" s="129" t="str">
        <f>'2. Identificación del Riesgo'!N45:N47</f>
        <v/>
      </c>
      <c r="O45" s="130" t="str">
        <f>'2. Identificación del Riesgo'!O45:O47</f>
        <v/>
      </c>
      <c r="P45" s="127" t="str">
        <f>'2. Identificación del Riesgo'!P45:P47</f>
        <v/>
      </c>
      <c r="Q45" s="51" t="str">
        <f>IF($H$45="","",
IF(OR($H$45="Corrupción",$H$45="Lavado de Activos",$H$45="Financiación del Terrorismo",$H$45="Trámites, OPAs y Consultas de Acceso a la Información Pública"),'6.Valoración Control Corrupción'!$E45,'5. Valoración de Controles'!$H45))</f>
        <v/>
      </c>
      <c r="R45" s="50" t="str">
        <f>IF($H$45="","",
IF(OR($H$45="Corrupción",$H$45="Lavado de Activos",$H$45="Financiación del Terrorismo",$H$45="Trámites, OPAs y Consultas de Acceso a la Información Pública"),"No Aplica",'5. Valoración de Controles'!$I45))</f>
        <v/>
      </c>
      <c r="S45" s="50" t="str">
        <f>IF($H$45="","",
IF(OR($H$45="Corrupción",$H$45="Lavado de Activos",$H$45="Financiación del Terrorismo",$H$45="Trámites, OPAs y Consultas de Acceso a la Información Pública"),"No Aplica",'5. Valoración de Controles'!$J45))</f>
        <v/>
      </c>
      <c r="T45" s="50" t="str">
        <f>IF($H$45="","",
IF(OR($H$45="Corrupción",$H$45="Lavado de Activos",$H$45="Financiación del Terrorismo",$H$45="Trámites, OPAs y Consultas de Acceso a la Información Pública"),"No Aplica",'5. Valoración de Controles'!$K45))</f>
        <v/>
      </c>
      <c r="U45" s="50" t="str">
        <f>IF($H$45="","",
IF(OR($H$45="Corrupción",$H$45="Lavado de Activos",$H$45="Financiación del Terrorismo",$H$45="Trámites, OPAs y Consultas de Acceso a la Información Pública"),"No Aplica",'5. Valoración de Controles'!$L45))</f>
        <v/>
      </c>
      <c r="V45" s="50" t="str">
        <f>IF($H$45="","",
IF(OR($H$45="Corrupción",$H$45="Lavado de Activos",$H$45="Financiación del Terrorismo",$H$45="Trámites, OPAs y Consultas de Acceso a la Información Pública"),"No Aplica",'5. Valoración de Controles'!$M45))</f>
        <v/>
      </c>
      <c r="W45" s="50" t="str">
        <f>IF($H$45="","",
IF(OR($H$45="Corrupción",$H$45="Lavado de Activos",$H$45="Financiación del Terrorismo",$H$45="Trámites, OPAs y Consultas de Acceso a la Información Pública"),"No Aplica",'5. Valoración de Controles'!$N45))</f>
        <v/>
      </c>
      <c r="X45" s="68" t="str">
        <f>IF($H$45="","",
IF(OR($H$45="Corrupción",$H$45="Lavado de Activos",$H$45="Financiación del Terrorismo",$H$45="Trámites, OPAs y Consultas de Acceso a la Información Pública"),"No Aplica",'5. Valoración de Controles'!$O45))</f>
        <v/>
      </c>
      <c r="Y45" s="68" t="str">
        <f>IF($H$45="","",
IF(OR($H$45="Corrupción",$H$45="Lavado de Activos",$H$45="Financiación del Terrorismo",$H$45="Trámites, OPAs y Consultas de Acceso a la Información Pública"),"No Aplica",'5. Valoración de Controles'!$P45))</f>
        <v/>
      </c>
      <c r="Z45" s="68" t="str">
        <f>IF($H$45="","",
IF(OR($H$45="Corrupción",$H$45="Lavado de Activos",$H$45="Financiación del Terrorismo",$H$45="Trámites, OPAs y Consultas de Acceso a la Información Pública"),"No Aplica",'5. Valoración de Controles'!$Q45))</f>
        <v/>
      </c>
      <c r="AA45" s="52" t="str">
        <f>IF($H$45="","",
IF(OR($H$45="Corrupción",$H$45="Lavado de Activos",$H$45="Financiación del Terrorismo",$H$45="Trámites, OPAs y Consultas de Acceso a la Información Pública"),"No aplica",'5. Valoración de Controles'!$R45))</f>
        <v/>
      </c>
      <c r="AB45" s="129" t="str">
        <f>IF(H45="","",
IF(OR(H45="Corrupción",H45="Lavado de Activos",H45="Financiación del Terrorismo",H45="Trámites, OPAs y Consultas de Acceso a la Información Pública"),'6.Valoración Control Corrupción'!W45:W47,
IF(OR(H45&lt;&gt;"Corrupción",H45&lt;&gt;"Lavado de Activos",H45&lt;&gt;"Financiación del Terrorismo",H45&lt;&gt;"Trámites, OPAs y Consultas de Acceso a la Información Pública"),IF(AC45="","",
IF(AND(AC45&gt;0,AC45&lt;0.4),"Muy Baja",
IF(AND(AC45&gt;=0.4,AC45&lt;0.6),"Baja",
IF(AND(AC45&gt;=0.6,AC45&lt;0.8),"Media",
IF(AND(AC45&gt;=0.8,AC45&lt;1),"Alta",
IF(AC45&gt;=1,"Muy Alta","")))))))))</f>
        <v/>
      </c>
      <c r="AC45" s="188" t="str">
        <f>IF(H45="","",
IF(OR(H45="Corrupción",H45="Lavado de Activos",H45="Financiación del Terrorismo",H45="Trámites, OPAs y Consultas de Acceso a la Información Pública"),"No aplica",
IF(OR(H45&lt;&gt;"Corrupción",H45&lt;&gt;"Lavado de Activos",H45&lt;&gt;"Financiación del Terrorismo",H45&lt;&gt;"Trámites, OPAs y Consultas de Acceso a la Información Pública"),
IF('5. Valoración de Controles'!U47&gt;0,'5. Valoración de Controles'!U47,
IF('5. Valoración de Controles'!U46&gt;0,'5. Valoración de Controles'!U46,
IF('5. Valoración de Controles'!U45&gt;0,'5. Valoración de Controles'!U45,L45))))))</f>
        <v/>
      </c>
      <c r="AD45" s="129" t="str">
        <f>IF(H45="","",
IF(OR(H45="Corrupción",H45="Lavado de Activos",H45="Financiación del Terrorismo",H45="Trámites, OPAs y Consultas de Acceso a la Información Pública"),'3. Impacto Riesgo de Corrupción'!Z45:Z47,
IF(OR(H45&lt;&gt;"Corrupción",H45&lt;&gt;"Lavado de Activos",H45&lt;&gt;"Financiación del Terrorismo",H45&lt;&gt;"Trámites, OPAs y Consultas de Acceso a la Información Pública"),
IF(AE45="","",
IF(AND(AE45&gt;0,AE45&lt;0.4),"Leve",
IF(AND(AE45&gt;=0.4,AE45&lt;0.6),"Menor",
IF(AND(AE45&gt;=0.6,AE45&lt;0.8),"Moderado",
IF(AND(AE45&gt;=0.8,AE45&lt;1),"Mayor",
IF(AE45&gt;=1,"Catastrófico","")))))))))</f>
        <v/>
      </c>
      <c r="AE45" s="188" t="str">
        <f>IF(H45="","",
IF(OR(H45="Corrupción",H45="Lavado de Activos",H45="Financiación del Terrorismo",H45="Trámites, OPAs y Consultas de Acceso a la Información Pública"),"No aplica",
IF(OR(H45&lt;&gt;"Corrupción",H45&lt;&gt;"Lavado de Activos",H45&lt;&gt;"Financiación del Terrorismo",H45&lt;&gt;"Trámites, OPAs y Consultas de Acceso a la Información Pública"),
IF('5. Valoración de Controles'!V47&gt;0,'5. Valoración de Controles'!V47,
IF('5. Valoración de Controles'!V46&gt;0,'5. Valoración de Controles'!V46,
IF('5. Valoración de Controles'!V45&gt;0,'5. Valoración de Controles'!V45,O45))))))</f>
        <v/>
      </c>
      <c r="AF45" s="127" t="str">
        <f t="shared" ref="AF45" si="33">IF(AND(AB45="Muy Alta",OR(AD45="Leve",AD45="Menor",AD45="Moderado",AD45="Mayor")),"Alto",
IF(AND(AB45="Alta",OR(AD45="Leve",AD45="Menor")),"Moderado",
IF(AND(AB45="Alta",OR(AD45="Moderado",AD45="Mayor")),"Alto",
IF(AND(AB45="Media",OR(AD45="Leve",AD45="Menor",AD45="Moderado")),"Moderado",
IF(AND(AB45="Media",OR(AD45="Mayor")),"Alto",
IF(AND(AB45="Baja",OR(AD45="Leve")),"Bajo",
IF(AND(OR(AB45="Baja",AB45="Improbable"),OR(AD45="Menor",AD45="Moderado")),"Moderado",
IF(AND(OR(AB45="Baja",AB45="Improbable"),AD45="Mayor"),"Alto",
IF(AND(AB45="Muy Baja",OR(AD45="Leve",AD45="Menor")),"Bajo",
IF(AND(OR(AB45="Muy Baja",AB45="Rara vez"),OR(AD45="Moderado")),"Moderado",
IF(AND(OR(AB45="Muy Baja",AB45="Rara vez"),AD45="Mayor"),"Alto",
IF(AND(OR(AB45="Casi seguro",AB45="Probable",AB45="Posible"),AD45="Mayor"),"Extremo",
IF(AND(AB45="Casi seguro",AD45="Moderado"),"Extremo",
IF(AND(OR(AB45="Probable",AB45="Posible"),OR(AD45="Moderado")),"Alto",
IF(AD45="Catastrófico","Extremo","")))))))))))))))</f>
        <v/>
      </c>
      <c r="AG45" s="131"/>
      <c r="AH45" s="158" t="str">
        <f t="shared" ref="AH45" si="34">IF(AG45="Reducir (Mitigar)","Debe establecer el plan de acción a implementar para mitigar el nivel del riesgo",
IF(AG45="Reducir (Transferir)","No amerita plan de acción. Debe tercerizar la actividad que genera este riesgo o adquirir polizas para evitar responsabilidad economica, sin embargo mantiene la responsabilidad reputacional",
IF(AG45="Aceptar","No amerita plan de acción. Asuma las consecuencias de la materialización del riesgo",
IF(AG45="Evitar","No amerita plan de acción. No ejecute la actividad que genera el riesgo",
IF(AG45="Reducir","Debe establecer el plan de acción a implementar para mitigar el nivel del riesgo",
IF(AG45="Compartir","No amerita plan de acción. Comparta el riesgo con una parte interesada que pueda gestionarlo con mas eficacia",""))))))</f>
        <v/>
      </c>
      <c r="AI45" s="190"/>
      <c r="AJ45" s="192"/>
      <c r="AK45" s="185" t="str">
        <f t="shared" ref="AK45" si="35">IF(AI45="","","∑ Peso porcentual de cada acción definida")</f>
        <v/>
      </c>
      <c r="AL45" s="128"/>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row>
    <row r="46" spans="1:67" ht="31.5" customHeight="1">
      <c r="A46" s="132"/>
      <c r="B46" s="133"/>
      <c r="C46" s="133"/>
      <c r="D46" s="133"/>
      <c r="E46" s="133"/>
      <c r="F46" s="133"/>
      <c r="G46" s="133"/>
      <c r="H46" s="133"/>
      <c r="I46" s="133"/>
      <c r="J46" s="133"/>
      <c r="K46" s="129"/>
      <c r="L46" s="130"/>
      <c r="M46" s="133"/>
      <c r="N46" s="129"/>
      <c r="O46" s="130"/>
      <c r="P46" s="127"/>
      <c r="Q46" s="51" t="str">
        <f>IF($H$45="","",
IF(OR($H$45="Corrupción",$H$45="Lavado de Activos",$H$45="Financiación del Terrorismo",$H$45="Trámites, OPAs y Consultas de Acceso a la Información Pública"),'6.Valoración Control Corrupción'!$E46,'5. Valoración de Controles'!$H46))</f>
        <v/>
      </c>
      <c r="R46" s="50" t="str">
        <f>IF($H$45="","",
IF(OR($H$45="Corrupción",$H$45="Lavado de Activos",$H$45="Financiación del Terrorismo",$H$45="Trámites, OPAs y Consultas de Acceso a la Información Pública"),"No Aplica",'5. Valoración de Controles'!$I46))</f>
        <v/>
      </c>
      <c r="S46" s="50" t="str">
        <f>IF($H$45="","",
IF(OR($H$45="Corrupción",$H$45="Lavado de Activos",$H$45="Financiación del Terrorismo",$H$45="Trámites, OPAs y Consultas de Acceso a la Información Pública"),"No Aplica",'5. Valoración de Controles'!$J46))</f>
        <v/>
      </c>
      <c r="T46" s="50" t="str">
        <f>IF($H$45="","",
IF(OR($H$45="Corrupción",$H$45="Lavado de Activos",$H$45="Financiación del Terrorismo",$H$45="Trámites, OPAs y Consultas de Acceso a la Información Pública"),"No Aplica",'5. Valoración de Controles'!$K46))</f>
        <v/>
      </c>
      <c r="U46" s="50" t="str">
        <f>IF($H$45="","",
IF(OR($H$45="Corrupción",$H$45="Lavado de Activos",$H$45="Financiación del Terrorismo",$H$45="Trámites, OPAs y Consultas de Acceso a la Información Pública"),"No Aplica",'5. Valoración de Controles'!$L46))</f>
        <v/>
      </c>
      <c r="V46" s="50" t="str">
        <f>IF($H$45="","",
IF(OR($H$45="Corrupción",$H$45="Lavado de Activos",$H$45="Financiación del Terrorismo",$H$45="Trámites, OPAs y Consultas de Acceso a la Información Pública"),"No Aplica",'5. Valoración de Controles'!$M46))</f>
        <v/>
      </c>
      <c r="W46" s="50" t="str">
        <f>IF($H$45="","",
IF(OR($H$45="Corrupción",$H$45="Lavado de Activos",$H$45="Financiación del Terrorismo",$H$45="Trámites, OPAs y Consultas de Acceso a la Información Pública"),"No Aplica",'5. Valoración de Controles'!$N46))</f>
        <v/>
      </c>
      <c r="X46" s="68" t="str">
        <f>IF($H$45="","",
IF(OR($H$45="Corrupción",$H$45="Lavado de Activos",$H$45="Financiación del Terrorismo",$H$45="Trámites, OPAs y Consultas de Acceso a la Información Pública"),"No Aplica",'5. Valoración de Controles'!$O46))</f>
        <v/>
      </c>
      <c r="Y46" s="68" t="str">
        <f>IF($H$45="","",
IF(OR($H$45="Corrupción",$H$45="Lavado de Activos",$H$45="Financiación del Terrorismo",$H$45="Trámites, OPAs y Consultas de Acceso a la Información Pública"),"No Aplica",'5. Valoración de Controles'!$P46))</f>
        <v/>
      </c>
      <c r="Z46" s="68" t="str">
        <f>IF($H$45="","",
IF(OR($H$45="Corrupción",$H$45="Lavado de Activos",$H$45="Financiación del Terrorismo",$H$45="Trámites, OPAs y Consultas de Acceso a la Información Pública"),"No Aplica",'5. Valoración de Controles'!$Q46))</f>
        <v/>
      </c>
      <c r="AA46" s="52" t="str">
        <f>IF($H$45="","",
IF(OR($H$45="Corrupción",$H$45="Lavado de Activos",$H$45="Financiación del Terrorismo",$H$45="Trámites, OPAs y Consultas de Acceso a la Información Pública"),"No aplica",'5. Valoración de Controles'!$R46))</f>
        <v/>
      </c>
      <c r="AB46" s="129"/>
      <c r="AC46" s="189"/>
      <c r="AD46" s="129"/>
      <c r="AE46" s="189"/>
      <c r="AF46" s="127"/>
      <c r="AG46" s="131"/>
      <c r="AH46" s="187"/>
      <c r="AI46" s="191"/>
      <c r="AJ46" s="193"/>
      <c r="AK46" s="186"/>
      <c r="AL46" s="193"/>
    </row>
    <row r="47" spans="1:67" ht="31.5" customHeight="1">
      <c r="A47" s="132"/>
      <c r="B47" s="133"/>
      <c r="C47" s="133"/>
      <c r="D47" s="133"/>
      <c r="E47" s="133"/>
      <c r="F47" s="133"/>
      <c r="G47" s="133"/>
      <c r="H47" s="133"/>
      <c r="I47" s="133"/>
      <c r="J47" s="133"/>
      <c r="K47" s="129"/>
      <c r="L47" s="130"/>
      <c r="M47" s="133"/>
      <c r="N47" s="129"/>
      <c r="O47" s="130"/>
      <c r="P47" s="127"/>
      <c r="Q47" s="51" t="str">
        <f>IF($H$45="","",
IF(OR($H$45="Corrupción",$H$45="Lavado de Activos",$H$45="Financiación del Terrorismo",$H$45="Trámites, OPAs y Consultas de Acceso a la Información Pública"),'6.Valoración Control Corrupción'!$E47,'5. Valoración de Controles'!$H47))</f>
        <v/>
      </c>
      <c r="R47" s="50" t="str">
        <f>IF($H$45="","",
IF(OR($H$45="Corrupción",$H$45="Lavado de Activos",$H$45="Financiación del Terrorismo",$H$45="Trámites, OPAs y Consultas de Acceso a la Información Pública"),"No Aplica",'5. Valoración de Controles'!$I47))</f>
        <v/>
      </c>
      <c r="S47" s="50" t="str">
        <f>IF($H$45="","",
IF(OR($H$45="Corrupción",$H$45="Lavado de Activos",$H$45="Financiación del Terrorismo",$H$45="Trámites, OPAs y Consultas de Acceso a la Información Pública"),"No Aplica",'5. Valoración de Controles'!$J47))</f>
        <v/>
      </c>
      <c r="T47" s="50" t="str">
        <f>IF($H$45="","",
IF(OR($H$45="Corrupción",$H$45="Lavado de Activos",$H$45="Financiación del Terrorismo",$H$45="Trámites, OPAs y Consultas de Acceso a la Información Pública"),"No Aplica",'5. Valoración de Controles'!$K47))</f>
        <v/>
      </c>
      <c r="U47" s="50" t="str">
        <f>IF($H$45="","",
IF(OR($H$45="Corrupción",$H$45="Lavado de Activos",$H$45="Financiación del Terrorismo",$H$45="Trámites, OPAs y Consultas de Acceso a la Información Pública"),"No Aplica",'5. Valoración de Controles'!$L47))</f>
        <v/>
      </c>
      <c r="V47" s="50" t="str">
        <f>IF($H$45="","",
IF(OR($H$45="Corrupción",$H$45="Lavado de Activos",$H$45="Financiación del Terrorismo",$H$45="Trámites, OPAs y Consultas de Acceso a la Información Pública"),"No Aplica",'5. Valoración de Controles'!$M47))</f>
        <v/>
      </c>
      <c r="W47" s="50" t="str">
        <f>IF($H$45="","",
IF(OR($H$45="Corrupción",$H$45="Lavado de Activos",$H$45="Financiación del Terrorismo",$H$45="Trámites, OPAs y Consultas de Acceso a la Información Pública"),"No Aplica",'5. Valoración de Controles'!$N47))</f>
        <v/>
      </c>
      <c r="X47" s="68" t="str">
        <f>IF($H$45="","",
IF(OR($H$45="Corrupción",$H$45="Lavado de Activos",$H$45="Financiación del Terrorismo",$H$45="Trámites, OPAs y Consultas de Acceso a la Información Pública"),"No Aplica",'5. Valoración de Controles'!$O47))</f>
        <v/>
      </c>
      <c r="Y47" s="68" t="str">
        <f>IF($H$45="","",
IF(OR($H$45="Corrupción",$H$45="Lavado de Activos",$H$45="Financiación del Terrorismo",$H$45="Trámites, OPAs y Consultas de Acceso a la Información Pública"),"No Aplica",'5. Valoración de Controles'!$P47))</f>
        <v/>
      </c>
      <c r="Z47" s="68" t="str">
        <f>IF($H$45="","",
IF(OR($H$45="Corrupción",$H$45="Lavado de Activos",$H$45="Financiación del Terrorismo",$H$45="Trámites, OPAs y Consultas de Acceso a la Información Pública"),"No Aplica",'5. Valoración de Controles'!$Q47))</f>
        <v/>
      </c>
      <c r="AA47" s="52" t="str">
        <f>IF($H$45="","",
IF(OR($H$45="Corrupción",$H$45="Lavado de Activos",$H$45="Financiación del Terrorismo",$H$45="Trámites, OPAs y Consultas de Acceso a la Información Pública"),"No aplica",'5. Valoración de Controles'!$R47))</f>
        <v/>
      </c>
      <c r="AB47" s="129"/>
      <c r="AC47" s="189"/>
      <c r="AD47" s="129"/>
      <c r="AE47" s="189"/>
      <c r="AF47" s="127"/>
      <c r="AG47" s="131"/>
      <c r="AH47" s="187"/>
      <c r="AI47" s="191"/>
      <c r="AJ47" s="193"/>
      <c r="AK47" s="186"/>
      <c r="AL47" s="193"/>
    </row>
    <row r="48" spans="1:67" ht="31.5" customHeight="1">
      <c r="A48" s="132">
        <v>14</v>
      </c>
      <c r="B48" s="133" t="str">
        <f>'2. Identificación del Riesgo'!B48:B50</f>
        <v/>
      </c>
      <c r="C48" s="133" t="str">
        <f>IF('2. Identificación del Riesgo'!C48:C50="","",'2. Identificación del Riesgo'!C48:C50)</f>
        <v/>
      </c>
      <c r="D48" s="133" t="str">
        <f>IF('2. Identificación del Riesgo'!D48:D50="","",'2. Identificación del Riesgo'!D48:D50)</f>
        <v/>
      </c>
      <c r="E48" s="133" t="str">
        <f>IF('2. Identificación del Riesgo'!E48:E50="","",'2. Identificación del Riesgo'!E48:E50)</f>
        <v/>
      </c>
      <c r="F48" s="133" t="str">
        <f>IF('2. Identificación del Riesgo'!F48:F50="","",'2. Identificación del Riesgo'!F48:F50)</f>
        <v/>
      </c>
      <c r="G48" s="133" t="str">
        <f>IF('2. Identificación del Riesgo'!G48:G50="","",'2. Identificación del Riesgo'!G48:G50)</f>
        <v/>
      </c>
      <c r="H48" s="133" t="str">
        <f>IF('2. Identificación del Riesgo'!H48:H50="","",'2. Identificación del Riesgo'!H48:H50)</f>
        <v/>
      </c>
      <c r="I48" s="133" t="str">
        <f>IF('2. Identificación del Riesgo'!I48:I50="","",'2. Identificación del Riesgo'!I48:I50)</f>
        <v/>
      </c>
      <c r="J48" s="133" t="str">
        <f>IF('2. Identificación del Riesgo'!J48:J50="","",'2. Identificación del Riesgo'!J48:J50)</f>
        <v/>
      </c>
      <c r="K48" s="129" t="str">
        <f>'2. Identificación del Riesgo'!K48:K50</f>
        <v/>
      </c>
      <c r="L48" s="130" t="str">
        <f>'2. Identificación del Riesgo'!L48:L50</f>
        <v/>
      </c>
      <c r="M48" s="133" t="str">
        <f>IF(OR('2. Identificación del Riesgo'!H48:H50="Corrupción",'2. Identificación del Riesgo'!H48:H50="Lavado de Activos",'2. Identificación del Riesgo'!H48:H50="Financiación del Terrorismo",'2. Identificación del Riesgo'!H48:H50="Trámites, OPAs y Consultas de Acceso a la Información Pública"),"No Aplica",
IF('2. Identificación del Riesgo'!M48:M50="","",'2. Identificación del Riesgo'!M48:M50))</f>
        <v/>
      </c>
      <c r="N48" s="129" t="str">
        <f>'2. Identificación del Riesgo'!N48:N50</f>
        <v/>
      </c>
      <c r="O48" s="130" t="str">
        <f>'2. Identificación del Riesgo'!O48:O50</f>
        <v/>
      </c>
      <c r="P48" s="127" t="str">
        <f>'2. Identificación del Riesgo'!P48:P50</f>
        <v/>
      </c>
      <c r="Q48" s="51" t="str">
        <f>IF($H$48="","",
IF(OR($H$48="Corrupción",$H$48="Lavado de Activos",$H$48="Financiación del Terrorismo",$H$48="Trámites, OPAs y Consultas de Acceso a la Información Pública"),'6.Valoración Control Corrupción'!$E48,'5. Valoración de Controles'!$H48))</f>
        <v/>
      </c>
      <c r="R48" s="50" t="str">
        <f>IF($H$48="","",
IF(OR($H$48="Corrupción",$H$48="Lavado de Activos",$H$48="Financiación del Terrorismo",$H$48="Trámites, OPAs y Consultas de Acceso a la Información Pública"),"No Aplica",'5. Valoración de Controles'!$I48))</f>
        <v/>
      </c>
      <c r="S48" s="50" t="str">
        <f>IF($H$48="","",
IF(OR($H$48="Corrupción",$H$48="Lavado de Activos",$H$48="Financiación del Terrorismo",$H$48="Trámites, OPAs y Consultas de Acceso a la Información Pública"),"No Aplica",'5. Valoración de Controles'!$J48))</f>
        <v/>
      </c>
      <c r="T48" s="50" t="str">
        <f>IF($H$48="","",
IF(OR($H$48="Corrupción",$H$48="Lavado de Activos",$H$48="Financiación del Terrorismo",$H$48="Trámites, OPAs y Consultas de Acceso a la Información Pública"),"No Aplica",'5. Valoración de Controles'!$K48))</f>
        <v/>
      </c>
      <c r="U48" s="50" t="str">
        <f>IF($H$48="","",
IF(OR($H$48="Corrupción",$H$48="Lavado de Activos",$H$48="Financiación del Terrorismo",$H$48="Trámites, OPAs y Consultas de Acceso a la Información Pública"),"No Aplica",'5. Valoración de Controles'!$L48))</f>
        <v/>
      </c>
      <c r="V48" s="50" t="str">
        <f>IF($H$48="","",
IF(OR($H$48="Corrupción",$H$48="Lavado de Activos",$H$48="Financiación del Terrorismo",$H$48="Trámites, OPAs y Consultas de Acceso a la Información Pública"),"No Aplica",'5. Valoración de Controles'!$M48))</f>
        <v/>
      </c>
      <c r="W48" s="50" t="str">
        <f>IF($H$48="","",
IF(OR($H$48="Corrupción",$H$48="Lavado de Activos",$H$48="Financiación del Terrorismo",$H$48="Trámites, OPAs y Consultas de Acceso a la Información Pública"),"No Aplica",'5. Valoración de Controles'!$N48))</f>
        <v/>
      </c>
      <c r="X48" s="68" t="str">
        <f>IF($H$48="","",
IF(OR($H$48="Corrupción",$H$48="Lavado de Activos",$H$48="Financiación del Terrorismo",$H$48="Trámites, OPAs y Consultas de Acceso a la Información Pública"),"No Aplica",'5. Valoración de Controles'!$O48))</f>
        <v/>
      </c>
      <c r="Y48" s="68" t="str">
        <f>IF($H$48="","",
IF(OR($H$48="Corrupción",$H$48="Lavado de Activos",$H$48="Financiación del Terrorismo",$H$48="Trámites, OPAs y Consultas de Acceso a la Información Pública"),"No Aplica",'5. Valoración de Controles'!$P48))</f>
        <v/>
      </c>
      <c r="Z48" s="68" t="str">
        <f>IF($H$48="","",
IF(OR($H$48="Corrupción",$H$48="Lavado de Activos",$H$48="Financiación del Terrorismo",$H$48="Trámites, OPAs y Consultas de Acceso a la Información Pública"),"No Aplica",'5. Valoración de Controles'!$Q48))</f>
        <v/>
      </c>
      <c r="AA48" s="52" t="str">
        <f>IF($H$48="","",
IF(OR($H$48="Corrupción",$H$48="Lavado de Activos",$H$48="Financiación del Terrorismo",$H$48="Trámites, OPAs y Consultas de Acceso a la Información Pública"),"No aplica",'5. Valoración de Controles'!$R48))</f>
        <v/>
      </c>
      <c r="AB48" s="129" t="str">
        <f>IF(H48="","",
IF(OR(H48="Corrupción",H48="Lavado de Activos",H48="Financiación del Terrorismo",H48="Trámites, OPAs y Consultas de Acceso a la Información Pública"),'6.Valoración Control Corrupción'!W48:W50,
IF(OR(H48&lt;&gt;"Corrupción",H48&lt;&gt;"Lavado de Activos",H48&lt;&gt;"Financiación del Terrorismo",H48&lt;&gt;"Trámites, OPAs y Consultas de Acceso a la Información Pública"),IF(AC48="","",
IF(AND(AC48&gt;0,AC48&lt;0.4),"Muy Baja",
IF(AND(AC48&gt;=0.4,AC48&lt;0.6),"Baja",
IF(AND(AC48&gt;=0.6,AC48&lt;0.8),"Media",
IF(AND(AC48&gt;=0.8,AC48&lt;1),"Alta",
IF(AC48&gt;=1,"Muy Alta","")))))))))</f>
        <v/>
      </c>
      <c r="AC48" s="188" t="str">
        <f>IF(H48="","",
IF(OR(H48="Corrupción",H48="Lavado de Activos",H48="Financiación del Terrorismo",H48="Trámites, OPAs y Consultas de Acceso a la Información Pública"),"No aplica",
IF(OR(H48&lt;&gt;"Corrupción",H48&lt;&gt;"Lavado de Activos",H48&lt;&gt;"Financiación del Terrorismo",H48&lt;&gt;"Trámites, OPAs y Consultas de Acceso a la Información Pública"),
IF('5. Valoración de Controles'!U50&gt;0,'5. Valoración de Controles'!U50,
IF('5. Valoración de Controles'!U49&gt;0,'5. Valoración de Controles'!U49,
IF('5. Valoración de Controles'!U48&gt;0,'5. Valoración de Controles'!U48,L48))))))</f>
        <v/>
      </c>
      <c r="AD48" s="129" t="str">
        <f>IF(H48="","",
IF(OR(H48="Corrupción",H48="Lavado de Activos",H48="Financiación del Terrorismo",H48="Trámites, OPAs y Consultas de Acceso a la Información Pública"),'3. Impacto Riesgo de Corrupción'!Z48:Z50,
IF(OR(H48&lt;&gt;"Corrupción",H48&lt;&gt;"Lavado de Activos",H48&lt;&gt;"Financiación del Terrorismo",H48&lt;&gt;"Trámites, OPAs y Consultas de Acceso a la Información Pública"),
IF(AE48="","",
IF(AND(AE48&gt;0,AE48&lt;0.4),"Leve",
IF(AND(AE48&gt;=0.4,AE48&lt;0.6),"Menor",
IF(AND(AE48&gt;=0.6,AE48&lt;0.8),"Moderado",
IF(AND(AE48&gt;=0.8,AE48&lt;1),"Mayor",
IF(AE48&gt;=1,"Catastrófico","")))))))))</f>
        <v/>
      </c>
      <c r="AE48" s="188" t="str">
        <f>IF(H48="","",
IF(OR(H48="Corrupción",H48="Lavado de Activos",H48="Financiación del Terrorismo",H48="Trámites, OPAs y Consultas de Acceso a la Información Pública"),"No aplica",
IF(OR(H48&lt;&gt;"Corrupción",H48&lt;&gt;"Lavado de Activos",H48&lt;&gt;"Financiación del Terrorismo",H48&lt;&gt;"Trámites, OPAs y Consultas de Acceso a la Información Pública"),
IF('5. Valoración de Controles'!V50&gt;0,'5. Valoración de Controles'!V50,
IF('5. Valoración de Controles'!V49&gt;0,'5. Valoración de Controles'!V49,
IF('5. Valoración de Controles'!V48&gt;0,'5. Valoración de Controles'!V48,O48))))))</f>
        <v/>
      </c>
      <c r="AF48" s="127" t="str">
        <f t="shared" ref="AF48" si="36">IF(AND(AB48="Muy Alta",OR(AD48="Leve",AD48="Menor",AD48="Moderado",AD48="Mayor")),"Alto",
IF(AND(AB48="Alta",OR(AD48="Leve",AD48="Menor")),"Moderado",
IF(AND(AB48="Alta",OR(AD48="Moderado",AD48="Mayor")),"Alto",
IF(AND(AB48="Media",OR(AD48="Leve",AD48="Menor",AD48="Moderado")),"Moderado",
IF(AND(AB48="Media",OR(AD48="Mayor")),"Alto",
IF(AND(AB48="Baja",OR(AD48="Leve")),"Bajo",
IF(AND(OR(AB48="Baja",AB48="Improbable"),OR(AD48="Menor",AD48="Moderado")),"Moderado",
IF(AND(OR(AB48="Baja",AB48="Improbable"),AD48="Mayor"),"Alto",
IF(AND(AB48="Muy Baja",OR(AD48="Leve",AD48="Menor")),"Bajo",
IF(AND(OR(AB48="Muy Baja",AB48="Rara vez"),OR(AD48="Moderado")),"Moderado",
IF(AND(OR(AB48="Muy Baja",AB48="Rara vez"),AD48="Mayor"),"Alto",
IF(AND(OR(AB48="Casi seguro",AB48="Probable",AB48="Posible"),AD48="Mayor"),"Extremo",
IF(AND(AB48="Casi seguro",AD48="Moderado"),"Extremo",
IF(AND(OR(AB48="Probable",AB48="Posible"),OR(AD48="Moderado")),"Alto",
IF(AD48="Catastrófico","Extremo","")))))))))))))))</f>
        <v/>
      </c>
      <c r="AG48" s="131"/>
      <c r="AH48" s="158" t="str">
        <f t="shared" ref="AH48" si="37">IF(AG48="Reducir (Mitigar)","Debe establecer el plan de acción a implementar para mitigar el nivel del riesgo",
IF(AG48="Reducir (Transferir)","No amerita plan de acción. Debe tercerizar la actividad que genera este riesgo o adquirir polizas para evitar responsabilidad economica, sin embargo mantiene la responsabilidad reputacional",
IF(AG48="Aceptar","No amerita plan de acción. Asuma las consecuencias de la materialización del riesgo",
IF(AG48="Evitar","No amerita plan de acción. No ejecute la actividad que genera el riesgo",
IF(AG48="Reducir","Debe establecer el plan de acción a implementar para mitigar el nivel del riesgo",
IF(AG48="Compartir","No amerita plan de acción. Comparta el riesgo con una parte interesada que pueda gestionarlo con mas eficacia",""))))))</f>
        <v/>
      </c>
      <c r="AI48" s="190"/>
      <c r="AJ48" s="192"/>
      <c r="AK48" s="185" t="str">
        <f t="shared" ref="AK48" si="38">IF(AI48="","","∑ Peso porcentual de cada acción definida")</f>
        <v/>
      </c>
      <c r="AL48" s="128"/>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row>
    <row r="49" spans="1:67" ht="31.5" customHeight="1">
      <c r="A49" s="132"/>
      <c r="B49" s="133"/>
      <c r="C49" s="133"/>
      <c r="D49" s="133"/>
      <c r="E49" s="133"/>
      <c r="F49" s="133"/>
      <c r="G49" s="133"/>
      <c r="H49" s="133"/>
      <c r="I49" s="133"/>
      <c r="J49" s="133"/>
      <c r="K49" s="129"/>
      <c r="L49" s="130"/>
      <c r="M49" s="133"/>
      <c r="N49" s="129"/>
      <c r="O49" s="130"/>
      <c r="P49" s="127"/>
      <c r="Q49" s="51" t="str">
        <f>IF($H$48="","",
IF(OR($H$48="Corrupción",$H$48="Lavado de Activos",$H$48="Financiación del Terrorismo",$H$48="Trámites, OPAs y Consultas de Acceso a la Información Pública"),'6.Valoración Control Corrupción'!$E49,'5. Valoración de Controles'!$H49))</f>
        <v/>
      </c>
      <c r="R49" s="50" t="str">
        <f>IF($H$48="","",
IF(OR($H$48="Corrupción",$H$48="Lavado de Activos",$H$48="Financiación del Terrorismo",$H$48="Trámites, OPAs y Consultas de Acceso a la Información Pública"),"No Aplica",'5. Valoración de Controles'!$I49))</f>
        <v/>
      </c>
      <c r="S49" s="50" t="str">
        <f>IF($H$48="","",
IF(OR($H$48="Corrupción",$H$48="Lavado de Activos",$H$48="Financiación del Terrorismo",$H$48="Trámites, OPAs y Consultas de Acceso a la Información Pública"),"No Aplica",'5. Valoración de Controles'!$J49))</f>
        <v/>
      </c>
      <c r="T49" s="50" t="str">
        <f>IF($H$48="","",
IF(OR($H$48="Corrupción",$H$48="Lavado de Activos",$H$48="Financiación del Terrorismo",$H$48="Trámites, OPAs y Consultas de Acceso a la Información Pública"),"No Aplica",'5. Valoración de Controles'!$K49))</f>
        <v/>
      </c>
      <c r="U49" s="50" t="str">
        <f>IF($H$48="","",
IF(OR($H$48="Corrupción",$H$48="Lavado de Activos",$H$48="Financiación del Terrorismo",$H$48="Trámites, OPAs y Consultas de Acceso a la Información Pública"),"No Aplica",'5. Valoración de Controles'!$L49))</f>
        <v/>
      </c>
      <c r="V49" s="50" t="str">
        <f>IF($H$48="","",
IF(OR($H$48="Corrupción",$H$48="Lavado de Activos",$H$48="Financiación del Terrorismo",$H$48="Trámites, OPAs y Consultas de Acceso a la Información Pública"),"No Aplica",'5. Valoración de Controles'!$M49))</f>
        <v/>
      </c>
      <c r="W49" s="50" t="str">
        <f>IF($H$48="","",
IF(OR($H$48="Corrupción",$H$48="Lavado de Activos",$H$48="Financiación del Terrorismo",$H$48="Trámites, OPAs y Consultas de Acceso a la Información Pública"),"No Aplica",'5. Valoración de Controles'!$N49))</f>
        <v/>
      </c>
      <c r="X49" s="68" t="str">
        <f>IF($H$48="","",
IF(OR($H$48="Corrupción",$H$48="Lavado de Activos",$H$48="Financiación del Terrorismo",$H$48="Trámites, OPAs y Consultas de Acceso a la Información Pública"),"No Aplica",'5. Valoración de Controles'!$O49))</f>
        <v/>
      </c>
      <c r="Y49" s="68" t="str">
        <f>IF($H$48="","",
IF(OR($H$48="Corrupción",$H$48="Lavado de Activos",$H$48="Financiación del Terrorismo",$H$48="Trámites, OPAs y Consultas de Acceso a la Información Pública"),"No Aplica",'5. Valoración de Controles'!$P49))</f>
        <v/>
      </c>
      <c r="Z49" s="68" t="str">
        <f>IF($H$48="","",
IF(OR($H$48="Corrupción",$H$48="Lavado de Activos",$H$48="Financiación del Terrorismo",$H$48="Trámites, OPAs y Consultas de Acceso a la Información Pública"),"No Aplica",'5. Valoración de Controles'!$Q49))</f>
        <v/>
      </c>
      <c r="AA49" s="52" t="str">
        <f>IF($H$48="","",
IF(OR($H$48="Corrupción",$H$48="Lavado de Activos",$H$48="Financiación del Terrorismo",$H$48="Trámites, OPAs y Consultas de Acceso a la Información Pública"),"No aplica",'5. Valoración de Controles'!$R49))</f>
        <v/>
      </c>
      <c r="AB49" s="129"/>
      <c r="AC49" s="189"/>
      <c r="AD49" s="129"/>
      <c r="AE49" s="189"/>
      <c r="AF49" s="127"/>
      <c r="AG49" s="131"/>
      <c r="AH49" s="187"/>
      <c r="AI49" s="191"/>
      <c r="AJ49" s="193"/>
      <c r="AK49" s="186"/>
      <c r="AL49" s="193"/>
    </row>
    <row r="50" spans="1:67" ht="31.5" customHeight="1">
      <c r="A50" s="132"/>
      <c r="B50" s="133"/>
      <c r="C50" s="133"/>
      <c r="D50" s="133"/>
      <c r="E50" s="133"/>
      <c r="F50" s="133"/>
      <c r="G50" s="133"/>
      <c r="H50" s="133"/>
      <c r="I50" s="133"/>
      <c r="J50" s="133"/>
      <c r="K50" s="129"/>
      <c r="L50" s="130"/>
      <c r="M50" s="133"/>
      <c r="N50" s="129"/>
      <c r="O50" s="130"/>
      <c r="P50" s="127"/>
      <c r="Q50" s="51" t="str">
        <f>IF($H$48="","",
IF(OR($H$48="Corrupción",$H$48="Lavado de Activos",$H$48="Financiación del Terrorismo",$H$48="Trámites, OPAs y Consultas de Acceso a la Información Pública"),'6.Valoración Control Corrupción'!$E50,'5. Valoración de Controles'!$H50))</f>
        <v/>
      </c>
      <c r="R50" s="50" t="str">
        <f>IF($H$48="","",
IF(OR($H$48="Corrupción",$H$48="Lavado de Activos",$H$48="Financiación del Terrorismo",$H$48="Trámites, OPAs y Consultas de Acceso a la Información Pública"),"No Aplica",'5. Valoración de Controles'!$I50))</f>
        <v/>
      </c>
      <c r="S50" s="50" t="str">
        <f>IF($H$48="","",
IF(OR($H$48="Corrupción",$H$48="Lavado de Activos",$H$48="Financiación del Terrorismo",$H$48="Trámites, OPAs y Consultas de Acceso a la Información Pública"),"No Aplica",'5. Valoración de Controles'!$J50))</f>
        <v/>
      </c>
      <c r="T50" s="50" t="str">
        <f>IF($H$48="","",
IF(OR($H$48="Corrupción",$H$48="Lavado de Activos",$H$48="Financiación del Terrorismo",$H$48="Trámites, OPAs y Consultas de Acceso a la Información Pública"),"No Aplica",'5. Valoración de Controles'!$K50))</f>
        <v/>
      </c>
      <c r="U50" s="50" t="str">
        <f>IF($H$48="","",
IF(OR($H$48="Corrupción",$H$48="Lavado de Activos",$H$48="Financiación del Terrorismo",$H$48="Trámites, OPAs y Consultas de Acceso a la Información Pública"),"No Aplica",'5. Valoración de Controles'!$L50))</f>
        <v/>
      </c>
      <c r="V50" s="50" t="str">
        <f>IF($H$48="","",
IF(OR($H$48="Corrupción",$H$48="Lavado de Activos",$H$48="Financiación del Terrorismo",$H$48="Trámites, OPAs y Consultas de Acceso a la Información Pública"),"No Aplica",'5. Valoración de Controles'!$M50))</f>
        <v/>
      </c>
      <c r="W50" s="50" t="str">
        <f>IF($H$48="","",
IF(OR($H$48="Corrupción",$H$48="Lavado de Activos",$H$48="Financiación del Terrorismo",$H$48="Trámites, OPAs y Consultas de Acceso a la Información Pública"),"No Aplica",'5. Valoración de Controles'!$N50))</f>
        <v/>
      </c>
      <c r="X50" s="68" t="str">
        <f>IF($H$48="","",
IF(OR($H$48="Corrupción",$H$48="Lavado de Activos",$H$48="Financiación del Terrorismo",$H$48="Trámites, OPAs y Consultas de Acceso a la Información Pública"),"No Aplica",'5. Valoración de Controles'!$O50))</f>
        <v/>
      </c>
      <c r="Y50" s="68" t="str">
        <f>IF($H$48="","",
IF(OR($H$48="Corrupción",$H$48="Lavado de Activos",$H$48="Financiación del Terrorismo",$H$48="Trámites, OPAs y Consultas de Acceso a la Información Pública"),"No Aplica",'5. Valoración de Controles'!$P50))</f>
        <v/>
      </c>
      <c r="Z50" s="68" t="str">
        <f>IF($H$48="","",
IF(OR($H$48="Corrupción",$H$48="Lavado de Activos",$H$48="Financiación del Terrorismo",$H$48="Trámites, OPAs y Consultas de Acceso a la Información Pública"),"No Aplica",'5. Valoración de Controles'!$Q50))</f>
        <v/>
      </c>
      <c r="AA50" s="52" t="str">
        <f>IF($H$48="","",
IF(OR($H$48="Corrupción",$H$48="Lavado de Activos",$H$48="Financiación del Terrorismo",$H$48="Trámites, OPAs y Consultas de Acceso a la Información Pública"),"No aplica",'5. Valoración de Controles'!$R50))</f>
        <v/>
      </c>
      <c r="AB50" s="129"/>
      <c r="AC50" s="189"/>
      <c r="AD50" s="129"/>
      <c r="AE50" s="189"/>
      <c r="AF50" s="127"/>
      <c r="AG50" s="131"/>
      <c r="AH50" s="187"/>
      <c r="AI50" s="191"/>
      <c r="AJ50" s="193"/>
      <c r="AK50" s="186"/>
      <c r="AL50" s="193"/>
    </row>
    <row r="51" spans="1:67" ht="31.5" customHeight="1">
      <c r="A51" s="132">
        <v>15</v>
      </c>
      <c r="B51" s="133" t="str">
        <f>'2. Identificación del Riesgo'!B51:B53</f>
        <v/>
      </c>
      <c r="C51" s="133" t="str">
        <f>IF('2. Identificación del Riesgo'!C51:C53="","",'2. Identificación del Riesgo'!C51:C53)</f>
        <v/>
      </c>
      <c r="D51" s="133" t="str">
        <f>IF('2. Identificación del Riesgo'!D51:D53="","",'2. Identificación del Riesgo'!D51:D53)</f>
        <v/>
      </c>
      <c r="E51" s="133" t="str">
        <f>IF('2. Identificación del Riesgo'!E51:E53="","",'2. Identificación del Riesgo'!E51:E53)</f>
        <v/>
      </c>
      <c r="F51" s="133" t="str">
        <f>IF('2. Identificación del Riesgo'!F51:F53="","",'2. Identificación del Riesgo'!F51:F53)</f>
        <v/>
      </c>
      <c r="G51" s="133" t="str">
        <f>IF('2. Identificación del Riesgo'!G51:G53="","",'2. Identificación del Riesgo'!G51:G53)</f>
        <v/>
      </c>
      <c r="H51" s="133" t="str">
        <f>IF('2. Identificación del Riesgo'!H51:H53="","",'2. Identificación del Riesgo'!H51:H53)</f>
        <v/>
      </c>
      <c r="I51" s="133" t="str">
        <f>IF('2. Identificación del Riesgo'!I51:I53="","",'2. Identificación del Riesgo'!I51:I53)</f>
        <v/>
      </c>
      <c r="J51" s="133" t="str">
        <f>IF('2. Identificación del Riesgo'!J51:J53="","",'2. Identificación del Riesgo'!J51:J53)</f>
        <v/>
      </c>
      <c r="K51" s="129" t="str">
        <f>'2. Identificación del Riesgo'!K51:K53</f>
        <v/>
      </c>
      <c r="L51" s="130" t="str">
        <f>'2. Identificación del Riesgo'!L51:L53</f>
        <v/>
      </c>
      <c r="M51" s="133" t="str">
        <f>IF(OR('2. Identificación del Riesgo'!H51:H53="Corrupción",'2. Identificación del Riesgo'!H51:H53="Lavado de Activos",'2. Identificación del Riesgo'!H51:H53="Financiación del Terrorismo",'2. Identificación del Riesgo'!H51:H53="Trámites, OPAs y Consultas de Acceso a la Información Pública"),"No Aplica",
IF('2. Identificación del Riesgo'!M51:M53="","",'2. Identificación del Riesgo'!M51:M53))</f>
        <v/>
      </c>
      <c r="N51" s="129" t="str">
        <f>'2. Identificación del Riesgo'!N51:N53</f>
        <v/>
      </c>
      <c r="O51" s="130" t="str">
        <f>'2. Identificación del Riesgo'!O51:O53</f>
        <v/>
      </c>
      <c r="P51" s="127" t="str">
        <f>'2. Identificación del Riesgo'!P51:P53</f>
        <v/>
      </c>
      <c r="Q51" s="51" t="str">
        <f>IF($H$51="","",
IF(OR($H$51="Corrupción",$H$51="Lavado de Activos",$H$51="Financiación del Terrorismo",$H$51="Trámites, OPAs y Consultas de Acceso a la Información Pública"),'6.Valoración Control Corrupción'!$E51,'5. Valoración de Controles'!$H51))</f>
        <v/>
      </c>
      <c r="R51" s="50" t="str">
        <f>IF($H$51="","",
IF(OR($H$51="Corrupción",$H$51="Lavado de Activos",$H$51="Financiación del Terrorismo",$H$51="Trámites, OPAs y Consultas de Acceso a la Información Pública"),"No Aplica",'5. Valoración de Controles'!$I51))</f>
        <v/>
      </c>
      <c r="S51" s="50" t="str">
        <f>IF($H$51="","",
IF(OR($H$51="Corrupción",$H$51="Lavado de Activos",$H$51="Financiación del Terrorismo",$H$51="Trámites, OPAs y Consultas de Acceso a la Información Pública"),"No Aplica",'5. Valoración de Controles'!$J51))</f>
        <v/>
      </c>
      <c r="T51" s="50" t="str">
        <f>IF($H$51="","",
IF(OR($H$51="Corrupción",$H$51="Lavado de Activos",$H$51="Financiación del Terrorismo",$H$51="Trámites, OPAs y Consultas de Acceso a la Información Pública"),"No Aplica",'5. Valoración de Controles'!$K51))</f>
        <v/>
      </c>
      <c r="U51" s="50" t="str">
        <f>IF($H$51="","",
IF(OR($H$51="Corrupción",$H$51="Lavado de Activos",$H$51="Financiación del Terrorismo",$H$51="Trámites, OPAs y Consultas de Acceso a la Información Pública"),"No Aplica",'5. Valoración de Controles'!$L51))</f>
        <v/>
      </c>
      <c r="V51" s="50" t="str">
        <f>IF($H$51="","",
IF(OR($H$51="Corrupción",$H$51="Lavado de Activos",$H$51="Financiación del Terrorismo",$H$51="Trámites, OPAs y Consultas de Acceso a la Información Pública"),"No Aplica",'5. Valoración de Controles'!$M51))</f>
        <v/>
      </c>
      <c r="W51" s="50" t="str">
        <f>IF($H$51="","",
IF(OR($H$51="Corrupción",$H$51="Lavado de Activos",$H$51="Financiación del Terrorismo",$H$51="Trámites, OPAs y Consultas de Acceso a la Información Pública"),"No Aplica",'5. Valoración de Controles'!$N51))</f>
        <v/>
      </c>
      <c r="X51" s="68" t="str">
        <f>IF($H$51="","",
IF(OR($H$51="Corrupción",$H$51="Lavado de Activos",$H$51="Financiación del Terrorismo",$H$51="Trámites, OPAs y Consultas de Acceso a la Información Pública"),"No Aplica",'5. Valoración de Controles'!$O51))</f>
        <v/>
      </c>
      <c r="Y51" s="68" t="str">
        <f>IF($H$51="","",
IF(OR($H$51="Corrupción",$H$51="Lavado de Activos",$H$51="Financiación del Terrorismo",$H$51="Trámites, OPAs y Consultas de Acceso a la Información Pública"),"No Aplica",'5. Valoración de Controles'!$P51))</f>
        <v/>
      </c>
      <c r="Z51" s="68" t="str">
        <f>IF($H$51="","",
IF(OR($H$51="Corrupción",$H$51="Lavado de Activos",$H$51="Financiación del Terrorismo",$H$51="Trámites, OPAs y Consultas de Acceso a la Información Pública"),"No Aplica",'5. Valoración de Controles'!$Q51))</f>
        <v/>
      </c>
      <c r="AA51" s="52" t="str">
        <f>IF($H$51="","",
IF(OR($H$51="Corrupción",$H$51="Lavado de Activos",$H$51="Financiación del Terrorismo",$H$51="Trámites, OPAs y Consultas de Acceso a la Información Pública"),"No aplica",'5. Valoración de Controles'!$R51))</f>
        <v/>
      </c>
      <c r="AB51" s="129" t="str">
        <f>IF(H51="","",
IF(OR(H51="Corrupción",H51="Lavado de Activos",H51="Financiación del Terrorismo",H51="Trámites, OPAs y Consultas de Acceso a la Información Pública"),'6.Valoración Control Corrupción'!W51:W53,
IF(OR(H51&lt;&gt;"Corrupción",H51&lt;&gt;"Lavado de Activos",H51&lt;&gt;"Financiación del Terrorismo",H51&lt;&gt;"Trámites, OPAs y Consultas de Acceso a la Información Pública"),IF(AC51="","",
IF(AND(AC51&gt;0,AC51&lt;0.4),"Muy Baja",
IF(AND(AC51&gt;=0.4,AC51&lt;0.6),"Baja",
IF(AND(AC51&gt;=0.6,AC51&lt;0.8),"Media",
IF(AND(AC51&gt;=0.8,AC51&lt;1),"Alta",
IF(AC51&gt;=1,"Muy Alta","")))))))))</f>
        <v/>
      </c>
      <c r="AC51" s="188" t="str">
        <f>IF(H51="","",
IF(OR(H51="Corrupción",H51="Lavado de Activos",H51="Financiación del Terrorismo",H51="Trámites, OPAs y Consultas de Acceso a la Información Pública"),"No aplica",
IF(OR(H51&lt;&gt;"Corrupción",H51&lt;&gt;"Lavado de Activos",H51&lt;&gt;"Financiación del Terrorismo",H51&lt;&gt;"Trámites, OPAs y Consultas de Acceso a la Información Pública"),
IF('5. Valoración de Controles'!U53&gt;0,'5. Valoración de Controles'!U53,
IF('5. Valoración de Controles'!U52&gt;0,'5. Valoración de Controles'!U52,
IF('5. Valoración de Controles'!U51&gt;0,'5. Valoración de Controles'!U51,L51))))))</f>
        <v/>
      </c>
      <c r="AD51" s="129" t="str">
        <f>IF(H51="","",
IF(OR(H51="Corrupción",H51="Lavado de Activos",H51="Financiación del Terrorismo",H51="Trámites, OPAs y Consultas de Acceso a la Información Pública"),'3. Impacto Riesgo de Corrupción'!Z51:Z53,
IF(OR(H51&lt;&gt;"Corrupción",H51&lt;&gt;"Lavado de Activos",H51&lt;&gt;"Financiación del Terrorismo",H51&lt;&gt;"Trámites, OPAs y Consultas de Acceso a la Información Pública"),
IF(AE51="","",
IF(AND(AE51&gt;0,AE51&lt;0.4),"Leve",
IF(AND(AE51&gt;=0.4,AE51&lt;0.6),"Menor",
IF(AND(AE51&gt;=0.6,AE51&lt;0.8),"Moderado",
IF(AND(AE51&gt;=0.8,AE51&lt;1),"Mayor",
IF(AE51&gt;=1,"Catastrófico","")))))))))</f>
        <v/>
      </c>
      <c r="AE51" s="188" t="str">
        <f>IF(H51="","",
IF(OR(H51="Corrupción",H51="Lavado de Activos",H51="Financiación del Terrorismo",H51="Trámites, OPAs y Consultas de Acceso a la Información Pública"),"No aplica",
IF(OR(H51&lt;&gt;"Corrupción",H51&lt;&gt;"Lavado de Activos",H51&lt;&gt;"Financiación del Terrorismo",H51&lt;&gt;"Trámites, OPAs y Consultas de Acceso a la Información Pública"),
IF('5. Valoración de Controles'!V53&gt;0,'5. Valoración de Controles'!V53,
IF('5. Valoración de Controles'!V52&gt;0,'5. Valoración de Controles'!V52,
IF('5. Valoración de Controles'!V51&gt;0,'5. Valoración de Controles'!V51,O51))))))</f>
        <v/>
      </c>
      <c r="AF51" s="127" t="str">
        <f t="shared" ref="AF51" si="39">IF(AND(AB51="Muy Alta",OR(AD51="Leve",AD51="Menor",AD51="Moderado",AD51="Mayor")),"Alto",
IF(AND(AB51="Alta",OR(AD51="Leve",AD51="Menor")),"Moderado",
IF(AND(AB51="Alta",OR(AD51="Moderado",AD51="Mayor")),"Alto",
IF(AND(AB51="Media",OR(AD51="Leve",AD51="Menor",AD51="Moderado")),"Moderado",
IF(AND(AB51="Media",OR(AD51="Mayor")),"Alto",
IF(AND(AB51="Baja",OR(AD51="Leve")),"Bajo",
IF(AND(OR(AB51="Baja",AB51="Improbable"),OR(AD51="Menor",AD51="Moderado")),"Moderado",
IF(AND(OR(AB51="Baja",AB51="Improbable"),AD51="Mayor"),"Alto",
IF(AND(AB51="Muy Baja",OR(AD51="Leve",AD51="Menor")),"Bajo",
IF(AND(OR(AB51="Muy Baja",AB51="Rara vez"),OR(AD51="Moderado")),"Moderado",
IF(AND(OR(AB51="Muy Baja",AB51="Rara vez"),AD51="Mayor"),"Alto",
IF(AND(OR(AB51="Casi seguro",AB51="Probable",AB51="Posible"),AD51="Mayor"),"Extremo",
IF(AND(AB51="Casi seguro",AD51="Moderado"),"Extremo",
IF(AND(OR(AB51="Probable",AB51="Posible"),OR(AD51="Moderado")),"Alto",
IF(AD51="Catastrófico","Extremo","")))))))))))))))</f>
        <v/>
      </c>
      <c r="AG51" s="131"/>
      <c r="AH51" s="158" t="str">
        <f t="shared" ref="AH51" si="40">IF(AG51="Reducir (Mitigar)","Debe establecer el plan de acción a implementar para mitigar el nivel del riesgo",
IF(AG51="Reducir (Transferir)","No amerita plan de acción. Debe tercerizar la actividad que genera este riesgo o adquirir polizas para evitar responsabilidad economica, sin embargo mantiene la responsabilidad reputacional",
IF(AG51="Aceptar","No amerita plan de acción. Asuma las consecuencias de la materialización del riesgo",
IF(AG51="Evitar","No amerita plan de acción. No ejecute la actividad que genera el riesgo",
IF(AG51="Reducir","Debe establecer el plan de acción a implementar para mitigar el nivel del riesgo",
IF(AG51="Compartir","No amerita plan de acción. Comparta el riesgo con una parte interesada que pueda gestionarlo con mas eficacia",""))))))</f>
        <v/>
      </c>
      <c r="AI51" s="190"/>
      <c r="AJ51" s="192"/>
      <c r="AK51" s="185" t="str">
        <f t="shared" ref="AK51" si="41">IF(AI51="","","∑ Peso porcentual de cada acción definida")</f>
        <v/>
      </c>
      <c r="AL51" s="128"/>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row>
    <row r="52" spans="1:67" ht="31.5" customHeight="1">
      <c r="A52" s="132"/>
      <c r="B52" s="133"/>
      <c r="C52" s="133"/>
      <c r="D52" s="133"/>
      <c r="E52" s="133"/>
      <c r="F52" s="133"/>
      <c r="G52" s="133"/>
      <c r="H52" s="133"/>
      <c r="I52" s="133"/>
      <c r="J52" s="133"/>
      <c r="K52" s="129"/>
      <c r="L52" s="130"/>
      <c r="M52" s="133"/>
      <c r="N52" s="129"/>
      <c r="O52" s="130"/>
      <c r="P52" s="127"/>
      <c r="Q52" s="51" t="str">
        <f>IF($H$51="","",
IF(OR($H$51="Corrupción",$H$51="Lavado de Activos",$H$51="Financiación del Terrorismo",$H$51="Trámites, OPAs y Consultas de Acceso a la Información Pública"),'6.Valoración Control Corrupción'!$E52,'5. Valoración de Controles'!$H52))</f>
        <v/>
      </c>
      <c r="R52" s="50" t="str">
        <f>IF($H$51="","",
IF(OR($H$51="Corrupción",$H$51="Lavado de Activos",$H$51="Financiación del Terrorismo",$H$51="Trámites, OPAs y Consultas de Acceso a la Información Pública"),"No Aplica",'5. Valoración de Controles'!$I52))</f>
        <v/>
      </c>
      <c r="S52" s="50" t="str">
        <f>IF($H$51="","",
IF(OR($H$51="Corrupción",$H$51="Lavado de Activos",$H$51="Financiación del Terrorismo",$H$51="Trámites, OPAs y Consultas de Acceso a la Información Pública"),"No Aplica",'5. Valoración de Controles'!$J52))</f>
        <v/>
      </c>
      <c r="T52" s="50" t="str">
        <f>IF($H$51="","",
IF(OR($H$51="Corrupción",$H$51="Lavado de Activos",$H$51="Financiación del Terrorismo",$H$51="Trámites, OPAs y Consultas de Acceso a la Información Pública"),"No Aplica",'5. Valoración de Controles'!$K52))</f>
        <v/>
      </c>
      <c r="U52" s="50" t="str">
        <f>IF($H$51="","",
IF(OR($H$51="Corrupción",$H$51="Lavado de Activos",$H$51="Financiación del Terrorismo",$H$51="Trámites, OPAs y Consultas de Acceso a la Información Pública"),"No Aplica",'5. Valoración de Controles'!$L52))</f>
        <v/>
      </c>
      <c r="V52" s="50" t="str">
        <f>IF($H$51="","",
IF(OR($H$51="Corrupción",$H$51="Lavado de Activos",$H$51="Financiación del Terrorismo",$H$51="Trámites, OPAs y Consultas de Acceso a la Información Pública"),"No Aplica",'5. Valoración de Controles'!$M52))</f>
        <v/>
      </c>
      <c r="W52" s="50" t="str">
        <f>IF($H$51="","",
IF(OR($H$51="Corrupción",$H$51="Lavado de Activos",$H$51="Financiación del Terrorismo",$H$51="Trámites, OPAs y Consultas de Acceso a la Información Pública"),"No Aplica",'5. Valoración de Controles'!$N52))</f>
        <v/>
      </c>
      <c r="X52" s="68" t="str">
        <f>IF($H$51="","",
IF(OR($H$51="Corrupción",$H$51="Lavado de Activos",$H$51="Financiación del Terrorismo",$H$51="Trámites, OPAs y Consultas de Acceso a la Información Pública"),"No Aplica",'5. Valoración de Controles'!$O52))</f>
        <v/>
      </c>
      <c r="Y52" s="68" t="str">
        <f>IF($H$51="","",
IF(OR($H$51="Corrupción",$H$51="Lavado de Activos",$H$51="Financiación del Terrorismo",$H$51="Trámites, OPAs y Consultas de Acceso a la Información Pública"),"No Aplica",'5. Valoración de Controles'!$P52))</f>
        <v/>
      </c>
      <c r="Z52" s="68" t="str">
        <f>IF($H$51="","",
IF(OR($H$51="Corrupción",$H$51="Lavado de Activos",$H$51="Financiación del Terrorismo",$H$51="Trámites, OPAs y Consultas de Acceso a la Información Pública"),"No Aplica",'5. Valoración de Controles'!$Q52))</f>
        <v/>
      </c>
      <c r="AA52" s="52" t="str">
        <f>IF($H$51="","",
IF(OR($H$51="Corrupción",$H$51="Lavado de Activos",$H$51="Financiación del Terrorismo",$H$51="Trámites, OPAs y Consultas de Acceso a la Información Pública"),"No aplica",'5. Valoración de Controles'!$R52))</f>
        <v/>
      </c>
      <c r="AB52" s="129"/>
      <c r="AC52" s="189"/>
      <c r="AD52" s="129"/>
      <c r="AE52" s="189"/>
      <c r="AF52" s="127"/>
      <c r="AG52" s="131"/>
      <c r="AH52" s="187"/>
      <c r="AI52" s="191"/>
      <c r="AJ52" s="193"/>
      <c r="AK52" s="186"/>
      <c r="AL52" s="193"/>
    </row>
    <row r="53" spans="1:67" ht="31.5" customHeight="1">
      <c r="A53" s="132"/>
      <c r="B53" s="133"/>
      <c r="C53" s="133"/>
      <c r="D53" s="133"/>
      <c r="E53" s="133"/>
      <c r="F53" s="133"/>
      <c r="G53" s="133"/>
      <c r="H53" s="133"/>
      <c r="I53" s="133"/>
      <c r="J53" s="133"/>
      <c r="K53" s="129"/>
      <c r="L53" s="130"/>
      <c r="M53" s="133"/>
      <c r="N53" s="129"/>
      <c r="O53" s="130"/>
      <c r="P53" s="127"/>
      <c r="Q53" s="51" t="str">
        <f>IF($H$51="","",
IF(OR($H$51="Corrupción",$H$51="Lavado de Activos",$H$51="Financiación del Terrorismo",$H$51="Trámites, OPAs y Consultas de Acceso a la Información Pública"),'6.Valoración Control Corrupción'!$E53,'5. Valoración de Controles'!$H53))</f>
        <v/>
      </c>
      <c r="R53" s="50" t="str">
        <f>IF($H$51="","",
IF(OR($H$51="Corrupción",$H$51="Lavado de Activos",$H$51="Financiación del Terrorismo",$H$51="Trámites, OPAs y Consultas de Acceso a la Información Pública"),"No Aplica",'5. Valoración de Controles'!$I53))</f>
        <v/>
      </c>
      <c r="S53" s="50" t="str">
        <f>IF($H$51="","",
IF(OR($H$51="Corrupción",$H$51="Lavado de Activos",$H$51="Financiación del Terrorismo",$H$51="Trámites, OPAs y Consultas de Acceso a la Información Pública"),"No Aplica",'5. Valoración de Controles'!$J53))</f>
        <v/>
      </c>
      <c r="T53" s="50" t="str">
        <f>IF($H$51="","",
IF(OR($H$51="Corrupción",$H$51="Lavado de Activos",$H$51="Financiación del Terrorismo",$H$51="Trámites, OPAs y Consultas de Acceso a la Información Pública"),"No Aplica",'5. Valoración de Controles'!$K53))</f>
        <v/>
      </c>
      <c r="U53" s="50" t="str">
        <f>IF($H$51="","",
IF(OR($H$51="Corrupción",$H$51="Lavado de Activos",$H$51="Financiación del Terrorismo",$H$51="Trámites, OPAs y Consultas de Acceso a la Información Pública"),"No Aplica",'5. Valoración de Controles'!$L53))</f>
        <v/>
      </c>
      <c r="V53" s="50" t="str">
        <f>IF($H$51="","",
IF(OR($H$51="Corrupción",$H$51="Lavado de Activos",$H$51="Financiación del Terrorismo",$H$51="Trámites, OPAs y Consultas de Acceso a la Información Pública"),"No Aplica",'5. Valoración de Controles'!$M53))</f>
        <v/>
      </c>
      <c r="W53" s="50" t="str">
        <f>IF($H$51="","",
IF(OR($H$51="Corrupción",$H$51="Lavado de Activos",$H$51="Financiación del Terrorismo",$H$51="Trámites, OPAs y Consultas de Acceso a la Información Pública"),"No Aplica",'5. Valoración de Controles'!$N53))</f>
        <v/>
      </c>
      <c r="X53" s="68" t="str">
        <f>IF($H$51="","",
IF(OR($H$51="Corrupción",$H$51="Lavado de Activos",$H$51="Financiación del Terrorismo",$H$51="Trámites, OPAs y Consultas de Acceso a la Información Pública"),"No Aplica",'5. Valoración de Controles'!$O53))</f>
        <v/>
      </c>
      <c r="Y53" s="68" t="str">
        <f>IF($H$51="","",
IF(OR($H$51="Corrupción",$H$51="Lavado de Activos",$H$51="Financiación del Terrorismo",$H$51="Trámites, OPAs y Consultas de Acceso a la Información Pública"),"No Aplica",'5. Valoración de Controles'!$P53))</f>
        <v/>
      </c>
      <c r="Z53" s="68" t="str">
        <f>IF($H$51="","",
IF(OR($H$51="Corrupción",$H$51="Lavado de Activos",$H$51="Financiación del Terrorismo",$H$51="Trámites, OPAs y Consultas de Acceso a la Información Pública"),"No Aplica",'5. Valoración de Controles'!$Q53))</f>
        <v/>
      </c>
      <c r="AA53" s="52" t="str">
        <f>IF($H$51="","",
IF(OR($H$51="Corrupción",$H$51="Lavado de Activos",$H$51="Financiación del Terrorismo",$H$51="Trámites, OPAs y Consultas de Acceso a la Información Pública"),"No aplica",'5. Valoración de Controles'!$R53))</f>
        <v/>
      </c>
      <c r="AB53" s="129"/>
      <c r="AC53" s="189"/>
      <c r="AD53" s="129"/>
      <c r="AE53" s="189"/>
      <c r="AF53" s="127"/>
      <c r="AG53" s="131"/>
      <c r="AH53" s="187"/>
      <c r="AI53" s="191"/>
      <c r="AJ53" s="193"/>
      <c r="AK53" s="186"/>
      <c r="AL53" s="193"/>
    </row>
    <row r="54" spans="1:67" ht="31.5" customHeight="1">
      <c r="A54" s="132">
        <v>16</v>
      </c>
      <c r="B54" s="133" t="str">
        <f>'2. Identificación del Riesgo'!B54:B56</f>
        <v/>
      </c>
      <c r="C54" s="133" t="str">
        <f>IF('2. Identificación del Riesgo'!C54:C56="","",'2. Identificación del Riesgo'!C54:C56)</f>
        <v/>
      </c>
      <c r="D54" s="133" t="str">
        <f>IF('2. Identificación del Riesgo'!D54:D56="","",'2. Identificación del Riesgo'!D54:D56)</f>
        <v/>
      </c>
      <c r="E54" s="133" t="str">
        <f>IF('2. Identificación del Riesgo'!E54:E56="","",'2. Identificación del Riesgo'!E54:E56)</f>
        <v/>
      </c>
      <c r="F54" s="133" t="str">
        <f>IF('2. Identificación del Riesgo'!F54:F56="","",'2. Identificación del Riesgo'!F54:F56)</f>
        <v/>
      </c>
      <c r="G54" s="133" t="str">
        <f>IF('2. Identificación del Riesgo'!G54:G56="","",'2. Identificación del Riesgo'!G54:G56)</f>
        <v/>
      </c>
      <c r="H54" s="133" t="str">
        <f>IF('2. Identificación del Riesgo'!H54:H56="","",'2. Identificación del Riesgo'!H54:H56)</f>
        <v/>
      </c>
      <c r="I54" s="133" t="str">
        <f>IF('2. Identificación del Riesgo'!I54:I56="","",'2. Identificación del Riesgo'!I54:I56)</f>
        <v/>
      </c>
      <c r="J54" s="133" t="str">
        <f>IF('2. Identificación del Riesgo'!J54:J56="","",'2. Identificación del Riesgo'!J54:J56)</f>
        <v/>
      </c>
      <c r="K54" s="129" t="str">
        <f>'2. Identificación del Riesgo'!K54:K56</f>
        <v/>
      </c>
      <c r="L54" s="130" t="str">
        <f>'2. Identificación del Riesgo'!L54:L56</f>
        <v/>
      </c>
      <c r="M54" s="133" t="str">
        <f>IF(OR('2. Identificación del Riesgo'!H54:H56="Corrupción",'2. Identificación del Riesgo'!H54:H56="Lavado de Activos",'2. Identificación del Riesgo'!H54:H56="Financiación del Terrorismo",'2. Identificación del Riesgo'!H54:H56="Trámites, OPAs y Consultas de Acceso a la Información Pública"),"No Aplica",
IF('2. Identificación del Riesgo'!M54:M56="","",'2. Identificación del Riesgo'!M54:M56))</f>
        <v/>
      </c>
      <c r="N54" s="129" t="str">
        <f>'2. Identificación del Riesgo'!N54:N56</f>
        <v/>
      </c>
      <c r="O54" s="130" t="str">
        <f>'2. Identificación del Riesgo'!O54:O56</f>
        <v/>
      </c>
      <c r="P54" s="127" t="str">
        <f>'2. Identificación del Riesgo'!P54:P56</f>
        <v/>
      </c>
      <c r="Q54" s="51" t="str">
        <f>IF($H$54="","",
IF(OR($H$54="Corrupción",$H$54="Lavado de Activos",$H$54="Financiación del Terrorismo",$H$54="Trámites, OPAs y Consultas de Acceso a la Información Pública"),'6.Valoración Control Corrupción'!$E54,'5. Valoración de Controles'!$H54))</f>
        <v/>
      </c>
      <c r="R54" s="50" t="str">
        <f>IF($H$54="","",
IF(OR($H$54="Corrupción",$H$54="Lavado de Activos",$H$54="Financiación del Terrorismo",$H$54="Trámites, OPAs y Consultas de Acceso a la Información Pública"),"No Aplica",'5. Valoración de Controles'!$I54))</f>
        <v/>
      </c>
      <c r="S54" s="50" t="str">
        <f>IF($H$54="","",
IF(OR($H$54="Corrupción",$H$54="Lavado de Activos",$H$54="Financiación del Terrorismo",$H$54="Trámites, OPAs y Consultas de Acceso a la Información Pública"),"No Aplica",'5. Valoración de Controles'!$J54))</f>
        <v/>
      </c>
      <c r="T54" s="50" t="str">
        <f>IF($H$54="","",
IF(OR($H$54="Corrupción",$H$54="Lavado de Activos",$H$54="Financiación del Terrorismo",$H$54="Trámites, OPAs y Consultas de Acceso a la Información Pública"),"No Aplica",'5. Valoración de Controles'!$K54))</f>
        <v/>
      </c>
      <c r="U54" s="50" t="str">
        <f>IF($H$54="","",
IF(OR($H$54="Corrupción",$H$54="Lavado de Activos",$H$54="Financiación del Terrorismo",$H$54="Trámites, OPAs y Consultas de Acceso a la Información Pública"),"No Aplica",'5. Valoración de Controles'!$L54))</f>
        <v/>
      </c>
      <c r="V54" s="50" t="str">
        <f>IF($H$54="","",
IF(OR($H$54="Corrupción",$H$54="Lavado de Activos",$H$54="Financiación del Terrorismo",$H$54="Trámites, OPAs y Consultas de Acceso a la Información Pública"),"No Aplica",'5. Valoración de Controles'!$M54))</f>
        <v/>
      </c>
      <c r="W54" s="50" t="str">
        <f>IF($H$54="","",
IF(OR($H$54="Corrupción",$H$54="Lavado de Activos",$H$54="Financiación del Terrorismo",$H$54="Trámites, OPAs y Consultas de Acceso a la Información Pública"),"No Aplica",'5. Valoración de Controles'!$N54))</f>
        <v/>
      </c>
      <c r="X54" s="68" t="str">
        <f>IF($H$54="","",
IF(OR($H$54="Corrupción",$H$54="Lavado de Activos",$H$54="Financiación del Terrorismo",$H$54="Trámites, OPAs y Consultas de Acceso a la Información Pública"),"No Aplica",'5. Valoración de Controles'!$O54))</f>
        <v/>
      </c>
      <c r="Y54" s="68" t="str">
        <f>IF($H$54="","",
IF(OR($H$54="Corrupción",$H$54="Lavado de Activos",$H$54="Financiación del Terrorismo",$H$54="Trámites, OPAs y Consultas de Acceso a la Información Pública"),"No Aplica",'5. Valoración de Controles'!$P54))</f>
        <v/>
      </c>
      <c r="Z54" s="68" t="str">
        <f>IF($H$54="","",
IF(OR($H$54="Corrupción",$H$54="Lavado de Activos",$H$54="Financiación del Terrorismo",$H$54="Trámites, OPAs y Consultas de Acceso a la Información Pública"),"No Aplica",'5. Valoración de Controles'!$Q54))</f>
        <v/>
      </c>
      <c r="AA54" s="52" t="str">
        <f>IF($H$54="","",
IF(OR($H$54="Corrupción",$H$54="Lavado de Activos",$H$54="Financiación del Terrorismo",$H$54="Trámites, OPAs y Consultas de Acceso a la Información Pública"),"No aplica",'5. Valoración de Controles'!$R54))</f>
        <v/>
      </c>
      <c r="AB54" s="129" t="str">
        <f>IF(H54="","",
IF(OR(H54="Corrupción",H54="Lavado de Activos",H54="Financiación del Terrorismo",H54="Trámites, OPAs y Consultas de Acceso a la Información Pública"),'6.Valoración Control Corrupción'!W54:W56,
IF(OR(H54&lt;&gt;"Corrupción",H54&lt;&gt;"Lavado de Activos",H54&lt;&gt;"Financiación del Terrorismo",H54&lt;&gt;"Trámites, OPAs y Consultas de Acceso a la Información Pública"),IF(AC54="","",
IF(AND(AC54&gt;0,AC54&lt;0.4),"Muy Baja",
IF(AND(AC54&gt;=0.4,AC54&lt;0.6),"Baja",
IF(AND(AC54&gt;=0.6,AC54&lt;0.8),"Media",
IF(AND(AC54&gt;=0.8,AC54&lt;1),"Alta",
IF(AC54&gt;=1,"Muy Alta","")))))))))</f>
        <v/>
      </c>
      <c r="AC54" s="188" t="str">
        <f>IF(H54="","",
IF(OR(H54="Corrupción",H54="Lavado de Activos",H54="Financiación del Terrorismo",H54="Trámites, OPAs y Consultas de Acceso a la Información Pública"),"No aplica",
IF(OR(H54&lt;&gt;"Corrupción",H54&lt;&gt;"Lavado de Activos",H54&lt;&gt;"Financiación del Terrorismo",H54&lt;&gt;"Trámites, OPAs y Consultas de Acceso a la Información Pública"),
IF('5. Valoración de Controles'!U56&gt;0,'5. Valoración de Controles'!U56,
IF('5. Valoración de Controles'!U55&gt;0,'5. Valoración de Controles'!U55,
IF('5. Valoración de Controles'!U54&gt;0,'5. Valoración de Controles'!U54,L54))))))</f>
        <v/>
      </c>
      <c r="AD54" s="129" t="str">
        <f>IF(H54="","",
IF(OR(H54="Corrupción",H54="Lavado de Activos",H54="Financiación del Terrorismo",H54="Trámites, OPAs y Consultas de Acceso a la Información Pública"),'3. Impacto Riesgo de Corrupción'!Z54:Z56,
IF(OR(H54&lt;&gt;"Corrupción",H54&lt;&gt;"Lavado de Activos",H54&lt;&gt;"Financiación del Terrorismo",H54&lt;&gt;"Trámites, OPAs y Consultas de Acceso a la Información Pública"),
IF(AE54="","",
IF(AND(AE54&gt;0,AE54&lt;0.4),"Leve",
IF(AND(AE54&gt;=0.4,AE54&lt;0.6),"Menor",
IF(AND(AE54&gt;=0.6,AE54&lt;0.8),"Moderado",
IF(AND(AE54&gt;=0.8,AE54&lt;1),"Mayor",
IF(AE54&gt;=1,"Catastrófico","")))))))))</f>
        <v/>
      </c>
      <c r="AE54" s="188" t="str">
        <f>IF(H54="","",
IF(OR(H54="Corrupción",H54="Lavado de Activos",H54="Financiación del Terrorismo",H54="Trámites, OPAs y Consultas de Acceso a la Información Pública"),"No aplica",
IF(OR(H54&lt;&gt;"Corrupción",H54&lt;&gt;"Lavado de Activos",H54&lt;&gt;"Financiación del Terrorismo",H54&lt;&gt;"Trámites, OPAs y Consultas de Acceso a la Información Pública"),
IF('5. Valoración de Controles'!V56&gt;0,'5. Valoración de Controles'!V56,
IF('5. Valoración de Controles'!V55&gt;0,'5. Valoración de Controles'!V55,
IF('5. Valoración de Controles'!V54&gt;0,'5. Valoración de Controles'!V54,O54))))))</f>
        <v/>
      </c>
      <c r="AF54" s="127" t="str">
        <f t="shared" ref="AF54" si="42">IF(AND(AB54="Muy Alta",OR(AD54="Leve",AD54="Menor",AD54="Moderado",AD54="Mayor")),"Alto",
IF(AND(AB54="Alta",OR(AD54="Leve",AD54="Menor")),"Moderado",
IF(AND(AB54="Alta",OR(AD54="Moderado",AD54="Mayor")),"Alto",
IF(AND(AB54="Media",OR(AD54="Leve",AD54="Menor",AD54="Moderado")),"Moderado",
IF(AND(AB54="Media",OR(AD54="Mayor")),"Alto",
IF(AND(AB54="Baja",OR(AD54="Leve")),"Bajo",
IF(AND(OR(AB54="Baja",AB54="Improbable"),OR(AD54="Menor",AD54="Moderado")),"Moderado",
IF(AND(OR(AB54="Baja",AB54="Improbable"),AD54="Mayor"),"Alto",
IF(AND(AB54="Muy Baja",OR(AD54="Leve",AD54="Menor")),"Bajo",
IF(AND(OR(AB54="Muy Baja",AB54="Rara vez"),OR(AD54="Moderado")),"Moderado",
IF(AND(OR(AB54="Muy Baja",AB54="Rara vez"),AD54="Mayor"),"Alto",
IF(AND(OR(AB54="Casi seguro",AB54="Probable",AB54="Posible"),AD54="Mayor"),"Extremo",
IF(AND(AB54="Casi seguro",AD54="Moderado"),"Extremo",
IF(AND(OR(AB54="Probable",AB54="Posible"),OR(AD54="Moderado")),"Alto",
IF(AD54="Catastrófico","Extremo","")))))))))))))))</f>
        <v/>
      </c>
      <c r="AG54" s="131"/>
      <c r="AH54" s="158" t="str">
        <f t="shared" ref="AH54" si="43">IF(AG54="Reducir (Mitigar)","Debe establecer el plan de acción a implementar para mitigar el nivel del riesgo",
IF(AG54="Reducir (Transferir)","No amerita plan de acción. Debe tercerizar la actividad que genera este riesgo o adquirir polizas para evitar responsabilidad economica, sin embargo mantiene la responsabilidad reputacional",
IF(AG54="Aceptar","No amerita plan de acción. Asuma las consecuencias de la materialización del riesgo",
IF(AG54="Evitar","No amerita plan de acción. No ejecute la actividad que genera el riesgo",
IF(AG54="Reducir","Debe establecer el plan de acción a implementar para mitigar el nivel del riesgo",
IF(AG54="Compartir","No amerita plan de acción. Comparta el riesgo con una parte interesada que pueda gestionarlo con mas eficacia",""))))))</f>
        <v/>
      </c>
      <c r="AI54" s="190"/>
      <c r="AJ54" s="192"/>
      <c r="AK54" s="185" t="str">
        <f t="shared" ref="AK54" si="44">IF(AI54="","","∑ Peso porcentual de cada acción definida")</f>
        <v/>
      </c>
      <c r="AL54" s="128"/>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row>
    <row r="55" spans="1:67" ht="31.5" customHeight="1">
      <c r="A55" s="132"/>
      <c r="B55" s="133"/>
      <c r="C55" s="133"/>
      <c r="D55" s="133"/>
      <c r="E55" s="133"/>
      <c r="F55" s="133"/>
      <c r="G55" s="133"/>
      <c r="H55" s="133"/>
      <c r="I55" s="133"/>
      <c r="J55" s="133"/>
      <c r="K55" s="129"/>
      <c r="L55" s="130"/>
      <c r="M55" s="133"/>
      <c r="N55" s="129"/>
      <c r="O55" s="130"/>
      <c r="P55" s="127"/>
      <c r="Q55" s="51" t="str">
        <f>IF($H$54="","",
IF(OR($H$54="Corrupción",$H$54="Lavado de Activos",$H$54="Financiación del Terrorismo",$H$54="Trámites, OPAs y Consultas de Acceso a la Información Pública"),'6.Valoración Control Corrupción'!$E55,'5. Valoración de Controles'!$H55))</f>
        <v/>
      </c>
      <c r="R55" s="50" t="str">
        <f>IF($H$54="","",
IF(OR($H$54="Corrupción",$H$54="Lavado de Activos",$H$54="Financiación del Terrorismo",$H$54="Trámites, OPAs y Consultas de Acceso a la Información Pública"),"No Aplica",'5. Valoración de Controles'!$I55))</f>
        <v/>
      </c>
      <c r="S55" s="50" t="str">
        <f>IF($H$54="","",
IF(OR($H$54="Corrupción",$H$54="Lavado de Activos",$H$54="Financiación del Terrorismo",$H$54="Trámites, OPAs y Consultas de Acceso a la Información Pública"),"No Aplica",'5. Valoración de Controles'!$J55))</f>
        <v/>
      </c>
      <c r="T55" s="50" t="str">
        <f>IF($H$54="","",
IF(OR($H$54="Corrupción",$H$54="Lavado de Activos",$H$54="Financiación del Terrorismo",$H$54="Trámites, OPAs y Consultas de Acceso a la Información Pública"),"No Aplica",'5. Valoración de Controles'!$K55))</f>
        <v/>
      </c>
      <c r="U55" s="50" t="str">
        <f>IF($H$54="","",
IF(OR($H$54="Corrupción",$H$54="Lavado de Activos",$H$54="Financiación del Terrorismo",$H$54="Trámites, OPAs y Consultas de Acceso a la Información Pública"),"No Aplica",'5. Valoración de Controles'!$L55))</f>
        <v/>
      </c>
      <c r="V55" s="50" t="str">
        <f>IF($H$54="","",
IF(OR($H$54="Corrupción",$H$54="Lavado de Activos",$H$54="Financiación del Terrorismo",$H$54="Trámites, OPAs y Consultas de Acceso a la Información Pública"),"No Aplica",'5. Valoración de Controles'!$M55))</f>
        <v/>
      </c>
      <c r="W55" s="50" t="str">
        <f>IF($H$54="","",
IF(OR($H$54="Corrupción",$H$54="Lavado de Activos",$H$54="Financiación del Terrorismo",$H$54="Trámites, OPAs y Consultas de Acceso a la Información Pública"),"No Aplica",'5. Valoración de Controles'!$N55))</f>
        <v/>
      </c>
      <c r="X55" s="68" t="str">
        <f>IF($H$54="","",
IF(OR($H$54="Corrupción",$H$54="Lavado de Activos",$H$54="Financiación del Terrorismo",$H$54="Trámites, OPAs y Consultas de Acceso a la Información Pública"),"No Aplica",'5. Valoración de Controles'!$O55))</f>
        <v/>
      </c>
      <c r="Y55" s="68" t="str">
        <f>IF($H$54="","",
IF(OR($H$54="Corrupción",$H$54="Lavado de Activos",$H$54="Financiación del Terrorismo",$H$54="Trámites, OPAs y Consultas de Acceso a la Información Pública"),"No Aplica",'5. Valoración de Controles'!$P55))</f>
        <v/>
      </c>
      <c r="Z55" s="68" t="str">
        <f>IF($H$54="","",
IF(OR($H$54="Corrupción",$H$54="Lavado de Activos",$H$54="Financiación del Terrorismo",$H$54="Trámites, OPAs y Consultas de Acceso a la Información Pública"),"No Aplica",'5. Valoración de Controles'!$Q55))</f>
        <v/>
      </c>
      <c r="AA55" s="52" t="str">
        <f>IF($H$54="","",
IF(OR($H$54="Corrupción",$H$54="Lavado de Activos",$H$54="Financiación del Terrorismo",$H$54="Trámites, OPAs y Consultas de Acceso a la Información Pública"),"No aplica",'5. Valoración de Controles'!$R55))</f>
        <v/>
      </c>
      <c r="AB55" s="129"/>
      <c r="AC55" s="189"/>
      <c r="AD55" s="129"/>
      <c r="AE55" s="189"/>
      <c r="AF55" s="127"/>
      <c r="AG55" s="131"/>
      <c r="AH55" s="187"/>
      <c r="AI55" s="191"/>
      <c r="AJ55" s="193"/>
      <c r="AK55" s="186"/>
      <c r="AL55" s="193"/>
    </row>
    <row r="56" spans="1:67" ht="31.5" customHeight="1">
      <c r="A56" s="132"/>
      <c r="B56" s="133"/>
      <c r="C56" s="133"/>
      <c r="D56" s="133"/>
      <c r="E56" s="133"/>
      <c r="F56" s="133"/>
      <c r="G56" s="133"/>
      <c r="H56" s="133"/>
      <c r="I56" s="133"/>
      <c r="J56" s="133"/>
      <c r="K56" s="129"/>
      <c r="L56" s="130"/>
      <c r="M56" s="133"/>
      <c r="N56" s="129"/>
      <c r="O56" s="130"/>
      <c r="P56" s="127"/>
      <c r="Q56" s="51" t="str">
        <f>IF($H$54="","",
IF(OR($H$54="Corrupción",$H$54="Lavado de Activos",$H$54="Financiación del Terrorismo",$H$54="Trámites, OPAs y Consultas de Acceso a la Información Pública"),'6.Valoración Control Corrupción'!$E56,'5. Valoración de Controles'!$H56))</f>
        <v/>
      </c>
      <c r="R56" s="50" t="str">
        <f>IF($H$54="","",
IF(OR($H$54="Corrupción",$H$54="Lavado de Activos",$H$54="Financiación del Terrorismo",$H$54="Trámites, OPAs y Consultas de Acceso a la Información Pública"),"No Aplica",'5. Valoración de Controles'!$I56))</f>
        <v/>
      </c>
      <c r="S56" s="50" t="str">
        <f>IF($H$54="","",
IF(OR($H$54="Corrupción",$H$54="Lavado de Activos",$H$54="Financiación del Terrorismo",$H$54="Trámites, OPAs y Consultas de Acceso a la Información Pública"),"No Aplica",'5. Valoración de Controles'!$J56))</f>
        <v/>
      </c>
      <c r="T56" s="50" t="str">
        <f>IF($H$54="","",
IF(OR($H$54="Corrupción",$H$54="Lavado de Activos",$H$54="Financiación del Terrorismo",$H$54="Trámites, OPAs y Consultas de Acceso a la Información Pública"),"No Aplica",'5. Valoración de Controles'!$K56))</f>
        <v/>
      </c>
      <c r="U56" s="50" t="str">
        <f>IF($H$54="","",
IF(OR($H$54="Corrupción",$H$54="Lavado de Activos",$H$54="Financiación del Terrorismo",$H$54="Trámites, OPAs y Consultas de Acceso a la Información Pública"),"No Aplica",'5. Valoración de Controles'!$L56))</f>
        <v/>
      </c>
      <c r="V56" s="50" t="str">
        <f>IF($H$54="","",
IF(OR($H$54="Corrupción",$H$54="Lavado de Activos",$H$54="Financiación del Terrorismo",$H$54="Trámites, OPAs y Consultas de Acceso a la Información Pública"),"No Aplica",'5. Valoración de Controles'!$M56))</f>
        <v/>
      </c>
      <c r="W56" s="50" t="str">
        <f>IF($H$54="","",
IF(OR($H$54="Corrupción",$H$54="Lavado de Activos",$H$54="Financiación del Terrorismo",$H$54="Trámites, OPAs y Consultas de Acceso a la Información Pública"),"No Aplica",'5. Valoración de Controles'!$N56))</f>
        <v/>
      </c>
      <c r="X56" s="68" t="str">
        <f>IF($H$54="","",
IF(OR($H$54="Corrupción",$H$54="Lavado de Activos",$H$54="Financiación del Terrorismo",$H$54="Trámites, OPAs y Consultas de Acceso a la Información Pública"),"No Aplica",'5. Valoración de Controles'!$O56))</f>
        <v/>
      </c>
      <c r="Y56" s="68" t="str">
        <f>IF($H$54="","",
IF(OR($H$54="Corrupción",$H$54="Lavado de Activos",$H$54="Financiación del Terrorismo",$H$54="Trámites, OPAs y Consultas de Acceso a la Información Pública"),"No Aplica",'5. Valoración de Controles'!$P56))</f>
        <v/>
      </c>
      <c r="Z56" s="68" t="str">
        <f>IF($H$54="","",
IF(OR($H$54="Corrupción",$H$54="Lavado de Activos",$H$54="Financiación del Terrorismo",$H$54="Trámites, OPAs y Consultas de Acceso a la Información Pública"),"No Aplica",'5. Valoración de Controles'!$Q56))</f>
        <v/>
      </c>
      <c r="AA56" s="52" t="str">
        <f>IF($H$54="","",
IF(OR($H$54="Corrupción",$H$54="Lavado de Activos",$H$54="Financiación del Terrorismo",$H$54="Trámites, OPAs y Consultas de Acceso a la Información Pública"),"No aplica",'5. Valoración de Controles'!$R56))</f>
        <v/>
      </c>
      <c r="AB56" s="129"/>
      <c r="AC56" s="189"/>
      <c r="AD56" s="129"/>
      <c r="AE56" s="189"/>
      <c r="AF56" s="127"/>
      <c r="AG56" s="131"/>
      <c r="AH56" s="187"/>
      <c r="AI56" s="191"/>
      <c r="AJ56" s="193"/>
      <c r="AK56" s="186"/>
      <c r="AL56" s="193"/>
    </row>
    <row r="57" spans="1:67" ht="31.5" customHeight="1">
      <c r="A57" s="132">
        <v>17</v>
      </c>
      <c r="B57" s="133" t="str">
        <f>'2. Identificación del Riesgo'!B57:B59</f>
        <v/>
      </c>
      <c r="C57" s="133" t="str">
        <f>IF('2. Identificación del Riesgo'!C57:C59="","",'2. Identificación del Riesgo'!C57:C59)</f>
        <v/>
      </c>
      <c r="D57" s="133" t="str">
        <f>IF('2. Identificación del Riesgo'!D57:D59="","",'2. Identificación del Riesgo'!D57:D59)</f>
        <v/>
      </c>
      <c r="E57" s="133" t="str">
        <f>IF('2. Identificación del Riesgo'!E57:E59="","",'2. Identificación del Riesgo'!E57:E59)</f>
        <v/>
      </c>
      <c r="F57" s="133" t="str">
        <f>IF('2. Identificación del Riesgo'!F57:F59="","",'2. Identificación del Riesgo'!F57:F59)</f>
        <v/>
      </c>
      <c r="G57" s="133" t="str">
        <f>IF('2. Identificación del Riesgo'!G57:G59="","",'2. Identificación del Riesgo'!G57:G59)</f>
        <v/>
      </c>
      <c r="H57" s="133" t="str">
        <f>IF('2. Identificación del Riesgo'!H57:H59="","",'2. Identificación del Riesgo'!H57:H59)</f>
        <v/>
      </c>
      <c r="I57" s="133" t="str">
        <f>IF('2. Identificación del Riesgo'!I57:I59="","",'2. Identificación del Riesgo'!I57:I59)</f>
        <v/>
      </c>
      <c r="J57" s="133" t="str">
        <f>IF('2. Identificación del Riesgo'!J57:J59="","",'2. Identificación del Riesgo'!J57:J59)</f>
        <v/>
      </c>
      <c r="K57" s="129" t="str">
        <f>'2. Identificación del Riesgo'!K57:K59</f>
        <v/>
      </c>
      <c r="L57" s="130" t="str">
        <f>'2. Identificación del Riesgo'!L57:L59</f>
        <v/>
      </c>
      <c r="M57" s="133" t="str">
        <f>IF(OR('2. Identificación del Riesgo'!H57:H59="Corrupción",'2. Identificación del Riesgo'!H57:H59="Lavado de Activos",'2. Identificación del Riesgo'!H57:H59="Financiación del Terrorismo",'2. Identificación del Riesgo'!H57:H59="Trámites, OPAs y Consultas de Acceso a la Información Pública"),"No Aplica",
IF('2. Identificación del Riesgo'!M57:M59="","",'2. Identificación del Riesgo'!M57:M59))</f>
        <v/>
      </c>
      <c r="N57" s="129" t="str">
        <f>'2. Identificación del Riesgo'!N57:N59</f>
        <v/>
      </c>
      <c r="O57" s="130" t="str">
        <f>'2. Identificación del Riesgo'!O57:O59</f>
        <v/>
      </c>
      <c r="P57" s="127" t="str">
        <f>'2. Identificación del Riesgo'!P57:P59</f>
        <v/>
      </c>
      <c r="Q57" s="51" t="str">
        <f>IF($H$57="","",
IF(OR($H$57="Corrupción",$H$57="Lavado de Activos",$H$57="Financiación del Terrorismo",$H$57="Trámites, OPAs y Consultas de Acceso a la Información Pública"),'6.Valoración Control Corrupción'!$E57,'5. Valoración de Controles'!$H57))</f>
        <v/>
      </c>
      <c r="R57" s="50" t="str">
        <f>IF($H$57="","",
IF(OR($H$57="Corrupción",$H$57="Lavado de Activos",$H$57="Financiación del Terrorismo",$H$57="Trámites, OPAs y Consultas de Acceso a la Información Pública"),"No Aplica",'5. Valoración de Controles'!$I57))</f>
        <v/>
      </c>
      <c r="S57" s="50" t="str">
        <f>IF($H$57="","",
IF(OR($H$57="Corrupción",$H$57="Lavado de Activos",$H$57="Financiación del Terrorismo",$H$57="Trámites, OPAs y Consultas de Acceso a la Información Pública"),"No Aplica",'5. Valoración de Controles'!$J57))</f>
        <v/>
      </c>
      <c r="T57" s="50" t="str">
        <f>IF($H$57="","",
IF(OR($H$57="Corrupción",$H$57="Lavado de Activos",$H$57="Financiación del Terrorismo",$H$57="Trámites, OPAs y Consultas de Acceso a la Información Pública"),"No Aplica",'5. Valoración de Controles'!$K57))</f>
        <v/>
      </c>
      <c r="U57" s="50" t="str">
        <f>IF($H$57="","",
IF(OR($H$57="Corrupción",$H$57="Lavado de Activos",$H$57="Financiación del Terrorismo",$H$57="Trámites, OPAs y Consultas de Acceso a la Información Pública"),"No Aplica",'5. Valoración de Controles'!$L57))</f>
        <v/>
      </c>
      <c r="V57" s="50" t="str">
        <f>IF($H$57="","",
IF(OR($H$57="Corrupción",$H$57="Lavado de Activos",$H$57="Financiación del Terrorismo",$H$57="Trámites, OPAs y Consultas de Acceso a la Información Pública"),"No Aplica",'5. Valoración de Controles'!$M57))</f>
        <v/>
      </c>
      <c r="W57" s="50" t="str">
        <f>IF($H$57="","",
IF(OR($H$57="Corrupción",$H$57="Lavado de Activos",$H$57="Financiación del Terrorismo",$H$57="Trámites, OPAs y Consultas de Acceso a la Información Pública"),"No Aplica",'5. Valoración de Controles'!$N57))</f>
        <v/>
      </c>
      <c r="X57" s="68" t="str">
        <f>IF($H$57="","",
IF(OR($H$57="Corrupción",$H$57="Lavado de Activos",$H$57="Financiación del Terrorismo",$H$57="Trámites, OPAs y Consultas de Acceso a la Información Pública"),"No Aplica",'5. Valoración de Controles'!$O57))</f>
        <v/>
      </c>
      <c r="Y57" s="68" t="str">
        <f>IF($H$57="","",
IF(OR($H$57="Corrupción",$H$57="Lavado de Activos",$H$57="Financiación del Terrorismo",$H$57="Trámites, OPAs y Consultas de Acceso a la Información Pública"),"No Aplica",'5. Valoración de Controles'!$P57))</f>
        <v/>
      </c>
      <c r="Z57" s="68" t="str">
        <f>IF($H$57="","",
IF(OR($H$57="Corrupción",$H$57="Lavado de Activos",$H$57="Financiación del Terrorismo",$H$57="Trámites, OPAs y Consultas de Acceso a la Información Pública"),"No Aplica",'5. Valoración de Controles'!$Q57))</f>
        <v/>
      </c>
      <c r="AA57" s="52" t="str">
        <f>IF($H$57="","",
IF(OR($H$57="Corrupción",$H$57="Lavado de Activos",$H$57="Financiación del Terrorismo",$H$57="Trámites, OPAs y Consultas de Acceso a la Información Pública"),"No aplica",'5. Valoración de Controles'!$R57))</f>
        <v/>
      </c>
      <c r="AB57" s="129" t="str">
        <f>IF(H57="","",
IF(OR(H57="Corrupción",H57="Lavado de Activos",H57="Financiación del Terrorismo",H57="Trámites, OPAs y Consultas de Acceso a la Información Pública"),'6.Valoración Control Corrupción'!W57:W59,
IF(OR(H57&lt;&gt;"Corrupción",H57&lt;&gt;"Lavado de Activos",H57&lt;&gt;"Financiación del Terrorismo",H57&lt;&gt;"Trámites, OPAs y Consultas de Acceso a la Información Pública"),IF(AC57="","",
IF(AND(AC57&gt;0,AC57&lt;0.4),"Muy Baja",
IF(AND(AC57&gt;=0.4,AC57&lt;0.6),"Baja",
IF(AND(AC57&gt;=0.6,AC57&lt;0.8),"Media",
IF(AND(AC57&gt;=0.8,AC57&lt;1),"Alta",
IF(AC57&gt;=1,"Muy Alta","")))))))))</f>
        <v/>
      </c>
      <c r="AC57" s="188" t="str">
        <f>IF(H57="","",
IF(OR(H57="Corrupción",H57="Lavado de Activos",H57="Financiación del Terrorismo",H57="Trámites, OPAs y Consultas de Acceso a la Información Pública"),"No aplica",
IF(OR(H57&lt;&gt;"Corrupción",H57&lt;&gt;"Lavado de Activos",H57&lt;&gt;"Financiación del Terrorismo",H57&lt;&gt;"Trámites, OPAs y Consultas de Acceso a la Información Pública"),
IF('5. Valoración de Controles'!U59&gt;0,'5. Valoración de Controles'!U59,
IF('5. Valoración de Controles'!U58&gt;0,'5. Valoración de Controles'!U58,
IF('5. Valoración de Controles'!U57&gt;0,'5. Valoración de Controles'!U57,L57))))))</f>
        <v/>
      </c>
      <c r="AD57" s="129" t="str">
        <f>IF(H57="","",
IF(OR(H57="Corrupción",H57="Lavado de Activos",H57="Financiación del Terrorismo",H57="Trámites, OPAs y Consultas de Acceso a la Información Pública"),'3. Impacto Riesgo de Corrupción'!Z57:Z59,
IF(OR(H57&lt;&gt;"Corrupción",H57&lt;&gt;"Lavado de Activos",H57&lt;&gt;"Financiación del Terrorismo",H57&lt;&gt;"Trámites, OPAs y Consultas de Acceso a la Información Pública"),
IF(AE57="","",
IF(AND(AE57&gt;0,AE57&lt;0.4),"Leve",
IF(AND(AE57&gt;=0.4,AE57&lt;0.6),"Menor",
IF(AND(AE57&gt;=0.6,AE57&lt;0.8),"Moderado",
IF(AND(AE57&gt;=0.8,AE57&lt;1),"Mayor",
IF(AE57&gt;=1,"Catastrófico","")))))))))</f>
        <v/>
      </c>
      <c r="AE57" s="188" t="str">
        <f>IF(H57="","",
IF(OR(H57="Corrupción",H57="Lavado de Activos",H57="Financiación del Terrorismo",H57="Trámites, OPAs y Consultas de Acceso a la Información Pública"),"No aplica",
IF(OR(H57&lt;&gt;"Corrupción",H57&lt;&gt;"Lavado de Activos",H57&lt;&gt;"Financiación del Terrorismo",H57&lt;&gt;"Trámites, OPAs y Consultas de Acceso a la Información Pública"),
IF('5. Valoración de Controles'!V59&gt;0,'5. Valoración de Controles'!V59,
IF('5. Valoración de Controles'!V58&gt;0,'5. Valoración de Controles'!V58,
IF('5. Valoración de Controles'!V57&gt;0,'5. Valoración de Controles'!V57,O57))))))</f>
        <v/>
      </c>
      <c r="AF57" s="127" t="str">
        <f t="shared" ref="AF57" si="45">IF(AND(AB57="Muy Alta",OR(AD57="Leve",AD57="Menor",AD57="Moderado",AD57="Mayor")),"Alto",
IF(AND(AB57="Alta",OR(AD57="Leve",AD57="Menor")),"Moderado",
IF(AND(AB57="Alta",OR(AD57="Moderado",AD57="Mayor")),"Alto",
IF(AND(AB57="Media",OR(AD57="Leve",AD57="Menor",AD57="Moderado")),"Moderado",
IF(AND(AB57="Media",OR(AD57="Mayor")),"Alto",
IF(AND(AB57="Baja",OR(AD57="Leve")),"Bajo",
IF(AND(OR(AB57="Baja",AB57="Improbable"),OR(AD57="Menor",AD57="Moderado")),"Moderado",
IF(AND(OR(AB57="Baja",AB57="Improbable"),AD57="Mayor"),"Alto",
IF(AND(AB57="Muy Baja",OR(AD57="Leve",AD57="Menor")),"Bajo",
IF(AND(OR(AB57="Muy Baja",AB57="Rara vez"),OR(AD57="Moderado")),"Moderado",
IF(AND(OR(AB57="Muy Baja",AB57="Rara vez"),AD57="Mayor"),"Alto",
IF(AND(OR(AB57="Casi seguro",AB57="Probable",AB57="Posible"),AD57="Mayor"),"Extremo",
IF(AND(AB57="Casi seguro",AD57="Moderado"),"Extremo",
IF(AND(OR(AB57="Probable",AB57="Posible"),OR(AD57="Moderado")),"Alto",
IF(AD57="Catastrófico","Extremo","")))))))))))))))</f>
        <v/>
      </c>
      <c r="AG57" s="131"/>
      <c r="AH57" s="158" t="str">
        <f t="shared" ref="AH57" si="46">IF(AG57="Reducir (Mitigar)","Debe establecer el plan de acción a implementar para mitigar el nivel del riesgo",
IF(AG57="Reducir (Transferir)","No amerita plan de acción. Debe tercerizar la actividad que genera este riesgo o adquirir polizas para evitar responsabilidad economica, sin embargo mantiene la responsabilidad reputacional",
IF(AG57="Aceptar","No amerita plan de acción. Asuma las consecuencias de la materialización del riesgo",
IF(AG57="Evitar","No amerita plan de acción. No ejecute la actividad que genera el riesgo",
IF(AG57="Reducir","Debe establecer el plan de acción a implementar para mitigar el nivel del riesgo",
IF(AG57="Compartir","No amerita plan de acción. Comparta el riesgo con una parte interesada que pueda gestionarlo con mas eficacia",""))))))</f>
        <v/>
      </c>
      <c r="AI57" s="190"/>
      <c r="AJ57" s="192"/>
      <c r="AK57" s="185" t="str">
        <f t="shared" ref="AK57" si="47">IF(AI57="","","∑ Peso porcentual de cada acción definida")</f>
        <v/>
      </c>
      <c r="AL57" s="128"/>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row>
    <row r="58" spans="1:67" ht="31.5" customHeight="1">
      <c r="A58" s="132"/>
      <c r="B58" s="133"/>
      <c r="C58" s="133"/>
      <c r="D58" s="133"/>
      <c r="E58" s="133"/>
      <c r="F58" s="133"/>
      <c r="G58" s="133"/>
      <c r="H58" s="133"/>
      <c r="I58" s="133"/>
      <c r="J58" s="133"/>
      <c r="K58" s="129"/>
      <c r="L58" s="130"/>
      <c r="M58" s="133"/>
      <c r="N58" s="129"/>
      <c r="O58" s="130"/>
      <c r="P58" s="127"/>
      <c r="Q58" s="51" t="str">
        <f>IF($H$57="","",
IF(OR($H$57="Corrupción",$H$57="Lavado de Activos",$H$57="Financiación del Terrorismo",$H$57="Trámites, OPAs y Consultas de Acceso a la Información Pública"),'6.Valoración Control Corrupción'!$E58,'5. Valoración de Controles'!$H58))</f>
        <v/>
      </c>
      <c r="R58" s="50" t="str">
        <f>IF($H$57="","",
IF(OR($H$57="Corrupción",$H$57="Lavado de Activos",$H$57="Financiación del Terrorismo",$H$57="Trámites, OPAs y Consultas de Acceso a la Información Pública"),"No Aplica",'5. Valoración de Controles'!$I58))</f>
        <v/>
      </c>
      <c r="S58" s="50" t="str">
        <f>IF($H$57="","",
IF(OR($H$57="Corrupción",$H$57="Lavado de Activos",$H$57="Financiación del Terrorismo",$H$57="Trámites, OPAs y Consultas de Acceso a la Información Pública"),"No Aplica",'5. Valoración de Controles'!$J58))</f>
        <v/>
      </c>
      <c r="T58" s="50" t="str">
        <f>IF($H$57="","",
IF(OR($H$57="Corrupción",$H$57="Lavado de Activos",$H$57="Financiación del Terrorismo",$H$57="Trámites, OPAs y Consultas de Acceso a la Información Pública"),"No Aplica",'5. Valoración de Controles'!$K58))</f>
        <v/>
      </c>
      <c r="U58" s="50" t="str">
        <f>IF($H$57="","",
IF(OR($H$57="Corrupción",$H$57="Lavado de Activos",$H$57="Financiación del Terrorismo",$H$57="Trámites, OPAs y Consultas de Acceso a la Información Pública"),"No Aplica",'5. Valoración de Controles'!$L58))</f>
        <v/>
      </c>
      <c r="V58" s="50" t="str">
        <f>IF($H$57="","",
IF(OR($H$57="Corrupción",$H$57="Lavado de Activos",$H$57="Financiación del Terrorismo",$H$57="Trámites, OPAs y Consultas de Acceso a la Información Pública"),"No Aplica",'5. Valoración de Controles'!$M58))</f>
        <v/>
      </c>
      <c r="W58" s="50" t="str">
        <f>IF($H$57="","",
IF(OR($H$57="Corrupción",$H$57="Lavado de Activos",$H$57="Financiación del Terrorismo",$H$57="Trámites, OPAs y Consultas de Acceso a la Información Pública"),"No Aplica",'5. Valoración de Controles'!$N58))</f>
        <v/>
      </c>
      <c r="X58" s="68" t="str">
        <f>IF($H$57="","",
IF(OR($H$57="Corrupción",$H$57="Lavado de Activos",$H$57="Financiación del Terrorismo",$H$57="Trámites, OPAs y Consultas de Acceso a la Información Pública"),"No Aplica",'5. Valoración de Controles'!$O58))</f>
        <v/>
      </c>
      <c r="Y58" s="68" t="str">
        <f>IF($H$57="","",
IF(OR($H$57="Corrupción",$H$57="Lavado de Activos",$H$57="Financiación del Terrorismo",$H$57="Trámites, OPAs y Consultas de Acceso a la Información Pública"),"No Aplica",'5. Valoración de Controles'!$P58))</f>
        <v/>
      </c>
      <c r="Z58" s="68" t="str">
        <f>IF($H$57="","",
IF(OR($H$57="Corrupción",$H$57="Lavado de Activos",$H$57="Financiación del Terrorismo",$H$57="Trámites, OPAs y Consultas de Acceso a la Información Pública"),"No Aplica",'5. Valoración de Controles'!$Q58))</f>
        <v/>
      </c>
      <c r="AA58" s="52" t="str">
        <f>IF($H$57="","",
IF(OR($H$57="Corrupción",$H$57="Lavado de Activos",$H$57="Financiación del Terrorismo",$H$57="Trámites, OPAs y Consultas de Acceso a la Información Pública"),"No aplica",'5. Valoración de Controles'!$R58))</f>
        <v/>
      </c>
      <c r="AB58" s="129"/>
      <c r="AC58" s="189"/>
      <c r="AD58" s="129"/>
      <c r="AE58" s="189"/>
      <c r="AF58" s="127"/>
      <c r="AG58" s="131"/>
      <c r="AH58" s="187"/>
      <c r="AI58" s="191"/>
      <c r="AJ58" s="193"/>
      <c r="AK58" s="186"/>
      <c r="AL58" s="193"/>
    </row>
    <row r="59" spans="1:67" ht="31.5" customHeight="1">
      <c r="A59" s="132"/>
      <c r="B59" s="133"/>
      <c r="C59" s="133"/>
      <c r="D59" s="133"/>
      <c r="E59" s="133"/>
      <c r="F59" s="133"/>
      <c r="G59" s="133"/>
      <c r="H59" s="133"/>
      <c r="I59" s="133"/>
      <c r="J59" s="133"/>
      <c r="K59" s="129"/>
      <c r="L59" s="130"/>
      <c r="M59" s="133"/>
      <c r="N59" s="129"/>
      <c r="O59" s="130"/>
      <c r="P59" s="127"/>
      <c r="Q59" s="51" t="str">
        <f>IF($H$57="","",
IF(OR($H$57="Corrupción",$H$57="Lavado de Activos",$H$57="Financiación del Terrorismo",$H$57="Trámites, OPAs y Consultas de Acceso a la Información Pública"),'6.Valoración Control Corrupción'!$E59,'5. Valoración de Controles'!$H59))</f>
        <v/>
      </c>
      <c r="R59" s="50" t="str">
        <f>IF($H$57="","",
IF(OR($H$57="Corrupción",$H$57="Lavado de Activos",$H$57="Financiación del Terrorismo",$H$57="Trámites, OPAs y Consultas de Acceso a la Información Pública"),"No Aplica",'5. Valoración de Controles'!$I59))</f>
        <v/>
      </c>
      <c r="S59" s="50" t="str">
        <f>IF($H$57="","",
IF(OR($H$57="Corrupción",$H$57="Lavado de Activos",$H$57="Financiación del Terrorismo",$H$57="Trámites, OPAs y Consultas de Acceso a la Información Pública"),"No Aplica",'5. Valoración de Controles'!$J59))</f>
        <v/>
      </c>
      <c r="T59" s="50" t="str">
        <f>IF($H$57="","",
IF(OR($H$57="Corrupción",$H$57="Lavado de Activos",$H$57="Financiación del Terrorismo",$H$57="Trámites, OPAs y Consultas de Acceso a la Información Pública"),"No Aplica",'5. Valoración de Controles'!$K59))</f>
        <v/>
      </c>
      <c r="U59" s="50" t="str">
        <f>IF($H$57="","",
IF(OR($H$57="Corrupción",$H$57="Lavado de Activos",$H$57="Financiación del Terrorismo",$H$57="Trámites, OPAs y Consultas de Acceso a la Información Pública"),"No Aplica",'5. Valoración de Controles'!$L59))</f>
        <v/>
      </c>
      <c r="V59" s="50" t="str">
        <f>IF($H$57="","",
IF(OR($H$57="Corrupción",$H$57="Lavado de Activos",$H$57="Financiación del Terrorismo",$H$57="Trámites, OPAs y Consultas de Acceso a la Información Pública"),"No Aplica",'5. Valoración de Controles'!$M59))</f>
        <v/>
      </c>
      <c r="W59" s="50" t="str">
        <f>IF($H$57="","",
IF(OR($H$57="Corrupción",$H$57="Lavado de Activos",$H$57="Financiación del Terrorismo",$H$57="Trámites, OPAs y Consultas de Acceso a la Información Pública"),"No Aplica",'5. Valoración de Controles'!$N59))</f>
        <v/>
      </c>
      <c r="X59" s="68" t="str">
        <f>IF($H$57="","",
IF(OR($H$57="Corrupción",$H$57="Lavado de Activos",$H$57="Financiación del Terrorismo",$H$57="Trámites, OPAs y Consultas de Acceso a la Información Pública"),"No Aplica",'5. Valoración de Controles'!$O59))</f>
        <v/>
      </c>
      <c r="Y59" s="68" t="str">
        <f>IF($H$57="","",
IF(OR($H$57="Corrupción",$H$57="Lavado de Activos",$H$57="Financiación del Terrorismo",$H$57="Trámites, OPAs y Consultas de Acceso a la Información Pública"),"No Aplica",'5. Valoración de Controles'!$P59))</f>
        <v/>
      </c>
      <c r="Z59" s="68" t="str">
        <f>IF($H$57="","",
IF(OR($H$57="Corrupción",$H$57="Lavado de Activos",$H$57="Financiación del Terrorismo",$H$57="Trámites, OPAs y Consultas de Acceso a la Información Pública"),"No Aplica",'5. Valoración de Controles'!$Q59))</f>
        <v/>
      </c>
      <c r="AA59" s="52" t="str">
        <f>IF($H$57="","",
IF(OR($H$57="Corrupción",$H$57="Lavado de Activos",$H$57="Financiación del Terrorismo",$H$57="Trámites, OPAs y Consultas de Acceso a la Información Pública"),"No aplica",'5. Valoración de Controles'!$R59))</f>
        <v/>
      </c>
      <c r="AB59" s="129"/>
      <c r="AC59" s="189"/>
      <c r="AD59" s="129"/>
      <c r="AE59" s="189"/>
      <c r="AF59" s="127"/>
      <c r="AG59" s="131"/>
      <c r="AH59" s="187"/>
      <c r="AI59" s="191"/>
      <c r="AJ59" s="193"/>
      <c r="AK59" s="186"/>
      <c r="AL59" s="193"/>
    </row>
    <row r="60" spans="1:67" ht="31.5" customHeight="1">
      <c r="A60" s="132">
        <v>18</v>
      </c>
      <c r="B60" s="133" t="str">
        <f>'2. Identificación del Riesgo'!B60:B62</f>
        <v/>
      </c>
      <c r="C60" s="133" t="str">
        <f>IF('2. Identificación del Riesgo'!C60:C62="","",'2. Identificación del Riesgo'!C60:C62)</f>
        <v/>
      </c>
      <c r="D60" s="133" t="str">
        <f>IF('2. Identificación del Riesgo'!D60:D62="","",'2. Identificación del Riesgo'!D60:D62)</f>
        <v/>
      </c>
      <c r="E60" s="133" t="str">
        <f>IF('2. Identificación del Riesgo'!E60:E62="","",'2. Identificación del Riesgo'!E60:E62)</f>
        <v/>
      </c>
      <c r="F60" s="133" t="str">
        <f>IF('2. Identificación del Riesgo'!F60:F62="","",'2. Identificación del Riesgo'!F60:F62)</f>
        <v/>
      </c>
      <c r="G60" s="133" t="str">
        <f>IF('2. Identificación del Riesgo'!G60:G62="","",'2. Identificación del Riesgo'!G60:G62)</f>
        <v/>
      </c>
      <c r="H60" s="133" t="str">
        <f>IF('2. Identificación del Riesgo'!H60:H62="","",'2. Identificación del Riesgo'!H60:H62)</f>
        <v/>
      </c>
      <c r="I60" s="133" t="str">
        <f>IF('2. Identificación del Riesgo'!I60:I62="","",'2. Identificación del Riesgo'!I60:I62)</f>
        <v/>
      </c>
      <c r="J60" s="133" t="str">
        <f>IF('2. Identificación del Riesgo'!J60:J62="","",'2. Identificación del Riesgo'!J60:J62)</f>
        <v/>
      </c>
      <c r="K60" s="129" t="str">
        <f>'2. Identificación del Riesgo'!K60:K62</f>
        <v/>
      </c>
      <c r="L60" s="130" t="str">
        <f>'2. Identificación del Riesgo'!L60:L62</f>
        <v/>
      </c>
      <c r="M60" s="133" t="str">
        <f>IF(OR('2. Identificación del Riesgo'!H60:H62="Corrupción",'2. Identificación del Riesgo'!H60:H62="Lavado de Activos",'2. Identificación del Riesgo'!H60:H62="Financiación del Terrorismo",'2. Identificación del Riesgo'!H60:H62="Trámites, OPAs y Consultas de Acceso a la Información Pública"),"No Aplica",
IF('2. Identificación del Riesgo'!M60:M62="","",'2. Identificación del Riesgo'!M60:M62))</f>
        <v/>
      </c>
      <c r="N60" s="129" t="str">
        <f>'2. Identificación del Riesgo'!N60:N62</f>
        <v/>
      </c>
      <c r="O60" s="130" t="str">
        <f>'2. Identificación del Riesgo'!O60:O62</f>
        <v/>
      </c>
      <c r="P60" s="127" t="str">
        <f>'2. Identificación del Riesgo'!P60:P62</f>
        <v/>
      </c>
      <c r="Q60" s="51" t="str">
        <f>IF($H$60="","",
IF(OR($H$60="Corrupción",$H$60="Lavado de Activos",$H$60="Financiación del Terrorismo",$H$60="Trámites, OPAs y Consultas de Acceso a la Información Pública"),'6.Valoración Control Corrupción'!$E60,'5. Valoración de Controles'!$H60))</f>
        <v/>
      </c>
      <c r="R60" s="50" t="str">
        <f>IF($H$60="","",
IF(OR($H$60="Corrupción",$H$60="Lavado de Activos",$H$60="Financiación del Terrorismo",$H$60="Trámites, OPAs y Consultas de Acceso a la Información Pública"),"No Aplica",'5. Valoración de Controles'!$I60))</f>
        <v/>
      </c>
      <c r="S60" s="50" t="str">
        <f>IF($H$60="","",
IF(OR($H$60="Corrupción",$H$60="Lavado de Activos",$H$60="Financiación del Terrorismo",$H$60="Trámites, OPAs y Consultas de Acceso a la Información Pública"),"No Aplica",'5. Valoración de Controles'!$J60))</f>
        <v/>
      </c>
      <c r="T60" s="50" t="str">
        <f>IF($H$60="","",
IF(OR($H$60="Corrupción",$H$60="Lavado de Activos",$H$60="Financiación del Terrorismo",$H$60="Trámites, OPAs y Consultas de Acceso a la Información Pública"),"No Aplica",'5. Valoración de Controles'!$K60))</f>
        <v/>
      </c>
      <c r="U60" s="50" t="str">
        <f>IF($H$60="","",
IF(OR($H$60="Corrupción",$H$60="Lavado de Activos",$H$60="Financiación del Terrorismo",$H$60="Trámites, OPAs y Consultas de Acceso a la Información Pública"),"No Aplica",'5. Valoración de Controles'!$L60))</f>
        <v/>
      </c>
      <c r="V60" s="50" t="str">
        <f>IF($H$60="","",
IF(OR($H$60="Corrupción",$H$60="Lavado de Activos",$H$60="Financiación del Terrorismo",$H$60="Trámites, OPAs y Consultas de Acceso a la Información Pública"),"No Aplica",'5. Valoración de Controles'!$M60))</f>
        <v/>
      </c>
      <c r="W60" s="50" t="str">
        <f>IF($H$60="","",
IF(OR($H$60="Corrupción",$H$60="Lavado de Activos",$H$60="Financiación del Terrorismo",$H$60="Trámites, OPAs y Consultas de Acceso a la Información Pública"),"No Aplica",'5. Valoración de Controles'!$N60))</f>
        <v/>
      </c>
      <c r="X60" s="68" t="str">
        <f>IF($H$60="","",
IF(OR($H$60="Corrupción",$H$60="Lavado de Activos",$H$60="Financiación del Terrorismo",$H$60="Trámites, OPAs y Consultas de Acceso a la Información Pública"),"No Aplica",'5. Valoración de Controles'!$O60))</f>
        <v/>
      </c>
      <c r="Y60" s="68" t="str">
        <f>IF($H$60="","",
IF(OR($H$60="Corrupción",$H$60="Lavado de Activos",$H$60="Financiación del Terrorismo",$H$60="Trámites, OPAs y Consultas de Acceso a la Información Pública"),"No Aplica",'5. Valoración de Controles'!$P60))</f>
        <v/>
      </c>
      <c r="Z60" s="68" t="str">
        <f>IF($H$60="","",
IF(OR($H$60="Corrupción",$H$60="Lavado de Activos",$H$60="Financiación del Terrorismo",$H$60="Trámites, OPAs y Consultas de Acceso a la Información Pública"),"No Aplica",'5. Valoración de Controles'!$Q60))</f>
        <v/>
      </c>
      <c r="AA60" s="52" t="str">
        <f>IF($H$60="","",
IF(OR($H$60="Corrupción",$H$60="Lavado de Activos",$H$60="Financiación del Terrorismo",$H$60="Trámites, OPAs y Consultas de Acceso a la Información Pública"),"No aplica",'5. Valoración de Controles'!$R60))</f>
        <v/>
      </c>
      <c r="AB60" s="129" t="str">
        <f>IF(H60="","",
IF(OR(H60="Corrupción",H60="Lavado de Activos",H60="Financiación del Terrorismo",H60="Trámites, OPAs y Consultas de Acceso a la Información Pública"),'6.Valoración Control Corrupción'!W60:W62,
IF(OR(H60&lt;&gt;"Corrupción",H60&lt;&gt;"Lavado de Activos",H60&lt;&gt;"Financiación del Terrorismo",H60&lt;&gt;"Trámites, OPAs y Consultas de Acceso a la Información Pública"),IF(AC60="","",
IF(AND(AC60&gt;0,AC60&lt;0.4),"Muy Baja",
IF(AND(AC60&gt;=0.4,AC60&lt;0.6),"Baja",
IF(AND(AC60&gt;=0.6,AC60&lt;0.8),"Media",
IF(AND(AC60&gt;=0.8,AC60&lt;1),"Alta",
IF(AC60&gt;=1,"Muy Alta","")))))))))</f>
        <v/>
      </c>
      <c r="AC60" s="188" t="str">
        <f>IF(H60="","",
IF(OR(H60="Corrupción",H60="Lavado de Activos",H60="Financiación del Terrorismo",H60="Trámites, OPAs y Consultas de Acceso a la Información Pública"),"No aplica",
IF(OR(H60&lt;&gt;"Corrupción",H60&lt;&gt;"Lavado de Activos",H60&lt;&gt;"Financiación del Terrorismo",H60&lt;&gt;"Trámites, OPAs y Consultas de Acceso a la Información Pública"),
IF('5. Valoración de Controles'!U62&gt;0,'5. Valoración de Controles'!U62,
IF('5. Valoración de Controles'!U61&gt;0,'5. Valoración de Controles'!U61,
IF('5. Valoración de Controles'!U60&gt;0,'5. Valoración de Controles'!U60,L60))))))</f>
        <v/>
      </c>
      <c r="AD60" s="129" t="str">
        <f>IF(H60="","",
IF(OR(H60="Corrupción",H60="Lavado de Activos",H60="Financiación del Terrorismo",H60="Trámites, OPAs y Consultas de Acceso a la Información Pública"),'3. Impacto Riesgo de Corrupción'!Z60:Z62,
IF(OR(H60&lt;&gt;"Corrupción",H60&lt;&gt;"Lavado de Activos",H60&lt;&gt;"Financiación del Terrorismo",H60&lt;&gt;"Trámites, OPAs y Consultas de Acceso a la Información Pública"),
IF(AE60="","",
IF(AND(AE60&gt;0,AE60&lt;0.4),"Leve",
IF(AND(AE60&gt;=0.4,AE60&lt;0.6),"Menor",
IF(AND(AE60&gt;=0.6,AE60&lt;0.8),"Moderado",
IF(AND(AE60&gt;=0.8,AE60&lt;1),"Mayor",
IF(AE60&gt;=1,"Catastrófico","")))))))))</f>
        <v/>
      </c>
      <c r="AE60" s="188" t="str">
        <f>IF(H60="","",
IF(OR(H60="Corrupción",H60="Lavado de Activos",H60="Financiación del Terrorismo",H60="Trámites, OPAs y Consultas de Acceso a la Información Pública"),"No aplica",
IF(OR(H60&lt;&gt;"Corrupción",H60&lt;&gt;"Lavado de Activos",H60&lt;&gt;"Financiación del Terrorismo",H60&lt;&gt;"Trámites, OPAs y Consultas de Acceso a la Información Pública"),
IF('5. Valoración de Controles'!V62&gt;0,'5. Valoración de Controles'!V62,
IF('5. Valoración de Controles'!V61&gt;0,'5. Valoración de Controles'!V61,
IF('5. Valoración de Controles'!V60&gt;0,'5. Valoración de Controles'!V60,O60))))))</f>
        <v/>
      </c>
      <c r="AF60" s="127" t="str">
        <f t="shared" ref="AF60" si="48">IF(AND(AB60="Muy Alta",OR(AD60="Leve",AD60="Menor",AD60="Moderado",AD60="Mayor")),"Alto",
IF(AND(AB60="Alta",OR(AD60="Leve",AD60="Menor")),"Moderado",
IF(AND(AB60="Alta",OR(AD60="Moderado",AD60="Mayor")),"Alto",
IF(AND(AB60="Media",OR(AD60="Leve",AD60="Menor",AD60="Moderado")),"Moderado",
IF(AND(AB60="Media",OR(AD60="Mayor")),"Alto",
IF(AND(AB60="Baja",OR(AD60="Leve")),"Bajo",
IF(AND(OR(AB60="Baja",AB60="Improbable"),OR(AD60="Menor",AD60="Moderado")),"Moderado",
IF(AND(OR(AB60="Baja",AB60="Improbable"),AD60="Mayor"),"Alto",
IF(AND(AB60="Muy Baja",OR(AD60="Leve",AD60="Menor")),"Bajo",
IF(AND(OR(AB60="Muy Baja",AB60="Rara vez"),OR(AD60="Moderado")),"Moderado",
IF(AND(OR(AB60="Muy Baja",AB60="Rara vez"),AD60="Mayor"),"Alto",
IF(AND(OR(AB60="Casi seguro",AB60="Probable",AB60="Posible"),AD60="Mayor"),"Extremo",
IF(AND(AB60="Casi seguro",AD60="Moderado"),"Extremo",
IF(AND(OR(AB60="Probable",AB60="Posible"),OR(AD60="Moderado")),"Alto",
IF(AD60="Catastrófico","Extremo","")))))))))))))))</f>
        <v/>
      </c>
      <c r="AG60" s="131"/>
      <c r="AH60" s="158" t="str">
        <f t="shared" ref="AH60" si="49">IF(AG60="Reducir (Mitigar)","Debe establecer el plan de acción a implementar para mitigar el nivel del riesgo",
IF(AG60="Reducir (Transferir)","No amerita plan de acción. Debe tercerizar la actividad que genera este riesgo o adquirir polizas para evitar responsabilidad economica, sin embargo mantiene la responsabilidad reputacional",
IF(AG60="Aceptar","No amerita plan de acción. Asuma las consecuencias de la materialización del riesgo",
IF(AG60="Evitar","No amerita plan de acción. No ejecute la actividad que genera el riesgo",
IF(AG60="Reducir","Debe establecer el plan de acción a implementar para mitigar el nivel del riesgo",
IF(AG60="Compartir","No amerita plan de acción. Comparta el riesgo con una parte interesada que pueda gestionarlo con mas eficacia",""))))))</f>
        <v/>
      </c>
      <c r="AI60" s="190"/>
      <c r="AJ60" s="192"/>
      <c r="AK60" s="185" t="str">
        <f t="shared" ref="AK60" si="50">IF(AI60="","","∑ Peso porcentual de cada acción definida")</f>
        <v/>
      </c>
      <c r="AL60" s="128"/>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row>
    <row r="61" spans="1:67" ht="31.5" customHeight="1">
      <c r="A61" s="132"/>
      <c r="B61" s="133"/>
      <c r="C61" s="133"/>
      <c r="D61" s="133"/>
      <c r="E61" s="133"/>
      <c r="F61" s="133"/>
      <c r="G61" s="133"/>
      <c r="H61" s="133"/>
      <c r="I61" s="133"/>
      <c r="J61" s="133"/>
      <c r="K61" s="129"/>
      <c r="L61" s="130"/>
      <c r="M61" s="133"/>
      <c r="N61" s="129"/>
      <c r="O61" s="130"/>
      <c r="P61" s="127"/>
      <c r="Q61" s="51" t="str">
        <f>IF($H$60="","",
IF(OR($H$60="Corrupción",$H$60="Lavado de Activos",$H$60="Financiación del Terrorismo",$H$60="Trámites, OPAs y Consultas de Acceso a la Información Pública"),'6.Valoración Control Corrupción'!$E61,'5. Valoración de Controles'!$H61))</f>
        <v/>
      </c>
      <c r="R61" s="50" t="str">
        <f>IF($H$60="","",
IF(OR($H$60="Corrupción",$H$60="Lavado de Activos",$H$60="Financiación del Terrorismo",$H$60="Trámites, OPAs y Consultas de Acceso a la Información Pública"),"No Aplica",'5. Valoración de Controles'!$I61))</f>
        <v/>
      </c>
      <c r="S61" s="50" t="str">
        <f>IF($H$60="","",
IF(OR($H$60="Corrupción",$H$60="Lavado de Activos",$H$60="Financiación del Terrorismo",$H$60="Trámites, OPAs y Consultas de Acceso a la Información Pública"),"No Aplica",'5. Valoración de Controles'!$J61))</f>
        <v/>
      </c>
      <c r="T61" s="50" t="str">
        <f>IF($H$60="","",
IF(OR($H$60="Corrupción",$H$60="Lavado de Activos",$H$60="Financiación del Terrorismo",$H$60="Trámites, OPAs y Consultas de Acceso a la Información Pública"),"No Aplica",'5. Valoración de Controles'!$K61))</f>
        <v/>
      </c>
      <c r="U61" s="50" t="str">
        <f>IF($H$60="","",
IF(OR($H$60="Corrupción",$H$60="Lavado de Activos",$H$60="Financiación del Terrorismo",$H$60="Trámites, OPAs y Consultas de Acceso a la Información Pública"),"No Aplica",'5. Valoración de Controles'!$L61))</f>
        <v/>
      </c>
      <c r="V61" s="50" t="str">
        <f>IF($H$60="","",
IF(OR($H$60="Corrupción",$H$60="Lavado de Activos",$H$60="Financiación del Terrorismo",$H$60="Trámites, OPAs y Consultas de Acceso a la Información Pública"),"No Aplica",'5. Valoración de Controles'!$M61))</f>
        <v/>
      </c>
      <c r="W61" s="50" t="str">
        <f>IF($H$60="","",
IF(OR($H$60="Corrupción",$H$60="Lavado de Activos",$H$60="Financiación del Terrorismo",$H$60="Trámites, OPAs y Consultas de Acceso a la Información Pública"),"No Aplica",'5. Valoración de Controles'!$N61))</f>
        <v/>
      </c>
      <c r="X61" s="68" t="str">
        <f>IF($H$60="","",
IF(OR($H$60="Corrupción",$H$60="Lavado de Activos",$H$60="Financiación del Terrorismo",$H$60="Trámites, OPAs y Consultas de Acceso a la Información Pública"),"No Aplica",'5. Valoración de Controles'!$O61))</f>
        <v/>
      </c>
      <c r="Y61" s="68" t="str">
        <f>IF($H$60="","",
IF(OR($H$60="Corrupción",$H$60="Lavado de Activos",$H$60="Financiación del Terrorismo",$H$60="Trámites, OPAs y Consultas de Acceso a la Información Pública"),"No Aplica",'5. Valoración de Controles'!$P61))</f>
        <v/>
      </c>
      <c r="Z61" s="68" t="str">
        <f>IF($H$60="","",
IF(OR($H$60="Corrupción",$H$60="Lavado de Activos",$H$60="Financiación del Terrorismo",$H$60="Trámites, OPAs y Consultas de Acceso a la Información Pública"),"No Aplica",'5. Valoración de Controles'!$Q61))</f>
        <v/>
      </c>
      <c r="AA61" s="52" t="str">
        <f>IF($H$60="","",
IF(OR($H$60="Corrupción",$H$60="Lavado de Activos",$H$60="Financiación del Terrorismo",$H$60="Trámites, OPAs y Consultas de Acceso a la Información Pública"),"No aplica",'5. Valoración de Controles'!$R61))</f>
        <v/>
      </c>
      <c r="AB61" s="129"/>
      <c r="AC61" s="189"/>
      <c r="AD61" s="129"/>
      <c r="AE61" s="189"/>
      <c r="AF61" s="127"/>
      <c r="AG61" s="131"/>
      <c r="AH61" s="187"/>
      <c r="AI61" s="191"/>
      <c r="AJ61" s="193"/>
      <c r="AK61" s="186"/>
      <c r="AL61" s="193"/>
    </row>
    <row r="62" spans="1:67" ht="31.5" customHeight="1">
      <c r="A62" s="132"/>
      <c r="B62" s="133"/>
      <c r="C62" s="133"/>
      <c r="D62" s="133"/>
      <c r="E62" s="133"/>
      <c r="F62" s="133"/>
      <c r="G62" s="133"/>
      <c r="H62" s="133"/>
      <c r="I62" s="133"/>
      <c r="J62" s="133"/>
      <c r="K62" s="129"/>
      <c r="L62" s="130"/>
      <c r="M62" s="133"/>
      <c r="N62" s="129"/>
      <c r="O62" s="130"/>
      <c r="P62" s="127"/>
      <c r="Q62" s="51" t="str">
        <f>IF($H$60="","",
IF(OR($H$60="Corrupción",$H$60="Lavado de Activos",$H$60="Financiación del Terrorismo",$H$60="Trámites, OPAs y Consultas de Acceso a la Información Pública"),'6.Valoración Control Corrupción'!$E62,'5. Valoración de Controles'!$H62))</f>
        <v/>
      </c>
      <c r="R62" s="50" t="str">
        <f>IF($H$60="","",
IF(OR($H$60="Corrupción",$H$60="Lavado de Activos",$H$60="Financiación del Terrorismo",$H$60="Trámites, OPAs y Consultas de Acceso a la Información Pública"),"No Aplica",'5. Valoración de Controles'!$I62))</f>
        <v/>
      </c>
      <c r="S62" s="50" t="str">
        <f>IF($H$60="","",
IF(OR($H$60="Corrupción",$H$60="Lavado de Activos",$H$60="Financiación del Terrorismo",$H$60="Trámites, OPAs y Consultas de Acceso a la Información Pública"),"No Aplica",'5. Valoración de Controles'!$J62))</f>
        <v/>
      </c>
      <c r="T62" s="50" t="str">
        <f>IF($H$60="","",
IF(OR($H$60="Corrupción",$H$60="Lavado de Activos",$H$60="Financiación del Terrorismo",$H$60="Trámites, OPAs y Consultas de Acceso a la Información Pública"),"No Aplica",'5. Valoración de Controles'!$K62))</f>
        <v/>
      </c>
      <c r="U62" s="50" t="str">
        <f>IF($H$60="","",
IF(OR($H$60="Corrupción",$H$60="Lavado de Activos",$H$60="Financiación del Terrorismo",$H$60="Trámites, OPAs y Consultas de Acceso a la Información Pública"),"No Aplica",'5. Valoración de Controles'!$L62))</f>
        <v/>
      </c>
      <c r="V62" s="50" t="str">
        <f>IF($H$60="","",
IF(OR($H$60="Corrupción",$H$60="Lavado de Activos",$H$60="Financiación del Terrorismo",$H$60="Trámites, OPAs y Consultas de Acceso a la Información Pública"),"No Aplica",'5. Valoración de Controles'!$M62))</f>
        <v/>
      </c>
      <c r="W62" s="50" t="str">
        <f>IF($H$60="","",
IF(OR($H$60="Corrupción",$H$60="Lavado de Activos",$H$60="Financiación del Terrorismo",$H$60="Trámites, OPAs y Consultas de Acceso a la Información Pública"),"No Aplica",'5. Valoración de Controles'!$N62))</f>
        <v/>
      </c>
      <c r="X62" s="68" t="str">
        <f>IF($H$60="","",
IF(OR($H$60="Corrupción",$H$60="Lavado de Activos",$H$60="Financiación del Terrorismo",$H$60="Trámites, OPAs y Consultas de Acceso a la Información Pública"),"No Aplica",'5. Valoración de Controles'!$O62))</f>
        <v/>
      </c>
      <c r="Y62" s="68" t="str">
        <f>IF($H$60="","",
IF(OR($H$60="Corrupción",$H$60="Lavado de Activos",$H$60="Financiación del Terrorismo",$H$60="Trámites, OPAs y Consultas de Acceso a la Información Pública"),"No Aplica",'5. Valoración de Controles'!$P62))</f>
        <v/>
      </c>
      <c r="Z62" s="68" t="str">
        <f>IF($H$60="","",
IF(OR($H$60="Corrupción",$H$60="Lavado de Activos",$H$60="Financiación del Terrorismo",$H$60="Trámites, OPAs y Consultas de Acceso a la Información Pública"),"No Aplica",'5. Valoración de Controles'!$Q62))</f>
        <v/>
      </c>
      <c r="AA62" s="52" t="str">
        <f>IF($H$60="","",
IF(OR($H$60="Corrupción",$H$60="Lavado de Activos",$H$60="Financiación del Terrorismo",$H$60="Trámites, OPAs y Consultas de Acceso a la Información Pública"),"No aplica",'5. Valoración de Controles'!$R62))</f>
        <v/>
      </c>
      <c r="AB62" s="129"/>
      <c r="AC62" s="189"/>
      <c r="AD62" s="129"/>
      <c r="AE62" s="189"/>
      <c r="AF62" s="127"/>
      <c r="AG62" s="131"/>
      <c r="AH62" s="187"/>
      <c r="AI62" s="191"/>
      <c r="AJ62" s="193"/>
      <c r="AK62" s="186"/>
      <c r="AL62" s="193"/>
    </row>
    <row r="63" spans="1:67" ht="31.5" customHeight="1">
      <c r="A63" s="132">
        <v>19</v>
      </c>
      <c r="B63" s="133" t="str">
        <f>'2. Identificación del Riesgo'!B63:B65</f>
        <v/>
      </c>
      <c r="C63" s="133" t="str">
        <f>IF('2. Identificación del Riesgo'!C63:C65="","",'2. Identificación del Riesgo'!C63:C65)</f>
        <v/>
      </c>
      <c r="D63" s="133" t="str">
        <f>IF('2. Identificación del Riesgo'!D63:D65="","",'2. Identificación del Riesgo'!D63:D65)</f>
        <v/>
      </c>
      <c r="E63" s="133" t="str">
        <f>IF('2. Identificación del Riesgo'!E63:E65="","",'2. Identificación del Riesgo'!E63:E65)</f>
        <v/>
      </c>
      <c r="F63" s="133" t="str">
        <f>IF('2. Identificación del Riesgo'!F63:F65="","",'2. Identificación del Riesgo'!F63:F65)</f>
        <v/>
      </c>
      <c r="G63" s="133" t="str">
        <f>IF('2. Identificación del Riesgo'!G63:G65="","",'2. Identificación del Riesgo'!G63:G65)</f>
        <v/>
      </c>
      <c r="H63" s="133" t="str">
        <f>IF('2. Identificación del Riesgo'!H63:H65="","",'2. Identificación del Riesgo'!H63:H65)</f>
        <v/>
      </c>
      <c r="I63" s="133" t="str">
        <f>IF('2. Identificación del Riesgo'!I63:I65="","",'2. Identificación del Riesgo'!I63:I65)</f>
        <v/>
      </c>
      <c r="J63" s="133" t="str">
        <f>IF('2. Identificación del Riesgo'!J63:J65="","",'2. Identificación del Riesgo'!J63:J65)</f>
        <v/>
      </c>
      <c r="K63" s="129" t="str">
        <f>'2. Identificación del Riesgo'!K63:K65</f>
        <v/>
      </c>
      <c r="L63" s="130" t="str">
        <f>'2. Identificación del Riesgo'!L63:L65</f>
        <v/>
      </c>
      <c r="M63" s="133" t="str">
        <f>IF(OR('2. Identificación del Riesgo'!H63:H65="Corrupción",'2. Identificación del Riesgo'!H63:H65="Lavado de Activos",'2. Identificación del Riesgo'!H63:H65="Financiación del Terrorismo",'2. Identificación del Riesgo'!H63:H65="Trámites, OPAs y Consultas de Acceso a la Información Pública"),"No Aplica",
IF('2. Identificación del Riesgo'!M63:M65="","",'2. Identificación del Riesgo'!M63:M65))</f>
        <v/>
      </c>
      <c r="N63" s="129" t="str">
        <f>'2. Identificación del Riesgo'!N63:N65</f>
        <v/>
      </c>
      <c r="O63" s="130" t="str">
        <f>'2. Identificación del Riesgo'!O63:O65</f>
        <v/>
      </c>
      <c r="P63" s="127" t="str">
        <f>'2. Identificación del Riesgo'!P63:P65</f>
        <v/>
      </c>
      <c r="Q63" s="51" t="str">
        <f>IF($H$63="","",
IF(OR($H$63="Corrupción",$H$63="Lavado de Activos",$H$63="Financiación del Terrorismo",$H$63="Trámites, OPAs y Consultas de Acceso a la Información Pública"),'6.Valoración Control Corrupción'!$E63,'5. Valoración de Controles'!$H63))</f>
        <v/>
      </c>
      <c r="R63" s="50" t="str">
        <f>IF($H$63="","",
IF(OR($H$63="Corrupción",$H$63="Lavado de Activos",$H$63="Financiación del Terrorismo",$H$63="Trámites, OPAs y Consultas de Acceso a la Información Pública"),"No Aplica",'5. Valoración de Controles'!$I63))</f>
        <v/>
      </c>
      <c r="S63" s="50" t="str">
        <f>IF($H$63="","",
IF(OR($H$63="Corrupción",$H$63="Lavado de Activos",$H$63="Financiación del Terrorismo",$H$63="Trámites, OPAs y Consultas de Acceso a la Información Pública"),"No Aplica",'5. Valoración de Controles'!$J63))</f>
        <v/>
      </c>
      <c r="T63" s="50" t="str">
        <f>IF($H$63="","",
IF(OR($H$63="Corrupción",$H$63="Lavado de Activos",$H$63="Financiación del Terrorismo",$H$63="Trámites, OPAs y Consultas de Acceso a la Información Pública"),"No Aplica",'5. Valoración de Controles'!$K63))</f>
        <v/>
      </c>
      <c r="U63" s="50" t="str">
        <f>IF($H$63="","",
IF(OR($H$63="Corrupción",$H$63="Lavado de Activos",$H$63="Financiación del Terrorismo",$H$63="Trámites, OPAs y Consultas de Acceso a la Información Pública"),"No Aplica",'5. Valoración de Controles'!$L63))</f>
        <v/>
      </c>
      <c r="V63" s="50" t="str">
        <f>IF($H$63="","",
IF(OR($H$63="Corrupción",$H$63="Lavado de Activos",$H$63="Financiación del Terrorismo",$H$63="Trámites, OPAs y Consultas de Acceso a la Información Pública"),"No Aplica",'5. Valoración de Controles'!$M63))</f>
        <v/>
      </c>
      <c r="W63" s="50" t="str">
        <f>IF($H$63="","",
IF(OR($H$63="Corrupción",$H$63="Lavado de Activos",$H$63="Financiación del Terrorismo",$H$63="Trámites, OPAs y Consultas de Acceso a la Información Pública"),"No Aplica",'5. Valoración de Controles'!$N63))</f>
        <v/>
      </c>
      <c r="X63" s="68" t="str">
        <f>IF($H$63="","",
IF(OR($H$63="Corrupción",$H$63="Lavado de Activos",$H$63="Financiación del Terrorismo",$H$63="Trámites, OPAs y Consultas de Acceso a la Información Pública"),"No Aplica",'5. Valoración de Controles'!$O63))</f>
        <v/>
      </c>
      <c r="Y63" s="68" t="str">
        <f>IF($H$63="","",
IF(OR($H$63="Corrupción",$H$63="Lavado de Activos",$H$63="Financiación del Terrorismo",$H$63="Trámites, OPAs y Consultas de Acceso a la Información Pública"),"No Aplica",'5. Valoración de Controles'!$P63))</f>
        <v/>
      </c>
      <c r="Z63" s="68" t="str">
        <f>IF($H$63="","",
IF(OR($H$63="Corrupción",$H$63="Lavado de Activos",$H$63="Financiación del Terrorismo",$H$63="Trámites, OPAs y Consultas de Acceso a la Información Pública"),"No Aplica",'5. Valoración de Controles'!$Q63))</f>
        <v/>
      </c>
      <c r="AA63" s="52" t="str">
        <f>IF($H$63="","",
IF(OR($H$63="Corrupción",$H$63="Lavado de Activos",$H$63="Financiación del Terrorismo",$H$63="Trámites, OPAs y Consultas de Acceso a la Información Pública"),"No aplica",'5. Valoración de Controles'!$R63))</f>
        <v/>
      </c>
      <c r="AB63" s="129" t="str">
        <f>IF(H63="","",
IF(OR(H63="Corrupción",H63="Lavado de Activos",H63="Financiación del Terrorismo",H63="Trámites, OPAs y Consultas de Acceso a la Información Pública"),'6.Valoración Control Corrupción'!W63:W65,
IF(OR(H63&lt;&gt;"Corrupción",H63&lt;&gt;"Lavado de Activos",H63&lt;&gt;"Financiación del Terrorismo",H63&lt;&gt;"Trámites, OPAs y Consultas de Acceso a la Información Pública"),IF(AC63="","",
IF(AND(AC63&gt;0,AC63&lt;0.4),"Muy Baja",
IF(AND(AC63&gt;=0.4,AC63&lt;0.6),"Baja",
IF(AND(AC63&gt;=0.6,AC63&lt;0.8),"Media",
IF(AND(AC63&gt;=0.8,AC63&lt;1),"Alta",
IF(AC63&gt;=1,"Muy Alta","")))))))))</f>
        <v/>
      </c>
      <c r="AC63" s="188" t="str">
        <f>IF(H63="","",
IF(OR(H63="Corrupción",H63="Lavado de Activos",H63="Financiación del Terrorismo",H63="Trámites, OPAs y Consultas de Acceso a la Información Pública"),"No aplica",
IF(OR(H63&lt;&gt;"Corrupción",H63&lt;&gt;"Lavado de Activos",H63&lt;&gt;"Financiación del Terrorismo",H63&lt;&gt;"Trámites, OPAs y Consultas de Acceso a la Información Pública"),
IF('5. Valoración de Controles'!U65&gt;0,'5. Valoración de Controles'!U65,
IF('5. Valoración de Controles'!U64&gt;0,'5. Valoración de Controles'!U64,
IF('5. Valoración de Controles'!U63&gt;0,'5. Valoración de Controles'!U63,L63))))))</f>
        <v/>
      </c>
      <c r="AD63" s="129" t="str">
        <f>IF(H63="","",
IF(OR(H63="Corrupción",H63="Lavado de Activos",H63="Financiación del Terrorismo",H63="Trámites, OPAs y Consultas de Acceso a la Información Pública"),'3. Impacto Riesgo de Corrupción'!Z63:Z65,
IF(OR(H63&lt;&gt;"Corrupción",H63&lt;&gt;"Lavado de Activos",H63&lt;&gt;"Financiación del Terrorismo",H63&lt;&gt;"Trámites, OPAs y Consultas de Acceso a la Información Pública"),
IF(AE63="","",
IF(AND(AE63&gt;0,AE63&lt;0.4),"Leve",
IF(AND(AE63&gt;=0.4,AE63&lt;0.6),"Menor",
IF(AND(AE63&gt;=0.6,AE63&lt;0.8),"Moderado",
IF(AND(AE63&gt;=0.8,AE63&lt;1),"Mayor",
IF(AE63&gt;=1,"Catastrófico","")))))))))</f>
        <v/>
      </c>
      <c r="AE63" s="188" t="str">
        <f>IF(H63="","",
IF(OR(H63="Corrupción",H63="Lavado de Activos",H63="Financiación del Terrorismo",H63="Trámites, OPAs y Consultas de Acceso a la Información Pública"),"No aplica",
IF(OR(H63&lt;&gt;"Corrupción",H63&lt;&gt;"Lavado de Activos",H63&lt;&gt;"Financiación del Terrorismo",H63&lt;&gt;"Trámites, OPAs y Consultas de Acceso a la Información Pública"),
IF('5. Valoración de Controles'!V65&gt;0,'5. Valoración de Controles'!V65,
IF('5. Valoración de Controles'!V64&gt;0,'5. Valoración de Controles'!V64,
IF('5. Valoración de Controles'!V63&gt;0,'5. Valoración de Controles'!V63,O63))))))</f>
        <v/>
      </c>
      <c r="AF63" s="127" t="str">
        <f t="shared" ref="AF63" si="51">IF(AND(AB63="Muy Alta",OR(AD63="Leve",AD63="Menor",AD63="Moderado",AD63="Mayor")),"Alto",
IF(AND(AB63="Alta",OR(AD63="Leve",AD63="Menor")),"Moderado",
IF(AND(AB63="Alta",OR(AD63="Moderado",AD63="Mayor")),"Alto",
IF(AND(AB63="Media",OR(AD63="Leve",AD63="Menor",AD63="Moderado")),"Moderado",
IF(AND(AB63="Media",OR(AD63="Mayor")),"Alto",
IF(AND(AB63="Baja",OR(AD63="Leve")),"Bajo",
IF(AND(OR(AB63="Baja",AB63="Improbable"),OR(AD63="Menor",AD63="Moderado")),"Moderado",
IF(AND(OR(AB63="Baja",AB63="Improbable"),AD63="Mayor"),"Alto",
IF(AND(AB63="Muy Baja",OR(AD63="Leve",AD63="Menor")),"Bajo",
IF(AND(OR(AB63="Muy Baja",AB63="Rara vez"),OR(AD63="Moderado")),"Moderado",
IF(AND(OR(AB63="Muy Baja",AB63="Rara vez"),AD63="Mayor"),"Alto",
IF(AND(OR(AB63="Casi seguro",AB63="Probable",AB63="Posible"),AD63="Mayor"),"Extremo",
IF(AND(AB63="Casi seguro",AD63="Moderado"),"Extremo",
IF(AND(OR(AB63="Probable",AB63="Posible"),OR(AD63="Moderado")),"Alto",
IF(AD63="Catastrófico","Extremo","")))))))))))))))</f>
        <v/>
      </c>
      <c r="AG63" s="131"/>
      <c r="AH63" s="158" t="str">
        <f t="shared" ref="AH63" si="52">IF(AG63="Reducir (Mitigar)","Debe establecer el plan de acción a implementar para mitigar el nivel del riesgo",
IF(AG63="Reducir (Transferir)","No amerita plan de acción. Debe tercerizar la actividad que genera este riesgo o adquirir polizas para evitar responsabilidad economica, sin embargo mantiene la responsabilidad reputacional",
IF(AG63="Aceptar","No amerita plan de acción. Asuma las consecuencias de la materialización del riesgo",
IF(AG63="Evitar","No amerita plan de acción. No ejecute la actividad que genera el riesgo",
IF(AG63="Reducir","Debe establecer el plan de acción a implementar para mitigar el nivel del riesgo",
IF(AG63="Compartir","No amerita plan de acción. Comparta el riesgo con una parte interesada que pueda gestionarlo con mas eficacia",""))))))</f>
        <v/>
      </c>
      <c r="AI63" s="190"/>
      <c r="AJ63" s="192"/>
      <c r="AK63" s="185" t="str">
        <f t="shared" ref="AK63" si="53">IF(AI63="","","∑ Peso porcentual de cada acción definida")</f>
        <v/>
      </c>
      <c r="AL63" s="128"/>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row>
    <row r="64" spans="1:67" ht="31.5" customHeight="1">
      <c r="A64" s="132"/>
      <c r="B64" s="133"/>
      <c r="C64" s="133"/>
      <c r="D64" s="133"/>
      <c r="E64" s="133"/>
      <c r="F64" s="133"/>
      <c r="G64" s="133"/>
      <c r="H64" s="133"/>
      <c r="I64" s="133"/>
      <c r="J64" s="133"/>
      <c r="K64" s="129"/>
      <c r="L64" s="130"/>
      <c r="M64" s="133"/>
      <c r="N64" s="129"/>
      <c r="O64" s="130"/>
      <c r="P64" s="127"/>
      <c r="Q64" s="51" t="str">
        <f>IF($H$63="","",
IF(OR($H$63="Corrupción",$H$63="Lavado de Activos",$H$63="Financiación del Terrorismo",$H$63="Trámites, OPAs y Consultas de Acceso a la Información Pública"),'6.Valoración Control Corrupción'!$E64,'5. Valoración de Controles'!$H64))</f>
        <v/>
      </c>
      <c r="R64" s="50" t="str">
        <f>IF($H$63="","",
IF(OR($H$63="Corrupción",$H$63="Lavado de Activos",$H$63="Financiación del Terrorismo",$H$63="Trámites, OPAs y Consultas de Acceso a la Información Pública"),"No Aplica",'5. Valoración de Controles'!$I64))</f>
        <v/>
      </c>
      <c r="S64" s="50" t="str">
        <f>IF($H$63="","",
IF(OR($H$63="Corrupción",$H$63="Lavado de Activos",$H$63="Financiación del Terrorismo",$H$63="Trámites, OPAs y Consultas de Acceso a la Información Pública"),"No Aplica",'5. Valoración de Controles'!$J64))</f>
        <v/>
      </c>
      <c r="T64" s="50" t="str">
        <f>IF($H$63="","",
IF(OR($H$63="Corrupción",$H$63="Lavado de Activos",$H$63="Financiación del Terrorismo",$H$63="Trámites, OPAs y Consultas de Acceso a la Información Pública"),"No Aplica",'5. Valoración de Controles'!$K64))</f>
        <v/>
      </c>
      <c r="U64" s="50" t="str">
        <f>IF($H$63="","",
IF(OR($H$63="Corrupción",$H$63="Lavado de Activos",$H$63="Financiación del Terrorismo",$H$63="Trámites, OPAs y Consultas de Acceso a la Información Pública"),"No Aplica",'5. Valoración de Controles'!$L64))</f>
        <v/>
      </c>
      <c r="V64" s="50" t="str">
        <f>IF($H$63="","",
IF(OR($H$63="Corrupción",$H$63="Lavado de Activos",$H$63="Financiación del Terrorismo",$H$63="Trámites, OPAs y Consultas de Acceso a la Información Pública"),"No Aplica",'5. Valoración de Controles'!$M64))</f>
        <v/>
      </c>
      <c r="W64" s="50" t="str">
        <f>IF($H$63="","",
IF(OR($H$63="Corrupción",$H$63="Lavado de Activos",$H$63="Financiación del Terrorismo",$H$63="Trámites, OPAs y Consultas de Acceso a la Información Pública"),"No Aplica",'5. Valoración de Controles'!$N64))</f>
        <v/>
      </c>
      <c r="X64" s="68" t="str">
        <f>IF($H$63="","",
IF(OR($H$63="Corrupción",$H$63="Lavado de Activos",$H$63="Financiación del Terrorismo",$H$63="Trámites, OPAs y Consultas de Acceso a la Información Pública"),"No Aplica",'5. Valoración de Controles'!$O64))</f>
        <v/>
      </c>
      <c r="Y64" s="68" t="str">
        <f>IF($H$63="","",
IF(OR($H$63="Corrupción",$H$63="Lavado de Activos",$H$63="Financiación del Terrorismo",$H$63="Trámites, OPAs y Consultas de Acceso a la Información Pública"),"No Aplica",'5. Valoración de Controles'!$P64))</f>
        <v/>
      </c>
      <c r="Z64" s="68" t="str">
        <f>IF($H$63="","",
IF(OR($H$63="Corrupción",$H$63="Lavado de Activos",$H$63="Financiación del Terrorismo",$H$63="Trámites, OPAs y Consultas de Acceso a la Información Pública"),"No Aplica",'5. Valoración de Controles'!$Q64))</f>
        <v/>
      </c>
      <c r="AA64" s="52" t="str">
        <f>IF($H$63="","",
IF(OR($H$63="Corrupción",$H$63="Lavado de Activos",$H$63="Financiación del Terrorismo",$H$63="Trámites, OPAs y Consultas de Acceso a la Información Pública"),"No aplica",'5. Valoración de Controles'!$R64))</f>
        <v/>
      </c>
      <c r="AB64" s="129"/>
      <c r="AC64" s="189"/>
      <c r="AD64" s="129"/>
      <c r="AE64" s="189"/>
      <c r="AF64" s="127"/>
      <c r="AG64" s="131"/>
      <c r="AH64" s="187"/>
      <c r="AI64" s="191"/>
      <c r="AJ64" s="193"/>
      <c r="AK64" s="186"/>
      <c r="AL64" s="193"/>
    </row>
    <row r="65" spans="1:67" ht="31.5" customHeight="1">
      <c r="A65" s="132"/>
      <c r="B65" s="133"/>
      <c r="C65" s="133"/>
      <c r="D65" s="133"/>
      <c r="E65" s="133"/>
      <c r="F65" s="133"/>
      <c r="G65" s="133"/>
      <c r="H65" s="133"/>
      <c r="I65" s="133"/>
      <c r="J65" s="133"/>
      <c r="K65" s="129"/>
      <c r="L65" s="130"/>
      <c r="M65" s="133"/>
      <c r="N65" s="129"/>
      <c r="O65" s="130"/>
      <c r="P65" s="127"/>
      <c r="Q65" s="51" t="str">
        <f>IF($H$63="","",
IF(OR($H$63="Corrupción",$H$63="Lavado de Activos",$H$63="Financiación del Terrorismo",$H$63="Trámites, OPAs y Consultas de Acceso a la Información Pública"),'6.Valoración Control Corrupción'!$E65,'5. Valoración de Controles'!$H65))</f>
        <v/>
      </c>
      <c r="R65" s="50" t="str">
        <f>IF($H$63="","",
IF(OR($H$63="Corrupción",$H$63="Lavado de Activos",$H$63="Financiación del Terrorismo",$H$63="Trámites, OPAs y Consultas de Acceso a la Información Pública"),"No Aplica",'5. Valoración de Controles'!$I65))</f>
        <v/>
      </c>
      <c r="S65" s="50" t="str">
        <f>IF($H$63="","",
IF(OR($H$63="Corrupción",$H$63="Lavado de Activos",$H$63="Financiación del Terrorismo",$H$63="Trámites, OPAs y Consultas de Acceso a la Información Pública"),"No Aplica",'5. Valoración de Controles'!$J65))</f>
        <v/>
      </c>
      <c r="T65" s="50" t="str">
        <f>IF($H$63="","",
IF(OR($H$63="Corrupción",$H$63="Lavado de Activos",$H$63="Financiación del Terrorismo",$H$63="Trámites, OPAs y Consultas de Acceso a la Información Pública"),"No Aplica",'5. Valoración de Controles'!$K65))</f>
        <v/>
      </c>
      <c r="U65" s="50" t="str">
        <f>IF($H$63="","",
IF(OR($H$63="Corrupción",$H$63="Lavado de Activos",$H$63="Financiación del Terrorismo",$H$63="Trámites, OPAs y Consultas de Acceso a la Información Pública"),"No Aplica",'5. Valoración de Controles'!$L65))</f>
        <v/>
      </c>
      <c r="V65" s="50" t="str">
        <f>IF($H$63="","",
IF(OR($H$63="Corrupción",$H$63="Lavado de Activos",$H$63="Financiación del Terrorismo",$H$63="Trámites, OPAs y Consultas de Acceso a la Información Pública"),"No Aplica",'5. Valoración de Controles'!$M65))</f>
        <v/>
      </c>
      <c r="W65" s="50" t="str">
        <f>IF($H$63="","",
IF(OR($H$63="Corrupción",$H$63="Lavado de Activos",$H$63="Financiación del Terrorismo",$H$63="Trámites, OPAs y Consultas de Acceso a la Información Pública"),"No Aplica",'5. Valoración de Controles'!$N65))</f>
        <v/>
      </c>
      <c r="X65" s="68" t="str">
        <f>IF($H$63="","",
IF(OR($H$63="Corrupción",$H$63="Lavado de Activos",$H$63="Financiación del Terrorismo",$H$63="Trámites, OPAs y Consultas de Acceso a la Información Pública"),"No Aplica",'5. Valoración de Controles'!$O65))</f>
        <v/>
      </c>
      <c r="Y65" s="68" t="str">
        <f>IF($H$63="","",
IF(OR($H$63="Corrupción",$H$63="Lavado de Activos",$H$63="Financiación del Terrorismo",$H$63="Trámites, OPAs y Consultas de Acceso a la Información Pública"),"No Aplica",'5. Valoración de Controles'!$P65))</f>
        <v/>
      </c>
      <c r="Z65" s="68" t="str">
        <f>IF($H$63="","",
IF(OR($H$63="Corrupción",$H$63="Lavado de Activos",$H$63="Financiación del Terrorismo",$H$63="Trámites, OPAs y Consultas de Acceso a la Información Pública"),"No Aplica",'5. Valoración de Controles'!$Q65))</f>
        <v/>
      </c>
      <c r="AA65" s="52" t="str">
        <f>IF($H$63="","",
IF(OR($H$63="Corrupción",$H$63="Lavado de Activos",$H$63="Financiación del Terrorismo",$H$63="Trámites, OPAs y Consultas de Acceso a la Información Pública"),"No aplica",'5. Valoración de Controles'!$R65))</f>
        <v/>
      </c>
      <c r="AB65" s="129"/>
      <c r="AC65" s="189"/>
      <c r="AD65" s="129"/>
      <c r="AE65" s="189"/>
      <c r="AF65" s="127"/>
      <c r="AG65" s="131"/>
      <c r="AH65" s="187"/>
      <c r="AI65" s="191"/>
      <c r="AJ65" s="193"/>
      <c r="AK65" s="186"/>
      <c r="AL65" s="193"/>
    </row>
    <row r="66" spans="1:67" ht="31.5" customHeight="1">
      <c r="A66" s="132">
        <v>20</v>
      </c>
      <c r="B66" s="133" t="str">
        <f>'2. Identificación del Riesgo'!B66:B68</f>
        <v/>
      </c>
      <c r="C66" s="133" t="str">
        <f>IF('2. Identificación del Riesgo'!C66:C68="","",'2. Identificación del Riesgo'!C66:C68)</f>
        <v/>
      </c>
      <c r="D66" s="133" t="str">
        <f>IF('2. Identificación del Riesgo'!D66:D68="","",'2. Identificación del Riesgo'!D66:D68)</f>
        <v/>
      </c>
      <c r="E66" s="133" t="str">
        <f>IF('2. Identificación del Riesgo'!E66:E68="","",'2. Identificación del Riesgo'!E66:E68)</f>
        <v/>
      </c>
      <c r="F66" s="133" t="str">
        <f>IF('2. Identificación del Riesgo'!F66:F68="","",'2. Identificación del Riesgo'!F66:F68)</f>
        <v/>
      </c>
      <c r="G66" s="133" t="str">
        <f>IF('2. Identificación del Riesgo'!G66:G68="","",'2. Identificación del Riesgo'!G66:G68)</f>
        <v/>
      </c>
      <c r="H66" s="133" t="str">
        <f>IF('2. Identificación del Riesgo'!H66:H68="","",'2. Identificación del Riesgo'!H66:H68)</f>
        <v/>
      </c>
      <c r="I66" s="133" t="str">
        <f>IF('2. Identificación del Riesgo'!I66:I68="","",'2. Identificación del Riesgo'!I66:I68)</f>
        <v/>
      </c>
      <c r="J66" s="133" t="str">
        <f>IF('2. Identificación del Riesgo'!J66:J68="","",'2. Identificación del Riesgo'!J66:J68)</f>
        <v/>
      </c>
      <c r="K66" s="129" t="str">
        <f>'2. Identificación del Riesgo'!K66:K68</f>
        <v/>
      </c>
      <c r="L66" s="130" t="str">
        <f>'2. Identificación del Riesgo'!L66:L68</f>
        <v/>
      </c>
      <c r="M66" s="133" t="str">
        <f>IF(OR('2. Identificación del Riesgo'!H66:H68="Corrupción",'2. Identificación del Riesgo'!H66:H68="Lavado de Activos",'2. Identificación del Riesgo'!H66:H68="Financiación del Terrorismo",'2. Identificación del Riesgo'!H66:H68="Trámites, OPAs y Consultas de Acceso a la Información Pública"),"No Aplica",
IF('2. Identificación del Riesgo'!M66:M68="","",'2. Identificación del Riesgo'!M66:M68))</f>
        <v/>
      </c>
      <c r="N66" s="129" t="str">
        <f>'2. Identificación del Riesgo'!N66:N68</f>
        <v/>
      </c>
      <c r="O66" s="130" t="str">
        <f>'2. Identificación del Riesgo'!O66:O68</f>
        <v/>
      </c>
      <c r="P66" s="127" t="str">
        <f>'2. Identificación del Riesgo'!P66:P68</f>
        <v/>
      </c>
      <c r="Q66" s="51" t="str">
        <f>IF($H$66="","",
IF(OR($H$66="Corrupción",$H$66="Lavado de Activos",$H$66="Financiación del Terrorismo",$H$66="Trámites, OPAs y Consultas de Acceso a la Información Pública"),'6.Valoración Control Corrupción'!$E66,'5. Valoración de Controles'!$H66))</f>
        <v/>
      </c>
      <c r="R66" s="50" t="str">
        <f>IF($H$66="","",
IF(OR($H$66="Corrupción",$H$66="Lavado de Activos",$H$66="Financiación del Terrorismo",$H$66="Trámites, OPAs y Consultas de Acceso a la Información Pública"),"No Aplica",'5. Valoración de Controles'!$I66))</f>
        <v/>
      </c>
      <c r="S66" s="50" t="str">
        <f>IF($H$66="","",
IF(OR($H$66="Corrupción",$H$66="Lavado de Activos",$H$66="Financiación del Terrorismo",$H$66="Trámites, OPAs y Consultas de Acceso a la Información Pública"),"No Aplica",'5. Valoración de Controles'!$J66))</f>
        <v/>
      </c>
      <c r="T66" s="50" t="str">
        <f>IF($H$66="","",
IF(OR($H$66="Corrupción",$H$66="Lavado de Activos",$H$66="Financiación del Terrorismo",$H$66="Trámites, OPAs y Consultas de Acceso a la Información Pública"),"No Aplica",'5. Valoración de Controles'!$K66))</f>
        <v/>
      </c>
      <c r="U66" s="50" t="str">
        <f>IF($H$66="","",
IF(OR($H$66="Corrupción",$H$66="Lavado de Activos",$H$66="Financiación del Terrorismo",$H$66="Trámites, OPAs y Consultas de Acceso a la Información Pública"),"No Aplica",'5. Valoración de Controles'!$L66))</f>
        <v/>
      </c>
      <c r="V66" s="50" t="str">
        <f>IF($H$66="","",
IF(OR($H$66="Corrupción",$H$66="Lavado de Activos",$H$66="Financiación del Terrorismo",$H$66="Trámites, OPAs y Consultas de Acceso a la Información Pública"),"No Aplica",'5. Valoración de Controles'!$M66))</f>
        <v/>
      </c>
      <c r="W66" s="50" t="str">
        <f>IF($H$66="","",
IF(OR($H$66="Corrupción",$H$66="Lavado de Activos",$H$66="Financiación del Terrorismo",$H$66="Trámites, OPAs y Consultas de Acceso a la Información Pública"),"No Aplica",'5. Valoración de Controles'!$N66))</f>
        <v/>
      </c>
      <c r="X66" s="68" t="str">
        <f>IF($H$66="","",
IF(OR($H$66="Corrupción",$H$66="Lavado de Activos",$H$66="Financiación del Terrorismo",$H$66="Trámites, OPAs y Consultas de Acceso a la Información Pública"),"No Aplica",'5. Valoración de Controles'!$O66))</f>
        <v/>
      </c>
      <c r="Y66" s="68" t="str">
        <f>IF($H$66="","",
IF(OR($H$66="Corrupción",$H$66="Lavado de Activos",$H$66="Financiación del Terrorismo",$H$66="Trámites, OPAs y Consultas de Acceso a la Información Pública"),"No Aplica",'5. Valoración de Controles'!$P66))</f>
        <v/>
      </c>
      <c r="Z66" s="68" t="str">
        <f>IF($H$66="","",
IF(OR($H$66="Corrupción",$H$66="Lavado de Activos",$H$66="Financiación del Terrorismo",$H$66="Trámites, OPAs y Consultas de Acceso a la Información Pública"),"No Aplica",'5. Valoración de Controles'!$Q66))</f>
        <v/>
      </c>
      <c r="AA66" s="52" t="str">
        <f>IF($H$66="","",
IF(OR($H$66="Corrupción",$H$66="Lavado de Activos",$H$66="Financiación del Terrorismo",$H$66="Trámites, OPAs y Consultas de Acceso a la Información Pública"),"No aplica",'5. Valoración de Controles'!$R66))</f>
        <v/>
      </c>
      <c r="AB66" s="129" t="str">
        <f>IF(H66="","",
IF(OR(H66="Corrupción",H66="Lavado de Activos",H66="Financiación del Terrorismo",H66="Trámites, OPAs y Consultas de Acceso a la Información Pública"),'6.Valoración Control Corrupción'!W66:W68,
IF(OR(H66&lt;&gt;"Corrupción",H66&lt;&gt;"Lavado de Activos",H66&lt;&gt;"Financiación del Terrorismo",H66&lt;&gt;"Trámites, OPAs y Consultas de Acceso a la Información Pública"),IF(AC66="","",
IF(AND(AC66&gt;0,AC66&lt;0.4),"Muy Baja",
IF(AND(AC66&gt;=0.4,AC66&lt;0.6),"Baja",
IF(AND(AC66&gt;=0.6,AC66&lt;0.8),"Media",
IF(AND(AC66&gt;=0.8,AC66&lt;1),"Alta",
IF(AC66&gt;=1,"Muy Alta","")))))))))</f>
        <v/>
      </c>
      <c r="AC66" s="188" t="str">
        <f>IF(H66="","",
IF(OR(H66="Corrupción",H66="Lavado de Activos",H66="Financiación del Terrorismo",H66="Trámites, OPAs y Consultas de Acceso a la Información Pública"),"No aplica",
IF(OR(H66&lt;&gt;"Corrupción",H66&lt;&gt;"Lavado de Activos",H66&lt;&gt;"Financiación del Terrorismo",H66&lt;&gt;"Trámites, OPAs y Consultas de Acceso a la Información Pública"),
IF('5. Valoración de Controles'!U68&gt;0,'5. Valoración de Controles'!U68,
IF('5. Valoración de Controles'!U67&gt;0,'5. Valoración de Controles'!U67,
IF('5. Valoración de Controles'!U66&gt;0,'5. Valoración de Controles'!U66,L66))))))</f>
        <v/>
      </c>
      <c r="AD66" s="129" t="str">
        <f>IF(H66="","",
IF(OR(H66="Corrupción",H66="Lavado de Activos",H66="Financiación del Terrorismo",H66="Trámites, OPAs y Consultas de Acceso a la Información Pública"),'3. Impacto Riesgo de Corrupción'!Z66:Z68,
IF(OR(H66&lt;&gt;"Corrupción",H66&lt;&gt;"Lavado de Activos",H66&lt;&gt;"Financiación del Terrorismo",H66&lt;&gt;"Trámites, OPAs y Consultas de Acceso a la Información Pública"),
IF(AE66="","",
IF(AND(AE66&gt;0,AE66&lt;0.4),"Leve",
IF(AND(AE66&gt;=0.4,AE66&lt;0.6),"Menor",
IF(AND(AE66&gt;=0.6,AE66&lt;0.8),"Moderado",
IF(AND(AE66&gt;=0.8,AE66&lt;1),"Mayor",
IF(AE66&gt;=1,"Catastrófico","")))))))))</f>
        <v/>
      </c>
      <c r="AE66" s="188" t="str">
        <f>IF(H66="","",
IF(OR(H66="Corrupción",H66="Lavado de Activos",H66="Financiación del Terrorismo",H66="Trámites, OPAs y Consultas de Acceso a la Información Pública"),"No aplica",
IF(OR(H66&lt;&gt;"Corrupción",H66&lt;&gt;"Lavado de Activos",H66&lt;&gt;"Financiación del Terrorismo",H66&lt;&gt;"Trámites, OPAs y Consultas de Acceso a la Información Pública"),
IF('5. Valoración de Controles'!V68&gt;0,'5. Valoración de Controles'!V68,
IF('5. Valoración de Controles'!V67&gt;0,'5. Valoración de Controles'!V67,
IF('5. Valoración de Controles'!V66&gt;0,'5. Valoración de Controles'!V66,O66))))))</f>
        <v/>
      </c>
      <c r="AF66" s="127" t="str">
        <f t="shared" ref="AF66" si="54">IF(AND(AB66="Muy Alta",OR(AD66="Leve",AD66="Menor",AD66="Moderado",AD66="Mayor")),"Alto",
IF(AND(AB66="Alta",OR(AD66="Leve",AD66="Menor")),"Moderado",
IF(AND(AB66="Alta",OR(AD66="Moderado",AD66="Mayor")),"Alto",
IF(AND(AB66="Media",OR(AD66="Leve",AD66="Menor",AD66="Moderado")),"Moderado",
IF(AND(AB66="Media",OR(AD66="Mayor")),"Alto",
IF(AND(AB66="Baja",OR(AD66="Leve")),"Bajo",
IF(AND(OR(AB66="Baja",AB66="Improbable"),OR(AD66="Menor",AD66="Moderado")),"Moderado",
IF(AND(OR(AB66="Baja",AB66="Improbable"),AD66="Mayor"),"Alto",
IF(AND(AB66="Muy Baja",OR(AD66="Leve",AD66="Menor")),"Bajo",
IF(AND(OR(AB66="Muy Baja",AB66="Rara vez"),OR(AD66="Moderado")),"Moderado",
IF(AND(OR(AB66="Muy Baja",AB66="Rara vez"),AD66="Mayor"),"Alto",
IF(AND(OR(AB66="Casi seguro",AB66="Probable",AB66="Posible"),AD66="Mayor"),"Extremo",
IF(AND(AB66="Casi seguro",AD66="Moderado"),"Extremo",
IF(AND(OR(AB66="Probable",AB66="Posible"),OR(AD66="Moderado")),"Alto",
IF(AD66="Catastrófico","Extremo","")))))))))))))))</f>
        <v/>
      </c>
      <c r="AG66" s="131"/>
      <c r="AH66" s="158" t="str">
        <f t="shared" ref="AH66" si="55">IF(AG66="Reducir (Mitigar)","Debe establecer el plan de acción a implementar para mitigar el nivel del riesgo",
IF(AG66="Reducir (Transferir)","No amerita plan de acción. Debe tercerizar la actividad que genera este riesgo o adquirir polizas para evitar responsabilidad economica, sin embargo mantiene la responsabilidad reputacional",
IF(AG66="Aceptar","No amerita plan de acción. Asuma las consecuencias de la materialización del riesgo",
IF(AG66="Evitar","No amerita plan de acción. No ejecute la actividad que genera el riesgo",
IF(AG66="Reducir","Debe establecer el plan de acción a implementar para mitigar el nivel del riesgo",
IF(AG66="Compartir","No amerita plan de acción. Comparta el riesgo con una parte interesada que pueda gestionarlo con mas eficacia",""))))))</f>
        <v/>
      </c>
      <c r="AI66" s="190"/>
      <c r="AJ66" s="192"/>
      <c r="AK66" s="185" t="str">
        <f t="shared" ref="AK66" si="56">IF(AI66="","","∑ Peso porcentual de cada acción definida")</f>
        <v/>
      </c>
      <c r="AL66" s="128"/>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row>
    <row r="67" spans="1:67" ht="31.5" customHeight="1">
      <c r="A67" s="132"/>
      <c r="B67" s="133"/>
      <c r="C67" s="133"/>
      <c r="D67" s="133"/>
      <c r="E67" s="133"/>
      <c r="F67" s="133"/>
      <c r="G67" s="133"/>
      <c r="H67" s="133"/>
      <c r="I67" s="133"/>
      <c r="J67" s="133"/>
      <c r="K67" s="129"/>
      <c r="L67" s="130"/>
      <c r="M67" s="133"/>
      <c r="N67" s="129"/>
      <c r="O67" s="130"/>
      <c r="P67" s="127"/>
      <c r="Q67" s="51" t="str">
        <f>IF($H$66="","",
IF(OR($H$66="Corrupción",$H$66="Lavado de Activos",$H$66="Financiación del Terrorismo",$H$66="Trámites, OPAs y Consultas de Acceso a la Información Pública"),'6.Valoración Control Corrupción'!$E67,'5. Valoración de Controles'!$H67))</f>
        <v/>
      </c>
      <c r="R67" s="50" t="str">
        <f>IF($H$66="","",
IF(OR($H$66="Corrupción",$H$66="Lavado de Activos",$H$66="Financiación del Terrorismo",$H$66="Trámites, OPAs y Consultas de Acceso a la Información Pública"),"No Aplica",'5. Valoración de Controles'!$I67))</f>
        <v/>
      </c>
      <c r="S67" s="50" t="str">
        <f>IF($H$66="","",
IF(OR($H$66="Corrupción",$H$66="Lavado de Activos",$H$66="Financiación del Terrorismo",$H$66="Trámites, OPAs y Consultas de Acceso a la Información Pública"),"No Aplica",'5. Valoración de Controles'!$J67))</f>
        <v/>
      </c>
      <c r="T67" s="50" t="str">
        <f>IF($H$66="","",
IF(OR($H$66="Corrupción",$H$66="Lavado de Activos",$H$66="Financiación del Terrorismo",$H$66="Trámites, OPAs y Consultas de Acceso a la Información Pública"),"No Aplica",'5. Valoración de Controles'!$K67))</f>
        <v/>
      </c>
      <c r="U67" s="50" t="str">
        <f>IF($H$66="","",
IF(OR($H$66="Corrupción",$H$66="Lavado de Activos",$H$66="Financiación del Terrorismo",$H$66="Trámites, OPAs y Consultas de Acceso a la Información Pública"),"No Aplica",'5. Valoración de Controles'!$L67))</f>
        <v/>
      </c>
      <c r="V67" s="50" t="str">
        <f>IF($H$66="","",
IF(OR($H$66="Corrupción",$H$66="Lavado de Activos",$H$66="Financiación del Terrorismo",$H$66="Trámites, OPAs y Consultas de Acceso a la Información Pública"),"No Aplica",'5. Valoración de Controles'!$M67))</f>
        <v/>
      </c>
      <c r="W67" s="50" t="str">
        <f>IF($H$66="","",
IF(OR($H$66="Corrupción",$H$66="Lavado de Activos",$H$66="Financiación del Terrorismo",$H$66="Trámites, OPAs y Consultas de Acceso a la Información Pública"),"No Aplica",'5. Valoración de Controles'!$N67))</f>
        <v/>
      </c>
      <c r="X67" s="68" t="str">
        <f>IF($H$66="","",
IF(OR($H$66="Corrupción",$H$66="Lavado de Activos",$H$66="Financiación del Terrorismo",$H$66="Trámites, OPAs y Consultas de Acceso a la Información Pública"),"No Aplica",'5. Valoración de Controles'!$O67))</f>
        <v/>
      </c>
      <c r="Y67" s="68" t="str">
        <f>IF($H$66="","",
IF(OR($H$66="Corrupción",$H$66="Lavado de Activos",$H$66="Financiación del Terrorismo",$H$66="Trámites, OPAs y Consultas de Acceso a la Información Pública"),"No Aplica",'5. Valoración de Controles'!$P67))</f>
        <v/>
      </c>
      <c r="Z67" s="68" t="str">
        <f>IF($H$66="","",
IF(OR($H$66="Corrupción",$H$66="Lavado de Activos",$H$66="Financiación del Terrorismo",$H$66="Trámites, OPAs y Consultas de Acceso a la Información Pública"),"No Aplica",'5. Valoración de Controles'!$Q67))</f>
        <v/>
      </c>
      <c r="AA67" s="52" t="str">
        <f>IF($H$66="","",
IF(OR($H$66="Corrupción",$H$66="Lavado de Activos",$H$66="Financiación del Terrorismo",$H$66="Trámites, OPAs y Consultas de Acceso a la Información Pública"),"No aplica",'5. Valoración de Controles'!$R67))</f>
        <v/>
      </c>
      <c r="AB67" s="129"/>
      <c r="AC67" s="189"/>
      <c r="AD67" s="129"/>
      <c r="AE67" s="189"/>
      <c r="AF67" s="127"/>
      <c r="AG67" s="131"/>
      <c r="AH67" s="187"/>
      <c r="AI67" s="191"/>
      <c r="AJ67" s="193"/>
      <c r="AK67" s="186"/>
      <c r="AL67" s="193"/>
    </row>
    <row r="68" spans="1:67" ht="31.5" customHeight="1">
      <c r="A68" s="132"/>
      <c r="B68" s="133"/>
      <c r="C68" s="133"/>
      <c r="D68" s="133"/>
      <c r="E68" s="133"/>
      <c r="F68" s="133"/>
      <c r="G68" s="133"/>
      <c r="H68" s="133"/>
      <c r="I68" s="133"/>
      <c r="J68" s="133"/>
      <c r="K68" s="129"/>
      <c r="L68" s="130"/>
      <c r="M68" s="133"/>
      <c r="N68" s="129"/>
      <c r="O68" s="130"/>
      <c r="P68" s="127"/>
      <c r="Q68" s="51" t="str">
        <f>IF($H$66="","",
IF(OR($H$66="Corrupción",$H$66="Lavado de Activos",$H$66="Financiación del Terrorismo",$H$66="Trámites, OPAs y Consultas de Acceso a la Información Pública"),'6.Valoración Control Corrupción'!$E68,'5. Valoración de Controles'!$H68))</f>
        <v/>
      </c>
      <c r="R68" s="50" t="str">
        <f>IF($H$66="","",
IF(OR($H$66="Corrupción",$H$66="Lavado de Activos",$H$66="Financiación del Terrorismo",$H$66="Trámites, OPAs y Consultas de Acceso a la Información Pública"),"No Aplica",'5. Valoración de Controles'!$I68))</f>
        <v/>
      </c>
      <c r="S68" s="50" t="str">
        <f>IF($H$66="","",
IF(OR($H$66="Corrupción",$H$66="Lavado de Activos",$H$66="Financiación del Terrorismo",$H$66="Trámites, OPAs y Consultas de Acceso a la Información Pública"),"No Aplica",'5. Valoración de Controles'!$J68))</f>
        <v/>
      </c>
      <c r="T68" s="50" t="str">
        <f>IF($H$66="","",
IF(OR($H$66="Corrupción",$H$66="Lavado de Activos",$H$66="Financiación del Terrorismo",$H$66="Trámites, OPAs y Consultas de Acceso a la Información Pública"),"No Aplica",'5. Valoración de Controles'!$K68))</f>
        <v/>
      </c>
      <c r="U68" s="50" t="str">
        <f>IF($H$66="","",
IF(OR($H$66="Corrupción",$H$66="Lavado de Activos",$H$66="Financiación del Terrorismo",$H$66="Trámites, OPAs y Consultas de Acceso a la Información Pública"),"No Aplica",'5. Valoración de Controles'!$L68))</f>
        <v/>
      </c>
      <c r="V68" s="50" t="str">
        <f>IF($H$66="","",
IF(OR($H$66="Corrupción",$H$66="Lavado de Activos",$H$66="Financiación del Terrorismo",$H$66="Trámites, OPAs y Consultas de Acceso a la Información Pública"),"No Aplica",'5. Valoración de Controles'!$M68))</f>
        <v/>
      </c>
      <c r="W68" s="50" t="str">
        <f>IF($H$66="","",
IF(OR($H$66="Corrupción",$H$66="Lavado de Activos",$H$66="Financiación del Terrorismo",$H$66="Trámites, OPAs y Consultas de Acceso a la Información Pública"),"No Aplica",'5. Valoración de Controles'!$N68))</f>
        <v/>
      </c>
      <c r="X68" s="68" t="str">
        <f>IF($H$66="","",
IF(OR($H$66="Corrupción",$H$66="Lavado de Activos",$H$66="Financiación del Terrorismo",$H$66="Trámites, OPAs y Consultas de Acceso a la Información Pública"),"No Aplica",'5. Valoración de Controles'!$O68))</f>
        <v/>
      </c>
      <c r="Y68" s="68" t="str">
        <f>IF($H$66="","",
IF(OR($H$66="Corrupción",$H$66="Lavado de Activos",$H$66="Financiación del Terrorismo",$H$66="Trámites, OPAs y Consultas de Acceso a la Información Pública"),"No Aplica",'5. Valoración de Controles'!$P68))</f>
        <v/>
      </c>
      <c r="Z68" s="68" t="str">
        <f>IF($H$66="","",
IF(OR($H$66="Corrupción",$H$66="Lavado de Activos",$H$66="Financiación del Terrorismo",$H$66="Trámites, OPAs y Consultas de Acceso a la Información Pública"),"No Aplica",'5. Valoración de Controles'!$Q68))</f>
        <v/>
      </c>
      <c r="AA68" s="52" t="str">
        <f>IF($H$66="","",
IF(OR($H$66="Corrupción",$H$66="Lavado de Activos",$H$66="Financiación del Terrorismo",$H$66="Trámites, OPAs y Consultas de Acceso a la Información Pública"),"No aplica",'5. Valoración de Controles'!$R68))</f>
        <v/>
      </c>
      <c r="AB68" s="129"/>
      <c r="AC68" s="189"/>
      <c r="AD68" s="129"/>
      <c r="AE68" s="189"/>
      <c r="AF68" s="127"/>
      <c r="AG68" s="131"/>
      <c r="AH68" s="187"/>
      <c r="AI68" s="191"/>
      <c r="AJ68" s="193"/>
      <c r="AK68" s="186"/>
      <c r="AL68" s="193"/>
    </row>
    <row r="69" spans="1:67"/>
  </sheetData>
  <sheetProtection algorithmName="SHA-512" hashValue="dB8+4GUqr0nF8ORh2Va2/R1MAEJLLVAHeB8usOmAi0HAloNZBnBAjx3CefVL/aqJXnEJfPPmAwwvlVTNiRMCLw==" saltValue="SS7JiW5c9HKM8ABCT5Vj8g==" spinCount="100000" sheet="1" objects="1" scenarios="1" formatColumns="0" formatRows="0"/>
  <mergeCells count="582">
    <mergeCell ref="AL66:AL68"/>
    <mergeCell ref="AC66:AC68"/>
    <mergeCell ref="AD66:AD68"/>
    <mergeCell ref="AE66:AE68"/>
    <mergeCell ref="AF66:AF68"/>
    <mergeCell ref="AG66:AG68"/>
    <mergeCell ref="AH66:AH68"/>
    <mergeCell ref="AI66:AI68"/>
    <mergeCell ref="AJ66:AJ68"/>
    <mergeCell ref="AK66:AK68"/>
    <mergeCell ref="AE63:AE65"/>
    <mergeCell ref="AF63:AF65"/>
    <mergeCell ref="AG63:AG65"/>
    <mergeCell ref="AH63:AH65"/>
    <mergeCell ref="AI63:AI65"/>
    <mergeCell ref="AJ63:AJ65"/>
    <mergeCell ref="AK63:AK65"/>
    <mergeCell ref="AL63:AL65"/>
    <mergeCell ref="A66:A68"/>
    <mergeCell ref="B66:B68"/>
    <mergeCell ref="D66:D68"/>
    <mergeCell ref="E66:E68"/>
    <mergeCell ref="F66:F68"/>
    <mergeCell ref="G66:G68"/>
    <mergeCell ref="H66:H68"/>
    <mergeCell ref="I66:I68"/>
    <mergeCell ref="J66:J68"/>
    <mergeCell ref="K66:K68"/>
    <mergeCell ref="L66:L68"/>
    <mergeCell ref="M66:M68"/>
    <mergeCell ref="N66:N68"/>
    <mergeCell ref="O66:O68"/>
    <mergeCell ref="P66:P68"/>
    <mergeCell ref="AB66:AB68"/>
    <mergeCell ref="K63:K65"/>
    <mergeCell ref="L63:L65"/>
    <mergeCell ref="M63:M65"/>
    <mergeCell ref="N63:N65"/>
    <mergeCell ref="O63:O65"/>
    <mergeCell ref="P63:P65"/>
    <mergeCell ref="AB63:AB65"/>
    <mergeCell ref="AC63:AC65"/>
    <mergeCell ref="AD63:AD65"/>
    <mergeCell ref="A63:A65"/>
    <mergeCell ref="B63:B65"/>
    <mergeCell ref="D63:D65"/>
    <mergeCell ref="E63:E65"/>
    <mergeCell ref="F63:F65"/>
    <mergeCell ref="G63:G65"/>
    <mergeCell ref="H63:H65"/>
    <mergeCell ref="I63:I65"/>
    <mergeCell ref="J63:J65"/>
    <mergeCell ref="C63:C65"/>
    <mergeCell ref="AD60:AD62"/>
    <mergeCell ref="AE60:AE62"/>
    <mergeCell ref="AF60:AF62"/>
    <mergeCell ref="AG60:AG62"/>
    <mergeCell ref="AH60:AH62"/>
    <mergeCell ref="AI60:AI62"/>
    <mergeCell ref="AJ60:AJ62"/>
    <mergeCell ref="AK60:AK62"/>
    <mergeCell ref="AL60:AL62"/>
    <mergeCell ref="AF57:AF59"/>
    <mergeCell ref="AG57:AG59"/>
    <mergeCell ref="AH57:AH59"/>
    <mergeCell ref="AI57:AI59"/>
    <mergeCell ref="AJ57:AJ59"/>
    <mergeCell ref="AK57:AK59"/>
    <mergeCell ref="AL57:AL59"/>
    <mergeCell ref="A60:A62"/>
    <mergeCell ref="B60:B62"/>
    <mergeCell ref="D60:D62"/>
    <mergeCell ref="E60:E62"/>
    <mergeCell ref="F60:F62"/>
    <mergeCell ref="G60:G62"/>
    <mergeCell ref="H60:H62"/>
    <mergeCell ref="I60:I62"/>
    <mergeCell ref="J60:J62"/>
    <mergeCell ref="K60:K62"/>
    <mergeCell ref="L60:L62"/>
    <mergeCell ref="M60:M62"/>
    <mergeCell ref="N60:N62"/>
    <mergeCell ref="O60:O62"/>
    <mergeCell ref="P60:P62"/>
    <mergeCell ref="AB60:AB62"/>
    <mergeCell ref="AC60:AC62"/>
    <mergeCell ref="AH54:AH56"/>
    <mergeCell ref="AI54:AI56"/>
    <mergeCell ref="AJ54:AJ56"/>
    <mergeCell ref="AK54:AK56"/>
    <mergeCell ref="AL54:AL56"/>
    <mergeCell ref="A57:A59"/>
    <mergeCell ref="B57:B59"/>
    <mergeCell ref="D57:D59"/>
    <mergeCell ref="E57:E59"/>
    <mergeCell ref="F57:F59"/>
    <mergeCell ref="G57:G59"/>
    <mergeCell ref="H57:H59"/>
    <mergeCell ref="I57:I59"/>
    <mergeCell ref="J57:J59"/>
    <mergeCell ref="K57:K59"/>
    <mergeCell ref="L57:L59"/>
    <mergeCell ref="M57:M59"/>
    <mergeCell ref="N57:N59"/>
    <mergeCell ref="O57:O59"/>
    <mergeCell ref="P57:P59"/>
    <mergeCell ref="AB57:AB59"/>
    <mergeCell ref="AC57:AC59"/>
    <mergeCell ref="AD57:AD59"/>
    <mergeCell ref="AE57:AE59"/>
    <mergeCell ref="AK2:AL2"/>
    <mergeCell ref="AK3:AL3"/>
    <mergeCell ref="AK4:AL4"/>
    <mergeCell ref="A54:A56"/>
    <mergeCell ref="B54:B56"/>
    <mergeCell ref="D54:D56"/>
    <mergeCell ref="E54:E56"/>
    <mergeCell ref="F54:F56"/>
    <mergeCell ref="G54:G56"/>
    <mergeCell ref="H54:H56"/>
    <mergeCell ref="I54:I56"/>
    <mergeCell ref="J54:J56"/>
    <mergeCell ref="K54:K56"/>
    <mergeCell ref="L54:L56"/>
    <mergeCell ref="M54:M56"/>
    <mergeCell ref="N54:N56"/>
    <mergeCell ref="O54:O56"/>
    <mergeCell ref="P54:P56"/>
    <mergeCell ref="AB54:AB56"/>
    <mergeCell ref="AC54:AC56"/>
    <mergeCell ref="AD54:AD56"/>
    <mergeCell ref="AE54:AE56"/>
    <mergeCell ref="AF54:AF56"/>
    <mergeCell ref="AG54:AG56"/>
    <mergeCell ref="D1:AJ4"/>
    <mergeCell ref="AE51:AE53"/>
    <mergeCell ref="AF51:AF53"/>
    <mergeCell ref="AG51:AG53"/>
    <mergeCell ref="AH51:AH53"/>
    <mergeCell ref="AI51:AI53"/>
    <mergeCell ref="AJ51:AJ53"/>
    <mergeCell ref="AK51:AK53"/>
    <mergeCell ref="AF48:AF50"/>
    <mergeCell ref="AG48:AG50"/>
    <mergeCell ref="AH48:AH50"/>
    <mergeCell ref="AI48:AI50"/>
    <mergeCell ref="AJ48:AJ50"/>
    <mergeCell ref="AK48:AK50"/>
    <mergeCell ref="AC48:AC50"/>
    <mergeCell ref="AD48:AD50"/>
    <mergeCell ref="AE48:AE50"/>
    <mergeCell ref="K48:K50"/>
    <mergeCell ref="L48:L50"/>
    <mergeCell ref="M48:M50"/>
    <mergeCell ref="N48:N50"/>
    <mergeCell ref="O48:O50"/>
    <mergeCell ref="P48:P50"/>
    <mergeCell ref="AK1:AL1"/>
    <mergeCell ref="M51:M53"/>
    <mergeCell ref="N51:N53"/>
    <mergeCell ref="O51:O53"/>
    <mergeCell ref="P51:P53"/>
    <mergeCell ref="AB48:AB50"/>
    <mergeCell ref="AL51:AL53"/>
    <mergeCell ref="AB51:AB53"/>
    <mergeCell ref="AC51:AC53"/>
    <mergeCell ref="AD51:AD53"/>
    <mergeCell ref="D51:D53"/>
    <mergeCell ref="E51:E53"/>
    <mergeCell ref="F51:F53"/>
    <mergeCell ref="G51:G53"/>
    <mergeCell ref="H51:H53"/>
    <mergeCell ref="I51:I53"/>
    <mergeCell ref="J51:J53"/>
    <mergeCell ref="K51:K53"/>
    <mergeCell ref="L51:L53"/>
    <mergeCell ref="AL45:AL47"/>
    <mergeCell ref="A48:A50"/>
    <mergeCell ref="B48:B50"/>
    <mergeCell ref="D48:D50"/>
    <mergeCell ref="E48:E50"/>
    <mergeCell ref="F48:F50"/>
    <mergeCell ref="G48:G50"/>
    <mergeCell ref="H48:H50"/>
    <mergeCell ref="I48:I50"/>
    <mergeCell ref="J48:J50"/>
    <mergeCell ref="AL48:AL50"/>
    <mergeCell ref="AC45:AC47"/>
    <mergeCell ref="AD45:AD47"/>
    <mergeCell ref="AE45:AE47"/>
    <mergeCell ref="AF45:AF47"/>
    <mergeCell ref="AG45:AG47"/>
    <mergeCell ref="AH45:AH47"/>
    <mergeCell ref="AI45:AI47"/>
    <mergeCell ref="AJ45:AJ47"/>
    <mergeCell ref="AK45:AK47"/>
    <mergeCell ref="AE42:AE44"/>
    <mergeCell ref="AF42:AF44"/>
    <mergeCell ref="AG42:AG44"/>
    <mergeCell ref="AH42:AH44"/>
    <mergeCell ref="AI42:AI44"/>
    <mergeCell ref="AJ42:AJ44"/>
    <mergeCell ref="AK42:AK44"/>
    <mergeCell ref="AL42:AL44"/>
    <mergeCell ref="A45:A47"/>
    <mergeCell ref="B45:B47"/>
    <mergeCell ref="D45:D47"/>
    <mergeCell ref="E45:E47"/>
    <mergeCell ref="F45:F47"/>
    <mergeCell ref="G45:G47"/>
    <mergeCell ref="H45:H47"/>
    <mergeCell ref="I45:I47"/>
    <mergeCell ref="J45:J47"/>
    <mergeCell ref="K45:K47"/>
    <mergeCell ref="L45:L47"/>
    <mergeCell ref="M45:M47"/>
    <mergeCell ref="N45:N47"/>
    <mergeCell ref="O45:O47"/>
    <mergeCell ref="P45:P47"/>
    <mergeCell ref="AB45:AB47"/>
    <mergeCell ref="AG39:AG41"/>
    <mergeCell ref="AH39:AH41"/>
    <mergeCell ref="AI39:AI41"/>
    <mergeCell ref="AJ39:AJ41"/>
    <mergeCell ref="AK39:AK41"/>
    <mergeCell ref="AL39:AL41"/>
    <mergeCell ref="A42:A44"/>
    <mergeCell ref="B42:B44"/>
    <mergeCell ref="D42:D44"/>
    <mergeCell ref="E42:E44"/>
    <mergeCell ref="F42:F44"/>
    <mergeCell ref="G42:G44"/>
    <mergeCell ref="H42:H44"/>
    <mergeCell ref="I42:I44"/>
    <mergeCell ref="J42:J44"/>
    <mergeCell ref="K42:K44"/>
    <mergeCell ref="L42:L44"/>
    <mergeCell ref="M42:M44"/>
    <mergeCell ref="N42:N44"/>
    <mergeCell ref="O42:O44"/>
    <mergeCell ref="P42:P44"/>
    <mergeCell ref="AB42:AB44"/>
    <mergeCell ref="AC42:AC44"/>
    <mergeCell ref="AD42:AD44"/>
    <mergeCell ref="M39:M41"/>
    <mergeCell ref="N39:N41"/>
    <mergeCell ref="O39:O41"/>
    <mergeCell ref="P39:P41"/>
    <mergeCell ref="AB39:AB41"/>
    <mergeCell ref="AC39:AC41"/>
    <mergeCell ref="AD39:AD41"/>
    <mergeCell ref="AE39:AE41"/>
    <mergeCell ref="AF39:AF41"/>
    <mergeCell ref="D39:D41"/>
    <mergeCell ref="E39:E41"/>
    <mergeCell ref="F39:F41"/>
    <mergeCell ref="G39:G41"/>
    <mergeCell ref="H39:H41"/>
    <mergeCell ref="I39:I41"/>
    <mergeCell ref="J39:J41"/>
    <mergeCell ref="K39:K41"/>
    <mergeCell ref="L39:L41"/>
    <mergeCell ref="AI6:AL6"/>
    <mergeCell ref="A7:A8"/>
    <mergeCell ref="H7:H8"/>
    <mergeCell ref="I7:I8"/>
    <mergeCell ref="J7:J8"/>
    <mergeCell ref="A6:J6"/>
    <mergeCell ref="K6:P6"/>
    <mergeCell ref="G7:G8"/>
    <mergeCell ref="D7:D8"/>
    <mergeCell ref="E7:E8"/>
    <mergeCell ref="F7:F8"/>
    <mergeCell ref="AH7:AH8"/>
    <mergeCell ref="R7:T7"/>
    <mergeCell ref="AA7:AA8"/>
    <mergeCell ref="Q6:AA6"/>
    <mergeCell ref="AB6:AH6"/>
    <mergeCell ref="Q7:Q8"/>
    <mergeCell ref="P7:P8"/>
    <mergeCell ref="K7:K8"/>
    <mergeCell ref="L7:L8"/>
    <mergeCell ref="M7:M8"/>
    <mergeCell ref="N7:N8"/>
    <mergeCell ref="O7:O8"/>
    <mergeCell ref="AB9:AB11"/>
    <mergeCell ref="AC9:AC11"/>
    <mergeCell ref="AD9:AD11"/>
    <mergeCell ref="AI7:AI8"/>
    <mergeCell ref="AJ7:AJ8"/>
    <mergeCell ref="AK7:AK8"/>
    <mergeCell ref="AL7:AL8"/>
    <mergeCell ref="AB7:AB8"/>
    <mergeCell ref="AC7:AC8"/>
    <mergeCell ref="AD7:AD8"/>
    <mergeCell ref="AE7:AE8"/>
    <mergeCell ref="AF7:AF8"/>
    <mergeCell ref="AG7:AG8"/>
    <mergeCell ref="AF9:AF11"/>
    <mergeCell ref="AH9:AH11"/>
    <mergeCell ref="D12:D14"/>
    <mergeCell ref="E12:E14"/>
    <mergeCell ref="F12:F14"/>
    <mergeCell ref="H12:H14"/>
    <mergeCell ref="AK9:AK11"/>
    <mergeCell ref="AL9:AL11"/>
    <mergeCell ref="O9:O11"/>
    <mergeCell ref="P9:P11"/>
    <mergeCell ref="AG9:AG11"/>
    <mergeCell ref="AI9:AI11"/>
    <mergeCell ref="AJ9:AJ11"/>
    <mergeCell ref="J9:J11"/>
    <mergeCell ref="K9:K11"/>
    <mergeCell ref="L9:L11"/>
    <mergeCell ref="M9:M11"/>
    <mergeCell ref="N9:N11"/>
    <mergeCell ref="D9:D11"/>
    <mergeCell ref="E9:E11"/>
    <mergeCell ref="F9:F11"/>
    <mergeCell ref="H9:H11"/>
    <mergeCell ref="I12:I14"/>
    <mergeCell ref="J12:J14"/>
    <mergeCell ref="I9:I11"/>
    <mergeCell ref="AE9:AE11"/>
    <mergeCell ref="K12:K14"/>
    <mergeCell ref="L12:L14"/>
    <mergeCell ref="M12:M14"/>
    <mergeCell ref="AL15:AL17"/>
    <mergeCell ref="AK15:AK17"/>
    <mergeCell ref="AE15:AE17"/>
    <mergeCell ref="AF15:AF17"/>
    <mergeCell ref="AB15:AB17"/>
    <mergeCell ref="AC15:AC17"/>
    <mergeCell ref="AD15:AD17"/>
    <mergeCell ref="AK12:AK14"/>
    <mergeCell ref="AL12:AL14"/>
    <mergeCell ref="N12:N14"/>
    <mergeCell ref="O12:O14"/>
    <mergeCell ref="P12:P14"/>
    <mergeCell ref="AG12:AG14"/>
    <mergeCell ref="AI12:AI14"/>
    <mergeCell ref="AJ12:AJ14"/>
    <mergeCell ref="AB12:AB14"/>
    <mergeCell ref="AC12:AC14"/>
    <mergeCell ref="AD12:AD14"/>
    <mergeCell ref="AE12:AE14"/>
    <mergeCell ref="AF12:AF14"/>
    <mergeCell ref="AH12:AH14"/>
    <mergeCell ref="D18:D20"/>
    <mergeCell ref="E18:E20"/>
    <mergeCell ref="F18:F20"/>
    <mergeCell ref="H18:H20"/>
    <mergeCell ref="AG15:AG17"/>
    <mergeCell ref="AI15:AI17"/>
    <mergeCell ref="AJ15:AJ17"/>
    <mergeCell ref="L15:L17"/>
    <mergeCell ref="M15:M17"/>
    <mergeCell ref="N15:N17"/>
    <mergeCell ref="O15:O17"/>
    <mergeCell ref="P15:P17"/>
    <mergeCell ref="D15:D17"/>
    <mergeCell ref="E15:E17"/>
    <mergeCell ref="F15:F17"/>
    <mergeCell ref="H15:H17"/>
    <mergeCell ref="I15:I17"/>
    <mergeCell ref="J15:J17"/>
    <mergeCell ref="K15:K17"/>
    <mergeCell ref="AB18:AB20"/>
    <mergeCell ref="AC18:AC20"/>
    <mergeCell ref="AH15:AH17"/>
    <mergeCell ref="AH18:AH20"/>
    <mergeCell ref="I18:I20"/>
    <mergeCell ref="J18:J20"/>
    <mergeCell ref="K18:K20"/>
    <mergeCell ref="L18:L20"/>
    <mergeCell ref="M18:M20"/>
    <mergeCell ref="AL21:AL23"/>
    <mergeCell ref="AK21:AK23"/>
    <mergeCell ref="AE21:AE23"/>
    <mergeCell ref="AF21:AF23"/>
    <mergeCell ref="AD18:AD20"/>
    <mergeCell ref="AE18:AE20"/>
    <mergeCell ref="AF18:AF20"/>
    <mergeCell ref="AB21:AB23"/>
    <mergeCell ref="AC21:AC23"/>
    <mergeCell ref="AD21:AD23"/>
    <mergeCell ref="AK18:AK20"/>
    <mergeCell ref="AL18:AL20"/>
    <mergeCell ref="AH21:AH23"/>
    <mergeCell ref="N18:N20"/>
    <mergeCell ref="O18:O20"/>
    <mergeCell ref="P18:P20"/>
    <mergeCell ref="AG18:AG20"/>
    <mergeCell ref="AI18:AI20"/>
    <mergeCell ref="AJ18:AJ20"/>
    <mergeCell ref="D24:D26"/>
    <mergeCell ref="E24:E26"/>
    <mergeCell ref="F24:F26"/>
    <mergeCell ref="H24:H26"/>
    <mergeCell ref="AG21:AG23"/>
    <mergeCell ref="AI21:AI23"/>
    <mergeCell ref="AJ21:AJ23"/>
    <mergeCell ref="L21:L23"/>
    <mergeCell ref="M21:M23"/>
    <mergeCell ref="N21:N23"/>
    <mergeCell ref="O21:O23"/>
    <mergeCell ref="P21:P23"/>
    <mergeCell ref="D21:D23"/>
    <mergeCell ref="E21:E23"/>
    <mergeCell ref="F21:F23"/>
    <mergeCell ref="H21:H23"/>
    <mergeCell ref="I21:I23"/>
    <mergeCell ref="J21:J23"/>
    <mergeCell ref="K21:K23"/>
    <mergeCell ref="AB24:AB26"/>
    <mergeCell ref="AC24:AC26"/>
    <mergeCell ref="I24:I26"/>
    <mergeCell ref="J24:J26"/>
    <mergeCell ref="K24:K26"/>
    <mergeCell ref="M24:M26"/>
    <mergeCell ref="N24:N26"/>
    <mergeCell ref="O24:O26"/>
    <mergeCell ref="P24:P26"/>
    <mergeCell ref="AL27:AL29"/>
    <mergeCell ref="AK27:AK29"/>
    <mergeCell ref="AE27:AE29"/>
    <mergeCell ref="AF27:AF29"/>
    <mergeCell ref="AD24:AD26"/>
    <mergeCell ref="AE24:AE26"/>
    <mergeCell ref="AF24:AF26"/>
    <mergeCell ref="AB27:AB29"/>
    <mergeCell ref="AC27:AC29"/>
    <mergeCell ref="AD27:AD29"/>
    <mergeCell ref="AK24:AK26"/>
    <mergeCell ref="AL24:AL26"/>
    <mergeCell ref="AG24:AG26"/>
    <mergeCell ref="AI24:AI26"/>
    <mergeCell ref="AJ24:AJ26"/>
    <mergeCell ref="AJ27:AJ29"/>
    <mergeCell ref="AH24:AH26"/>
    <mergeCell ref="AI27:AI29"/>
    <mergeCell ref="AH27:AH29"/>
    <mergeCell ref="AL30:AL32"/>
    <mergeCell ref="N30:N32"/>
    <mergeCell ref="O30:O32"/>
    <mergeCell ref="P30:P32"/>
    <mergeCell ref="AG30:AG32"/>
    <mergeCell ref="AI30:AI32"/>
    <mergeCell ref="AJ30:AJ32"/>
    <mergeCell ref="AD30:AD32"/>
    <mergeCell ref="AB30:AB32"/>
    <mergeCell ref="AC30:AC32"/>
    <mergeCell ref="AH30:AH32"/>
    <mergeCell ref="AL33:AL35"/>
    <mergeCell ref="A36:A38"/>
    <mergeCell ref="D36:D38"/>
    <mergeCell ref="E36:E38"/>
    <mergeCell ref="F36:F38"/>
    <mergeCell ref="H36:H38"/>
    <mergeCell ref="AG33:AG35"/>
    <mergeCell ref="AI33:AI35"/>
    <mergeCell ref="AJ33:AJ35"/>
    <mergeCell ref="AK33:AK35"/>
    <mergeCell ref="L33:L35"/>
    <mergeCell ref="M33:M35"/>
    <mergeCell ref="N33:N35"/>
    <mergeCell ref="O33:O35"/>
    <mergeCell ref="P33:P35"/>
    <mergeCell ref="A33:A35"/>
    <mergeCell ref="D33:D35"/>
    <mergeCell ref="E33:E35"/>
    <mergeCell ref="F33:F35"/>
    <mergeCell ref="B33:B35"/>
    <mergeCell ref="B36:B38"/>
    <mergeCell ref="H33:H35"/>
    <mergeCell ref="I33:I35"/>
    <mergeCell ref="AL36:AL38"/>
    <mergeCell ref="D30:D32"/>
    <mergeCell ref="E30:E32"/>
    <mergeCell ref="F30:F32"/>
    <mergeCell ref="H30:H32"/>
    <mergeCell ref="AG27:AG29"/>
    <mergeCell ref="K33:K35"/>
    <mergeCell ref="K30:K32"/>
    <mergeCell ref="L30:L32"/>
    <mergeCell ref="M30:M32"/>
    <mergeCell ref="AB33:AB35"/>
    <mergeCell ref="AC33:AC35"/>
    <mergeCell ref="AD33:AD35"/>
    <mergeCell ref="AE33:AE35"/>
    <mergeCell ref="AF33:AF35"/>
    <mergeCell ref="L27:L29"/>
    <mergeCell ref="M27:M29"/>
    <mergeCell ref="N27:N29"/>
    <mergeCell ref="O27:O29"/>
    <mergeCell ref="P27:P29"/>
    <mergeCell ref="D27:D29"/>
    <mergeCell ref="E27:E29"/>
    <mergeCell ref="F27:F29"/>
    <mergeCell ref="H27:H29"/>
    <mergeCell ref="AK36:AK38"/>
    <mergeCell ref="G36:G38"/>
    <mergeCell ref="AH33:AH35"/>
    <mergeCell ref="AK30:AK32"/>
    <mergeCell ref="AE30:AE32"/>
    <mergeCell ref="AF30:AF32"/>
    <mergeCell ref="N36:N38"/>
    <mergeCell ref="O36:O38"/>
    <mergeCell ref="P36:P38"/>
    <mergeCell ref="AG36:AG38"/>
    <mergeCell ref="AI36:AI38"/>
    <mergeCell ref="AJ36:AJ38"/>
    <mergeCell ref="I36:I38"/>
    <mergeCell ref="J36:J38"/>
    <mergeCell ref="K36:K38"/>
    <mergeCell ref="L36:L38"/>
    <mergeCell ref="M36:M38"/>
    <mergeCell ref="AB36:AB38"/>
    <mergeCell ref="AC36:AC38"/>
    <mergeCell ref="AD36:AD38"/>
    <mergeCell ref="AE36:AE38"/>
    <mergeCell ref="AF36:AF38"/>
    <mergeCell ref="AH36:AH38"/>
    <mergeCell ref="A1:C4"/>
    <mergeCell ref="C7:C8"/>
    <mergeCell ref="C9:C11"/>
    <mergeCell ref="C12:C14"/>
    <mergeCell ref="C15:C17"/>
    <mergeCell ref="C18:C20"/>
    <mergeCell ref="C21:C23"/>
    <mergeCell ref="C24:C26"/>
    <mergeCell ref="C27:C29"/>
    <mergeCell ref="B15:B17"/>
    <mergeCell ref="B18:B20"/>
    <mergeCell ref="B21:B23"/>
    <mergeCell ref="B24:B26"/>
    <mergeCell ref="B7:B8"/>
    <mergeCell ref="B9:B11"/>
    <mergeCell ref="B12:B14"/>
    <mergeCell ref="A18:A20"/>
    <mergeCell ref="A15:A17"/>
    <mergeCell ref="A12:A14"/>
    <mergeCell ref="A9:A11"/>
    <mergeCell ref="A24:A26"/>
    <mergeCell ref="A21:A23"/>
    <mergeCell ref="A27:A29"/>
    <mergeCell ref="B27:B29"/>
    <mergeCell ref="A30:A32"/>
    <mergeCell ref="A39:A41"/>
    <mergeCell ref="B39:B41"/>
    <mergeCell ref="A51:A53"/>
    <mergeCell ref="B51:B53"/>
    <mergeCell ref="B30:B32"/>
    <mergeCell ref="U7:Z7"/>
    <mergeCell ref="C60:C62"/>
    <mergeCell ref="I27:I29"/>
    <mergeCell ref="J27:J29"/>
    <mergeCell ref="K27:K29"/>
    <mergeCell ref="J33:J35"/>
    <mergeCell ref="I30:I32"/>
    <mergeCell ref="J30:J32"/>
    <mergeCell ref="L24:L26"/>
    <mergeCell ref="G9:G11"/>
    <mergeCell ref="G12:G14"/>
    <mergeCell ref="G15:G17"/>
    <mergeCell ref="G18:G20"/>
    <mergeCell ref="G21:G23"/>
    <mergeCell ref="G24:G26"/>
    <mergeCell ref="G27:G29"/>
    <mergeCell ref="G30:G32"/>
    <mergeCell ref="G33:G35"/>
    <mergeCell ref="C66:C68"/>
    <mergeCell ref="C30:C32"/>
    <mergeCell ref="C33:C35"/>
    <mergeCell ref="C36:C38"/>
    <mergeCell ref="C39:C41"/>
    <mergeCell ref="C42:C44"/>
    <mergeCell ref="C45:C47"/>
    <mergeCell ref="C48:C50"/>
    <mergeCell ref="C51:C53"/>
    <mergeCell ref="C54:C56"/>
    <mergeCell ref="C57:C59"/>
  </mergeCells>
  <conditionalFormatting sqref="N9">
    <cfRule type="cellIs" dxfId="90" priority="712" operator="equal">
      <formula>"Catastrófico"</formula>
    </cfRule>
    <cfRule type="cellIs" dxfId="89" priority="713" operator="equal">
      <formula>"Mayor"</formula>
    </cfRule>
    <cfRule type="cellIs" dxfId="88" priority="714" operator="equal">
      <formula>"Moderado"</formula>
    </cfRule>
    <cfRule type="cellIs" dxfId="87" priority="715" operator="equal">
      <formula>"Menor"</formula>
    </cfRule>
    <cfRule type="cellIs" dxfId="86" priority="716" operator="equal">
      <formula>"Leve"</formula>
    </cfRule>
  </conditionalFormatting>
  <conditionalFormatting sqref="P9">
    <cfRule type="cellIs" dxfId="85" priority="708" operator="equal">
      <formula>"Extremo"</formula>
    </cfRule>
    <cfRule type="cellIs" dxfId="84" priority="709" operator="equal">
      <formula>"Alto"</formula>
    </cfRule>
    <cfRule type="cellIs" dxfId="83" priority="710" operator="equal">
      <formula>"Moderado"</formula>
    </cfRule>
    <cfRule type="cellIs" dxfId="82" priority="711" operator="equal">
      <formula>"Bajo"</formula>
    </cfRule>
  </conditionalFormatting>
  <conditionalFormatting sqref="AD9">
    <cfRule type="cellIs" dxfId="81" priority="545" operator="equal">
      <formula>"Catastrófico"</formula>
    </cfRule>
    <cfRule type="cellIs" dxfId="80" priority="546" operator="equal">
      <formula>"Mayor"</formula>
    </cfRule>
    <cfRule type="cellIs" dxfId="79" priority="547" operator="equal">
      <formula>"Moderado"</formula>
    </cfRule>
    <cfRule type="cellIs" dxfId="78" priority="548" operator="equal">
      <formula>"Menor"</formula>
    </cfRule>
    <cfRule type="cellIs" dxfId="77" priority="549" operator="equal">
      <formula>"Leve"</formula>
    </cfRule>
  </conditionalFormatting>
  <conditionalFormatting sqref="AF9">
    <cfRule type="cellIs" dxfId="76" priority="531" operator="equal">
      <formula>"Extremo"</formula>
    </cfRule>
    <cfRule type="cellIs" dxfId="75" priority="532" operator="equal">
      <formula>"Alto"</formula>
    </cfRule>
    <cfRule type="cellIs" dxfId="74" priority="533" operator="equal">
      <formula>"Moderado"</formula>
    </cfRule>
    <cfRule type="cellIs" dxfId="73" priority="534" operator="equal">
      <formula>"Bajo"</formula>
    </cfRule>
  </conditionalFormatting>
  <conditionalFormatting sqref="K9">
    <cfRule type="cellIs" dxfId="72" priority="424" operator="equal">
      <formula>"Muy Alta"</formula>
    </cfRule>
    <cfRule type="cellIs" dxfId="71" priority="425" operator="equal">
      <formula>"Alta"</formula>
    </cfRule>
    <cfRule type="cellIs" dxfId="70" priority="426" operator="equal">
      <formula>"Media"</formula>
    </cfRule>
    <cfRule type="cellIs" dxfId="69" priority="427" operator="equal">
      <formula>"Baja"</formula>
    </cfRule>
    <cfRule type="cellIs" dxfId="68" priority="428" operator="equal">
      <formula>"Muy Baja"</formula>
    </cfRule>
  </conditionalFormatting>
  <conditionalFormatting sqref="K9:K11">
    <cfRule type="expression" dxfId="67" priority="409">
      <formula>IF($K9="Casi seguro",1,0)</formula>
    </cfRule>
    <cfRule type="expression" dxfId="66" priority="410">
      <formula>IF($K9="Probable",1,0)</formula>
    </cfRule>
    <cfRule type="expression" dxfId="65" priority="411">
      <formula>IF($K9="Posible",1,0)</formula>
    </cfRule>
    <cfRule type="expression" dxfId="64" priority="412">
      <formula>IF($K9="Improbable",1,0)</formula>
    </cfRule>
    <cfRule type="expression" dxfId="63" priority="413">
      <formula>IF($K9="Rara vez",1,0)</formula>
    </cfRule>
  </conditionalFormatting>
  <conditionalFormatting sqref="AB9">
    <cfRule type="cellIs" dxfId="62" priority="384" operator="equal">
      <formula>"Muy Alta"</formula>
    </cfRule>
    <cfRule type="cellIs" dxfId="61" priority="385" operator="equal">
      <formula>"Alta"</formula>
    </cfRule>
    <cfRule type="cellIs" dxfId="60" priority="386" operator="equal">
      <formula>"Media"</formula>
    </cfRule>
    <cfRule type="cellIs" dxfId="59" priority="387" operator="equal">
      <formula>"Baja"</formula>
    </cfRule>
    <cfRule type="cellIs" dxfId="58" priority="388" operator="equal">
      <formula>"Muy Baja"</formula>
    </cfRule>
  </conditionalFormatting>
  <conditionalFormatting sqref="AB9:AB11">
    <cfRule type="expression" dxfId="57" priority="369">
      <formula>IF($AB9="Casi seguro",1,0)</formula>
    </cfRule>
    <cfRule type="expression" dxfId="56" priority="370">
      <formula>IF($AB9="Probable",1,0)</formula>
    </cfRule>
    <cfRule type="expression" dxfId="55" priority="371">
      <formula>IF($AB9="Posible",1,0)</formula>
    </cfRule>
    <cfRule type="expression" dxfId="54" priority="372">
      <formula>IF($AB9="Improbable",1,0)</formula>
    </cfRule>
    <cfRule type="expression" dxfId="53" priority="373">
      <formula>IF($AB9="Rara vez",1,0)</formula>
    </cfRule>
  </conditionalFormatting>
  <conditionalFormatting sqref="N12 N15 N18 N21 N24 N27 N30 N33 N36 N39 N42 N45 N48 N51 N54 N57 N60 N63 N66">
    <cfRule type="cellIs" dxfId="52" priority="59" operator="equal">
      <formula>"Catastrófico"</formula>
    </cfRule>
    <cfRule type="cellIs" dxfId="51" priority="60" operator="equal">
      <formula>"Mayor"</formula>
    </cfRule>
    <cfRule type="cellIs" dxfId="50" priority="61" operator="equal">
      <formula>"Moderado"</formula>
    </cfRule>
    <cfRule type="cellIs" dxfId="49" priority="62" operator="equal">
      <formula>"Menor"</formula>
    </cfRule>
    <cfRule type="cellIs" dxfId="48" priority="63" operator="equal">
      <formula>"Leve"</formula>
    </cfRule>
  </conditionalFormatting>
  <conditionalFormatting sqref="P12 P15 P18 P21 P24 P27 P30 P33 P36 P39 P42 P45 P48 P51 P54 P57 P60 P63 P66">
    <cfRule type="cellIs" dxfId="47" priority="55" operator="equal">
      <formula>"Extremo"</formula>
    </cfRule>
    <cfRule type="cellIs" dxfId="46" priority="56" operator="equal">
      <formula>"Alto"</formula>
    </cfRule>
    <cfRule type="cellIs" dxfId="45" priority="57" operator="equal">
      <formula>"Moderado"</formula>
    </cfRule>
    <cfRule type="cellIs" dxfId="44" priority="58" operator="equal">
      <formula>"Bajo"</formula>
    </cfRule>
  </conditionalFormatting>
  <conditionalFormatting sqref="AD12 AD15 AD18 AD21 AD24 AD27 AD30 AD33 AD36 AD39 AD42 AD45 AD48 AD51 AD54 AD57 AD60 AD63 AD66">
    <cfRule type="cellIs" dxfId="43" priority="50" operator="equal">
      <formula>"Catastrófico"</formula>
    </cfRule>
    <cfRule type="cellIs" dxfId="42" priority="51" operator="equal">
      <formula>"Mayor"</formula>
    </cfRule>
    <cfRule type="cellIs" dxfId="41" priority="52" operator="equal">
      <formula>"Moderado"</formula>
    </cfRule>
    <cfRule type="cellIs" dxfId="40" priority="53" operator="equal">
      <formula>"Menor"</formula>
    </cfRule>
    <cfRule type="cellIs" dxfId="39" priority="54" operator="equal">
      <formula>"Leve"</formula>
    </cfRule>
  </conditionalFormatting>
  <conditionalFormatting sqref="AF12 AF15 AF18 AF21 AF24 AF27 AF30 AF33 AF36 AF39 AF42 AF45 AF48 AF51 AF54 AF57 AF60 AF63 AF66">
    <cfRule type="cellIs" dxfId="38" priority="46" operator="equal">
      <formula>"Extremo"</formula>
    </cfRule>
    <cfRule type="cellIs" dxfId="37" priority="47" operator="equal">
      <formula>"Alto"</formula>
    </cfRule>
    <cfRule type="cellIs" dxfId="36" priority="48" operator="equal">
      <formula>"Moderado"</formula>
    </cfRule>
    <cfRule type="cellIs" dxfId="35" priority="49" operator="equal">
      <formula>"Bajo"</formula>
    </cfRule>
  </conditionalFormatting>
  <conditionalFormatting sqref="K12 K15 K18 K21 K24 K27 K30 K33 K36 K39 K42 K45 K48 K51 K54 K57 K60 K63 K66">
    <cfRule type="cellIs" dxfId="34" priority="41" operator="equal">
      <formula>"Muy Alta"</formula>
    </cfRule>
    <cfRule type="cellIs" dxfId="33" priority="42" operator="equal">
      <formula>"Alta"</formula>
    </cfRule>
    <cfRule type="cellIs" dxfId="32" priority="43" operator="equal">
      <formula>"Media"</formula>
    </cfRule>
    <cfRule type="cellIs" dxfId="31" priority="44" operator="equal">
      <formula>"Baja"</formula>
    </cfRule>
    <cfRule type="cellIs" dxfId="30" priority="45" operator="equal">
      <formula>"Muy Baja"</formula>
    </cfRule>
  </conditionalFormatting>
  <conditionalFormatting sqref="K12:K68">
    <cfRule type="expression" dxfId="29" priority="36">
      <formula>IF($K12="Casi seguro",1,0)</formula>
    </cfRule>
    <cfRule type="expression" dxfId="28" priority="37">
      <formula>IF($K12="Probable",1,0)</formula>
    </cfRule>
    <cfRule type="expression" dxfId="27" priority="38">
      <formula>IF($K12="Posible",1,0)</formula>
    </cfRule>
    <cfRule type="expression" dxfId="26" priority="39">
      <formula>IF($K12="Improbable",1,0)</formula>
    </cfRule>
    <cfRule type="expression" dxfId="25" priority="40">
      <formula>IF($K12="Rara vez",1,0)</formula>
    </cfRule>
  </conditionalFormatting>
  <conditionalFormatting sqref="AB12 AB15 AB18 AB21 AB24 AB27 AB30 AB33 AB36 AB39 AB42 AB45 AB48 AB51 AB54 AB57 AB60 AB63 AB66">
    <cfRule type="cellIs" dxfId="24" priority="31" operator="equal">
      <formula>"Muy Alta"</formula>
    </cfRule>
    <cfRule type="cellIs" dxfId="23" priority="32" operator="equal">
      <formula>"Alta"</formula>
    </cfRule>
    <cfRule type="cellIs" dxfId="22" priority="33" operator="equal">
      <formula>"Media"</formula>
    </cfRule>
    <cfRule type="cellIs" dxfId="21" priority="34" operator="equal">
      <formula>"Baja"</formula>
    </cfRule>
    <cfRule type="cellIs" dxfId="20" priority="35" operator="equal">
      <formula>"Muy Baja"</formula>
    </cfRule>
  </conditionalFormatting>
  <conditionalFormatting sqref="AB12:AB68">
    <cfRule type="expression" dxfId="19" priority="26">
      <formula>IF($AB12="Casi seguro",1,0)</formula>
    </cfRule>
    <cfRule type="expression" dxfId="18" priority="27">
      <formula>IF($AB12="Probable",1,0)</formula>
    </cfRule>
    <cfRule type="expression" dxfId="17" priority="28">
      <formula>IF($AB12="Posible",1,0)</formula>
    </cfRule>
    <cfRule type="expression" dxfId="16" priority="29">
      <formula>IF($AB12="Improbable",1,0)</formula>
    </cfRule>
    <cfRule type="expression" dxfId="15" priority="30">
      <formula>IF($AB12="Rara vez",1,0)</formula>
    </cfRule>
  </conditionalFormatting>
  <conditionalFormatting sqref="AI9:AL11">
    <cfRule type="expression" dxfId="14" priority="16">
      <formula>IF(OR($AG9="Evitar",$AG9="Compartir",$AG9="Aceptar",$AG9="Reducir (Transferir)"),1,0)</formula>
    </cfRule>
    <cfRule type="expression" dxfId="13" priority="21">
      <formula>IF(AND($AF9="Moderado",OR($H9="Gestión",$H9="Seguridad de la Información (Pérdida de la Disponibilidad)",$H9="Seguridad de la Información (Pérdida de la Integridad)",$H9="Seguridad de la Información (Pérdida de Confidencialidad)",$H9="Fuga de Capital Intelectual",$H9="Estratégico")),1,0)</formula>
    </cfRule>
    <cfRule type="expression" dxfId="12" priority="25">
      <formula>IF($AF9="Bajo",1,0)</formula>
    </cfRule>
  </conditionalFormatting>
  <conditionalFormatting sqref="AI12:AI17 AK15:AL17 AK12:AK14 AI18:AL68">
    <cfRule type="expression" dxfId="11" priority="10">
      <formula>IF(OR($AG12="Evitar",$AG12="Compartir",$AG12="Aceptar",$AG12="Reducir (Transferir)"),1,0)</formula>
    </cfRule>
    <cfRule type="expression" dxfId="10" priority="11">
      <formula>IF(AND($AF12="Moderado",OR($H12="Gestión",$H12="Seguridad de la Información (Pérdida de la Disponibilidad)",$H12="Seguridad de la Información (Pérdida de la Integridad)",$H12="Seguridad de la Información (Pérdida de Confidencialidad)",$H12="Fuga de Capital Intelectual",$H12="Estratégico")),1,0)</formula>
    </cfRule>
    <cfRule type="expression" dxfId="9" priority="12">
      <formula>IF($AF12="Bajo",1,0)</formula>
    </cfRule>
  </conditionalFormatting>
  <conditionalFormatting sqref="AJ12:AJ14">
    <cfRule type="expression" dxfId="8" priority="7">
      <formula>IF(OR($AG12="Evitar",$AG12="Compartir",$AG12="Aceptar",$AG12="Reducir (Transferir)"),1,0)</formula>
    </cfRule>
    <cfRule type="expression" dxfId="7" priority="8">
      <formula>IF(AND($AF12="Moderado",OR($H12="Gestión",$H12="Seguridad de la Información (Pérdida de la Disponibilidad)",$H12="Seguridad de la Información (Pérdida de la Integridad)",$H12="Seguridad de la Información (Pérdida de Confidencialidad)",$H12="Fuga de Capital Intelectual",$H12="Estratégico")),1,0)</formula>
    </cfRule>
    <cfRule type="expression" dxfId="6" priority="9">
      <formula>IF($AF12="Bajo",1,0)</formula>
    </cfRule>
  </conditionalFormatting>
  <conditionalFormatting sqref="AJ15:AJ17">
    <cfRule type="expression" dxfId="5" priority="4">
      <formula>IF(OR($AG15="Evitar",$AG15="Compartir",$AG15="Aceptar",$AG15="Reducir (Transferir)"),1,0)</formula>
    </cfRule>
    <cfRule type="expression" dxfId="4" priority="5">
      <formula>IF(AND($AF15="Moderado",OR($H15="Gestión",$H15="Seguridad de la Información (Pérdida de la Disponibilidad)",$H15="Seguridad de la Información (Pérdida de la Integridad)",$H15="Seguridad de la Información (Pérdida de Confidencialidad)",$H15="Fuga de Capital Intelectual",$H15="Estratégico")),1,0)</formula>
    </cfRule>
    <cfRule type="expression" dxfId="3" priority="6">
      <formula>IF($AF15="Bajo",1,0)</formula>
    </cfRule>
  </conditionalFormatting>
  <conditionalFormatting sqref="AL12:AL14">
    <cfRule type="expression" dxfId="2" priority="1">
      <formula>IF(OR($AG12="Evitar",$AG12="Compartir",$AG12="Aceptar",$AG12="Reducir (Transferir)"),1,0)</formula>
    </cfRule>
    <cfRule type="expression" dxfId="1" priority="2">
      <formula>IF(AND($AF12="Moderado",OR($H12="Gestión",$H12="Seguridad de la Información (Pérdida de la Disponibilidad)",$H12="Seguridad de la Información (Pérdida de la Integridad)",$H12="Seguridad de la Información (Pérdida de Confidencialidad)",$H12="Fuga de Capital Intelectual",$H12="Estratégico")),1,0)</formula>
    </cfRule>
    <cfRule type="expression" dxfId="0" priority="3">
      <formula>IF($AF12="Bajo",1,0)</formula>
    </cfRule>
  </conditionalFormatting>
  <dataValidations count="1">
    <dataValidation type="list" allowBlank="1" showInputMessage="1" showErrorMessage="1" sqref="AG9:AG68">
      <formula1>IF(OR($H9="Corrupción",$H9="Trámites, OPAs y Consultas de Acceso a la Información Pública",$H9="Lavado de Activos",$H9="Financiación del Terrorismo"),TratamientoCorrupcion,TratamientoV5)</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sheetPr codeName="Hoja2"/>
  <dimension ref="A1:AO79"/>
  <sheetViews>
    <sheetView zoomScale="50" zoomScaleNormal="50" workbookViewId="0">
      <pane ySplit="8" topLeftCell="A19" activePane="bottomLeft" state="frozen"/>
      <selection pane="bottomLeft" activeCell="A30" sqref="A30:A32"/>
    </sheetView>
  </sheetViews>
  <sheetFormatPr baseColWidth="10" defaultColWidth="0" defaultRowHeight="14.4" zeroHeight="1"/>
  <cols>
    <col min="1" max="1" width="4" style="8" bestFit="1" customWidth="1"/>
    <col min="2" max="2" width="19" style="8" customWidth="1"/>
    <col min="3" max="3" width="29.33203125" style="8" customWidth="1"/>
    <col min="4" max="4" width="21.33203125" style="2" customWidth="1"/>
    <col min="5" max="5" width="53.5546875" style="2" customWidth="1"/>
    <col min="6" max="6" width="8.5546875" style="2" hidden="1" customWidth="1"/>
    <col min="7" max="7" width="27.88671875" style="2" hidden="1" customWidth="1"/>
    <col min="8" max="8" width="23.6640625" style="2" hidden="1" customWidth="1"/>
    <col min="9" max="9" width="33.6640625" style="2" hidden="1" customWidth="1"/>
    <col min="10" max="10" width="9.5546875" style="2" hidden="1" customWidth="1"/>
    <col min="11" max="11" width="31.88671875" style="2" hidden="1" customWidth="1"/>
    <col min="12" max="12" width="23.6640625" style="2" hidden="1" customWidth="1"/>
    <col min="13" max="13" width="8.5546875" style="2" customWidth="1"/>
    <col min="14" max="14" width="27.88671875" style="2" customWidth="1"/>
    <col min="15" max="15" width="23.6640625" style="2" customWidth="1"/>
    <col min="16" max="16" width="33.6640625" style="2" customWidth="1"/>
    <col min="17" max="17" width="9.5546875" style="2" customWidth="1"/>
    <col min="18" max="18" width="31.88671875" style="2" customWidth="1"/>
    <col min="19" max="19" width="23.6640625" style="2" customWidth="1"/>
    <col min="20" max="20" width="8.5546875" style="2" customWidth="1"/>
    <col min="21" max="21" width="27.88671875" style="2" customWidth="1"/>
    <col min="22" max="22" width="23.6640625" style="2" customWidth="1"/>
    <col min="23" max="23" width="33.6640625" style="2" customWidth="1"/>
    <col min="24" max="24" width="9.5546875" style="2" customWidth="1"/>
    <col min="25" max="25" width="27.109375" style="2" customWidth="1"/>
    <col min="26" max="26" width="23.6640625" style="2" customWidth="1"/>
    <col min="27" max="27" width="11.44140625" style="2" customWidth="1"/>
    <col min="28" max="41" width="11.44140625" style="2" hidden="1" customWidth="1"/>
    <col min="42" max="16384" width="11.44140625" style="4" hidden="1"/>
  </cols>
  <sheetData>
    <row r="1" spans="1:41" ht="16.5" customHeight="1">
      <c r="A1" s="86"/>
      <c r="B1" s="88"/>
      <c r="C1" s="143" t="s">
        <v>162</v>
      </c>
      <c r="D1" s="143"/>
      <c r="E1" s="143"/>
      <c r="F1" s="143"/>
      <c r="G1" s="143"/>
      <c r="H1" s="143"/>
      <c r="I1" s="143"/>
      <c r="J1" s="143"/>
      <c r="K1" s="143"/>
      <c r="L1" s="143"/>
      <c r="M1" s="143"/>
      <c r="N1" s="143"/>
      <c r="O1" s="143"/>
      <c r="P1" s="143"/>
      <c r="Q1" s="143"/>
      <c r="R1" s="143"/>
      <c r="S1" s="143"/>
      <c r="T1" s="143"/>
      <c r="U1" s="143"/>
      <c r="V1" s="143"/>
      <c r="W1" s="143"/>
      <c r="X1" s="143"/>
      <c r="Y1" s="151" t="s">
        <v>264</v>
      </c>
      <c r="Z1" s="151"/>
      <c r="AA1" s="3"/>
      <c r="AB1" s="3"/>
      <c r="AC1" s="3"/>
      <c r="AD1" s="3"/>
      <c r="AE1" s="3"/>
      <c r="AF1" s="3"/>
      <c r="AG1" s="3"/>
      <c r="AH1" s="3"/>
      <c r="AI1" s="3"/>
      <c r="AJ1" s="3"/>
      <c r="AK1" s="3"/>
      <c r="AL1" s="3"/>
      <c r="AM1" s="3"/>
      <c r="AN1" s="3"/>
      <c r="AO1" s="3"/>
    </row>
    <row r="2" spans="1:41" ht="16.5" customHeight="1">
      <c r="A2" s="89"/>
      <c r="B2" s="91"/>
      <c r="C2" s="143"/>
      <c r="D2" s="143"/>
      <c r="E2" s="143"/>
      <c r="F2" s="143"/>
      <c r="G2" s="143"/>
      <c r="H2" s="143"/>
      <c r="I2" s="143"/>
      <c r="J2" s="143"/>
      <c r="K2" s="143"/>
      <c r="L2" s="143"/>
      <c r="M2" s="143"/>
      <c r="N2" s="143"/>
      <c r="O2" s="143"/>
      <c r="P2" s="143"/>
      <c r="Q2" s="143"/>
      <c r="R2" s="143"/>
      <c r="S2" s="143"/>
      <c r="T2" s="143"/>
      <c r="U2" s="143"/>
      <c r="V2" s="143"/>
      <c r="W2" s="143"/>
      <c r="X2" s="143"/>
      <c r="Y2" s="151" t="s">
        <v>263</v>
      </c>
      <c r="Z2" s="151"/>
      <c r="AA2" s="3"/>
      <c r="AB2" s="3"/>
      <c r="AC2" s="3"/>
      <c r="AD2" s="3"/>
      <c r="AE2" s="3"/>
      <c r="AF2" s="3"/>
      <c r="AG2" s="3"/>
      <c r="AH2" s="3"/>
      <c r="AI2" s="3"/>
      <c r="AJ2" s="3"/>
      <c r="AK2" s="3"/>
      <c r="AL2" s="3"/>
      <c r="AM2" s="3"/>
      <c r="AN2" s="3"/>
      <c r="AO2" s="3"/>
    </row>
    <row r="3" spans="1:41">
      <c r="A3" s="89"/>
      <c r="B3" s="91"/>
      <c r="C3" s="143"/>
      <c r="D3" s="143"/>
      <c r="E3" s="143"/>
      <c r="F3" s="143"/>
      <c r="G3" s="143"/>
      <c r="H3" s="143"/>
      <c r="I3" s="143"/>
      <c r="J3" s="143"/>
      <c r="K3" s="143"/>
      <c r="L3" s="143"/>
      <c r="M3" s="143"/>
      <c r="N3" s="143"/>
      <c r="O3" s="143"/>
      <c r="P3" s="143"/>
      <c r="Q3" s="143"/>
      <c r="R3" s="143"/>
      <c r="S3" s="143"/>
      <c r="T3" s="143"/>
      <c r="U3" s="143"/>
      <c r="V3" s="143"/>
      <c r="W3" s="143"/>
      <c r="X3" s="143"/>
      <c r="Y3" s="151" t="s">
        <v>311</v>
      </c>
      <c r="Z3" s="151"/>
      <c r="AA3" s="3"/>
      <c r="AB3" s="3"/>
      <c r="AC3" s="3"/>
      <c r="AD3" s="3"/>
      <c r="AE3" s="3"/>
      <c r="AF3" s="3"/>
      <c r="AG3" s="3"/>
      <c r="AH3" s="3"/>
      <c r="AI3" s="3"/>
      <c r="AJ3" s="3"/>
      <c r="AK3" s="3"/>
      <c r="AL3" s="3"/>
      <c r="AM3" s="3"/>
      <c r="AN3" s="3"/>
      <c r="AO3" s="3"/>
    </row>
    <row r="4" spans="1:41">
      <c r="A4" s="92"/>
      <c r="B4" s="94"/>
      <c r="C4" s="143"/>
      <c r="D4" s="143"/>
      <c r="E4" s="143"/>
      <c r="F4" s="143"/>
      <c r="G4" s="143"/>
      <c r="H4" s="143"/>
      <c r="I4" s="143"/>
      <c r="J4" s="143"/>
      <c r="K4" s="143"/>
      <c r="L4" s="143"/>
      <c r="M4" s="143"/>
      <c r="N4" s="143"/>
      <c r="O4" s="143"/>
      <c r="P4" s="143"/>
      <c r="Q4" s="143"/>
      <c r="R4" s="143"/>
      <c r="S4" s="143"/>
      <c r="T4" s="143"/>
      <c r="U4" s="143"/>
      <c r="V4" s="143"/>
      <c r="W4" s="143"/>
      <c r="X4" s="143"/>
      <c r="Y4" s="151" t="s">
        <v>355</v>
      </c>
      <c r="Z4" s="151"/>
      <c r="AA4" s="3"/>
      <c r="AB4" s="3"/>
      <c r="AC4" s="3"/>
      <c r="AD4" s="3"/>
      <c r="AE4" s="3"/>
      <c r="AF4" s="3"/>
      <c r="AG4" s="3"/>
      <c r="AH4" s="3"/>
      <c r="AI4" s="3"/>
      <c r="AJ4" s="3"/>
      <c r="AK4" s="3"/>
      <c r="AL4" s="3"/>
      <c r="AM4" s="3"/>
      <c r="AN4" s="3"/>
      <c r="AO4" s="3"/>
    </row>
    <row r="5" spans="1:41">
      <c r="A5" s="12"/>
      <c r="B5" s="15"/>
      <c r="C5" s="12"/>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1:41" ht="15.75" customHeight="1">
      <c r="A6" s="104" t="s">
        <v>109</v>
      </c>
      <c r="B6" s="104"/>
      <c r="C6" s="104"/>
      <c r="D6" s="155"/>
      <c r="E6" s="55" t="s">
        <v>0</v>
      </c>
      <c r="F6" s="208" t="s">
        <v>268</v>
      </c>
      <c r="G6" s="208"/>
      <c r="H6" s="208"/>
      <c r="I6" s="209"/>
      <c r="J6" s="209"/>
      <c r="K6" s="209"/>
      <c r="L6" s="209"/>
      <c r="M6" s="208" t="s">
        <v>269</v>
      </c>
      <c r="N6" s="208"/>
      <c r="O6" s="208"/>
      <c r="P6" s="209"/>
      <c r="Q6" s="209"/>
      <c r="R6" s="209"/>
      <c r="S6" s="209"/>
      <c r="T6" s="208" t="s">
        <v>270</v>
      </c>
      <c r="U6" s="208"/>
      <c r="V6" s="208"/>
      <c r="W6" s="209"/>
      <c r="X6" s="209"/>
      <c r="Y6" s="209"/>
      <c r="Z6" s="209"/>
      <c r="AA6" s="3"/>
      <c r="AB6" s="3"/>
      <c r="AC6" s="3"/>
      <c r="AD6" s="3"/>
      <c r="AE6" s="3"/>
      <c r="AF6" s="3"/>
      <c r="AG6" s="3"/>
      <c r="AH6" s="3"/>
      <c r="AI6" s="3"/>
      <c r="AJ6" s="3"/>
      <c r="AK6" s="3"/>
      <c r="AL6" s="3"/>
      <c r="AM6" s="3"/>
      <c r="AN6" s="3"/>
      <c r="AO6" s="3"/>
    </row>
    <row r="7" spans="1:41" ht="27.75" customHeight="1">
      <c r="A7" s="212" t="s">
        <v>88</v>
      </c>
      <c r="B7" s="120" t="s">
        <v>39</v>
      </c>
      <c r="C7" s="104" t="s">
        <v>1</v>
      </c>
      <c r="D7" s="213" t="s">
        <v>86</v>
      </c>
      <c r="E7" s="155" t="s">
        <v>329</v>
      </c>
      <c r="F7" s="210" t="s">
        <v>33</v>
      </c>
      <c r="G7" s="210"/>
      <c r="H7" s="210"/>
      <c r="I7" s="19" t="s">
        <v>34</v>
      </c>
      <c r="J7" s="211" t="s">
        <v>35</v>
      </c>
      <c r="K7" s="211"/>
      <c r="L7" s="211"/>
      <c r="M7" s="210" t="s">
        <v>33</v>
      </c>
      <c r="N7" s="210"/>
      <c r="O7" s="210"/>
      <c r="P7" s="19" t="s">
        <v>34</v>
      </c>
      <c r="Q7" s="211" t="s">
        <v>35</v>
      </c>
      <c r="R7" s="211"/>
      <c r="S7" s="211"/>
      <c r="T7" s="210" t="s">
        <v>33</v>
      </c>
      <c r="U7" s="210"/>
      <c r="V7" s="210"/>
      <c r="W7" s="19" t="s">
        <v>34</v>
      </c>
      <c r="X7" s="211" t="s">
        <v>35</v>
      </c>
      <c r="Y7" s="211"/>
      <c r="Z7" s="211"/>
      <c r="AA7" s="3"/>
      <c r="AB7" s="3"/>
      <c r="AC7" s="3"/>
      <c r="AD7" s="3"/>
      <c r="AE7" s="3"/>
      <c r="AF7" s="3"/>
      <c r="AG7" s="3"/>
      <c r="AH7" s="3"/>
      <c r="AI7" s="3"/>
      <c r="AJ7" s="3"/>
      <c r="AK7" s="3"/>
      <c r="AL7" s="3"/>
      <c r="AM7" s="3"/>
      <c r="AN7" s="3"/>
      <c r="AO7" s="3"/>
    </row>
    <row r="8" spans="1:41" ht="30.75" customHeight="1">
      <c r="A8" s="212"/>
      <c r="B8" s="120"/>
      <c r="C8" s="104"/>
      <c r="D8" s="213"/>
      <c r="E8" s="155"/>
      <c r="F8" s="41" t="s">
        <v>36</v>
      </c>
      <c r="G8" s="41" t="s">
        <v>30</v>
      </c>
      <c r="H8" s="41" t="s">
        <v>31</v>
      </c>
      <c r="I8" s="42" t="s">
        <v>32</v>
      </c>
      <c r="J8" s="43" t="s">
        <v>36</v>
      </c>
      <c r="K8" s="43" t="s">
        <v>37</v>
      </c>
      <c r="L8" s="43" t="s">
        <v>38</v>
      </c>
      <c r="M8" s="41" t="s">
        <v>36</v>
      </c>
      <c r="N8" s="41" t="s">
        <v>30</v>
      </c>
      <c r="O8" s="41" t="s">
        <v>31</v>
      </c>
      <c r="P8" s="42" t="s">
        <v>32</v>
      </c>
      <c r="Q8" s="43" t="s">
        <v>36</v>
      </c>
      <c r="R8" s="43" t="s">
        <v>37</v>
      </c>
      <c r="S8" s="43" t="s">
        <v>38</v>
      </c>
      <c r="T8" s="41" t="s">
        <v>36</v>
      </c>
      <c r="U8" s="41" t="s">
        <v>30</v>
      </c>
      <c r="V8" s="41" t="s">
        <v>31</v>
      </c>
      <c r="W8" s="42" t="s">
        <v>32</v>
      </c>
      <c r="X8" s="43" t="s">
        <v>36</v>
      </c>
      <c r="Y8" s="43" t="s">
        <v>37</v>
      </c>
      <c r="Z8" s="43" t="s">
        <v>38</v>
      </c>
      <c r="AA8" s="13"/>
      <c r="AB8" s="13"/>
      <c r="AC8" s="13"/>
      <c r="AD8" s="13"/>
      <c r="AE8" s="13"/>
      <c r="AF8" s="13"/>
      <c r="AG8" s="13"/>
      <c r="AH8" s="13"/>
      <c r="AI8" s="13"/>
      <c r="AJ8" s="13"/>
      <c r="AK8" s="13"/>
      <c r="AL8" s="13"/>
      <c r="AM8" s="13"/>
      <c r="AN8" s="13"/>
      <c r="AO8" s="13"/>
    </row>
    <row r="9" spans="1:41" ht="16.5" customHeight="1">
      <c r="A9" s="132">
        <v>1</v>
      </c>
      <c r="B9" s="158" t="str">
        <f>IF('2. Identificación del Riesgo'!B9:B11="","",'2. Identificación del Riesgo'!B9:B11)</f>
        <v>Gestión del Talento Humano</v>
      </c>
      <c r="C9" s="133" t="str">
        <f>IF('2. Identificación del Riesgo'!G9:G11="","",'2. Identificación del Riesgo'!G9:G11)</f>
        <v>Posibilidad de Afectación Económica o Presupuestal por Vinculacion o retiro de servidor publico de manera inadecuado debido a desconocimiento del procedimiento.</v>
      </c>
      <c r="D9" s="133" t="str">
        <f>IF('2. Identificación del Riesgo'!H9:H11="","",'2. Identificación del Riesgo'!H9:H11)</f>
        <v>Gestión</v>
      </c>
      <c r="E9" s="214" t="str">
        <f>IF('7. Mapa de Riesgos General'!AI9:AI11="","",'7. Mapa de Riesgos General'!AI9:AI11)</f>
        <v>1) Actualizar los procedimientos de vinculación y desvinculación, describiendo las actividades de control que mitiguen dicho riesgo. 100%</v>
      </c>
      <c r="F9" s="205"/>
      <c r="G9" s="206"/>
      <c r="H9" s="206"/>
      <c r="I9" s="207"/>
      <c r="J9" s="205"/>
      <c r="K9" s="207"/>
      <c r="L9" s="207"/>
      <c r="M9" s="205"/>
      <c r="N9" s="206"/>
      <c r="O9" s="206"/>
      <c r="P9" s="207"/>
      <c r="Q9" s="205"/>
      <c r="R9" s="207"/>
      <c r="S9" s="207"/>
      <c r="T9" s="205"/>
      <c r="U9" s="206"/>
      <c r="V9" s="206"/>
      <c r="W9" s="207"/>
      <c r="X9" s="205"/>
      <c r="Y9" s="207"/>
      <c r="Z9" s="207"/>
      <c r="AA9" s="14"/>
      <c r="AB9" s="14"/>
      <c r="AC9" s="14"/>
      <c r="AD9" s="14"/>
      <c r="AE9" s="14"/>
      <c r="AF9" s="14"/>
      <c r="AG9" s="14"/>
      <c r="AH9" s="14"/>
      <c r="AI9" s="14"/>
      <c r="AJ9" s="14"/>
      <c r="AK9" s="14"/>
      <c r="AL9" s="14"/>
      <c r="AM9" s="14"/>
      <c r="AN9" s="14"/>
      <c r="AO9" s="14"/>
    </row>
    <row r="10" spans="1:41">
      <c r="A10" s="132"/>
      <c r="B10" s="158"/>
      <c r="C10" s="133"/>
      <c r="D10" s="133"/>
      <c r="E10" s="214"/>
      <c r="F10" s="201"/>
      <c r="G10" s="203"/>
      <c r="H10" s="203"/>
      <c r="I10" s="203"/>
      <c r="J10" s="201"/>
      <c r="K10" s="203"/>
      <c r="L10" s="203"/>
      <c r="M10" s="201"/>
      <c r="N10" s="203"/>
      <c r="O10" s="203"/>
      <c r="P10" s="203"/>
      <c r="Q10" s="201"/>
      <c r="R10" s="203"/>
      <c r="S10" s="203"/>
      <c r="T10" s="201"/>
      <c r="U10" s="203"/>
      <c r="V10" s="203"/>
      <c r="W10" s="203"/>
      <c r="X10" s="201"/>
      <c r="Y10" s="203"/>
      <c r="Z10" s="203"/>
      <c r="AA10" s="3"/>
      <c r="AB10" s="3"/>
      <c r="AC10" s="3"/>
      <c r="AD10" s="3"/>
      <c r="AE10" s="3"/>
      <c r="AF10" s="3"/>
      <c r="AG10" s="3"/>
      <c r="AH10" s="3"/>
      <c r="AI10" s="3"/>
      <c r="AJ10" s="3"/>
      <c r="AK10" s="3"/>
      <c r="AL10" s="3"/>
      <c r="AM10" s="3"/>
      <c r="AN10" s="3"/>
      <c r="AO10" s="3"/>
    </row>
    <row r="11" spans="1:41">
      <c r="A11" s="132"/>
      <c r="B11" s="158"/>
      <c r="C11" s="133"/>
      <c r="D11" s="133"/>
      <c r="E11" s="214"/>
      <c r="F11" s="201"/>
      <c r="G11" s="203"/>
      <c r="H11" s="203"/>
      <c r="I11" s="203"/>
      <c r="J11" s="201"/>
      <c r="K11" s="203"/>
      <c r="L11" s="203"/>
      <c r="M11" s="201"/>
      <c r="N11" s="203"/>
      <c r="O11" s="203"/>
      <c r="P11" s="203"/>
      <c r="Q11" s="201"/>
      <c r="R11" s="203"/>
      <c r="S11" s="203"/>
      <c r="T11" s="201"/>
      <c r="U11" s="203"/>
      <c r="V11" s="203"/>
      <c r="W11" s="203"/>
      <c r="X11" s="201"/>
      <c r="Y11" s="203"/>
      <c r="Z11" s="203"/>
      <c r="AA11" s="3"/>
      <c r="AB11" s="3"/>
      <c r="AC11" s="3"/>
      <c r="AD11" s="3"/>
      <c r="AE11" s="3"/>
      <c r="AF11" s="3"/>
      <c r="AG11" s="3"/>
      <c r="AH11" s="3"/>
      <c r="AI11" s="3"/>
      <c r="AJ11" s="3"/>
      <c r="AK11" s="3"/>
      <c r="AL11" s="3"/>
      <c r="AM11" s="3"/>
      <c r="AN11" s="3"/>
      <c r="AO11" s="3"/>
    </row>
    <row r="12" spans="1:41" ht="16.5" customHeight="1">
      <c r="A12" s="132">
        <v>2</v>
      </c>
      <c r="B12" s="158" t="str">
        <f>IF('2. Identificación del Riesgo'!B12:B14="","",'2. Identificación del Riesgo'!B12:B14)</f>
        <v>Gestión del Talento Humano</v>
      </c>
      <c r="C12" s="133" t="str">
        <f>IF('2. Identificación del Riesgo'!G12:G14="","",'2. Identificación del Riesgo'!G12:G14)</f>
        <v>Posibilidad de Afectación Económica o Presupuestal por la Inadecuada liquidacion de la nomina debido al Desconocimiento del procedimiento y normatividad vigente.</v>
      </c>
      <c r="D12" s="133" t="str">
        <f>IF('2. Identificación del Riesgo'!H12:H14="","",'2. Identificación del Riesgo'!H12:H14)</f>
        <v>Gestión</v>
      </c>
      <c r="E12" s="214" t="str">
        <f>IF('7. Mapa de Riesgos General'!AI12:AI14="","",'7. Mapa de Riesgos General'!AI12:AI14)</f>
        <v>1) Actualizar a los funcionarios con la normatividad vigente. 50%
2) Revisar y actualizar el procedimiento de nomina. 50%</v>
      </c>
      <c r="F12" s="200"/>
      <c r="G12" s="202"/>
      <c r="H12" s="202"/>
      <c r="I12" s="204"/>
      <c r="J12" s="200"/>
      <c r="K12" s="204"/>
      <c r="L12" s="204"/>
      <c r="M12" s="200"/>
      <c r="N12" s="202"/>
      <c r="O12" s="202"/>
      <c r="P12" s="204" t="s">
        <v>411</v>
      </c>
      <c r="Q12" s="200"/>
      <c r="R12" s="204"/>
      <c r="S12" s="204"/>
      <c r="T12" s="200"/>
      <c r="U12" s="202"/>
      <c r="V12" s="202"/>
      <c r="W12" s="204" t="s">
        <v>489</v>
      </c>
      <c r="X12" s="200"/>
      <c r="Y12" s="204"/>
      <c r="Z12" s="204"/>
      <c r="AA12" s="3"/>
      <c r="AB12" s="3"/>
      <c r="AC12" s="3"/>
      <c r="AD12" s="3"/>
      <c r="AE12" s="3"/>
      <c r="AF12" s="3"/>
      <c r="AG12" s="3"/>
      <c r="AH12" s="3"/>
      <c r="AI12" s="3"/>
      <c r="AJ12" s="3"/>
      <c r="AK12" s="3"/>
      <c r="AL12" s="3"/>
      <c r="AM12" s="3"/>
      <c r="AN12" s="3"/>
      <c r="AO12" s="3"/>
    </row>
    <row r="13" spans="1:41">
      <c r="A13" s="132"/>
      <c r="B13" s="158"/>
      <c r="C13" s="133"/>
      <c r="D13" s="133"/>
      <c r="E13" s="214"/>
      <c r="F13" s="201"/>
      <c r="G13" s="203"/>
      <c r="H13" s="203"/>
      <c r="I13" s="203"/>
      <c r="J13" s="201"/>
      <c r="K13" s="203"/>
      <c r="L13" s="203"/>
      <c r="M13" s="201"/>
      <c r="N13" s="203"/>
      <c r="O13" s="203"/>
      <c r="P13" s="203"/>
      <c r="Q13" s="201"/>
      <c r="R13" s="203"/>
      <c r="S13" s="203"/>
      <c r="T13" s="201"/>
      <c r="U13" s="203"/>
      <c r="V13" s="203"/>
      <c r="W13" s="203"/>
      <c r="X13" s="201"/>
      <c r="Y13" s="203"/>
      <c r="Z13" s="203"/>
      <c r="AA13" s="3"/>
      <c r="AB13" s="3"/>
      <c r="AC13" s="3"/>
      <c r="AD13" s="3"/>
      <c r="AE13" s="3"/>
      <c r="AF13" s="3"/>
      <c r="AG13" s="3"/>
      <c r="AH13" s="3"/>
      <c r="AI13" s="3"/>
      <c r="AJ13" s="3"/>
      <c r="AK13" s="3"/>
      <c r="AL13" s="3"/>
      <c r="AM13" s="3"/>
      <c r="AN13" s="3"/>
      <c r="AO13" s="3"/>
    </row>
    <row r="14" spans="1:41">
      <c r="A14" s="132"/>
      <c r="B14" s="158"/>
      <c r="C14" s="133"/>
      <c r="D14" s="133"/>
      <c r="E14" s="214"/>
      <c r="F14" s="201"/>
      <c r="G14" s="203"/>
      <c r="H14" s="203"/>
      <c r="I14" s="203"/>
      <c r="J14" s="201"/>
      <c r="K14" s="203"/>
      <c r="L14" s="203"/>
      <c r="M14" s="201"/>
      <c r="N14" s="203"/>
      <c r="O14" s="203"/>
      <c r="P14" s="203"/>
      <c r="Q14" s="201"/>
      <c r="R14" s="203"/>
      <c r="S14" s="203"/>
      <c r="T14" s="201"/>
      <c r="U14" s="203"/>
      <c r="V14" s="203"/>
      <c r="W14" s="203"/>
      <c r="X14" s="201"/>
      <c r="Y14" s="203"/>
      <c r="Z14" s="203"/>
      <c r="AA14" s="3"/>
      <c r="AB14" s="3"/>
      <c r="AC14" s="3"/>
      <c r="AD14" s="3"/>
      <c r="AE14" s="3"/>
      <c r="AF14" s="3"/>
      <c r="AG14" s="3"/>
      <c r="AH14" s="3"/>
      <c r="AI14" s="3"/>
      <c r="AJ14" s="3"/>
      <c r="AK14" s="3"/>
      <c r="AL14" s="3"/>
      <c r="AM14" s="3"/>
      <c r="AN14" s="3"/>
      <c r="AO14" s="3"/>
    </row>
    <row r="15" spans="1:41" ht="16.5" customHeight="1">
      <c r="A15" s="132">
        <v>3</v>
      </c>
      <c r="B15" s="158" t="str">
        <f>IF('2. Identificación del Riesgo'!B15:B17="","",'2. Identificación del Riesgo'!B15:B17)</f>
        <v>Gestión del Talento Humano</v>
      </c>
      <c r="C15" s="133" t="str">
        <f>IF('2. Identificación del Riesgo'!G15:G17="","",'2. Identificación del Riesgo'!G15:G17)</f>
        <v>Posibilidad de Afectación Económica o Presupuestal por incumplimienhto del Plan Anual de SST debido a Falta de planeación de las actividades enmarcadas en plan de trabajo de SST.</v>
      </c>
      <c r="D15" s="133" t="str">
        <f>IF('2. Identificación del Riesgo'!H15:H17="","",'2. Identificación del Riesgo'!H15:H17)</f>
        <v>Gestión</v>
      </c>
      <c r="E15" s="214" t="str">
        <f>IF('7. Mapa de Riesgos General'!AI15:AI17="","",'7. Mapa de Riesgos General'!AI15:AI17)</f>
        <v>1) Realizar el plan de trabajo (cronograma) de las actividades del sistema de gestión de SST. 50%
2) Seguimiento cuatrimestral al plan de trabajo de SST</v>
      </c>
      <c r="F15" s="200"/>
      <c r="G15" s="202"/>
      <c r="H15" s="202"/>
      <c r="I15" s="204"/>
      <c r="J15" s="200"/>
      <c r="K15" s="204"/>
      <c r="L15" s="204"/>
      <c r="M15" s="200"/>
      <c r="N15" s="202"/>
      <c r="O15" s="202"/>
      <c r="P15" s="204" t="s">
        <v>411</v>
      </c>
      <c r="Q15" s="200"/>
      <c r="R15" s="204"/>
      <c r="S15" s="204"/>
      <c r="T15" s="200"/>
      <c r="U15" s="202"/>
      <c r="V15" s="202"/>
      <c r="W15" s="204" t="s">
        <v>489</v>
      </c>
      <c r="X15" s="200"/>
      <c r="Y15" s="204"/>
      <c r="Z15" s="204"/>
      <c r="AA15" s="3"/>
      <c r="AB15" s="3"/>
      <c r="AC15" s="3"/>
      <c r="AD15" s="3"/>
      <c r="AE15" s="3"/>
      <c r="AF15" s="3"/>
      <c r="AG15" s="3"/>
      <c r="AH15" s="3"/>
      <c r="AI15" s="3"/>
      <c r="AJ15" s="3"/>
      <c r="AK15" s="3"/>
      <c r="AL15" s="3"/>
      <c r="AM15" s="3"/>
      <c r="AN15" s="3"/>
      <c r="AO15" s="3"/>
    </row>
    <row r="16" spans="1:41">
      <c r="A16" s="132"/>
      <c r="B16" s="158"/>
      <c r="C16" s="133"/>
      <c r="D16" s="133"/>
      <c r="E16" s="214"/>
      <c r="F16" s="201"/>
      <c r="G16" s="203"/>
      <c r="H16" s="203"/>
      <c r="I16" s="203"/>
      <c r="J16" s="201"/>
      <c r="K16" s="203"/>
      <c r="L16" s="203"/>
      <c r="M16" s="201"/>
      <c r="N16" s="203"/>
      <c r="O16" s="203"/>
      <c r="P16" s="203"/>
      <c r="Q16" s="201"/>
      <c r="R16" s="203"/>
      <c r="S16" s="203"/>
      <c r="T16" s="201"/>
      <c r="U16" s="203"/>
      <c r="V16" s="203"/>
      <c r="W16" s="203"/>
      <c r="X16" s="201"/>
      <c r="Y16" s="203"/>
      <c r="Z16" s="203"/>
      <c r="AA16" s="3"/>
      <c r="AB16" s="3"/>
      <c r="AC16" s="3"/>
      <c r="AD16" s="3"/>
      <c r="AE16" s="3"/>
      <c r="AF16" s="3"/>
      <c r="AG16" s="3"/>
      <c r="AH16" s="3"/>
      <c r="AI16" s="3"/>
      <c r="AJ16" s="3"/>
      <c r="AK16" s="3"/>
      <c r="AL16" s="3"/>
      <c r="AM16" s="3"/>
      <c r="AN16" s="3"/>
      <c r="AO16" s="3"/>
    </row>
    <row r="17" spans="1:41">
      <c r="A17" s="132"/>
      <c r="B17" s="158"/>
      <c r="C17" s="133"/>
      <c r="D17" s="133"/>
      <c r="E17" s="214"/>
      <c r="F17" s="201"/>
      <c r="G17" s="203"/>
      <c r="H17" s="203"/>
      <c r="I17" s="203"/>
      <c r="J17" s="201"/>
      <c r="K17" s="203"/>
      <c r="L17" s="203"/>
      <c r="M17" s="201"/>
      <c r="N17" s="203"/>
      <c r="O17" s="203"/>
      <c r="P17" s="203"/>
      <c r="Q17" s="201"/>
      <c r="R17" s="203"/>
      <c r="S17" s="203"/>
      <c r="T17" s="201"/>
      <c r="U17" s="203"/>
      <c r="V17" s="203"/>
      <c r="W17" s="203"/>
      <c r="X17" s="201"/>
      <c r="Y17" s="203"/>
      <c r="Z17" s="203"/>
      <c r="AA17" s="3"/>
      <c r="AB17" s="3"/>
      <c r="AC17" s="3"/>
      <c r="AD17" s="3"/>
      <c r="AE17" s="3"/>
      <c r="AF17" s="3"/>
      <c r="AG17" s="3"/>
      <c r="AH17" s="3"/>
      <c r="AI17" s="3"/>
      <c r="AJ17" s="3"/>
      <c r="AK17" s="3"/>
      <c r="AL17" s="3"/>
      <c r="AM17" s="3"/>
      <c r="AN17" s="3"/>
      <c r="AO17" s="3"/>
    </row>
    <row r="18" spans="1:41" ht="16.5" customHeight="1">
      <c r="A18" s="132">
        <v>4</v>
      </c>
      <c r="B18" s="158" t="str">
        <f>IF('2. Identificación del Riesgo'!B18:B20="","",'2. Identificación del Riesgo'!B18:B20)</f>
        <v>Gestión del Talento Humano</v>
      </c>
      <c r="C18" s="133" t="str">
        <f>IF('2. Identificación del Riesgo'!G18:G20="","",'2. Identificación del Riesgo'!G18:G20)</f>
        <v>Posibilidad de Afectación Económica o Presupuestal por errores en la elaboracion de los actos administrativos debido al Desconocimiento de la normatividad vigente.</v>
      </c>
      <c r="D18" s="133" t="str">
        <f>IF('2. Identificación del Riesgo'!H18:H20="","",'2. Identificación del Riesgo'!H18:H20)</f>
        <v>Gestión</v>
      </c>
      <c r="E18" s="214" t="str">
        <f>IF('7. Mapa de Riesgos General'!AI18:AI20="","",'7. Mapa de Riesgos General'!AI18:AI20)</f>
        <v>1) Actualizar procedimiento de situaciones administrativas (incluyendo la normatividad vigente) 100%</v>
      </c>
      <c r="F18" s="200"/>
      <c r="G18" s="202"/>
      <c r="H18" s="202"/>
      <c r="I18" s="204"/>
      <c r="J18" s="200"/>
      <c r="K18" s="204"/>
      <c r="L18" s="204"/>
      <c r="M18" s="200"/>
      <c r="N18" s="202"/>
      <c r="O18" s="202"/>
      <c r="P18" s="204" t="s">
        <v>411</v>
      </c>
      <c r="Q18" s="200"/>
      <c r="R18" s="204"/>
      <c r="S18" s="204"/>
      <c r="T18" s="200"/>
      <c r="U18" s="202"/>
      <c r="V18" s="202"/>
      <c r="W18" s="204" t="s">
        <v>489</v>
      </c>
      <c r="X18" s="200"/>
      <c r="Y18" s="204"/>
      <c r="Z18" s="204"/>
      <c r="AA18" s="3"/>
      <c r="AB18" s="3"/>
      <c r="AC18" s="3"/>
      <c r="AD18" s="3"/>
      <c r="AE18" s="3"/>
      <c r="AF18" s="3"/>
      <c r="AG18" s="3"/>
      <c r="AH18" s="3"/>
      <c r="AI18" s="3"/>
      <c r="AJ18" s="3"/>
      <c r="AK18" s="3"/>
      <c r="AL18" s="3"/>
      <c r="AM18" s="3"/>
      <c r="AN18" s="3"/>
      <c r="AO18" s="3"/>
    </row>
    <row r="19" spans="1:41">
      <c r="A19" s="132"/>
      <c r="B19" s="158"/>
      <c r="C19" s="133"/>
      <c r="D19" s="133"/>
      <c r="E19" s="214"/>
      <c r="F19" s="201"/>
      <c r="G19" s="203"/>
      <c r="H19" s="203"/>
      <c r="I19" s="203"/>
      <c r="J19" s="201"/>
      <c r="K19" s="203"/>
      <c r="L19" s="203"/>
      <c r="M19" s="201"/>
      <c r="N19" s="203"/>
      <c r="O19" s="203"/>
      <c r="P19" s="203"/>
      <c r="Q19" s="201"/>
      <c r="R19" s="203"/>
      <c r="S19" s="203"/>
      <c r="T19" s="201"/>
      <c r="U19" s="203"/>
      <c r="V19" s="203"/>
      <c r="W19" s="203"/>
      <c r="X19" s="201"/>
      <c r="Y19" s="203"/>
      <c r="Z19" s="203"/>
      <c r="AA19" s="3"/>
      <c r="AB19" s="3"/>
      <c r="AC19" s="3"/>
      <c r="AD19" s="3"/>
      <c r="AE19" s="3"/>
      <c r="AF19" s="3"/>
      <c r="AG19" s="3"/>
      <c r="AH19" s="3"/>
      <c r="AI19" s="3"/>
      <c r="AJ19" s="3"/>
      <c r="AK19" s="3"/>
      <c r="AL19" s="3"/>
      <c r="AM19" s="3"/>
      <c r="AN19" s="3"/>
      <c r="AO19" s="3"/>
    </row>
    <row r="20" spans="1:41">
      <c r="A20" s="132"/>
      <c r="B20" s="158"/>
      <c r="C20" s="133"/>
      <c r="D20" s="133"/>
      <c r="E20" s="214"/>
      <c r="F20" s="201"/>
      <c r="G20" s="203"/>
      <c r="H20" s="203"/>
      <c r="I20" s="203"/>
      <c r="J20" s="201"/>
      <c r="K20" s="203"/>
      <c r="L20" s="203"/>
      <c r="M20" s="201"/>
      <c r="N20" s="203"/>
      <c r="O20" s="203"/>
      <c r="P20" s="203"/>
      <c r="Q20" s="201"/>
      <c r="R20" s="203"/>
      <c r="S20" s="203"/>
      <c r="T20" s="201"/>
      <c r="U20" s="203"/>
      <c r="V20" s="203"/>
      <c r="W20" s="203"/>
      <c r="X20" s="201"/>
      <c r="Y20" s="203"/>
      <c r="Z20" s="203"/>
      <c r="AA20" s="3"/>
      <c r="AB20" s="3"/>
      <c r="AC20" s="3"/>
      <c r="AD20" s="3"/>
      <c r="AE20" s="3"/>
      <c r="AF20" s="3"/>
      <c r="AG20" s="3"/>
      <c r="AH20" s="3"/>
      <c r="AI20" s="3"/>
      <c r="AJ20" s="3"/>
      <c r="AK20" s="3"/>
      <c r="AL20" s="3"/>
      <c r="AM20" s="3"/>
      <c r="AN20" s="3"/>
      <c r="AO20" s="3"/>
    </row>
    <row r="21" spans="1:41" ht="16.5" customHeight="1">
      <c r="A21" s="132">
        <v>5</v>
      </c>
      <c r="B21" s="158" t="str">
        <f>IF('2. Identificación del Riesgo'!B21:B23="","",'2. Identificación del Riesgo'!B21:B23)</f>
        <v>Gestión del Talento Humano</v>
      </c>
      <c r="C21" s="133" t="str">
        <f>IF('2. Identificación del Riesgo'!G21:G23="","",'2. Identificación del Riesgo'!G21:G23)</f>
        <v>Posibilidad de Afectación Económica o Presupuestal por la perdida de informacion de las historias laborales debido al Desconocimiento del procedimiento de historia laboral.</v>
      </c>
      <c r="D21" s="133" t="str">
        <f>IF('2. Identificación del Riesgo'!H21:H23="","",'2. Identificación del Riesgo'!H21:H23)</f>
        <v>Gestión</v>
      </c>
      <c r="E21" s="214" t="str">
        <f>IF('7. Mapa de Riesgos General'!AI21:AI23="","",'7. Mapa de Riesgos General'!AI21:AI23)</f>
        <v>1) Realizar capacitación entre gestion documental y gestion del talento humano para el buen manejo de la historia laboral. 50%
2) Tener una solo funcionario que realiza la alimentación y/o actualizacion de la historia laboral. 50%</v>
      </c>
      <c r="F21" s="200"/>
      <c r="G21" s="202"/>
      <c r="H21" s="202"/>
      <c r="I21" s="204"/>
      <c r="J21" s="200"/>
      <c r="K21" s="204"/>
      <c r="L21" s="204"/>
      <c r="M21" s="200"/>
      <c r="N21" s="202"/>
      <c r="O21" s="202"/>
      <c r="P21" s="204" t="s">
        <v>411</v>
      </c>
      <c r="Q21" s="200"/>
      <c r="R21" s="204"/>
      <c r="S21" s="204"/>
      <c r="T21" s="200"/>
      <c r="U21" s="202"/>
      <c r="V21" s="202"/>
      <c r="W21" s="204" t="s">
        <v>489</v>
      </c>
      <c r="X21" s="200"/>
      <c r="Y21" s="204"/>
      <c r="Z21" s="204"/>
      <c r="AA21" s="3"/>
      <c r="AB21" s="3"/>
      <c r="AC21" s="3"/>
      <c r="AD21" s="3"/>
      <c r="AE21" s="3"/>
      <c r="AF21" s="3"/>
      <c r="AG21" s="3"/>
      <c r="AH21" s="3"/>
      <c r="AI21" s="3"/>
      <c r="AJ21" s="3"/>
      <c r="AK21" s="3"/>
      <c r="AL21" s="3"/>
      <c r="AM21" s="3"/>
      <c r="AN21" s="3"/>
      <c r="AO21" s="3"/>
    </row>
    <row r="22" spans="1:41">
      <c r="A22" s="132"/>
      <c r="B22" s="158"/>
      <c r="C22" s="133"/>
      <c r="D22" s="133"/>
      <c r="E22" s="214"/>
      <c r="F22" s="201"/>
      <c r="G22" s="203"/>
      <c r="H22" s="203"/>
      <c r="I22" s="203"/>
      <c r="J22" s="201"/>
      <c r="K22" s="203"/>
      <c r="L22" s="203"/>
      <c r="M22" s="201"/>
      <c r="N22" s="203"/>
      <c r="O22" s="203"/>
      <c r="P22" s="203"/>
      <c r="Q22" s="201"/>
      <c r="R22" s="203"/>
      <c r="S22" s="203"/>
      <c r="T22" s="201"/>
      <c r="U22" s="203"/>
      <c r="V22" s="203"/>
      <c r="W22" s="203"/>
      <c r="X22" s="201"/>
      <c r="Y22" s="203"/>
      <c r="Z22" s="203"/>
      <c r="AA22" s="3"/>
      <c r="AB22" s="3"/>
      <c r="AC22" s="3"/>
      <c r="AD22" s="3"/>
      <c r="AE22" s="3"/>
      <c r="AF22" s="3"/>
      <c r="AG22" s="3"/>
      <c r="AH22" s="3"/>
      <c r="AI22" s="3"/>
      <c r="AJ22" s="3"/>
      <c r="AK22" s="3"/>
      <c r="AL22" s="3"/>
      <c r="AM22" s="3"/>
      <c r="AN22" s="3"/>
      <c r="AO22" s="3"/>
    </row>
    <row r="23" spans="1:41">
      <c r="A23" s="132"/>
      <c r="B23" s="158"/>
      <c r="C23" s="133"/>
      <c r="D23" s="133"/>
      <c r="E23" s="214"/>
      <c r="F23" s="201"/>
      <c r="G23" s="203"/>
      <c r="H23" s="203"/>
      <c r="I23" s="203"/>
      <c r="J23" s="201"/>
      <c r="K23" s="203"/>
      <c r="L23" s="203"/>
      <c r="M23" s="201"/>
      <c r="N23" s="203"/>
      <c r="O23" s="203"/>
      <c r="P23" s="203"/>
      <c r="Q23" s="201"/>
      <c r="R23" s="203"/>
      <c r="S23" s="203"/>
      <c r="T23" s="201"/>
      <c r="U23" s="203"/>
      <c r="V23" s="203"/>
      <c r="W23" s="203"/>
      <c r="X23" s="201"/>
      <c r="Y23" s="203"/>
      <c r="Z23" s="203"/>
      <c r="AA23" s="3"/>
      <c r="AB23" s="3"/>
      <c r="AC23" s="3"/>
      <c r="AD23" s="3"/>
      <c r="AE23" s="3"/>
      <c r="AF23" s="3"/>
      <c r="AG23" s="3"/>
      <c r="AH23" s="3"/>
      <c r="AI23" s="3"/>
      <c r="AJ23" s="3"/>
      <c r="AK23" s="3"/>
      <c r="AL23" s="3"/>
      <c r="AM23" s="3"/>
      <c r="AN23" s="3"/>
      <c r="AO23" s="3"/>
    </row>
    <row r="24" spans="1:41" ht="16.5" customHeight="1">
      <c r="A24" s="132">
        <v>6</v>
      </c>
      <c r="B24" s="158" t="str">
        <f>IF('2. Identificación del Riesgo'!B24:B26="","",'2. Identificación del Riesgo'!B24:B26)</f>
        <v>Gestión del Talento Humano</v>
      </c>
      <c r="C24" s="133" t="str">
        <f>IF('2. Identificación del Riesgo'!G24:G26="","",'2. Identificación del Riesgo'!G24:G26)</f>
        <v>Posibilidad de Afectación Económica o Presupuestal por el Incumplimiento del Decreto 612 del 2018 debido a la no adecuada planeación en la ejecución del plan estratégico del talento humano.</v>
      </c>
      <c r="D24" s="133" t="str">
        <f>IF('2. Identificación del Riesgo'!H24:H26="","",'2. Identificación del Riesgo'!H24:H26)</f>
        <v>Gestión</v>
      </c>
      <c r="E24" s="214" t="str">
        <f>IF('7. Mapa de Riesgos General'!AI24:AI26="","",'7. Mapa de Riesgos General'!AI24:AI26)</f>
        <v>1) Presentación de informes en los tiempos establecidos. 50%
2) Realización cronograma de trabajo del plan estrategico. 50%</v>
      </c>
      <c r="F24" s="200"/>
      <c r="G24" s="202"/>
      <c r="H24" s="202"/>
      <c r="I24" s="204"/>
      <c r="J24" s="200"/>
      <c r="K24" s="204"/>
      <c r="L24" s="204"/>
      <c r="M24" s="200"/>
      <c r="N24" s="202"/>
      <c r="O24" s="202"/>
      <c r="P24" s="204" t="s">
        <v>411</v>
      </c>
      <c r="Q24" s="200"/>
      <c r="R24" s="204"/>
      <c r="S24" s="204"/>
      <c r="T24" s="200"/>
      <c r="U24" s="202"/>
      <c r="V24" s="202"/>
      <c r="W24" s="204" t="s">
        <v>489</v>
      </c>
      <c r="X24" s="200"/>
      <c r="Y24" s="204"/>
      <c r="Z24" s="204"/>
      <c r="AA24" s="3"/>
      <c r="AB24" s="3"/>
      <c r="AC24" s="3"/>
      <c r="AD24" s="3"/>
      <c r="AE24" s="3"/>
      <c r="AF24" s="3"/>
      <c r="AG24" s="3"/>
      <c r="AH24" s="3"/>
      <c r="AI24" s="3"/>
      <c r="AJ24" s="3"/>
      <c r="AK24" s="3"/>
      <c r="AL24" s="3"/>
      <c r="AM24" s="3"/>
      <c r="AN24" s="3"/>
      <c r="AO24" s="3"/>
    </row>
    <row r="25" spans="1:41">
      <c r="A25" s="132"/>
      <c r="B25" s="158"/>
      <c r="C25" s="133"/>
      <c r="D25" s="133"/>
      <c r="E25" s="214"/>
      <c r="F25" s="201"/>
      <c r="G25" s="203"/>
      <c r="H25" s="203"/>
      <c r="I25" s="203"/>
      <c r="J25" s="201"/>
      <c r="K25" s="203"/>
      <c r="L25" s="203"/>
      <c r="M25" s="201"/>
      <c r="N25" s="203"/>
      <c r="O25" s="203"/>
      <c r="P25" s="203"/>
      <c r="Q25" s="201"/>
      <c r="R25" s="203"/>
      <c r="S25" s="203"/>
      <c r="T25" s="201"/>
      <c r="U25" s="203"/>
      <c r="V25" s="203"/>
      <c r="W25" s="203"/>
      <c r="X25" s="201"/>
      <c r="Y25" s="203"/>
      <c r="Z25" s="203"/>
      <c r="AA25" s="3"/>
      <c r="AB25" s="3"/>
      <c r="AC25" s="3"/>
      <c r="AD25" s="3"/>
      <c r="AE25" s="3"/>
      <c r="AF25" s="3"/>
      <c r="AG25" s="3"/>
      <c r="AH25" s="3"/>
      <c r="AI25" s="3"/>
      <c r="AJ25" s="3"/>
      <c r="AK25" s="3"/>
      <c r="AL25" s="3"/>
      <c r="AM25" s="3"/>
      <c r="AN25" s="3"/>
      <c r="AO25" s="3"/>
    </row>
    <row r="26" spans="1:41">
      <c r="A26" s="132"/>
      <c r="B26" s="158"/>
      <c r="C26" s="133"/>
      <c r="D26" s="133"/>
      <c r="E26" s="214"/>
      <c r="F26" s="201"/>
      <c r="G26" s="203"/>
      <c r="H26" s="203"/>
      <c r="I26" s="203"/>
      <c r="J26" s="201"/>
      <c r="K26" s="203"/>
      <c r="L26" s="203"/>
      <c r="M26" s="201"/>
      <c r="N26" s="203"/>
      <c r="O26" s="203"/>
      <c r="P26" s="203"/>
      <c r="Q26" s="201"/>
      <c r="R26" s="203"/>
      <c r="S26" s="203"/>
      <c r="T26" s="201"/>
      <c r="U26" s="203"/>
      <c r="V26" s="203"/>
      <c r="W26" s="203"/>
      <c r="X26" s="201"/>
      <c r="Y26" s="203"/>
      <c r="Z26" s="203"/>
      <c r="AA26" s="3"/>
      <c r="AB26" s="3"/>
      <c r="AC26" s="3"/>
      <c r="AD26" s="3"/>
      <c r="AE26" s="3"/>
      <c r="AF26" s="3"/>
      <c r="AG26" s="3"/>
      <c r="AH26" s="3"/>
      <c r="AI26" s="3"/>
      <c r="AJ26" s="3"/>
      <c r="AK26" s="3"/>
      <c r="AL26" s="3"/>
      <c r="AM26" s="3"/>
      <c r="AN26" s="3"/>
      <c r="AO26" s="3"/>
    </row>
    <row r="27" spans="1:41" ht="16.5" customHeight="1">
      <c r="A27" s="132">
        <v>7</v>
      </c>
      <c r="B27" s="158" t="str">
        <f>IF('2. Identificación del Riesgo'!B27:B29="","",'2. Identificación del Riesgo'!B27:B29)</f>
        <v>Gestión del Talento Humano</v>
      </c>
      <c r="C27" s="133" t="str">
        <f>IF('2. Identificación del Riesgo'!G27:G29="","",'2. Identificación del Riesgo'!G27:G29)</f>
        <v>Posibilidad de afectación economica o presupuestal, por la alta rotación de personal de planta, debido a la falta de lineamientos y herramientas institucionalizados para una adecuada trasferencia de conocimiento.</v>
      </c>
      <c r="D27" s="133" t="str">
        <f>IF('2. Identificación del Riesgo'!H27:H29="","",'2. Identificación del Riesgo'!H27:H29)</f>
        <v>Fuga de Capital Intelectual</v>
      </c>
      <c r="E27" s="214" t="str">
        <f>IF('7. Mapa de Riesgos General'!AI27:AI29="","",'7. Mapa de Riesgos General'!AI27:AI29)</f>
        <v>1) Identificación y diligenciamiento del mapa de conocimiento tacito y explicito por procesos (40%).
2) Fortalecimiento de los lineamientos de transferencia de conocimiento actuales, producto de las capacitaciones brindadas a los funcionarios (30%).
3) Fortalecimiento de la transferencia de conocimiento en los eventos de rotación de personal (30%).</v>
      </c>
      <c r="F27" s="200"/>
      <c r="G27" s="202"/>
      <c r="H27" s="202"/>
      <c r="I27" s="204"/>
      <c r="J27" s="200"/>
      <c r="K27" s="204"/>
      <c r="L27" s="204"/>
      <c r="M27" s="200"/>
      <c r="N27" s="202"/>
      <c r="O27" s="202"/>
      <c r="P27" s="204"/>
      <c r="Q27" s="200"/>
      <c r="R27" s="204"/>
      <c r="S27" s="204"/>
      <c r="T27" s="200"/>
      <c r="U27" s="202"/>
      <c r="V27" s="202"/>
      <c r="W27" s="204" t="s">
        <v>490</v>
      </c>
      <c r="X27" s="200"/>
      <c r="Y27" s="204"/>
      <c r="Z27" s="204"/>
      <c r="AA27" s="3"/>
      <c r="AB27" s="3"/>
      <c r="AC27" s="3"/>
      <c r="AD27" s="3"/>
      <c r="AE27" s="3"/>
      <c r="AF27" s="3"/>
      <c r="AG27" s="3"/>
      <c r="AH27" s="3"/>
      <c r="AI27" s="3"/>
      <c r="AJ27" s="3"/>
      <c r="AK27" s="3"/>
      <c r="AL27" s="3"/>
      <c r="AM27" s="3"/>
      <c r="AN27" s="3"/>
      <c r="AO27" s="3"/>
    </row>
    <row r="28" spans="1:41">
      <c r="A28" s="132"/>
      <c r="B28" s="158"/>
      <c r="C28" s="133"/>
      <c r="D28" s="133"/>
      <c r="E28" s="214"/>
      <c r="F28" s="201"/>
      <c r="G28" s="203"/>
      <c r="H28" s="203"/>
      <c r="I28" s="203"/>
      <c r="J28" s="201"/>
      <c r="K28" s="203"/>
      <c r="L28" s="203"/>
      <c r="M28" s="201"/>
      <c r="N28" s="203"/>
      <c r="O28" s="203"/>
      <c r="P28" s="203"/>
      <c r="Q28" s="201"/>
      <c r="R28" s="203"/>
      <c r="S28" s="203"/>
      <c r="T28" s="201"/>
      <c r="U28" s="203"/>
      <c r="V28" s="203"/>
      <c r="W28" s="203"/>
      <c r="X28" s="201"/>
      <c r="Y28" s="203"/>
      <c r="Z28" s="203"/>
      <c r="AA28" s="3"/>
      <c r="AB28" s="3"/>
      <c r="AC28" s="3"/>
      <c r="AD28" s="3"/>
      <c r="AE28" s="3"/>
      <c r="AF28" s="3"/>
      <c r="AG28" s="3"/>
      <c r="AH28" s="3"/>
      <c r="AI28" s="3"/>
      <c r="AJ28" s="3"/>
      <c r="AK28" s="3"/>
      <c r="AL28" s="3"/>
      <c r="AM28" s="3"/>
      <c r="AN28" s="3"/>
      <c r="AO28" s="3"/>
    </row>
    <row r="29" spans="1:41">
      <c r="A29" s="132"/>
      <c r="B29" s="158"/>
      <c r="C29" s="133"/>
      <c r="D29" s="133"/>
      <c r="E29" s="214"/>
      <c r="F29" s="201"/>
      <c r="G29" s="203"/>
      <c r="H29" s="203"/>
      <c r="I29" s="203"/>
      <c r="J29" s="201"/>
      <c r="K29" s="203"/>
      <c r="L29" s="203"/>
      <c r="M29" s="201"/>
      <c r="N29" s="203"/>
      <c r="O29" s="203"/>
      <c r="P29" s="203"/>
      <c r="Q29" s="201"/>
      <c r="R29" s="203"/>
      <c r="S29" s="203"/>
      <c r="T29" s="201"/>
      <c r="U29" s="203"/>
      <c r="V29" s="203"/>
      <c r="W29" s="203"/>
      <c r="X29" s="201"/>
      <c r="Y29" s="203"/>
      <c r="Z29" s="203"/>
      <c r="AA29" s="3"/>
      <c r="AB29" s="3"/>
      <c r="AC29" s="3"/>
      <c r="AD29" s="3"/>
      <c r="AE29" s="3"/>
      <c r="AF29" s="3"/>
      <c r="AG29" s="3"/>
      <c r="AH29" s="3"/>
      <c r="AI29" s="3"/>
      <c r="AJ29" s="3"/>
      <c r="AK29" s="3"/>
      <c r="AL29" s="3"/>
      <c r="AM29" s="3"/>
      <c r="AN29" s="3"/>
      <c r="AO29" s="3"/>
    </row>
    <row r="30" spans="1:41" ht="16.5" customHeight="1">
      <c r="A30" s="132">
        <v>8</v>
      </c>
      <c r="B30" s="158" t="str">
        <f>IF('2. Identificación del Riesgo'!B30:B32="","",'2. Identificación del Riesgo'!B30:B32)</f>
        <v>Gestión del Talento Humano</v>
      </c>
      <c r="C30" s="133" t="str">
        <f>IF('2. Identificación del Riesgo'!G30:G32="","",'2. Identificación del Riesgo'!G30:G32)</f>
        <v>Posibilidad de afectación economica o presupuestal, por debilidades en la revisión de los productos entregados por los contratistas de prestación de servicios, debido a la falta de lineamientos y herramientas institucionalizados para una adecuada trasferencia de conocimiento.</v>
      </c>
      <c r="D30" s="133" t="str">
        <f>IF('2. Identificación del Riesgo'!H30:H32="","",'2. Identificación del Riesgo'!H30:H32)</f>
        <v>Fuga de Capital Intelectual</v>
      </c>
      <c r="E30" s="214" t="str">
        <f>IF('7. Mapa de Riesgos General'!AI30:AI32="","",'7. Mapa de Riesgos General'!AI30:AI32)</f>
        <v/>
      </c>
      <c r="F30" s="200"/>
      <c r="G30" s="202"/>
      <c r="H30" s="202"/>
      <c r="I30" s="204"/>
      <c r="J30" s="200"/>
      <c r="K30" s="204"/>
      <c r="L30" s="204"/>
      <c r="M30" s="200"/>
      <c r="N30" s="202"/>
      <c r="O30" s="202"/>
      <c r="P30" s="204"/>
      <c r="Q30" s="200"/>
      <c r="R30" s="204"/>
      <c r="S30" s="204"/>
      <c r="T30" s="200"/>
      <c r="U30" s="202"/>
      <c r="V30" s="202"/>
      <c r="W30" s="204" t="s">
        <v>489</v>
      </c>
      <c r="X30" s="200"/>
      <c r="Y30" s="204"/>
      <c r="Z30" s="204"/>
      <c r="AA30" s="3"/>
      <c r="AB30" s="3"/>
      <c r="AC30" s="3"/>
      <c r="AD30" s="3"/>
      <c r="AE30" s="3"/>
      <c r="AF30" s="3"/>
      <c r="AG30" s="3"/>
      <c r="AH30" s="3"/>
      <c r="AI30" s="3"/>
      <c r="AJ30" s="3"/>
      <c r="AK30" s="3"/>
      <c r="AL30" s="3"/>
      <c r="AM30" s="3"/>
      <c r="AN30" s="3"/>
      <c r="AO30" s="3"/>
    </row>
    <row r="31" spans="1:41">
      <c r="A31" s="132"/>
      <c r="B31" s="158"/>
      <c r="C31" s="133"/>
      <c r="D31" s="133"/>
      <c r="E31" s="214"/>
      <c r="F31" s="201"/>
      <c r="G31" s="203"/>
      <c r="H31" s="203"/>
      <c r="I31" s="203"/>
      <c r="J31" s="201"/>
      <c r="K31" s="203"/>
      <c r="L31" s="203"/>
      <c r="M31" s="201"/>
      <c r="N31" s="203"/>
      <c r="O31" s="203"/>
      <c r="P31" s="203"/>
      <c r="Q31" s="201"/>
      <c r="R31" s="203"/>
      <c r="S31" s="203"/>
      <c r="T31" s="201"/>
      <c r="U31" s="203"/>
      <c r="V31" s="203"/>
      <c r="W31" s="203"/>
      <c r="X31" s="201"/>
      <c r="Y31" s="203"/>
      <c r="Z31" s="203"/>
      <c r="AA31" s="3"/>
      <c r="AB31" s="3"/>
      <c r="AC31" s="3"/>
      <c r="AD31" s="3"/>
      <c r="AE31" s="3"/>
      <c r="AF31" s="3"/>
      <c r="AG31" s="3"/>
      <c r="AH31" s="3"/>
      <c r="AI31" s="3"/>
      <c r="AJ31" s="3"/>
      <c r="AK31" s="3"/>
      <c r="AL31" s="3"/>
      <c r="AM31" s="3"/>
      <c r="AN31" s="3"/>
      <c r="AO31" s="3"/>
    </row>
    <row r="32" spans="1:41">
      <c r="A32" s="132"/>
      <c r="B32" s="158"/>
      <c r="C32" s="133"/>
      <c r="D32" s="133"/>
      <c r="E32" s="214"/>
      <c r="F32" s="201"/>
      <c r="G32" s="203"/>
      <c r="H32" s="203"/>
      <c r="I32" s="203"/>
      <c r="J32" s="201"/>
      <c r="K32" s="203"/>
      <c r="L32" s="203"/>
      <c r="M32" s="201"/>
      <c r="N32" s="203"/>
      <c r="O32" s="203"/>
      <c r="P32" s="203"/>
      <c r="Q32" s="201"/>
      <c r="R32" s="203"/>
      <c r="S32" s="203"/>
      <c r="T32" s="201"/>
      <c r="U32" s="203"/>
      <c r="V32" s="203"/>
      <c r="W32" s="203"/>
      <c r="X32" s="201"/>
      <c r="Y32" s="203"/>
      <c r="Z32" s="203"/>
      <c r="AA32" s="3"/>
      <c r="AB32" s="3"/>
      <c r="AC32" s="3"/>
      <c r="AD32" s="3"/>
      <c r="AE32" s="3"/>
      <c r="AF32" s="3"/>
      <c r="AG32" s="3"/>
      <c r="AH32" s="3"/>
      <c r="AI32" s="3"/>
      <c r="AJ32" s="3"/>
      <c r="AK32" s="3"/>
      <c r="AL32" s="3"/>
      <c r="AM32" s="3"/>
      <c r="AN32" s="3"/>
      <c r="AO32" s="3"/>
    </row>
    <row r="33" spans="1:41" ht="16.5" customHeight="1">
      <c r="A33" s="132">
        <v>9</v>
      </c>
      <c r="B33" s="158" t="str">
        <f>IF('2. Identificación del Riesgo'!B33:B35="","",'2. Identificación del Riesgo'!B33:B35)</f>
        <v>Gestión del Talento Humano</v>
      </c>
      <c r="C33" s="133" t="str">
        <f>IF('2. Identificación del Riesgo'!G33:G35="","",'2. Identificación del Riesgo'!G33:G35)</f>
        <v>Posibilidad de afectación economica, reputacional y perdida de la confidencialidad de la información almacenada en las carpetas compartidas de cada proceso, debido a las debilidades en la solicitud oportuna para la actualizacion de los permisos de la carpetas compartidas.</v>
      </c>
      <c r="D33" s="133" t="str">
        <f>IF('2. Identificación del Riesgo'!H33:H35="","",'2. Identificación del Riesgo'!H33:H35)</f>
        <v>Seguridad de la Información (Pérdida de Confidencialidad)</v>
      </c>
      <c r="E33" s="214" t="str">
        <f>IF('7. Mapa de Riesgos General'!AI33:AI35="","",'7. Mapa de Riesgos General'!AI33:AI35)</f>
        <v>1) Solicitar el reporte de permisos de las carpetas compartidas (NAS) a la Oficina TIC y solicitar en caso de ser necesario, mediante mesa de servicio, los ajustes y accesos correspondientes. (100%)</v>
      </c>
      <c r="F33" s="200"/>
      <c r="G33" s="202"/>
      <c r="H33" s="202"/>
      <c r="I33" s="204"/>
      <c r="J33" s="200"/>
      <c r="K33" s="204"/>
      <c r="L33" s="204"/>
      <c r="M33" s="200"/>
      <c r="N33" s="202"/>
      <c r="O33" s="202"/>
      <c r="P33" s="204"/>
      <c r="Q33" s="200"/>
      <c r="R33" s="204"/>
      <c r="S33" s="204"/>
      <c r="T33" s="200"/>
      <c r="U33" s="202"/>
      <c r="V33" s="202"/>
      <c r="W33" s="204" t="s">
        <v>489</v>
      </c>
      <c r="X33" s="200"/>
      <c r="Y33" s="204"/>
      <c r="Z33" s="204"/>
      <c r="AA33" s="3"/>
      <c r="AB33" s="3"/>
      <c r="AC33" s="3"/>
      <c r="AD33" s="3"/>
      <c r="AE33" s="3"/>
      <c r="AF33" s="3"/>
      <c r="AG33" s="3"/>
      <c r="AH33" s="3"/>
      <c r="AI33" s="3"/>
      <c r="AJ33" s="3"/>
      <c r="AK33" s="3"/>
      <c r="AL33" s="3"/>
      <c r="AM33" s="3"/>
      <c r="AN33" s="3"/>
      <c r="AO33" s="3"/>
    </row>
    <row r="34" spans="1:41">
      <c r="A34" s="132"/>
      <c r="B34" s="158"/>
      <c r="C34" s="133"/>
      <c r="D34" s="133"/>
      <c r="E34" s="214"/>
      <c r="F34" s="201"/>
      <c r="G34" s="203"/>
      <c r="H34" s="203"/>
      <c r="I34" s="203"/>
      <c r="J34" s="201"/>
      <c r="K34" s="203"/>
      <c r="L34" s="203"/>
      <c r="M34" s="201"/>
      <c r="N34" s="203"/>
      <c r="O34" s="203"/>
      <c r="P34" s="203"/>
      <c r="Q34" s="201"/>
      <c r="R34" s="203"/>
      <c r="S34" s="203"/>
      <c r="T34" s="201"/>
      <c r="U34" s="203"/>
      <c r="V34" s="203"/>
      <c r="W34" s="203"/>
      <c r="X34" s="201"/>
      <c r="Y34" s="203"/>
      <c r="Z34" s="203"/>
      <c r="AA34" s="3"/>
      <c r="AB34" s="3"/>
      <c r="AC34" s="3"/>
      <c r="AD34" s="3"/>
      <c r="AE34" s="3"/>
      <c r="AF34" s="3"/>
      <c r="AG34" s="3"/>
      <c r="AH34" s="3"/>
      <c r="AI34" s="3"/>
      <c r="AJ34" s="3"/>
      <c r="AK34" s="3"/>
      <c r="AL34" s="3"/>
      <c r="AM34" s="3"/>
      <c r="AN34" s="3"/>
      <c r="AO34" s="3"/>
    </row>
    <row r="35" spans="1:41">
      <c r="A35" s="132"/>
      <c r="B35" s="158"/>
      <c r="C35" s="133"/>
      <c r="D35" s="133"/>
      <c r="E35" s="214"/>
      <c r="F35" s="201"/>
      <c r="G35" s="203"/>
      <c r="H35" s="203"/>
      <c r="I35" s="203"/>
      <c r="J35" s="201"/>
      <c r="K35" s="203"/>
      <c r="L35" s="203"/>
      <c r="M35" s="201"/>
      <c r="N35" s="203"/>
      <c r="O35" s="203"/>
      <c r="P35" s="203"/>
      <c r="Q35" s="201"/>
      <c r="R35" s="203"/>
      <c r="S35" s="203"/>
      <c r="T35" s="201"/>
      <c r="U35" s="203"/>
      <c r="V35" s="203"/>
      <c r="W35" s="203"/>
      <c r="X35" s="201"/>
      <c r="Y35" s="203"/>
      <c r="Z35" s="203"/>
      <c r="AA35" s="3"/>
      <c r="AB35" s="3"/>
      <c r="AC35" s="3"/>
      <c r="AD35" s="3"/>
      <c r="AE35" s="3"/>
      <c r="AF35" s="3"/>
      <c r="AG35" s="3"/>
      <c r="AH35" s="3"/>
      <c r="AI35" s="3"/>
      <c r="AJ35" s="3"/>
      <c r="AK35" s="3"/>
      <c r="AL35" s="3"/>
      <c r="AM35" s="3"/>
      <c r="AN35" s="3"/>
      <c r="AO35" s="3"/>
    </row>
    <row r="36" spans="1:41" ht="16.5" customHeight="1">
      <c r="A36" s="132">
        <v>10</v>
      </c>
      <c r="B36" s="158" t="str">
        <f>IF('2. Identificación del Riesgo'!B36:B38="","",'2. Identificación del Riesgo'!B36:B38)</f>
        <v>Gestión del Talento Humano</v>
      </c>
      <c r="C36" s="133" t="str">
        <f>IF('2. Identificación del Riesgo'!G36:G38="","",'2. Identificación del Riesgo'!G36:G38)</f>
        <v>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v>
      </c>
      <c r="D36" s="133" t="str">
        <f>IF('2. Identificación del Riesgo'!H36:H38="","",'2. Identificación del Riesgo'!H36:H38)</f>
        <v>Seguridad de la Información (Pérdida de la Integridad)</v>
      </c>
      <c r="E36" s="214" t="str">
        <f>IF('7. Mapa de Riesgos General'!AI36:AI38="","",'7. Mapa de Riesgos General'!AI36:AI38)</f>
        <v>1) Solicitar el acceso a traves de VPN para todos los funcionarios y contratistas que lo requieran, de acuerdo a la necesidad de cada uno de ellos. (100%)
2) Realizar por parte de los funcionarios y contratistas (minimo el 50%), el curso virtual de ciberseguridad, gestionado por el proceso TIC.</v>
      </c>
      <c r="F36" s="200"/>
      <c r="G36" s="202"/>
      <c r="H36" s="202"/>
      <c r="I36" s="204"/>
      <c r="J36" s="200"/>
      <c r="K36" s="204"/>
      <c r="L36" s="204"/>
      <c r="M36" s="200"/>
      <c r="N36" s="202"/>
      <c r="O36" s="202"/>
      <c r="P36" s="204"/>
      <c r="Q36" s="200"/>
      <c r="R36" s="204"/>
      <c r="S36" s="204"/>
      <c r="T36" s="200"/>
      <c r="U36" s="202"/>
      <c r="V36" s="202"/>
      <c r="W36" s="204" t="s">
        <v>489</v>
      </c>
      <c r="X36" s="200"/>
      <c r="Y36" s="204"/>
      <c r="Z36" s="204"/>
      <c r="AA36" s="3"/>
      <c r="AB36" s="3"/>
      <c r="AC36" s="3"/>
      <c r="AD36" s="3"/>
      <c r="AE36" s="3"/>
      <c r="AF36" s="3"/>
      <c r="AG36" s="3"/>
      <c r="AH36" s="3"/>
      <c r="AI36" s="3"/>
      <c r="AJ36" s="3"/>
      <c r="AK36" s="3"/>
      <c r="AL36" s="3"/>
      <c r="AM36" s="3"/>
      <c r="AN36" s="3"/>
      <c r="AO36" s="3"/>
    </row>
    <row r="37" spans="1:41">
      <c r="A37" s="132"/>
      <c r="B37" s="158"/>
      <c r="C37" s="133"/>
      <c r="D37" s="133"/>
      <c r="E37" s="214"/>
      <c r="F37" s="201"/>
      <c r="G37" s="203"/>
      <c r="H37" s="203"/>
      <c r="I37" s="203"/>
      <c r="J37" s="201"/>
      <c r="K37" s="203"/>
      <c r="L37" s="203"/>
      <c r="M37" s="201"/>
      <c r="N37" s="203"/>
      <c r="O37" s="203"/>
      <c r="P37" s="203"/>
      <c r="Q37" s="201"/>
      <c r="R37" s="203"/>
      <c r="S37" s="203"/>
      <c r="T37" s="201"/>
      <c r="U37" s="203"/>
      <c r="V37" s="203"/>
      <c r="W37" s="203"/>
      <c r="X37" s="201"/>
      <c r="Y37" s="203"/>
      <c r="Z37" s="203"/>
      <c r="AA37" s="3"/>
      <c r="AB37" s="3"/>
      <c r="AC37" s="3"/>
      <c r="AD37" s="3"/>
      <c r="AE37" s="3"/>
      <c r="AF37" s="3"/>
      <c r="AG37" s="3"/>
      <c r="AH37" s="3"/>
      <c r="AI37" s="3"/>
      <c r="AJ37" s="3"/>
      <c r="AK37" s="3"/>
      <c r="AL37" s="3"/>
      <c r="AM37" s="3"/>
      <c r="AN37" s="3"/>
      <c r="AO37" s="3"/>
    </row>
    <row r="38" spans="1:41">
      <c r="A38" s="132"/>
      <c r="B38" s="158"/>
      <c r="C38" s="133"/>
      <c r="D38" s="133"/>
      <c r="E38" s="214"/>
      <c r="F38" s="201"/>
      <c r="G38" s="203"/>
      <c r="H38" s="203"/>
      <c r="I38" s="203"/>
      <c r="J38" s="201"/>
      <c r="K38" s="203"/>
      <c r="L38" s="203"/>
      <c r="M38" s="201"/>
      <c r="N38" s="203"/>
      <c r="O38" s="203"/>
      <c r="P38" s="203"/>
      <c r="Q38" s="201"/>
      <c r="R38" s="203"/>
      <c r="S38" s="203"/>
      <c r="T38" s="201"/>
      <c r="U38" s="203"/>
      <c r="V38" s="203"/>
      <c r="W38" s="203"/>
      <c r="X38" s="201"/>
      <c r="Y38" s="203"/>
      <c r="Z38" s="203"/>
      <c r="AA38" s="3"/>
      <c r="AB38" s="3"/>
      <c r="AC38" s="3"/>
      <c r="AD38" s="3"/>
      <c r="AE38" s="3"/>
      <c r="AF38" s="3"/>
      <c r="AG38" s="3"/>
      <c r="AH38" s="3"/>
      <c r="AI38" s="3"/>
      <c r="AJ38" s="3"/>
      <c r="AK38" s="3"/>
      <c r="AL38" s="3"/>
      <c r="AM38" s="3"/>
      <c r="AN38" s="3"/>
      <c r="AO38" s="3"/>
    </row>
    <row r="39" spans="1:41" ht="16.5" customHeight="1">
      <c r="A39" s="132">
        <v>11</v>
      </c>
      <c r="B39" s="158" t="str">
        <f>IF('2. Identificación del Riesgo'!B39:B41="","",'2. Identificación del Riesgo'!B39:B41)</f>
        <v>Gestión del Talento Humano</v>
      </c>
      <c r="C39" s="133" t="str">
        <f>IF('2. Identificación del Riesgo'!G39:G41="","",'2. Identificación del Riesgo'!G39:G41)</f>
        <v>Posibilidad de afectación economica o presupuestal cuando un funcionario presenta un conflicto de intereses pero no se declara impedido para desempeñar sus funciones, ante una situación en la que puede tener un interes particular o directo que afecte su regulación, gestión, control o decisiones, debido a la falta de seguimiento a los casos declarados por los funcionarios de la Entidad en la plataforma del SIDEAP.</v>
      </c>
      <c r="D39" s="133" t="str">
        <f>IF('2. Identificación del Riesgo'!H39:H41="","",'2. Identificación del Riesgo'!H39:H41)</f>
        <v>Corrupción</v>
      </c>
      <c r="E39" s="214" t="str">
        <f>IF('7. Mapa de Riesgos General'!AI39:AI41="","",'7. Mapa de Riesgos General'!AI39:AI41)</f>
        <v>1) Establecer y documentar los lineamientos necesarios para subsanar los conflictos de intereses que presenten los funcionarios, de acuerdo a las competencias del proceso de talento humanos. (30%).
2) Identificar y requerir a los funcionarios que declararon un conflicto de intereses, para conocer a profundidad los casos y las acciones que se puedan tomar desde las competencias del proceso. (30%).
3) Realizar una Matriz de seguimiento a los casos declarados por los funcionarios como conflicto de interes. (15%)
4) Sensibilizar a los funcionarios de la Entidad en materia de conflicto de interes (fundamento legal, buenas practicas, concpetos, etc). (25%)</v>
      </c>
      <c r="F39" s="200"/>
      <c r="G39" s="202"/>
      <c r="H39" s="202"/>
      <c r="I39" s="204"/>
      <c r="J39" s="200"/>
      <c r="K39" s="204"/>
      <c r="L39" s="204"/>
      <c r="M39" s="200"/>
      <c r="N39" s="202"/>
      <c r="O39" s="202"/>
      <c r="P39" s="204"/>
      <c r="Q39" s="200"/>
      <c r="R39" s="204"/>
      <c r="S39" s="204"/>
      <c r="T39" s="200"/>
      <c r="U39" s="202"/>
      <c r="V39" s="202"/>
      <c r="W39" s="204" t="s">
        <v>489</v>
      </c>
      <c r="X39" s="200"/>
      <c r="Y39" s="204"/>
      <c r="Z39" s="204"/>
      <c r="AA39" s="3"/>
      <c r="AB39" s="3"/>
      <c r="AC39" s="3"/>
      <c r="AD39" s="3"/>
      <c r="AE39" s="3"/>
      <c r="AF39" s="3"/>
      <c r="AG39" s="3"/>
      <c r="AH39" s="3"/>
      <c r="AI39" s="3"/>
      <c r="AJ39" s="3"/>
      <c r="AK39" s="3"/>
      <c r="AL39" s="3"/>
      <c r="AM39" s="3"/>
      <c r="AN39" s="3"/>
      <c r="AO39" s="3"/>
    </row>
    <row r="40" spans="1:41">
      <c r="A40" s="132"/>
      <c r="B40" s="158"/>
      <c r="C40" s="133"/>
      <c r="D40" s="133"/>
      <c r="E40" s="214"/>
      <c r="F40" s="201"/>
      <c r="G40" s="203"/>
      <c r="H40" s="203"/>
      <c r="I40" s="203"/>
      <c r="J40" s="201"/>
      <c r="K40" s="203"/>
      <c r="L40" s="203"/>
      <c r="M40" s="201"/>
      <c r="N40" s="203"/>
      <c r="O40" s="203"/>
      <c r="P40" s="203"/>
      <c r="Q40" s="201"/>
      <c r="R40" s="203"/>
      <c r="S40" s="203"/>
      <c r="T40" s="201"/>
      <c r="U40" s="203"/>
      <c r="V40" s="203"/>
      <c r="W40" s="203"/>
      <c r="X40" s="201"/>
      <c r="Y40" s="203"/>
      <c r="Z40" s="203"/>
      <c r="AA40" s="3"/>
      <c r="AB40" s="3"/>
      <c r="AC40" s="3"/>
      <c r="AD40" s="3"/>
      <c r="AE40" s="3"/>
      <c r="AF40" s="3"/>
      <c r="AG40" s="3"/>
      <c r="AH40" s="3"/>
      <c r="AI40" s="3"/>
      <c r="AJ40" s="3"/>
      <c r="AK40" s="3"/>
      <c r="AL40" s="3"/>
      <c r="AM40" s="3"/>
      <c r="AN40" s="3"/>
      <c r="AO40" s="3"/>
    </row>
    <row r="41" spans="1:41">
      <c r="A41" s="132"/>
      <c r="B41" s="158"/>
      <c r="C41" s="133"/>
      <c r="D41" s="133"/>
      <c r="E41" s="214"/>
      <c r="F41" s="201"/>
      <c r="G41" s="203"/>
      <c r="H41" s="203"/>
      <c r="I41" s="203"/>
      <c r="J41" s="201"/>
      <c r="K41" s="203"/>
      <c r="L41" s="203"/>
      <c r="M41" s="201"/>
      <c r="N41" s="203"/>
      <c r="O41" s="203"/>
      <c r="P41" s="203"/>
      <c r="Q41" s="201"/>
      <c r="R41" s="203"/>
      <c r="S41" s="203"/>
      <c r="T41" s="201"/>
      <c r="U41" s="203"/>
      <c r="V41" s="203"/>
      <c r="W41" s="203"/>
      <c r="X41" s="201"/>
      <c r="Y41" s="203"/>
      <c r="Z41" s="203"/>
      <c r="AA41" s="3"/>
      <c r="AB41" s="3"/>
      <c r="AC41" s="3"/>
      <c r="AD41" s="3"/>
      <c r="AE41" s="3"/>
      <c r="AF41" s="3"/>
      <c r="AG41" s="3"/>
      <c r="AH41" s="3"/>
      <c r="AI41" s="3"/>
      <c r="AJ41" s="3"/>
      <c r="AK41" s="3"/>
      <c r="AL41" s="3"/>
      <c r="AM41" s="3"/>
      <c r="AN41" s="3"/>
      <c r="AO41" s="3"/>
    </row>
    <row r="42" spans="1:41" ht="16.5" customHeight="1">
      <c r="A42" s="132">
        <v>12</v>
      </c>
      <c r="B42" s="158" t="str">
        <f>IF('2. Identificación del Riesgo'!B42:B44="","",'2. Identificación del Riesgo'!B42:B44)</f>
        <v/>
      </c>
      <c r="C42" s="133" t="str">
        <f>IF('2. Identificación del Riesgo'!G42:G44="","",'2. Identificación del Riesgo'!G42:G44)</f>
        <v/>
      </c>
      <c r="D42" s="133" t="str">
        <f>IF('2. Identificación del Riesgo'!H42:H44="","",'2. Identificación del Riesgo'!H42:H44)</f>
        <v/>
      </c>
      <c r="E42" s="214" t="str">
        <f>IF('7. Mapa de Riesgos General'!AI42:AI44="","",'7. Mapa de Riesgos General'!AI42:AI44)</f>
        <v/>
      </c>
      <c r="F42" s="200"/>
      <c r="G42" s="202"/>
      <c r="H42" s="202"/>
      <c r="I42" s="204"/>
      <c r="J42" s="200"/>
      <c r="K42" s="204"/>
      <c r="L42" s="204"/>
      <c r="M42" s="200"/>
      <c r="N42" s="202"/>
      <c r="O42" s="202"/>
      <c r="P42" s="204"/>
      <c r="Q42" s="200"/>
      <c r="R42" s="204"/>
      <c r="S42" s="204"/>
      <c r="T42" s="200"/>
      <c r="U42" s="202"/>
      <c r="V42" s="202"/>
      <c r="W42" s="204"/>
      <c r="X42" s="200"/>
      <c r="Y42" s="204"/>
      <c r="Z42" s="204"/>
      <c r="AA42" s="3"/>
      <c r="AB42" s="3"/>
      <c r="AC42" s="3"/>
      <c r="AD42" s="3"/>
      <c r="AE42" s="3"/>
      <c r="AF42" s="3"/>
      <c r="AG42" s="3"/>
      <c r="AH42" s="3"/>
      <c r="AI42" s="3"/>
      <c r="AJ42" s="3"/>
      <c r="AK42" s="3"/>
      <c r="AL42" s="3"/>
      <c r="AM42" s="3"/>
      <c r="AN42" s="3"/>
      <c r="AO42" s="3"/>
    </row>
    <row r="43" spans="1:41">
      <c r="A43" s="132"/>
      <c r="B43" s="158"/>
      <c r="C43" s="133"/>
      <c r="D43" s="133"/>
      <c r="E43" s="214"/>
      <c r="F43" s="201"/>
      <c r="G43" s="203"/>
      <c r="H43" s="203"/>
      <c r="I43" s="203"/>
      <c r="J43" s="201"/>
      <c r="K43" s="203"/>
      <c r="L43" s="203"/>
      <c r="M43" s="201"/>
      <c r="N43" s="203"/>
      <c r="O43" s="203"/>
      <c r="P43" s="203"/>
      <c r="Q43" s="201"/>
      <c r="R43" s="203"/>
      <c r="S43" s="203"/>
      <c r="T43" s="201"/>
      <c r="U43" s="203"/>
      <c r="V43" s="203"/>
      <c r="W43" s="203"/>
      <c r="X43" s="201"/>
      <c r="Y43" s="203"/>
      <c r="Z43" s="203"/>
      <c r="AA43" s="3"/>
      <c r="AB43" s="3"/>
      <c r="AC43" s="3"/>
      <c r="AD43" s="3"/>
      <c r="AE43" s="3"/>
      <c r="AF43" s="3"/>
      <c r="AG43" s="3"/>
      <c r="AH43" s="3"/>
      <c r="AI43" s="3"/>
      <c r="AJ43" s="3"/>
      <c r="AK43" s="3"/>
      <c r="AL43" s="3"/>
      <c r="AM43" s="3"/>
      <c r="AN43" s="3"/>
      <c r="AO43" s="3"/>
    </row>
    <row r="44" spans="1:41">
      <c r="A44" s="132"/>
      <c r="B44" s="158"/>
      <c r="C44" s="133"/>
      <c r="D44" s="133"/>
      <c r="E44" s="214"/>
      <c r="F44" s="201"/>
      <c r="G44" s="203"/>
      <c r="H44" s="203"/>
      <c r="I44" s="203"/>
      <c r="J44" s="201"/>
      <c r="K44" s="203"/>
      <c r="L44" s="203"/>
      <c r="M44" s="201"/>
      <c r="N44" s="203"/>
      <c r="O44" s="203"/>
      <c r="P44" s="203"/>
      <c r="Q44" s="201"/>
      <c r="R44" s="203"/>
      <c r="S44" s="203"/>
      <c r="T44" s="201"/>
      <c r="U44" s="203"/>
      <c r="V44" s="203"/>
      <c r="W44" s="203"/>
      <c r="X44" s="201"/>
      <c r="Y44" s="203"/>
      <c r="Z44" s="203"/>
      <c r="AA44" s="3"/>
      <c r="AB44" s="3"/>
      <c r="AC44" s="3"/>
      <c r="AD44" s="3"/>
      <c r="AE44" s="3"/>
      <c r="AF44" s="3"/>
      <c r="AG44" s="3"/>
      <c r="AH44" s="3"/>
      <c r="AI44" s="3"/>
      <c r="AJ44" s="3"/>
      <c r="AK44" s="3"/>
      <c r="AL44" s="3"/>
      <c r="AM44" s="3"/>
      <c r="AN44" s="3"/>
      <c r="AO44" s="3"/>
    </row>
    <row r="45" spans="1:41" ht="16.5" customHeight="1">
      <c r="A45" s="132">
        <v>13</v>
      </c>
      <c r="B45" s="158" t="str">
        <f>IF('2. Identificación del Riesgo'!B45:B47="","",'2. Identificación del Riesgo'!B45:B47)</f>
        <v/>
      </c>
      <c r="C45" s="133" t="str">
        <f>IF('2. Identificación del Riesgo'!G45:G47="","",'2. Identificación del Riesgo'!G45:G47)</f>
        <v/>
      </c>
      <c r="D45" s="133" t="str">
        <f>IF('2. Identificación del Riesgo'!H45:H47="","",'2. Identificación del Riesgo'!H45:H47)</f>
        <v/>
      </c>
      <c r="E45" s="214" t="str">
        <f>IF('7. Mapa de Riesgos General'!AI45:AI47="","",'7. Mapa de Riesgos General'!AI45:AI47)</f>
        <v/>
      </c>
      <c r="F45" s="200"/>
      <c r="G45" s="202"/>
      <c r="H45" s="202"/>
      <c r="I45" s="204"/>
      <c r="J45" s="200"/>
      <c r="K45" s="204"/>
      <c r="L45" s="204"/>
      <c r="M45" s="200"/>
      <c r="N45" s="202"/>
      <c r="O45" s="202"/>
      <c r="P45" s="204"/>
      <c r="Q45" s="200"/>
      <c r="R45" s="204"/>
      <c r="S45" s="204"/>
      <c r="T45" s="200"/>
      <c r="U45" s="202"/>
      <c r="V45" s="202"/>
      <c r="W45" s="204"/>
      <c r="X45" s="200"/>
      <c r="Y45" s="204"/>
      <c r="Z45" s="204"/>
      <c r="AA45" s="3"/>
      <c r="AB45" s="3"/>
      <c r="AC45" s="3"/>
      <c r="AD45" s="3"/>
      <c r="AE45" s="3"/>
      <c r="AF45" s="3"/>
      <c r="AG45" s="3"/>
      <c r="AH45" s="3"/>
      <c r="AI45" s="3"/>
      <c r="AJ45" s="3"/>
      <c r="AK45" s="3"/>
      <c r="AL45" s="3"/>
      <c r="AM45" s="3"/>
      <c r="AN45" s="3"/>
      <c r="AO45" s="3"/>
    </row>
    <row r="46" spans="1:41">
      <c r="A46" s="132"/>
      <c r="B46" s="158"/>
      <c r="C46" s="133"/>
      <c r="D46" s="133"/>
      <c r="E46" s="214"/>
      <c r="F46" s="201"/>
      <c r="G46" s="203"/>
      <c r="H46" s="203"/>
      <c r="I46" s="203"/>
      <c r="J46" s="201"/>
      <c r="K46" s="203"/>
      <c r="L46" s="203"/>
      <c r="M46" s="201"/>
      <c r="N46" s="203"/>
      <c r="O46" s="203"/>
      <c r="P46" s="203"/>
      <c r="Q46" s="201"/>
      <c r="R46" s="203"/>
      <c r="S46" s="203"/>
      <c r="T46" s="201"/>
      <c r="U46" s="203"/>
      <c r="V46" s="203"/>
      <c r="W46" s="203"/>
      <c r="X46" s="201"/>
      <c r="Y46" s="203"/>
      <c r="Z46" s="203"/>
      <c r="AA46" s="3"/>
      <c r="AB46" s="3"/>
      <c r="AC46" s="3"/>
      <c r="AD46" s="3"/>
      <c r="AE46" s="3"/>
      <c r="AF46" s="3"/>
      <c r="AG46" s="3"/>
      <c r="AH46" s="3"/>
      <c r="AI46" s="3"/>
      <c r="AJ46" s="3"/>
      <c r="AK46" s="3"/>
      <c r="AL46" s="3"/>
      <c r="AM46" s="3"/>
      <c r="AN46" s="3"/>
      <c r="AO46" s="3"/>
    </row>
    <row r="47" spans="1:41">
      <c r="A47" s="132"/>
      <c r="B47" s="158"/>
      <c r="C47" s="133"/>
      <c r="D47" s="133"/>
      <c r="E47" s="214"/>
      <c r="F47" s="201"/>
      <c r="G47" s="203"/>
      <c r="H47" s="203"/>
      <c r="I47" s="203"/>
      <c r="J47" s="201"/>
      <c r="K47" s="203"/>
      <c r="L47" s="203"/>
      <c r="M47" s="201"/>
      <c r="N47" s="203"/>
      <c r="O47" s="203"/>
      <c r="P47" s="203"/>
      <c r="Q47" s="201"/>
      <c r="R47" s="203"/>
      <c r="S47" s="203"/>
      <c r="T47" s="201"/>
      <c r="U47" s="203"/>
      <c r="V47" s="203"/>
      <c r="W47" s="203"/>
      <c r="X47" s="201"/>
      <c r="Y47" s="203"/>
      <c r="Z47" s="203"/>
      <c r="AA47" s="3"/>
      <c r="AB47" s="3"/>
      <c r="AC47" s="3"/>
      <c r="AD47" s="3"/>
      <c r="AE47" s="3"/>
      <c r="AF47" s="3"/>
      <c r="AG47" s="3"/>
      <c r="AH47" s="3"/>
      <c r="AI47" s="3"/>
      <c r="AJ47" s="3"/>
      <c r="AK47" s="3"/>
      <c r="AL47" s="3"/>
      <c r="AM47" s="3"/>
      <c r="AN47" s="3"/>
      <c r="AO47" s="3"/>
    </row>
    <row r="48" spans="1:41" ht="16.5" customHeight="1">
      <c r="A48" s="132">
        <v>14</v>
      </c>
      <c r="B48" s="158" t="str">
        <f>IF('2. Identificación del Riesgo'!B48:B50="","",'2. Identificación del Riesgo'!B48:B50)</f>
        <v/>
      </c>
      <c r="C48" s="133" t="str">
        <f>IF('2. Identificación del Riesgo'!G48:G50="","",'2. Identificación del Riesgo'!G48:G50)</f>
        <v/>
      </c>
      <c r="D48" s="133" t="str">
        <f>IF('2. Identificación del Riesgo'!H48:H50="","",'2. Identificación del Riesgo'!H48:H50)</f>
        <v/>
      </c>
      <c r="E48" s="214" t="str">
        <f>IF('7. Mapa de Riesgos General'!AI48:AI50="","",'7. Mapa de Riesgos General'!AI48:AI50)</f>
        <v/>
      </c>
      <c r="F48" s="200"/>
      <c r="G48" s="202"/>
      <c r="H48" s="202"/>
      <c r="I48" s="204"/>
      <c r="J48" s="200"/>
      <c r="K48" s="204"/>
      <c r="L48" s="204"/>
      <c r="M48" s="200"/>
      <c r="N48" s="202"/>
      <c r="O48" s="202"/>
      <c r="P48" s="204"/>
      <c r="Q48" s="200"/>
      <c r="R48" s="204"/>
      <c r="S48" s="204"/>
      <c r="T48" s="200"/>
      <c r="U48" s="202"/>
      <c r="V48" s="202"/>
      <c r="W48" s="204"/>
      <c r="X48" s="200"/>
      <c r="Y48" s="204"/>
      <c r="Z48" s="204"/>
      <c r="AA48" s="3"/>
      <c r="AB48" s="3"/>
      <c r="AC48" s="3"/>
      <c r="AD48" s="3"/>
      <c r="AE48" s="3"/>
      <c r="AF48" s="3"/>
      <c r="AG48" s="3"/>
      <c r="AH48" s="3"/>
      <c r="AI48" s="3"/>
      <c r="AJ48" s="3"/>
      <c r="AK48" s="3"/>
      <c r="AL48" s="3"/>
      <c r="AM48" s="3"/>
      <c r="AN48" s="3"/>
      <c r="AO48" s="3"/>
    </row>
    <row r="49" spans="1:41">
      <c r="A49" s="132"/>
      <c r="B49" s="158"/>
      <c r="C49" s="133"/>
      <c r="D49" s="133"/>
      <c r="E49" s="214"/>
      <c r="F49" s="201"/>
      <c r="G49" s="203"/>
      <c r="H49" s="203"/>
      <c r="I49" s="203"/>
      <c r="J49" s="201"/>
      <c r="K49" s="203"/>
      <c r="L49" s="203"/>
      <c r="M49" s="201"/>
      <c r="N49" s="203"/>
      <c r="O49" s="203"/>
      <c r="P49" s="203"/>
      <c r="Q49" s="201"/>
      <c r="R49" s="203"/>
      <c r="S49" s="203"/>
      <c r="T49" s="201"/>
      <c r="U49" s="203"/>
      <c r="V49" s="203"/>
      <c r="W49" s="203"/>
      <c r="X49" s="201"/>
      <c r="Y49" s="203"/>
      <c r="Z49" s="203"/>
      <c r="AA49" s="3"/>
      <c r="AB49" s="3"/>
      <c r="AC49" s="3"/>
      <c r="AD49" s="3"/>
      <c r="AE49" s="3"/>
      <c r="AF49" s="3"/>
      <c r="AG49" s="3"/>
      <c r="AH49" s="3"/>
      <c r="AI49" s="3"/>
      <c r="AJ49" s="3"/>
      <c r="AK49" s="3"/>
      <c r="AL49" s="3"/>
      <c r="AM49" s="3"/>
      <c r="AN49" s="3"/>
      <c r="AO49" s="3"/>
    </row>
    <row r="50" spans="1:41">
      <c r="A50" s="132"/>
      <c r="B50" s="158"/>
      <c r="C50" s="133"/>
      <c r="D50" s="133"/>
      <c r="E50" s="214"/>
      <c r="F50" s="201"/>
      <c r="G50" s="203"/>
      <c r="H50" s="203"/>
      <c r="I50" s="203"/>
      <c r="J50" s="201"/>
      <c r="K50" s="203"/>
      <c r="L50" s="203"/>
      <c r="M50" s="201"/>
      <c r="N50" s="203"/>
      <c r="O50" s="203"/>
      <c r="P50" s="203"/>
      <c r="Q50" s="201"/>
      <c r="R50" s="203"/>
      <c r="S50" s="203"/>
      <c r="T50" s="201"/>
      <c r="U50" s="203"/>
      <c r="V50" s="203"/>
      <c r="W50" s="203"/>
      <c r="X50" s="201"/>
      <c r="Y50" s="203"/>
      <c r="Z50" s="203"/>
      <c r="AA50" s="3"/>
      <c r="AB50" s="3"/>
      <c r="AC50" s="3"/>
      <c r="AD50" s="3"/>
      <c r="AE50" s="3"/>
      <c r="AF50" s="3"/>
      <c r="AG50" s="3"/>
      <c r="AH50" s="3"/>
      <c r="AI50" s="3"/>
      <c r="AJ50" s="3"/>
      <c r="AK50" s="3"/>
      <c r="AL50" s="3"/>
      <c r="AM50" s="3"/>
      <c r="AN50" s="3"/>
      <c r="AO50" s="3"/>
    </row>
    <row r="51" spans="1:41" ht="16.5" customHeight="1">
      <c r="A51" s="132">
        <v>15</v>
      </c>
      <c r="B51" s="158" t="str">
        <f>IF('2. Identificación del Riesgo'!B51:B53="","",'2. Identificación del Riesgo'!B51:B53)</f>
        <v/>
      </c>
      <c r="C51" s="133" t="str">
        <f>IF('2. Identificación del Riesgo'!G51:G53="","",'2. Identificación del Riesgo'!G51:G53)</f>
        <v/>
      </c>
      <c r="D51" s="133" t="str">
        <f>IF('2. Identificación del Riesgo'!H51:H53="","",'2. Identificación del Riesgo'!H51:H53)</f>
        <v/>
      </c>
      <c r="E51" s="214" t="str">
        <f>IF('7. Mapa de Riesgos General'!AI51:AI53="","",'7. Mapa de Riesgos General'!AI51:AI53)</f>
        <v/>
      </c>
      <c r="F51" s="200"/>
      <c r="G51" s="202"/>
      <c r="H51" s="202"/>
      <c r="I51" s="204"/>
      <c r="J51" s="200"/>
      <c r="K51" s="204"/>
      <c r="L51" s="204"/>
      <c r="M51" s="200"/>
      <c r="N51" s="202"/>
      <c r="O51" s="202"/>
      <c r="P51" s="204"/>
      <c r="Q51" s="200"/>
      <c r="R51" s="204"/>
      <c r="S51" s="204"/>
      <c r="T51" s="200"/>
      <c r="U51" s="202"/>
      <c r="V51" s="202"/>
      <c r="W51" s="204"/>
      <c r="X51" s="200"/>
      <c r="Y51" s="204"/>
      <c r="Z51" s="204"/>
      <c r="AA51" s="3"/>
      <c r="AB51" s="3"/>
      <c r="AC51" s="3"/>
      <c r="AD51" s="3"/>
      <c r="AE51" s="3"/>
      <c r="AF51" s="3"/>
      <c r="AG51" s="3"/>
      <c r="AH51" s="3"/>
      <c r="AI51" s="3"/>
      <c r="AJ51" s="3"/>
      <c r="AK51" s="3"/>
      <c r="AL51" s="3"/>
      <c r="AM51" s="3"/>
      <c r="AN51" s="3"/>
      <c r="AO51" s="3"/>
    </row>
    <row r="52" spans="1:41">
      <c r="A52" s="132"/>
      <c r="B52" s="158"/>
      <c r="C52" s="133"/>
      <c r="D52" s="133"/>
      <c r="E52" s="214"/>
      <c r="F52" s="201"/>
      <c r="G52" s="203"/>
      <c r="H52" s="203"/>
      <c r="I52" s="203"/>
      <c r="J52" s="201"/>
      <c r="K52" s="203"/>
      <c r="L52" s="203"/>
      <c r="M52" s="201"/>
      <c r="N52" s="203"/>
      <c r="O52" s="203"/>
      <c r="P52" s="203"/>
      <c r="Q52" s="201"/>
      <c r="R52" s="203"/>
      <c r="S52" s="203"/>
      <c r="T52" s="201"/>
      <c r="U52" s="203"/>
      <c r="V52" s="203"/>
      <c r="W52" s="203"/>
      <c r="X52" s="201"/>
      <c r="Y52" s="203"/>
      <c r="Z52" s="203"/>
      <c r="AA52" s="3"/>
      <c r="AB52" s="3"/>
      <c r="AC52" s="3"/>
      <c r="AD52" s="3"/>
      <c r="AE52" s="3"/>
      <c r="AF52" s="3"/>
      <c r="AG52" s="3"/>
      <c r="AH52" s="3"/>
      <c r="AI52" s="3"/>
      <c r="AJ52" s="3"/>
      <c r="AK52" s="3"/>
      <c r="AL52" s="3"/>
      <c r="AM52" s="3"/>
      <c r="AN52" s="3"/>
      <c r="AO52" s="3"/>
    </row>
    <row r="53" spans="1:41">
      <c r="A53" s="132"/>
      <c r="B53" s="158"/>
      <c r="C53" s="133"/>
      <c r="D53" s="133"/>
      <c r="E53" s="214"/>
      <c r="F53" s="201"/>
      <c r="G53" s="203"/>
      <c r="H53" s="203"/>
      <c r="I53" s="203"/>
      <c r="J53" s="201"/>
      <c r="K53" s="203"/>
      <c r="L53" s="203"/>
      <c r="M53" s="201"/>
      <c r="N53" s="203"/>
      <c r="O53" s="203"/>
      <c r="P53" s="203"/>
      <c r="Q53" s="201"/>
      <c r="R53" s="203"/>
      <c r="S53" s="203"/>
      <c r="T53" s="201"/>
      <c r="U53" s="203"/>
      <c r="V53" s="203"/>
      <c r="W53" s="203"/>
      <c r="X53" s="201"/>
      <c r="Y53" s="203"/>
      <c r="Z53" s="203"/>
      <c r="AA53" s="3"/>
      <c r="AB53" s="3"/>
      <c r="AC53" s="3"/>
      <c r="AD53" s="3"/>
      <c r="AE53" s="3"/>
      <c r="AF53" s="3"/>
      <c r="AG53" s="3"/>
      <c r="AH53" s="3"/>
      <c r="AI53" s="3"/>
      <c r="AJ53" s="3"/>
      <c r="AK53" s="3"/>
      <c r="AL53" s="3"/>
      <c r="AM53" s="3"/>
      <c r="AN53" s="3"/>
      <c r="AO53" s="3"/>
    </row>
    <row r="54" spans="1:41" ht="16.5" customHeight="1">
      <c r="A54" s="132">
        <v>16</v>
      </c>
      <c r="B54" s="158" t="str">
        <f>IF('2. Identificación del Riesgo'!B54:B56="","",'2. Identificación del Riesgo'!B54:B56)</f>
        <v/>
      </c>
      <c r="C54" s="133" t="str">
        <f>IF('2. Identificación del Riesgo'!G54:G56="","",'2. Identificación del Riesgo'!G54:G56)</f>
        <v/>
      </c>
      <c r="D54" s="133" t="str">
        <f>IF('2. Identificación del Riesgo'!H54:H56="","",'2. Identificación del Riesgo'!H54:H56)</f>
        <v/>
      </c>
      <c r="E54" s="214" t="str">
        <f>IF('7. Mapa de Riesgos General'!AI54:AI56="","",'7. Mapa de Riesgos General'!AI54:AI56)</f>
        <v/>
      </c>
      <c r="F54" s="200"/>
      <c r="G54" s="202"/>
      <c r="H54" s="202"/>
      <c r="I54" s="204"/>
      <c r="J54" s="200"/>
      <c r="K54" s="204"/>
      <c r="L54" s="204"/>
      <c r="M54" s="200"/>
      <c r="N54" s="202"/>
      <c r="O54" s="202"/>
      <c r="P54" s="204"/>
      <c r="Q54" s="200"/>
      <c r="R54" s="204"/>
      <c r="S54" s="204"/>
      <c r="T54" s="200"/>
      <c r="U54" s="202"/>
      <c r="V54" s="202"/>
      <c r="W54" s="204"/>
      <c r="X54" s="200"/>
      <c r="Y54" s="204"/>
      <c r="Z54" s="204"/>
      <c r="AA54" s="3"/>
      <c r="AB54" s="3"/>
      <c r="AC54" s="3"/>
      <c r="AD54" s="3"/>
      <c r="AE54" s="3"/>
      <c r="AF54" s="3"/>
      <c r="AG54" s="3"/>
      <c r="AH54" s="3"/>
      <c r="AI54" s="3"/>
      <c r="AJ54" s="3"/>
      <c r="AK54" s="3"/>
      <c r="AL54" s="3"/>
      <c r="AM54" s="3"/>
      <c r="AN54" s="3"/>
      <c r="AO54" s="3"/>
    </row>
    <row r="55" spans="1:41">
      <c r="A55" s="132"/>
      <c r="B55" s="158"/>
      <c r="C55" s="133"/>
      <c r="D55" s="133"/>
      <c r="E55" s="214"/>
      <c r="F55" s="201"/>
      <c r="G55" s="203"/>
      <c r="H55" s="203"/>
      <c r="I55" s="203"/>
      <c r="J55" s="201"/>
      <c r="K55" s="203"/>
      <c r="L55" s="203"/>
      <c r="M55" s="201"/>
      <c r="N55" s="203"/>
      <c r="O55" s="203"/>
      <c r="P55" s="203"/>
      <c r="Q55" s="201"/>
      <c r="R55" s="203"/>
      <c r="S55" s="203"/>
      <c r="T55" s="201"/>
      <c r="U55" s="203"/>
      <c r="V55" s="203"/>
      <c r="W55" s="203"/>
      <c r="X55" s="201"/>
      <c r="Y55" s="203"/>
      <c r="Z55" s="203"/>
      <c r="AA55" s="3"/>
      <c r="AB55" s="3"/>
      <c r="AC55" s="3"/>
      <c r="AD55" s="3"/>
      <c r="AE55" s="3"/>
      <c r="AF55" s="3"/>
      <c r="AG55" s="3"/>
      <c r="AH55" s="3"/>
      <c r="AI55" s="3"/>
      <c r="AJ55" s="3"/>
      <c r="AK55" s="3"/>
      <c r="AL55" s="3"/>
      <c r="AM55" s="3"/>
      <c r="AN55" s="3"/>
      <c r="AO55" s="3"/>
    </row>
    <row r="56" spans="1:41">
      <c r="A56" s="132"/>
      <c r="B56" s="158"/>
      <c r="C56" s="133"/>
      <c r="D56" s="133"/>
      <c r="E56" s="214"/>
      <c r="F56" s="201"/>
      <c r="G56" s="203"/>
      <c r="H56" s="203"/>
      <c r="I56" s="203"/>
      <c r="J56" s="201"/>
      <c r="K56" s="203"/>
      <c r="L56" s="203"/>
      <c r="M56" s="201"/>
      <c r="N56" s="203"/>
      <c r="O56" s="203"/>
      <c r="P56" s="203"/>
      <c r="Q56" s="201"/>
      <c r="R56" s="203"/>
      <c r="S56" s="203"/>
      <c r="T56" s="201"/>
      <c r="U56" s="203"/>
      <c r="V56" s="203"/>
      <c r="W56" s="203"/>
      <c r="X56" s="201"/>
      <c r="Y56" s="203"/>
      <c r="Z56" s="203"/>
      <c r="AA56" s="3"/>
      <c r="AB56" s="3"/>
      <c r="AC56" s="3"/>
      <c r="AD56" s="3"/>
      <c r="AE56" s="3"/>
      <c r="AF56" s="3"/>
      <c r="AG56" s="3"/>
      <c r="AH56" s="3"/>
      <c r="AI56" s="3"/>
      <c r="AJ56" s="3"/>
      <c r="AK56" s="3"/>
      <c r="AL56" s="3"/>
      <c r="AM56" s="3"/>
      <c r="AN56" s="3"/>
      <c r="AO56" s="3"/>
    </row>
    <row r="57" spans="1:41" ht="16.5" customHeight="1">
      <c r="A57" s="132">
        <v>17</v>
      </c>
      <c r="B57" s="158" t="str">
        <f>IF('2. Identificación del Riesgo'!B57:B59="","",'2. Identificación del Riesgo'!B57:B59)</f>
        <v/>
      </c>
      <c r="C57" s="133" t="str">
        <f>IF('2. Identificación del Riesgo'!G57:G59="","",'2. Identificación del Riesgo'!G57:G59)</f>
        <v/>
      </c>
      <c r="D57" s="133" t="str">
        <f>IF('2. Identificación del Riesgo'!H57:H59="","",'2. Identificación del Riesgo'!H57:H59)</f>
        <v/>
      </c>
      <c r="E57" s="214" t="str">
        <f>IF('7. Mapa de Riesgos General'!AI57:AI59="","",'7. Mapa de Riesgos General'!AI57:AI59)</f>
        <v/>
      </c>
      <c r="F57" s="200"/>
      <c r="G57" s="202"/>
      <c r="H57" s="202"/>
      <c r="I57" s="204"/>
      <c r="J57" s="200"/>
      <c r="K57" s="204"/>
      <c r="L57" s="204"/>
      <c r="M57" s="200"/>
      <c r="N57" s="202"/>
      <c r="O57" s="202"/>
      <c r="P57" s="204"/>
      <c r="Q57" s="200"/>
      <c r="R57" s="204"/>
      <c r="S57" s="204"/>
      <c r="T57" s="200"/>
      <c r="U57" s="202"/>
      <c r="V57" s="202"/>
      <c r="W57" s="204"/>
      <c r="X57" s="200"/>
      <c r="Y57" s="204"/>
      <c r="Z57" s="204"/>
      <c r="AA57" s="3"/>
      <c r="AB57" s="3"/>
      <c r="AC57" s="3"/>
      <c r="AD57" s="3"/>
      <c r="AE57" s="3"/>
      <c r="AF57" s="3"/>
      <c r="AG57" s="3"/>
      <c r="AH57" s="3"/>
      <c r="AI57" s="3"/>
      <c r="AJ57" s="3"/>
      <c r="AK57" s="3"/>
      <c r="AL57" s="3"/>
      <c r="AM57" s="3"/>
      <c r="AN57" s="3"/>
      <c r="AO57" s="3"/>
    </row>
    <row r="58" spans="1:41">
      <c r="A58" s="132"/>
      <c r="B58" s="158"/>
      <c r="C58" s="133"/>
      <c r="D58" s="133"/>
      <c r="E58" s="214"/>
      <c r="F58" s="201"/>
      <c r="G58" s="203"/>
      <c r="H58" s="203"/>
      <c r="I58" s="203"/>
      <c r="J58" s="201"/>
      <c r="K58" s="203"/>
      <c r="L58" s="203"/>
      <c r="M58" s="201"/>
      <c r="N58" s="203"/>
      <c r="O58" s="203"/>
      <c r="P58" s="203"/>
      <c r="Q58" s="201"/>
      <c r="R58" s="203"/>
      <c r="S58" s="203"/>
      <c r="T58" s="201"/>
      <c r="U58" s="203"/>
      <c r="V58" s="203"/>
      <c r="W58" s="203"/>
      <c r="X58" s="201"/>
      <c r="Y58" s="203"/>
      <c r="Z58" s="203"/>
      <c r="AA58" s="3"/>
      <c r="AB58" s="3"/>
      <c r="AC58" s="3"/>
      <c r="AD58" s="3"/>
      <c r="AE58" s="3"/>
      <c r="AF58" s="3"/>
      <c r="AG58" s="3"/>
      <c r="AH58" s="3"/>
      <c r="AI58" s="3"/>
      <c r="AJ58" s="3"/>
      <c r="AK58" s="3"/>
      <c r="AL58" s="3"/>
      <c r="AM58" s="3"/>
      <c r="AN58" s="3"/>
      <c r="AO58" s="3"/>
    </row>
    <row r="59" spans="1:41">
      <c r="A59" s="132"/>
      <c r="B59" s="158"/>
      <c r="C59" s="133"/>
      <c r="D59" s="133"/>
      <c r="E59" s="214"/>
      <c r="F59" s="201"/>
      <c r="G59" s="203"/>
      <c r="H59" s="203"/>
      <c r="I59" s="203"/>
      <c r="J59" s="201"/>
      <c r="K59" s="203"/>
      <c r="L59" s="203"/>
      <c r="M59" s="201"/>
      <c r="N59" s="203"/>
      <c r="O59" s="203"/>
      <c r="P59" s="203"/>
      <c r="Q59" s="201"/>
      <c r="R59" s="203"/>
      <c r="S59" s="203"/>
      <c r="T59" s="201"/>
      <c r="U59" s="203"/>
      <c r="V59" s="203"/>
      <c r="W59" s="203"/>
      <c r="X59" s="201"/>
      <c r="Y59" s="203"/>
      <c r="Z59" s="203"/>
      <c r="AA59" s="3"/>
      <c r="AB59" s="3"/>
      <c r="AC59" s="3"/>
      <c r="AD59" s="3"/>
      <c r="AE59" s="3"/>
      <c r="AF59" s="3"/>
      <c r="AG59" s="3"/>
      <c r="AH59" s="3"/>
      <c r="AI59" s="3"/>
      <c r="AJ59" s="3"/>
      <c r="AK59" s="3"/>
      <c r="AL59" s="3"/>
      <c r="AM59" s="3"/>
      <c r="AN59" s="3"/>
      <c r="AO59" s="3"/>
    </row>
    <row r="60" spans="1:41" ht="16.5" customHeight="1">
      <c r="A60" s="132">
        <v>18</v>
      </c>
      <c r="B60" s="158" t="str">
        <f>IF('2. Identificación del Riesgo'!B60:B62="","",'2. Identificación del Riesgo'!B60:B62)</f>
        <v/>
      </c>
      <c r="C60" s="133" t="str">
        <f>IF('2. Identificación del Riesgo'!G60:G62="","",'2. Identificación del Riesgo'!G60:G62)</f>
        <v/>
      </c>
      <c r="D60" s="133" t="str">
        <f>IF('2. Identificación del Riesgo'!H60:H62="","",'2. Identificación del Riesgo'!H60:H62)</f>
        <v/>
      </c>
      <c r="E60" s="214" t="str">
        <f>IF('7. Mapa de Riesgos General'!AI60:AI62="","",'7. Mapa de Riesgos General'!AI60:AI62)</f>
        <v/>
      </c>
      <c r="F60" s="200"/>
      <c r="G60" s="202"/>
      <c r="H60" s="202"/>
      <c r="I60" s="204"/>
      <c r="J60" s="200"/>
      <c r="K60" s="204"/>
      <c r="L60" s="204"/>
      <c r="M60" s="200"/>
      <c r="N60" s="202"/>
      <c r="O60" s="202"/>
      <c r="P60" s="204"/>
      <c r="Q60" s="200"/>
      <c r="R60" s="204"/>
      <c r="S60" s="204"/>
      <c r="T60" s="200"/>
      <c r="U60" s="202"/>
      <c r="V60" s="202"/>
      <c r="W60" s="204"/>
      <c r="X60" s="200"/>
      <c r="Y60" s="204"/>
      <c r="Z60" s="204"/>
      <c r="AA60" s="3"/>
      <c r="AB60" s="3"/>
      <c r="AC60" s="3"/>
      <c r="AD60" s="3"/>
      <c r="AE60" s="3"/>
      <c r="AF60" s="3"/>
      <c r="AG60" s="3"/>
      <c r="AH60" s="3"/>
      <c r="AI60" s="3"/>
      <c r="AJ60" s="3"/>
      <c r="AK60" s="3"/>
      <c r="AL60" s="3"/>
      <c r="AM60" s="3"/>
      <c r="AN60" s="3"/>
      <c r="AO60" s="3"/>
    </row>
    <row r="61" spans="1:41">
      <c r="A61" s="132"/>
      <c r="B61" s="158"/>
      <c r="C61" s="133"/>
      <c r="D61" s="133"/>
      <c r="E61" s="214"/>
      <c r="F61" s="201"/>
      <c r="G61" s="203"/>
      <c r="H61" s="203"/>
      <c r="I61" s="203"/>
      <c r="J61" s="201"/>
      <c r="K61" s="203"/>
      <c r="L61" s="203"/>
      <c r="M61" s="201"/>
      <c r="N61" s="203"/>
      <c r="O61" s="203"/>
      <c r="P61" s="203"/>
      <c r="Q61" s="201"/>
      <c r="R61" s="203"/>
      <c r="S61" s="203"/>
      <c r="T61" s="201"/>
      <c r="U61" s="203"/>
      <c r="V61" s="203"/>
      <c r="W61" s="203"/>
      <c r="X61" s="201"/>
      <c r="Y61" s="203"/>
      <c r="Z61" s="203"/>
      <c r="AA61" s="3"/>
      <c r="AB61" s="3"/>
      <c r="AC61" s="3"/>
      <c r="AD61" s="3"/>
      <c r="AE61" s="3"/>
      <c r="AF61" s="3"/>
      <c r="AG61" s="3"/>
      <c r="AH61" s="3"/>
      <c r="AI61" s="3"/>
      <c r="AJ61" s="3"/>
      <c r="AK61" s="3"/>
      <c r="AL61" s="3"/>
      <c r="AM61" s="3"/>
      <c r="AN61" s="3"/>
      <c r="AO61" s="3"/>
    </row>
    <row r="62" spans="1:41">
      <c r="A62" s="132"/>
      <c r="B62" s="158"/>
      <c r="C62" s="133"/>
      <c r="D62" s="133"/>
      <c r="E62" s="214"/>
      <c r="F62" s="201"/>
      <c r="G62" s="203"/>
      <c r="H62" s="203"/>
      <c r="I62" s="203"/>
      <c r="J62" s="201"/>
      <c r="K62" s="203"/>
      <c r="L62" s="203"/>
      <c r="M62" s="201"/>
      <c r="N62" s="203"/>
      <c r="O62" s="203"/>
      <c r="P62" s="203"/>
      <c r="Q62" s="201"/>
      <c r="R62" s="203"/>
      <c r="S62" s="203"/>
      <c r="T62" s="201"/>
      <c r="U62" s="203"/>
      <c r="V62" s="203"/>
      <c r="W62" s="203"/>
      <c r="X62" s="201"/>
      <c r="Y62" s="203"/>
      <c r="Z62" s="203"/>
      <c r="AA62" s="3"/>
      <c r="AB62" s="3"/>
      <c r="AC62" s="3"/>
      <c r="AD62" s="3"/>
      <c r="AE62" s="3"/>
      <c r="AF62" s="3"/>
      <c r="AG62" s="3"/>
      <c r="AH62" s="3"/>
      <c r="AI62" s="3"/>
      <c r="AJ62" s="3"/>
      <c r="AK62" s="3"/>
      <c r="AL62" s="3"/>
      <c r="AM62" s="3"/>
      <c r="AN62" s="3"/>
      <c r="AO62" s="3"/>
    </row>
    <row r="63" spans="1:41" ht="16.5" customHeight="1">
      <c r="A63" s="132">
        <v>19</v>
      </c>
      <c r="B63" s="158" t="str">
        <f>IF('2. Identificación del Riesgo'!B63:B65="","",'2. Identificación del Riesgo'!B63:B65)</f>
        <v/>
      </c>
      <c r="C63" s="133" t="str">
        <f>IF('2. Identificación del Riesgo'!G63:G65="","",'2. Identificación del Riesgo'!G63:G65)</f>
        <v/>
      </c>
      <c r="D63" s="133" t="str">
        <f>IF('2. Identificación del Riesgo'!H63:H65="","",'2. Identificación del Riesgo'!H63:H65)</f>
        <v/>
      </c>
      <c r="E63" s="214" t="str">
        <f>IF('7. Mapa de Riesgos General'!AI63:AI65="","",'7. Mapa de Riesgos General'!AI63:AI65)</f>
        <v/>
      </c>
      <c r="F63" s="200"/>
      <c r="G63" s="202"/>
      <c r="H63" s="202"/>
      <c r="I63" s="204"/>
      <c r="J63" s="200"/>
      <c r="K63" s="204"/>
      <c r="L63" s="204"/>
      <c r="M63" s="200"/>
      <c r="N63" s="202"/>
      <c r="O63" s="202"/>
      <c r="P63" s="204"/>
      <c r="Q63" s="200"/>
      <c r="R63" s="204"/>
      <c r="S63" s="204"/>
      <c r="T63" s="200"/>
      <c r="U63" s="202"/>
      <c r="V63" s="202"/>
      <c r="W63" s="204"/>
      <c r="X63" s="200"/>
      <c r="Y63" s="204"/>
      <c r="Z63" s="204"/>
      <c r="AA63" s="3"/>
      <c r="AB63" s="3"/>
      <c r="AC63" s="3"/>
      <c r="AD63" s="3"/>
      <c r="AE63" s="3"/>
      <c r="AF63" s="3"/>
      <c r="AG63" s="3"/>
      <c r="AH63" s="3"/>
      <c r="AI63" s="3"/>
      <c r="AJ63" s="3"/>
      <c r="AK63" s="3"/>
      <c r="AL63" s="3"/>
      <c r="AM63" s="3"/>
      <c r="AN63" s="3"/>
      <c r="AO63" s="3"/>
    </row>
    <row r="64" spans="1:41">
      <c r="A64" s="132"/>
      <c r="B64" s="158"/>
      <c r="C64" s="133"/>
      <c r="D64" s="133"/>
      <c r="E64" s="214"/>
      <c r="F64" s="201"/>
      <c r="G64" s="203"/>
      <c r="H64" s="203"/>
      <c r="I64" s="203"/>
      <c r="J64" s="201"/>
      <c r="K64" s="203"/>
      <c r="L64" s="203"/>
      <c r="M64" s="201"/>
      <c r="N64" s="203"/>
      <c r="O64" s="203"/>
      <c r="P64" s="203"/>
      <c r="Q64" s="201"/>
      <c r="R64" s="203"/>
      <c r="S64" s="203"/>
      <c r="T64" s="201"/>
      <c r="U64" s="203"/>
      <c r="V64" s="203"/>
      <c r="W64" s="203"/>
      <c r="X64" s="201"/>
      <c r="Y64" s="203"/>
      <c r="Z64" s="203"/>
      <c r="AA64" s="3"/>
      <c r="AB64" s="3"/>
      <c r="AC64" s="3"/>
      <c r="AD64" s="3"/>
      <c r="AE64" s="3"/>
      <c r="AF64" s="3"/>
      <c r="AG64" s="3"/>
      <c r="AH64" s="3"/>
      <c r="AI64" s="3"/>
      <c r="AJ64" s="3"/>
      <c r="AK64" s="3"/>
      <c r="AL64" s="3"/>
      <c r="AM64" s="3"/>
      <c r="AN64" s="3"/>
      <c r="AO64" s="3"/>
    </row>
    <row r="65" spans="1:41">
      <c r="A65" s="132"/>
      <c r="B65" s="158"/>
      <c r="C65" s="133"/>
      <c r="D65" s="133"/>
      <c r="E65" s="214"/>
      <c r="F65" s="201"/>
      <c r="G65" s="203"/>
      <c r="H65" s="203"/>
      <c r="I65" s="203"/>
      <c r="J65" s="201"/>
      <c r="K65" s="203"/>
      <c r="L65" s="203"/>
      <c r="M65" s="201"/>
      <c r="N65" s="203"/>
      <c r="O65" s="203"/>
      <c r="P65" s="203"/>
      <c r="Q65" s="201"/>
      <c r="R65" s="203"/>
      <c r="S65" s="203"/>
      <c r="T65" s="201"/>
      <c r="U65" s="203"/>
      <c r="V65" s="203"/>
      <c r="W65" s="203"/>
      <c r="X65" s="201"/>
      <c r="Y65" s="203"/>
      <c r="Z65" s="203"/>
      <c r="AA65" s="3"/>
      <c r="AB65" s="3"/>
      <c r="AC65" s="3"/>
      <c r="AD65" s="3"/>
      <c r="AE65" s="3"/>
      <c r="AF65" s="3"/>
      <c r="AG65" s="3"/>
      <c r="AH65" s="3"/>
      <c r="AI65" s="3"/>
      <c r="AJ65" s="3"/>
      <c r="AK65" s="3"/>
      <c r="AL65" s="3"/>
      <c r="AM65" s="3"/>
      <c r="AN65" s="3"/>
      <c r="AO65" s="3"/>
    </row>
    <row r="66" spans="1:41" ht="16.5" customHeight="1">
      <c r="A66" s="132">
        <v>20</v>
      </c>
      <c r="B66" s="158" t="str">
        <f>IF('2. Identificación del Riesgo'!B66:B68="","",'2. Identificación del Riesgo'!B66:B68)</f>
        <v/>
      </c>
      <c r="C66" s="133" t="str">
        <f>IF('2. Identificación del Riesgo'!G66:G68="","",'2. Identificación del Riesgo'!G66:G68)</f>
        <v/>
      </c>
      <c r="D66" s="133" t="str">
        <f>IF('2. Identificación del Riesgo'!H66:H68="","",'2. Identificación del Riesgo'!H66:H68)</f>
        <v/>
      </c>
      <c r="E66" s="214" t="str">
        <f>IF('7. Mapa de Riesgos General'!AI66:AI68="","",'7. Mapa de Riesgos General'!AI66:AI68)</f>
        <v/>
      </c>
      <c r="F66" s="200"/>
      <c r="G66" s="202"/>
      <c r="H66" s="202"/>
      <c r="I66" s="204"/>
      <c r="J66" s="200"/>
      <c r="K66" s="204"/>
      <c r="L66" s="204"/>
      <c r="M66" s="200"/>
      <c r="N66" s="202"/>
      <c r="O66" s="202"/>
      <c r="P66" s="204"/>
      <c r="Q66" s="200"/>
      <c r="R66" s="204"/>
      <c r="S66" s="204"/>
      <c r="T66" s="200"/>
      <c r="U66" s="202"/>
      <c r="V66" s="202"/>
      <c r="W66" s="204"/>
      <c r="X66" s="200"/>
      <c r="Y66" s="204"/>
      <c r="Z66" s="204"/>
      <c r="AA66" s="3"/>
      <c r="AB66" s="3"/>
      <c r="AC66" s="3"/>
      <c r="AD66" s="3"/>
      <c r="AE66" s="3"/>
      <c r="AF66" s="3"/>
      <c r="AG66" s="3"/>
      <c r="AH66" s="3"/>
      <c r="AI66" s="3"/>
      <c r="AJ66" s="3"/>
      <c r="AK66" s="3"/>
      <c r="AL66" s="3"/>
      <c r="AM66" s="3"/>
      <c r="AN66" s="3"/>
      <c r="AO66" s="3"/>
    </row>
    <row r="67" spans="1:41">
      <c r="A67" s="132"/>
      <c r="B67" s="158"/>
      <c r="C67" s="133"/>
      <c r="D67" s="133"/>
      <c r="E67" s="214"/>
      <c r="F67" s="201"/>
      <c r="G67" s="203"/>
      <c r="H67" s="203"/>
      <c r="I67" s="203"/>
      <c r="J67" s="201"/>
      <c r="K67" s="203"/>
      <c r="L67" s="203"/>
      <c r="M67" s="201"/>
      <c r="N67" s="203"/>
      <c r="O67" s="203"/>
      <c r="P67" s="203"/>
      <c r="Q67" s="201"/>
      <c r="R67" s="203"/>
      <c r="S67" s="203"/>
      <c r="T67" s="201"/>
      <c r="U67" s="203"/>
      <c r="V67" s="203"/>
      <c r="W67" s="203"/>
      <c r="X67" s="201"/>
      <c r="Y67" s="203"/>
      <c r="Z67" s="203"/>
    </row>
    <row r="68" spans="1:41" ht="15" thickBot="1">
      <c r="A68" s="132"/>
      <c r="B68" s="158"/>
      <c r="C68" s="133"/>
      <c r="D68" s="133"/>
      <c r="E68" s="214"/>
      <c r="F68" s="201"/>
      <c r="G68" s="203"/>
      <c r="H68" s="203"/>
      <c r="I68" s="203"/>
      <c r="J68" s="201"/>
      <c r="K68" s="203"/>
      <c r="L68" s="203"/>
      <c r="M68" s="201"/>
      <c r="N68" s="203"/>
      <c r="O68" s="203"/>
      <c r="P68" s="203"/>
      <c r="Q68" s="201"/>
      <c r="R68" s="203"/>
      <c r="S68" s="203"/>
      <c r="T68" s="201"/>
      <c r="U68" s="203"/>
      <c r="V68" s="203"/>
      <c r="W68" s="203"/>
      <c r="X68" s="201"/>
      <c r="Y68" s="203"/>
      <c r="Z68" s="203"/>
    </row>
    <row r="69" spans="1:41" ht="25.5" customHeight="1" thickBot="1">
      <c r="A69" s="2"/>
      <c r="B69" s="20"/>
      <c r="C69" s="2"/>
      <c r="F69" s="40" t="str">
        <f>IFERROR(AVERAGE(F9:F68),"")</f>
        <v/>
      </c>
      <c r="J69" s="40" t="str">
        <f>IFERROR(AVERAGE(J9:J68),"")</f>
        <v/>
      </c>
      <c r="M69" s="40" t="str">
        <f>IFERROR(AVERAGE(M9:M68),"")</f>
        <v/>
      </c>
      <c r="Q69" s="40" t="str">
        <f>IFERROR(AVERAGE(Q9:Q68),"")</f>
        <v/>
      </c>
      <c r="T69" s="40" t="str">
        <f>IFERROR(AVERAGE(T9:T68),"")</f>
        <v/>
      </c>
      <c r="X69" s="40" t="str">
        <f>IFERROR(AVERAGE(X9:X68),"")</f>
        <v/>
      </c>
    </row>
    <row r="70" spans="1:41"/>
    <row r="71" spans="1:41"/>
    <row r="72" spans="1:41"/>
    <row r="73" spans="1:41"/>
    <row r="74" spans="1:41"/>
    <row r="75" spans="1:41"/>
    <row r="76" spans="1:41"/>
    <row r="77" spans="1:41"/>
    <row r="78" spans="1:41"/>
    <row r="79" spans="1:41"/>
  </sheetData>
  <sheetProtection algorithmName="SHA-512" hashValue="sD/PN6VvvLwaKFGgIKOxG2bP7sjZ9odgrMvv0skaZy2NMr+eolQk4glh2tDzarPosprBXBgEUP4jh4QLOvYLLg==" saltValue="6Aw5QAmN+uIpMyeQCbO+GQ==" spinCount="100000" sheet="1" objects="1" scenarios="1" formatColumns="0" formatRows="0"/>
  <mergeCells count="541">
    <mergeCell ref="E66:E68"/>
    <mergeCell ref="E39:E41"/>
    <mergeCell ref="E42:E44"/>
    <mergeCell ref="E45:E47"/>
    <mergeCell ref="E48:E50"/>
    <mergeCell ref="E51:E53"/>
    <mergeCell ref="E54:E56"/>
    <mergeCell ref="E57:E59"/>
    <mergeCell ref="E60:E62"/>
    <mergeCell ref="E63:E65"/>
    <mergeCell ref="E12:E14"/>
    <mergeCell ref="E15:E17"/>
    <mergeCell ref="E18:E20"/>
    <mergeCell ref="E21:E23"/>
    <mergeCell ref="E24:E26"/>
    <mergeCell ref="E27:E29"/>
    <mergeCell ref="E30:E32"/>
    <mergeCell ref="E33:E35"/>
    <mergeCell ref="E36:E38"/>
    <mergeCell ref="R63:R65"/>
    <mergeCell ref="S63:S65"/>
    <mergeCell ref="T63:T65"/>
    <mergeCell ref="U63:U65"/>
    <mergeCell ref="V63:V65"/>
    <mergeCell ref="W63:W65"/>
    <mergeCell ref="X63:X65"/>
    <mergeCell ref="Y63:Y65"/>
    <mergeCell ref="Z63:Z65"/>
    <mergeCell ref="S60:S62"/>
    <mergeCell ref="T60:T62"/>
    <mergeCell ref="U60:U62"/>
    <mergeCell ref="V60:V62"/>
    <mergeCell ref="W60:W62"/>
    <mergeCell ref="X60:X62"/>
    <mergeCell ref="Y60:Y62"/>
    <mergeCell ref="Z60:Z62"/>
    <mergeCell ref="A63:A65"/>
    <mergeCell ref="B63:B65"/>
    <mergeCell ref="C63:C65"/>
    <mergeCell ref="D63:D65"/>
    <mergeCell ref="F63:F65"/>
    <mergeCell ref="G63:G65"/>
    <mergeCell ref="H63:H65"/>
    <mergeCell ref="I63:I65"/>
    <mergeCell ref="J63:J65"/>
    <mergeCell ref="K63:K65"/>
    <mergeCell ref="L63:L65"/>
    <mergeCell ref="M63:M65"/>
    <mergeCell ref="N63:N65"/>
    <mergeCell ref="O63:O65"/>
    <mergeCell ref="P63:P65"/>
    <mergeCell ref="Q63:Q65"/>
    <mergeCell ref="T57:T59"/>
    <mergeCell ref="U57:U59"/>
    <mergeCell ref="V57:V59"/>
    <mergeCell ref="W57:W59"/>
    <mergeCell ref="X57:X59"/>
    <mergeCell ref="Y57:Y59"/>
    <mergeCell ref="Z57:Z59"/>
    <mergeCell ref="A60:A62"/>
    <mergeCell ref="B60:B62"/>
    <mergeCell ref="C60:C62"/>
    <mergeCell ref="D60:D62"/>
    <mergeCell ref="F60:F62"/>
    <mergeCell ref="G60:G62"/>
    <mergeCell ref="H60:H62"/>
    <mergeCell ref="I60:I62"/>
    <mergeCell ref="J60:J62"/>
    <mergeCell ref="K60:K62"/>
    <mergeCell ref="L60:L62"/>
    <mergeCell ref="M60:M62"/>
    <mergeCell ref="N60:N62"/>
    <mergeCell ref="O60:O62"/>
    <mergeCell ref="P60:P62"/>
    <mergeCell ref="Q60:Q62"/>
    <mergeCell ref="R60:R62"/>
    <mergeCell ref="U54:U56"/>
    <mergeCell ref="V54:V56"/>
    <mergeCell ref="W54:W56"/>
    <mergeCell ref="X54:X56"/>
    <mergeCell ref="Y54:Y56"/>
    <mergeCell ref="Z54:Z56"/>
    <mergeCell ref="A57:A59"/>
    <mergeCell ref="B57:B59"/>
    <mergeCell ref="C57:C59"/>
    <mergeCell ref="D57:D59"/>
    <mergeCell ref="F57:F59"/>
    <mergeCell ref="G57:G59"/>
    <mergeCell ref="H57:H59"/>
    <mergeCell ref="I57:I59"/>
    <mergeCell ref="J57:J59"/>
    <mergeCell ref="K57:K59"/>
    <mergeCell ref="L57:L59"/>
    <mergeCell ref="M57:M59"/>
    <mergeCell ref="N57:N59"/>
    <mergeCell ref="O57:O59"/>
    <mergeCell ref="P57:P59"/>
    <mergeCell ref="Q57:Q59"/>
    <mergeCell ref="R57:R59"/>
    <mergeCell ref="S57:S59"/>
    <mergeCell ref="V51:V53"/>
    <mergeCell ref="W51:W53"/>
    <mergeCell ref="X51:X53"/>
    <mergeCell ref="Y51:Y53"/>
    <mergeCell ref="Z51:Z53"/>
    <mergeCell ref="A54:A56"/>
    <mergeCell ref="B54:B56"/>
    <mergeCell ref="C54:C56"/>
    <mergeCell ref="D54:D56"/>
    <mergeCell ref="F54:F56"/>
    <mergeCell ref="G54:G56"/>
    <mergeCell ref="H54:H56"/>
    <mergeCell ref="I54:I56"/>
    <mergeCell ref="J54:J56"/>
    <mergeCell ref="K54:K56"/>
    <mergeCell ref="L54:L56"/>
    <mergeCell ref="M54:M56"/>
    <mergeCell ref="N54:N56"/>
    <mergeCell ref="O54:O56"/>
    <mergeCell ref="P54:P56"/>
    <mergeCell ref="Q54:Q56"/>
    <mergeCell ref="R54:R56"/>
    <mergeCell ref="S54:S56"/>
    <mergeCell ref="T54:T56"/>
    <mergeCell ref="Y1:Z1"/>
    <mergeCell ref="Y2:Z2"/>
    <mergeCell ref="Y3:Z3"/>
    <mergeCell ref="Y4:Z4"/>
    <mergeCell ref="A51:A53"/>
    <mergeCell ref="B51:B53"/>
    <mergeCell ref="C51:C53"/>
    <mergeCell ref="D51:D53"/>
    <mergeCell ref="F51:F53"/>
    <mergeCell ref="G51:G53"/>
    <mergeCell ref="H51:H53"/>
    <mergeCell ref="I51:I53"/>
    <mergeCell ref="J51:J53"/>
    <mergeCell ref="K51:K53"/>
    <mergeCell ref="L51:L53"/>
    <mergeCell ref="M51:M53"/>
    <mergeCell ref="N51:N53"/>
    <mergeCell ref="O51:O53"/>
    <mergeCell ref="P51:P53"/>
    <mergeCell ref="Q51:Q53"/>
    <mergeCell ref="R51:R53"/>
    <mergeCell ref="S51:S53"/>
    <mergeCell ref="T51:T53"/>
    <mergeCell ref="U51:U53"/>
    <mergeCell ref="S48:S50"/>
    <mergeCell ref="T48:T50"/>
    <mergeCell ref="U48:U50"/>
    <mergeCell ref="V48:V50"/>
    <mergeCell ref="W48:W50"/>
    <mergeCell ref="X48:X50"/>
    <mergeCell ref="Y48:Y50"/>
    <mergeCell ref="Z48:Z50"/>
    <mergeCell ref="T45:T47"/>
    <mergeCell ref="U45:U47"/>
    <mergeCell ref="V45:V47"/>
    <mergeCell ref="W45:W47"/>
    <mergeCell ref="X45:X47"/>
    <mergeCell ref="Y45:Y47"/>
    <mergeCell ref="Z45:Z47"/>
    <mergeCell ref="S45:S47"/>
    <mergeCell ref="A48:A50"/>
    <mergeCell ref="B48:B50"/>
    <mergeCell ref="C48:C50"/>
    <mergeCell ref="D48:D50"/>
    <mergeCell ref="F48:F50"/>
    <mergeCell ref="G48:G50"/>
    <mergeCell ref="H48:H50"/>
    <mergeCell ref="I48:I50"/>
    <mergeCell ref="J48:J50"/>
    <mergeCell ref="K48:K50"/>
    <mergeCell ref="L48:L50"/>
    <mergeCell ref="M48:M50"/>
    <mergeCell ref="N48:N50"/>
    <mergeCell ref="O48:O50"/>
    <mergeCell ref="P48:P50"/>
    <mergeCell ref="Q48:Q50"/>
    <mergeCell ref="R48:R50"/>
    <mergeCell ref="K45:K47"/>
    <mergeCell ref="L45:L47"/>
    <mergeCell ref="M45:M47"/>
    <mergeCell ref="N45:N47"/>
    <mergeCell ref="O45:O47"/>
    <mergeCell ref="P45:P47"/>
    <mergeCell ref="Q45:Q47"/>
    <mergeCell ref="R45:R47"/>
    <mergeCell ref="A45:A47"/>
    <mergeCell ref="B45:B47"/>
    <mergeCell ref="C45:C47"/>
    <mergeCell ref="D45:D47"/>
    <mergeCell ref="F45:F47"/>
    <mergeCell ref="G45:G47"/>
    <mergeCell ref="H45:H47"/>
    <mergeCell ref="I45:I47"/>
    <mergeCell ref="J45:J47"/>
    <mergeCell ref="R42:R44"/>
    <mergeCell ref="S42:S44"/>
    <mergeCell ref="T42:T44"/>
    <mergeCell ref="U42:U44"/>
    <mergeCell ref="V42:V44"/>
    <mergeCell ref="W42:W44"/>
    <mergeCell ref="X42:X44"/>
    <mergeCell ref="Y42:Y44"/>
    <mergeCell ref="Z42:Z44"/>
    <mergeCell ref="S39:S41"/>
    <mergeCell ref="T39:T41"/>
    <mergeCell ref="U39:U41"/>
    <mergeCell ref="V39:V41"/>
    <mergeCell ref="W39:W41"/>
    <mergeCell ref="X39:X41"/>
    <mergeCell ref="Y39:Y41"/>
    <mergeCell ref="Z39:Z41"/>
    <mergeCell ref="A42:A44"/>
    <mergeCell ref="B42:B44"/>
    <mergeCell ref="C42:C44"/>
    <mergeCell ref="D42:D44"/>
    <mergeCell ref="F42:F44"/>
    <mergeCell ref="G42:G44"/>
    <mergeCell ref="H42:H44"/>
    <mergeCell ref="I42:I44"/>
    <mergeCell ref="J42:J44"/>
    <mergeCell ref="K42:K44"/>
    <mergeCell ref="L42:L44"/>
    <mergeCell ref="M42:M44"/>
    <mergeCell ref="N42:N44"/>
    <mergeCell ref="O42:O44"/>
    <mergeCell ref="P42:P44"/>
    <mergeCell ref="Q42:Q44"/>
    <mergeCell ref="T36:T38"/>
    <mergeCell ref="U36:U38"/>
    <mergeCell ref="V36:V38"/>
    <mergeCell ref="W36:W38"/>
    <mergeCell ref="X36:X38"/>
    <mergeCell ref="Y36:Y38"/>
    <mergeCell ref="Z36:Z38"/>
    <mergeCell ref="A39:A41"/>
    <mergeCell ref="B39:B41"/>
    <mergeCell ref="C39:C41"/>
    <mergeCell ref="D39:D41"/>
    <mergeCell ref="F39:F41"/>
    <mergeCell ref="G39:G41"/>
    <mergeCell ref="H39:H41"/>
    <mergeCell ref="I39:I41"/>
    <mergeCell ref="J39:J41"/>
    <mergeCell ref="K39:K41"/>
    <mergeCell ref="L39:L41"/>
    <mergeCell ref="M39:M41"/>
    <mergeCell ref="N39:N41"/>
    <mergeCell ref="O39:O41"/>
    <mergeCell ref="P39:P41"/>
    <mergeCell ref="Q39:Q41"/>
    <mergeCell ref="R39:R41"/>
    <mergeCell ref="K36:K38"/>
    <mergeCell ref="L36:L38"/>
    <mergeCell ref="M36:M38"/>
    <mergeCell ref="N36:N38"/>
    <mergeCell ref="O36:O38"/>
    <mergeCell ref="P36:P38"/>
    <mergeCell ref="Q36:Q38"/>
    <mergeCell ref="R36:R38"/>
    <mergeCell ref="S36:S38"/>
    <mergeCell ref="A36:A38"/>
    <mergeCell ref="B36:B38"/>
    <mergeCell ref="C36:C38"/>
    <mergeCell ref="D36:D38"/>
    <mergeCell ref="F36:F38"/>
    <mergeCell ref="G36:G38"/>
    <mergeCell ref="H36:H38"/>
    <mergeCell ref="I36:I38"/>
    <mergeCell ref="J36:J38"/>
    <mergeCell ref="A6:D6"/>
    <mergeCell ref="F6:L6"/>
    <mergeCell ref="A9:A11"/>
    <mergeCell ref="B9:B11"/>
    <mergeCell ref="C9:C11"/>
    <mergeCell ref="D9:D11"/>
    <mergeCell ref="J7:L7"/>
    <mergeCell ref="A7:A8"/>
    <mergeCell ref="B7:B8"/>
    <mergeCell ref="C7:C8"/>
    <mergeCell ref="D7:D8"/>
    <mergeCell ref="F9:F11"/>
    <mergeCell ref="I9:I11"/>
    <mergeCell ref="L9:L11"/>
    <mergeCell ref="J9:J11"/>
    <mergeCell ref="E7:E8"/>
    <mergeCell ref="E9:E11"/>
    <mergeCell ref="A1:B4"/>
    <mergeCell ref="C1:X4"/>
    <mergeCell ref="A15:A17"/>
    <mergeCell ref="B15:B17"/>
    <mergeCell ref="C15:C17"/>
    <mergeCell ref="D15:D17"/>
    <mergeCell ref="F12:F14"/>
    <mergeCell ref="I12:I14"/>
    <mergeCell ref="L12:L14"/>
    <mergeCell ref="J12:J14"/>
    <mergeCell ref="K12:K14"/>
    <mergeCell ref="A12:A14"/>
    <mergeCell ref="B12:B14"/>
    <mergeCell ref="C12:C14"/>
    <mergeCell ref="D12:D14"/>
    <mergeCell ref="F15:F17"/>
    <mergeCell ref="I15:I17"/>
    <mergeCell ref="L15:L17"/>
    <mergeCell ref="G15:G17"/>
    <mergeCell ref="H15:H17"/>
    <mergeCell ref="J15:J17"/>
    <mergeCell ref="M15:M17"/>
    <mergeCell ref="K15:K17"/>
    <mergeCell ref="N15:N17"/>
    <mergeCell ref="A21:A23"/>
    <mergeCell ref="B21:B23"/>
    <mergeCell ref="C21:C23"/>
    <mergeCell ref="D21:D23"/>
    <mergeCell ref="F18:F20"/>
    <mergeCell ref="I18:I20"/>
    <mergeCell ref="L18:L20"/>
    <mergeCell ref="G18:G20"/>
    <mergeCell ref="H18:H20"/>
    <mergeCell ref="J18:J20"/>
    <mergeCell ref="K18:K20"/>
    <mergeCell ref="A18:A20"/>
    <mergeCell ref="B18:B20"/>
    <mergeCell ref="C18:C20"/>
    <mergeCell ref="D18:D20"/>
    <mergeCell ref="F21:F23"/>
    <mergeCell ref="I21:I23"/>
    <mergeCell ref="L21:L23"/>
    <mergeCell ref="G21:G23"/>
    <mergeCell ref="H21:H23"/>
    <mergeCell ref="J21:J23"/>
    <mergeCell ref="K21:K23"/>
    <mergeCell ref="A27:A29"/>
    <mergeCell ref="B27:B29"/>
    <mergeCell ref="C27:C29"/>
    <mergeCell ref="D27:D29"/>
    <mergeCell ref="F24:F26"/>
    <mergeCell ref="I24:I26"/>
    <mergeCell ref="L24:L26"/>
    <mergeCell ref="G24:G26"/>
    <mergeCell ref="H24:H26"/>
    <mergeCell ref="J24:J26"/>
    <mergeCell ref="K24:K26"/>
    <mergeCell ref="A24:A26"/>
    <mergeCell ref="B24:B26"/>
    <mergeCell ref="C24:C26"/>
    <mergeCell ref="D24:D26"/>
    <mergeCell ref="F27:F29"/>
    <mergeCell ref="I27:I29"/>
    <mergeCell ref="L27:L29"/>
    <mergeCell ref="G27:G29"/>
    <mergeCell ref="H27:H29"/>
    <mergeCell ref="J27:J29"/>
    <mergeCell ref="K27:K29"/>
    <mergeCell ref="A30:A32"/>
    <mergeCell ref="B30:B32"/>
    <mergeCell ref="C30:C32"/>
    <mergeCell ref="D30:D32"/>
    <mergeCell ref="D33:D35"/>
    <mergeCell ref="F30:F32"/>
    <mergeCell ref="I30:I32"/>
    <mergeCell ref="L30:L32"/>
    <mergeCell ref="G30:G32"/>
    <mergeCell ref="H30:H32"/>
    <mergeCell ref="J30:J32"/>
    <mergeCell ref="K30:K32"/>
    <mergeCell ref="X66:X68"/>
    <mergeCell ref="Y66:Y68"/>
    <mergeCell ref="Z66:Z68"/>
    <mergeCell ref="A66:A68"/>
    <mergeCell ref="B66:B68"/>
    <mergeCell ref="C66:C68"/>
    <mergeCell ref="D66:D68"/>
    <mergeCell ref="F33:F35"/>
    <mergeCell ref="I33:I35"/>
    <mergeCell ref="L33:L35"/>
    <mergeCell ref="G33:G35"/>
    <mergeCell ref="H33:H35"/>
    <mergeCell ref="J33:J35"/>
    <mergeCell ref="U33:U35"/>
    <mergeCell ref="K33:K35"/>
    <mergeCell ref="V33:V35"/>
    <mergeCell ref="W33:W35"/>
    <mergeCell ref="X33:X35"/>
    <mergeCell ref="Y33:Y35"/>
    <mergeCell ref="A33:A35"/>
    <mergeCell ref="B33:B35"/>
    <mergeCell ref="C33:C35"/>
    <mergeCell ref="F66:F68"/>
    <mergeCell ref="I66:I68"/>
    <mergeCell ref="L66:L68"/>
    <mergeCell ref="G66:G68"/>
    <mergeCell ref="H66:H68"/>
    <mergeCell ref="J66:J68"/>
    <mergeCell ref="V66:V68"/>
    <mergeCell ref="K66:K68"/>
    <mergeCell ref="W66:W68"/>
    <mergeCell ref="M6:S6"/>
    <mergeCell ref="T6:Z6"/>
    <mergeCell ref="M7:O7"/>
    <mergeCell ref="Q7:S7"/>
    <mergeCell ref="T7:V7"/>
    <mergeCell ref="X7:Z7"/>
    <mergeCell ref="G9:G11"/>
    <mergeCell ref="H9:H11"/>
    <mergeCell ref="G12:G14"/>
    <mergeCell ref="H12:H14"/>
    <mergeCell ref="F7:H7"/>
    <mergeCell ref="U12:U14"/>
    <mergeCell ref="V12:V14"/>
    <mergeCell ref="W12:W14"/>
    <mergeCell ref="X12:X14"/>
    <mergeCell ref="Y12:Y14"/>
    <mergeCell ref="Z12:Z14"/>
    <mergeCell ref="M9:M11"/>
    <mergeCell ref="N9:N11"/>
    <mergeCell ref="K9:K11"/>
    <mergeCell ref="Y9:Y11"/>
    <mergeCell ref="Z9:Z11"/>
    <mergeCell ref="M12:M14"/>
    <mergeCell ref="N12:N14"/>
    <mergeCell ref="O12:O14"/>
    <mergeCell ref="P12:P14"/>
    <mergeCell ref="Q12:Q14"/>
    <mergeCell ref="R12:R14"/>
    <mergeCell ref="S12:S14"/>
    <mergeCell ref="T12:T14"/>
    <mergeCell ref="S9:S11"/>
    <mergeCell ref="T9:T11"/>
    <mergeCell ref="U9:U11"/>
    <mergeCell ref="V9:V11"/>
    <mergeCell ref="W9:W11"/>
    <mergeCell ref="X9:X11"/>
    <mergeCell ref="O9:O11"/>
    <mergeCell ref="P9:P11"/>
    <mergeCell ref="Q9:Q11"/>
    <mergeCell ref="R9:R11"/>
    <mergeCell ref="X15:X17"/>
    <mergeCell ref="Y15:Y17"/>
    <mergeCell ref="Z15:Z17"/>
    <mergeCell ref="M18:M20"/>
    <mergeCell ref="N18:N20"/>
    <mergeCell ref="O18:O20"/>
    <mergeCell ref="P18:P20"/>
    <mergeCell ref="Q18:Q20"/>
    <mergeCell ref="R18:R20"/>
    <mergeCell ref="S18:S20"/>
    <mergeCell ref="R15:R17"/>
    <mergeCell ref="S15:S17"/>
    <mergeCell ref="T15:T17"/>
    <mergeCell ref="U15:U17"/>
    <mergeCell ref="V15:V17"/>
    <mergeCell ref="W15:W17"/>
    <mergeCell ref="T18:T20"/>
    <mergeCell ref="U18:U20"/>
    <mergeCell ref="V18:V20"/>
    <mergeCell ref="W18:W20"/>
    <mergeCell ref="X18:X20"/>
    <mergeCell ref="O15:O17"/>
    <mergeCell ref="P15:P17"/>
    <mergeCell ref="Q15:Q17"/>
    <mergeCell ref="M21:M23"/>
    <mergeCell ref="N21:N23"/>
    <mergeCell ref="O21:O23"/>
    <mergeCell ref="P21:P23"/>
    <mergeCell ref="Q21:Q23"/>
    <mergeCell ref="R21:R23"/>
    <mergeCell ref="S21:S23"/>
    <mergeCell ref="T21:T23"/>
    <mergeCell ref="W21:W23"/>
    <mergeCell ref="U21:U23"/>
    <mergeCell ref="V21:V23"/>
    <mergeCell ref="Y18:Y20"/>
    <mergeCell ref="Z18:Z20"/>
    <mergeCell ref="X21:X23"/>
    <mergeCell ref="Y21:Y23"/>
    <mergeCell ref="Z21:Z23"/>
    <mergeCell ref="V24:V26"/>
    <mergeCell ref="W24:W26"/>
    <mergeCell ref="X24:X26"/>
    <mergeCell ref="Y24:Y26"/>
    <mergeCell ref="Z24:Z26"/>
    <mergeCell ref="Z33:Z35"/>
    <mergeCell ref="Y30:Y32"/>
    <mergeCell ref="Z30:Z32"/>
    <mergeCell ref="M33:M35"/>
    <mergeCell ref="N33:N35"/>
    <mergeCell ref="O33:O35"/>
    <mergeCell ref="P33:P35"/>
    <mergeCell ref="Q33:Q35"/>
    <mergeCell ref="R33:R35"/>
    <mergeCell ref="S33:S35"/>
    <mergeCell ref="T33:T35"/>
    <mergeCell ref="X30:X32"/>
    <mergeCell ref="T30:T32"/>
    <mergeCell ref="M30:M32"/>
    <mergeCell ref="N30:N32"/>
    <mergeCell ref="O30:O32"/>
    <mergeCell ref="P30:P32"/>
    <mergeCell ref="Q30:Q32"/>
    <mergeCell ref="R30:R32"/>
    <mergeCell ref="S30:S32"/>
    <mergeCell ref="U30:U32"/>
    <mergeCell ref="V30:V32"/>
    <mergeCell ref="W30:W32"/>
    <mergeCell ref="X27:X29"/>
    <mergeCell ref="Y27:Y29"/>
    <mergeCell ref="Z27:Z29"/>
    <mergeCell ref="M24:M26"/>
    <mergeCell ref="N24:N26"/>
    <mergeCell ref="O24:O26"/>
    <mergeCell ref="P24:P26"/>
    <mergeCell ref="Q24:Q26"/>
    <mergeCell ref="R24:R26"/>
    <mergeCell ref="S24:S26"/>
    <mergeCell ref="T24:T26"/>
    <mergeCell ref="U24:U26"/>
    <mergeCell ref="N27:N29"/>
    <mergeCell ref="T27:T29"/>
    <mergeCell ref="U27:U29"/>
    <mergeCell ref="V27:V29"/>
    <mergeCell ref="W27:W29"/>
    <mergeCell ref="O27:O29"/>
    <mergeCell ref="P27:P29"/>
    <mergeCell ref="Q27:Q29"/>
    <mergeCell ref="R27:R29"/>
    <mergeCell ref="S27:S29"/>
    <mergeCell ref="M27:M29"/>
    <mergeCell ref="M66:M68"/>
    <mergeCell ref="N66:N68"/>
    <mergeCell ref="O66:O68"/>
    <mergeCell ref="P66:P68"/>
    <mergeCell ref="Q66:Q68"/>
    <mergeCell ref="R66:R68"/>
    <mergeCell ref="S66:S68"/>
    <mergeCell ref="T66:T68"/>
    <mergeCell ref="U66:U6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dimension ref="A1:Y79"/>
  <sheetViews>
    <sheetView zoomScale="80" zoomScaleNormal="80" workbookViewId="0">
      <pane ySplit="8" topLeftCell="A9" activePane="bottomLeft" state="frozen"/>
      <selection pane="bottomLeft" activeCell="I3" sqref="I3:J3"/>
    </sheetView>
  </sheetViews>
  <sheetFormatPr baseColWidth="10" defaultColWidth="11.44140625" defaultRowHeight="0" customHeight="1" zeroHeight="1"/>
  <cols>
    <col min="1" max="1" width="4" style="8" bestFit="1" customWidth="1"/>
    <col min="2" max="2" width="18.109375" style="8" customWidth="1"/>
    <col min="3" max="3" width="30.88671875" style="8" customWidth="1"/>
    <col min="4" max="4" width="21.33203125" style="2" customWidth="1"/>
    <col min="5" max="5" width="12.6640625" style="2" customWidth="1"/>
    <col min="6" max="6" width="10.88671875" style="2" customWidth="1"/>
    <col min="7" max="7" width="12.6640625" style="2" customWidth="1"/>
    <col min="8" max="8" width="10.88671875" style="2" customWidth="1"/>
    <col min="9" max="9" width="12.6640625" style="2" customWidth="1"/>
    <col min="10" max="10" width="13.5546875" style="2" customWidth="1"/>
    <col min="11" max="25" width="11.44140625" style="2" customWidth="1"/>
    <col min="26" max="16384" width="11.44140625" style="4"/>
  </cols>
  <sheetData>
    <row r="1" spans="1:25" ht="16.5" customHeight="1">
      <c r="A1" s="86"/>
      <c r="B1" s="88"/>
      <c r="C1" s="143" t="s">
        <v>162</v>
      </c>
      <c r="D1" s="143"/>
      <c r="E1" s="143"/>
      <c r="F1" s="143"/>
      <c r="G1" s="143"/>
      <c r="H1" s="143"/>
      <c r="I1" s="140" t="s">
        <v>264</v>
      </c>
      <c r="J1" s="142"/>
      <c r="K1" s="3"/>
      <c r="L1" s="3"/>
      <c r="M1" s="3"/>
      <c r="N1" s="3"/>
      <c r="O1" s="3"/>
      <c r="P1" s="3"/>
      <c r="Q1" s="3"/>
      <c r="R1" s="3"/>
      <c r="S1" s="3"/>
      <c r="T1" s="3"/>
      <c r="U1" s="3"/>
      <c r="V1" s="3"/>
      <c r="W1" s="3"/>
      <c r="X1" s="3"/>
      <c r="Y1" s="3"/>
    </row>
    <row r="2" spans="1:25" ht="16.5" customHeight="1">
      <c r="A2" s="89"/>
      <c r="B2" s="91"/>
      <c r="C2" s="143"/>
      <c r="D2" s="143"/>
      <c r="E2" s="143"/>
      <c r="F2" s="143"/>
      <c r="G2" s="143"/>
      <c r="H2" s="143"/>
      <c r="I2" s="140" t="s">
        <v>263</v>
      </c>
      <c r="J2" s="142"/>
      <c r="K2" s="3"/>
      <c r="L2" s="3"/>
      <c r="M2" s="3"/>
      <c r="N2" s="3"/>
      <c r="O2" s="3"/>
      <c r="P2" s="3"/>
      <c r="Q2" s="3"/>
      <c r="R2" s="3"/>
      <c r="S2" s="3"/>
      <c r="T2" s="3"/>
      <c r="U2" s="3"/>
      <c r="V2" s="3"/>
      <c r="W2" s="3"/>
      <c r="X2" s="3"/>
      <c r="Y2" s="3"/>
    </row>
    <row r="3" spans="1:25" ht="14.4">
      <c r="A3" s="89"/>
      <c r="B3" s="91"/>
      <c r="C3" s="143"/>
      <c r="D3" s="143"/>
      <c r="E3" s="143"/>
      <c r="F3" s="143"/>
      <c r="G3" s="143"/>
      <c r="H3" s="143"/>
      <c r="I3" s="140" t="s">
        <v>310</v>
      </c>
      <c r="J3" s="142"/>
      <c r="K3" s="3"/>
      <c r="L3" s="3"/>
      <c r="M3" s="3"/>
      <c r="N3" s="3"/>
      <c r="O3" s="3"/>
      <c r="P3" s="3"/>
      <c r="Q3" s="3"/>
      <c r="R3" s="3"/>
      <c r="S3" s="3"/>
      <c r="T3" s="3"/>
      <c r="U3" s="3"/>
      <c r="V3" s="3"/>
      <c r="W3" s="3"/>
      <c r="X3" s="3"/>
      <c r="Y3" s="3"/>
    </row>
    <row r="4" spans="1:25" ht="14.4">
      <c r="A4" s="92"/>
      <c r="B4" s="94"/>
      <c r="C4" s="143"/>
      <c r="D4" s="143"/>
      <c r="E4" s="143"/>
      <c r="F4" s="143"/>
      <c r="G4" s="143"/>
      <c r="H4" s="143"/>
      <c r="I4" s="140" t="s">
        <v>355</v>
      </c>
      <c r="J4" s="142"/>
      <c r="K4" s="3"/>
      <c r="L4" s="3"/>
      <c r="M4" s="3"/>
      <c r="N4" s="3"/>
      <c r="O4" s="3"/>
      <c r="P4" s="3"/>
      <c r="Q4" s="3"/>
      <c r="R4" s="3"/>
      <c r="S4" s="3"/>
      <c r="T4" s="3"/>
      <c r="U4" s="3"/>
      <c r="V4" s="3"/>
      <c r="W4" s="3"/>
      <c r="X4" s="3"/>
      <c r="Y4" s="3"/>
    </row>
    <row r="5" spans="1:25" ht="14.4">
      <c r="A5" s="12"/>
      <c r="B5" s="15"/>
      <c r="C5" s="12"/>
      <c r="D5" s="3"/>
      <c r="E5" s="3"/>
      <c r="F5" s="3"/>
      <c r="G5" s="3"/>
      <c r="H5" s="3"/>
      <c r="I5" s="3"/>
      <c r="J5" s="3"/>
      <c r="K5" s="3"/>
      <c r="L5" s="3"/>
      <c r="M5" s="3"/>
      <c r="N5" s="3"/>
      <c r="O5" s="3"/>
      <c r="P5" s="3"/>
      <c r="Q5" s="3"/>
      <c r="R5" s="3"/>
      <c r="S5" s="3"/>
      <c r="T5" s="3"/>
      <c r="U5" s="3"/>
      <c r="V5" s="3"/>
      <c r="W5" s="3"/>
      <c r="X5" s="3"/>
      <c r="Y5" s="3"/>
    </row>
    <row r="6" spans="1:25" ht="15.75" customHeight="1">
      <c r="A6" s="104" t="s">
        <v>109</v>
      </c>
      <c r="B6" s="104"/>
      <c r="C6" s="104"/>
      <c r="D6" s="155"/>
      <c r="E6" s="216" t="s">
        <v>305</v>
      </c>
      <c r="F6" s="216"/>
      <c r="G6" s="216" t="s">
        <v>306</v>
      </c>
      <c r="H6" s="216"/>
      <c r="I6" s="216" t="s">
        <v>307</v>
      </c>
      <c r="J6" s="216"/>
      <c r="K6" s="3"/>
      <c r="L6" s="3"/>
      <c r="M6" s="3"/>
      <c r="N6" s="3"/>
      <c r="O6" s="3"/>
      <c r="P6" s="3"/>
      <c r="Q6" s="3"/>
      <c r="R6" s="3"/>
      <c r="S6" s="3"/>
      <c r="T6" s="3"/>
      <c r="U6" s="3"/>
      <c r="V6" s="3"/>
      <c r="W6" s="3"/>
      <c r="X6" s="3"/>
      <c r="Y6" s="3"/>
    </row>
    <row r="7" spans="1:25" ht="21" customHeight="1">
      <c r="A7" s="212" t="s">
        <v>88</v>
      </c>
      <c r="B7" s="120" t="s">
        <v>39</v>
      </c>
      <c r="C7" s="104" t="s">
        <v>1</v>
      </c>
      <c r="D7" s="213" t="s">
        <v>86</v>
      </c>
      <c r="E7" s="216" t="s">
        <v>308</v>
      </c>
      <c r="F7" s="216" t="s">
        <v>309</v>
      </c>
      <c r="G7" s="216" t="s">
        <v>308</v>
      </c>
      <c r="H7" s="216" t="s">
        <v>309</v>
      </c>
      <c r="I7" s="216" t="s">
        <v>308</v>
      </c>
      <c r="J7" s="216" t="s">
        <v>309</v>
      </c>
      <c r="K7" s="3"/>
      <c r="L7" s="3"/>
      <c r="M7" s="3"/>
      <c r="N7" s="3"/>
      <c r="O7" s="3"/>
      <c r="P7" s="3"/>
      <c r="Q7" s="3"/>
      <c r="R7" s="3"/>
      <c r="S7" s="3"/>
      <c r="T7" s="3"/>
      <c r="U7" s="3"/>
      <c r="V7" s="3"/>
      <c r="W7" s="3"/>
      <c r="X7" s="3"/>
      <c r="Y7" s="3"/>
    </row>
    <row r="8" spans="1:25" ht="12" customHeight="1">
      <c r="A8" s="212"/>
      <c r="B8" s="120"/>
      <c r="C8" s="104"/>
      <c r="D8" s="213"/>
      <c r="E8" s="216"/>
      <c r="F8" s="216"/>
      <c r="G8" s="216"/>
      <c r="H8" s="216"/>
      <c r="I8" s="216"/>
      <c r="J8" s="216"/>
      <c r="K8" s="13"/>
      <c r="L8" s="13"/>
      <c r="M8" s="13"/>
      <c r="N8" s="13"/>
      <c r="O8" s="13"/>
      <c r="P8" s="13"/>
      <c r="Q8" s="13"/>
      <c r="R8" s="13"/>
      <c r="S8" s="13"/>
      <c r="T8" s="13"/>
      <c r="U8" s="13"/>
      <c r="V8" s="13"/>
      <c r="W8" s="13"/>
      <c r="X8" s="13"/>
      <c r="Y8" s="13"/>
    </row>
    <row r="9" spans="1:25" ht="16.5" customHeight="1">
      <c r="A9" s="132">
        <v>1</v>
      </c>
      <c r="B9" s="158" t="str">
        <f>IF('8. Seguimiento Cuatrimestral'!B9:B11="","",'8. Seguimiento Cuatrimestral'!B9:B11)</f>
        <v>Gestión del Talento Humano</v>
      </c>
      <c r="C9" s="158" t="str">
        <f>IF('8. Seguimiento Cuatrimestral'!C9:C11="","",'8. Seguimiento Cuatrimestral'!C9:C11)</f>
        <v>Posibilidad de Afectación Económica o Presupuestal por Vinculacion o retiro de servidor publico de manera inadecuado debido a desconocimiento del procedimiento.</v>
      </c>
      <c r="D9" s="158" t="str">
        <f>IF('8. Seguimiento Cuatrimestral'!D9:D11="","",'8. Seguimiento Cuatrimestral'!D9:D11)</f>
        <v>Gestión</v>
      </c>
      <c r="E9" s="217">
        <f>'8. Seguimiento Cuatrimestral'!F9:F11</f>
        <v>0</v>
      </c>
      <c r="F9" s="217">
        <f>'8. Seguimiento Cuatrimestral'!J9:J11</f>
        <v>0</v>
      </c>
      <c r="G9" s="217">
        <f>'8. Seguimiento Cuatrimestral'!M9:M11</f>
        <v>0</v>
      </c>
      <c r="H9" s="217">
        <f>'8. Seguimiento Cuatrimestral'!Q9:Q11</f>
        <v>0</v>
      </c>
      <c r="I9" s="217">
        <f>'8. Seguimiento Cuatrimestral'!T9:T11</f>
        <v>0</v>
      </c>
      <c r="J9" s="217">
        <f>'8. Seguimiento Cuatrimestral'!X9:X11</f>
        <v>0</v>
      </c>
      <c r="K9" s="14"/>
      <c r="L9" s="14"/>
      <c r="M9" s="14"/>
      <c r="N9" s="14"/>
      <c r="O9" s="14"/>
      <c r="P9" s="14"/>
      <c r="Q9" s="14"/>
      <c r="R9" s="14"/>
      <c r="S9" s="14"/>
      <c r="T9" s="14"/>
      <c r="U9" s="14"/>
      <c r="V9" s="14"/>
      <c r="W9" s="14"/>
      <c r="X9" s="14"/>
      <c r="Y9" s="14"/>
    </row>
    <row r="10" spans="1:25" ht="14.4">
      <c r="A10" s="132"/>
      <c r="B10" s="158"/>
      <c r="C10" s="158"/>
      <c r="D10" s="158"/>
      <c r="E10" s="218"/>
      <c r="F10" s="218"/>
      <c r="G10" s="218"/>
      <c r="H10" s="218"/>
      <c r="I10" s="218"/>
      <c r="J10" s="218"/>
      <c r="K10" s="3"/>
      <c r="L10" s="3"/>
      <c r="M10" s="3"/>
      <c r="N10" s="3"/>
      <c r="O10" s="3"/>
      <c r="P10" s="3"/>
      <c r="Q10" s="3"/>
      <c r="R10" s="3"/>
      <c r="S10" s="3"/>
      <c r="T10" s="3"/>
      <c r="U10" s="3"/>
      <c r="V10" s="3"/>
      <c r="W10" s="3"/>
      <c r="X10" s="3"/>
      <c r="Y10" s="3"/>
    </row>
    <row r="11" spans="1:25" ht="14.4">
      <c r="A11" s="132"/>
      <c r="B11" s="158"/>
      <c r="C11" s="158"/>
      <c r="D11" s="158"/>
      <c r="E11" s="218"/>
      <c r="F11" s="218"/>
      <c r="G11" s="218"/>
      <c r="H11" s="218"/>
      <c r="I11" s="218"/>
      <c r="J11" s="218"/>
      <c r="K11" s="3"/>
      <c r="L11" s="3"/>
      <c r="M11" s="3"/>
      <c r="N11" s="3"/>
      <c r="O11" s="3"/>
      <c r="P11" s="3"/>
      <c r="Q11" s="3"/>
      <c r="R11" s="3"/>
      <c r="S11" s="3"/>
      <c r="T11" s="3"/>
      <c r="U11" s="3"/>
      <c r="V11" s="3"/>
      <c r="W11" s="3"/>
      <c r="X11" s="3"/>
      <c r="Y11" s="3"/>
    </row>
    <row r="12" spans="1:25" ht="16.5" customHeight="1">
      <c r="A12" s="132">
        <v>2</v>
      </c>
      <c r="B12" s="158" t="str">
        <f>IF('8. Seguimiento Cuatrimestral'!B12:B14="","",'8. Seguimiento Cuatrimestral'!B12:B14)</f>
        <v>Gestión del Talento Humano</v>
      </c>
      <c r="C12" s="158" t="str">
        <f>IF('8. Seguimiento Cuatrimestral'!C12:C14="","",'8. Seguimiento Cuatrimestral'!C12:C14)</f>
        <v>Posibilidad de Afectación Económica o Presupuestal por la Inadecuada liquidacion de la nomina debido al Desconocimiento del procedimiento y normatividad vigente.</v>
      </c>
      <c r="D12" s="158" t="str">
        <f>IF('8. Seguimiento Cuatrimestral'!D12:D14="","",'8. Seguimiento Cuatrimestral'!D12:D14)</f>
        <v>Gestión</v>
      </c>
      <c r="E12" s="217">
        <f>'8. Seguimiento Cuatrimestral'!F12:F14</f>
        <v>0</v>
      </c>
      <c r="F12" s="217">
        <f>'8. Seguimiento Cuatrimestral'!J12:J14</f>
        <v>0</v>
      </c>
      <c r="G12" s="217">
        <f>'8. Seguimiento Cuatrimestral'!M12:M14</f>
        <v>0</v>
      </c>
      <c r="H12" s="217">
        <f>'8. Seguimiento Cuatrimestral'!Q12:Q14</f>
        <v>0</v>
      </c>
      <c r="I12" s="217">
        <f>'8. Seguimiento Cuatrimestral'!T12:T14</f>
        <v>0</v>
      </c>
      <c r="J12" s="217">
        <f>'8. Seguimiento Cuatrimestral'!X12:X14</f>
        <v>0</v>
      </c>
      <c r="K12" s="3"/>
      <c r="L12" s="3"/>
      <c r="M12" s="3"/>
      <c r="N12" s="3"/>
      <c r="O12" s="3"/>
      <c r="P12" s="3"/>
      <c r="Q12" s="3"/>
      <c r="R12" s="3"/>
      <c r="S12" s="3"/>
      <c r="T12" s="3"/>
      <c r="U12" s="3"/>
      <c r="V12" s="3"/>
      <c r="W12" s="3"/>
      <c r="X12" s="3"/>
      <c r="Y12" s="3"/>
    </row>
    <row r="13" spans="1:25" ht="14.4">
      <c r="A13" s="132"/>
      <c r="B13" s="158"/>
      <c r="C13" s="158"/>
      <c r="D13" s="158"/>
      <c r="E13" s="218"/>
      <c r="F13" s="218"/>
      <c r="G13" s="218"/>
      <c r="H13" s="218"/>
      <c r="I13" s="218"/>
      <c r="J13" s="218"/>
      <c r="K13" s="3"/>
      <c r="L13" s="3"/>
      <c r="M13" s="3"/>
      <c r="N13" s="3"/>
      <c r="O13" s="3"/>
      <c r="P13" s="3"/>
      <c r="Q13" s="3"/>
      <c r="R13" s="3"/>
      <c r="S13" s="3"/>
      <c r="T13" s="3"/>
      <c r="U13" s="3"/>
      <c r="V13" s="3"/>
      <c r="W13" s="3"/>
      <c r="X13" s="3"/>
      <c r="Y13" s="3"/>
    </row>
    <row r="14" spans="1:25" ht="14.4">
      <c r="A14" s="132"/>
      <c r="B14" s="158"/>
      <c r="C14" s="158"/>
      <c r="D14" s="158"/>
      <c r="E14" s="218"/>
      <c r="F14" s="218"/>
      <c r="G14" s="218"/>
      <c r="H14" s="218"/>
      <c r="I14" s="218"/>
      <c r="J14" s="218"/>
      <c r="K14" s="3"/>
      <c r="L14" s="3"/>
      <c r="M14" s="3"/>
      <c r="N14" s="3"/>
      <c r="O14" s="3"/>
      <c r="P14" s="3"/>
      <c r="Q14" s="3"/>
      <c r="R14" s="3"/>
      <c r="S14" s="3"/>
      <c r="T14" s="3"/>
      <c r="U14" s="3"/>
      <c r="V14" s="3"/>
      <c r="W14" s="3"/>
      <c r="X14" s="3"/>
      <c r="Y14" s="3"/>
    </row>
    <row r="15" spans="1:25" ht="16.5" customHeight="1">
      <c r="A15" s="132">
        <v>3</v>
      </c>
      <c r="B15" s="158" t="str">
        <f>IF('8. Seguimiento Cuatrimestral'!B15:B17="","",'8. Seguimiento Cuatrimestral'!B15:B17)</f>
        <v>Gestión del Talento Humano</v>
      </c>
      <c r="C15" s="158" t="str">
        <f>IF('8. Seguimiento Cuatrimestral'!C15:C17="","",'8. Seguimiento Cuatrimestral'!C15:C17)</f>
        <v>Posibilidad de Afectación Económica o Presupuestal por incumplimienhto del Plan Anual de SST debido a Falta de planeación de las actividades enmarcadas en plan de trabajo de SST.</v>
      </c>
      <c r="D15" s="158" t="str">
        <f>IF('8. Seguimiento Cuatrimestral'!D15:D17="","",'8. Seguimiento Cuatrimestral'!D15:D17)</f>
        <v>Gestión</v>
      </c>
      <c r="E15" s="217">
        <f>'8. Seguimiento Cuatrimestral'!F15:F17</f>
        <v>0</v>
      </c>
      <c r="F15" s="217">
        <f>'8. Seguimiento Cuatrimestral'!J15:J17</f>
        <v>0</v>
      </c>
      <c r="G15" s="217">
        <f>'8. Seguimiento Cuatrimestral'!M15:M17</f>
        <v>0</v>
      </c>
      <c r="H15" s="217">
        <f>'8. Seguimiento Cuatrimestral'!Q15:Q17</f>
        <v>0</v>
      </c>
      <c r="I15" s="217">
        <f>'8. Seguimiento Cuatrimestral'!T15:T17</f>
        <v>0</v>
      </c>
      <c r="J15" s="217">
        <f>'8. Seguimiento Cuatrimestral'!X15:X17</f>
        <v>0</v>
      </c>
      <c r="K15" s="3"/>
      <c r="L15" s="3"/>
      <c r="M15" s="3"/>
      <c r="N15" s="3"/>
      <c r="O15" s="3"/>
      <c r="P15" s="3"/>
      <c r="Q15" s="3"/>
      <c r="R15" s="3"/>
      <c r="S15" s="3"/>
      <c r="T15" s="3"/>
      <c r="U15" s="3"/>
      <c r="V15" s="3"/>
      <c r="W15" s="3"/>
      <c r="X15" s="3"/>
      <c r="Y15" s="3"/>
    </row>
    <row r="16" spans="1:25" ht="14.4">
      <c r="A16" s="132"/>
      <c r="B16" s="158"/>
      <c r="C16" s="158"/>
      <c r="D16" s="158"/>
      <c r="E16" s="218"/>
      <c r="F16" s="218"/>
      <c r="G16" s="218"/>
      <c r="H16" s="218"/>
      <c r="I16" s="218"/>
      <c r="J16" s="218"/>
      <c r="K16" s="3"/>
      <c r="L16" s="3"/>
      <c r="M16" s="3"/>
      <c r="N16" s="3"/>
      <c r="O16" s="3"/>
      <c r="P16" s="3"/>
      <c r="Q16" s="3"/>
      <c r="R16" s="3"/>
      <c r="S16" s="3"/>
      <c r="T16" s="3"/>
      <c r="U16" s="3"/>
      <c r="V16" s="3"/>
      <c r="W16" s="3"/>
      <c r="X16" s="3"/>
      <c r="Y16" s="3"/>
    </row>
    <row r="17" spans="1:25" ht="14.4">
      <c r="A17" s="132"/>
      <c r="B17" s="158"/>
      <c r="C17" s="158"/>
      <c r="D17" s="158"/>
      <c r="E17" s="218"/>
      <c r="F17" s="218"/>
      <c r="G17" s="218"/>
      <c r="H17" s="218"/>
      <c r="I17" s="218"/>
      <c r="J17" s="218"/>
      <c r="K17" s="3"/>
      <c r="L17" s="3"/>
      <c r="M17" s="3"/>
      <c r="N17" s="3"/>
      <c r="O17" s="3"/>
      <c r="P17" s="3"/>
      <c r="Q17" s="3"/>
      <c r="R17" s="3"/>
      <c r="S17" s="3"/>
      <c r="T17" s="3"/>
      <c r="U17" s="3"/>
      <c r="V17" s="3"/>
      <c r="W17" s="3"/>
      <c r="X17" s="3"/>
      <c r="Y17" s="3"/>
    </row>
    <row r="18" spans="1:25" ht="16.5" customHeight="1">
      <c r="A18" s="132">
        <v>4</v>
      </c>
      <c r="B18" s="158" t="str">
        <f>IF('8. Seguimiento Cuatrimestral'!B18:B20="","",'8. Seguimiento Cuatrimestral'!B18:B20)</f>
        <v>Gestión del Talento Humano</v>
      </c>
      <c r="C18" s="158" t="str">
        <f>IF('8. Seguimiento Cuatrimestral'!C18:C20="","",'8. Seguimiento Cuatrimestral'!C18:C20)</f>
        <v>Posibilidad de Afectación Económica o Presupuestal por errores en la elaboracion de los actos administrativos debido al Desconocimiento de la normatividad vigente.</v>
      </c>
      <c r="D18" s="158" t="str">
        <f>IF('8. Seguimiento Cuatrimestral'!D18:D20="","",'8. Seguimiento Cuatrimestral'!D18:D20)</f>
        <v>Gestión</v>
      </c>
      <c r="E18" s="217">
        <f>'8. Seguimiento Cuatrimestral'!F18:F20</f>
        <v>0</v>
      </c>
      <c r="F18" s="217">
        <f>'8. Seguimiento Cuatrimestral'!J18:J20</f>
        <v>0</v>
      </c>
      <c r="G18" s="217">
        <f>'8. Seguimiento Cuatrimestral'!M18:M20</f>
        <v>0</v>
      </c>
      <c r="H18" s="217">
        <f>'8. Seguimiento Cuatrimestral'!Q18:Q20</f>
        <v>0</v>
      </c>
      <c r="I18" s="217">
        <f>'8. Seguimiento Cuatrimestral'!T18:T20</f>
        <v>0</v>
      </c>
      <c r="J18" s="217">
        <f>'8. Seguimiento Cuatrimestral'!X18:X20</f>
        <v>0</v>
      </c>
      <c r="K18" s="3"/>
      <c r="L18" s="3"/>
      <c r="M18" s="3"/>
      <c r="N18" s="3"/>
      <c r="O18" s="3"/>
      <c r="P18" s="3"/>
      <c r="Q18" s="3"/>
      <c r="R18" s="3"/>
      <c r="S18" s="3"/>
      <c r="T18" s="3"/>
      <c r="U18" s="3"/>
      <c r="V18" s="3"/>
      <c r="W18" s="3"/>
      <c r="X18" s="3"/>
      <c r="Y18" s="3"/>
    </row>
    <row r="19" spans="1:25" ht="14.4">
      <c r="A19" s="132"/>
      <c r="B19" s="158"/>
      <c r="C19" s="158"/>
      <c r="D19" s="158"/>
      <c r="E19" s="218"/>
      <c r="F19" s="218"/>
      <c r="G19" s="218"/>
      <c r="H19" s="218"/>
      <c r="I19" s="218"/>
      <c r="J19" s="218"/>
      <c r="K19" s="3"/>
      <c r="L19" s="3"/>
      <c r="M19" s="3"/>
      <c r="N19" s="3"/>
      <c r="O19" s="3"/>
      <c r="P19" s="3"/>
      <c r="Q19" s="3"/>
      <c r="R19" s="3"/>
      <c r="S19" s="3"/>
      <c r="T19" s="3"/>
      <c r="U19" s="3"/>
      <c r="V19" s="3"/>
      <c r="W19" s="3"/>
      <c r="X19" s="3"/>
      <c r="Y19" s="3"/>
    </row>
    <row r="20" spans="1:25" ht="14.4">
      <c r="A20" s="132"/>
      <c r="B20" s="158"/>
      <c r="C20" s="158"/>
      <c r="D20" s="158"/>
      <c r="E20" s="218"/>
      <c r="F20" s="218"/>
      <c r="G20" s="218"/>
      <c r="H20" s="218"/>
      <c r="I20" s="218"/>
      <c r="J20" s="218"/>
      <c r="K20" s="3"/>
      <c r="L20" s="3"/>
      <c r="M20" s="3"/>
      <c r="N20" s="3"/>
      <c r="O20" s="3"/>
      <c r="P20" s="3"/>
      <c r="Q20" s="3"/>
      <c r="R20" s="3"/>
      <c r="S20" s="3"/>
      <c r="T20" s="3"/>
      <c r="U20" s="3"/>
      <c r="V20" s="3"/>
      <c r="W20" s="3"/>
      <c r="X20" s="3"/>
      <c r="Y20" s="3"/>
    </row>
    <row r="21" spans="1:25" ht="16.5" customHeight="1">
      <c r="A21" s="132">
        <v>5</v>
      </c>
      <c r="B21" s="158" t="str">
        <f>IF('8. Seguimiento Cuatrimestral'!B21:B23="","",'8. Seguimiento Cuatrimestral'!B21:B23)</f>
        <v>Gestión del Talento Humano</v>
      </c>
      <c r="C21" s="158" t="str">
        <f>IF('8. Seguimiento Cuatrimestral'!C21:C23="","",'8. Seguimiento Cuatrimestral'!C21:C23)</f>
        <v>Posibilidad de Afectación Económica o Presupuestal por la perdida de informacion de las historias laborales debido al Desconocimiento del procedimiento de historia laboral.</v>
      </c>
      <c r="D21" s="158" t="str">
        <f>IF('8. Seguimiento Cuatrimestral'!D21:D23="","",'8. Seguimiento Cuatrimestral'!D21:D23)</f>
        <v>Gestión</v>
      </c>
      <c r="E21" s="217">
        <f>'8. Seguimiento Cuatrimestral'!F21:F23</f>
        <v>0</v>
      </c>
      <c r="F21" s="217">
        <f>'8. Seguimiento Cuatrimestral'!J21:J23</f>
        <v>0</v>
      </c>
      <c r="G21" s="217">
        <f>'8. Seguimiento Cuatrimestral'!M21:M23</f>
        <v>0</v>
      </c>
      <c r="H21" s="217">
        <f>'8. Seguimiento Cuatrimestral'!Q21:Q23</f>
        <v>0</v>
      </c>
      <c r="I21" s="217">
        <f>'8. Seguimiento Cuatrimestral'!T21:T23</f>
        <v>0</v>
      </c>
      <c r="J21" s="217">
        <f>'8. Seguimiento Cuatrimestral'!X21:X23</f>
        <v>0</v>
      </c>
      <c r="K21" s="3"/>
      <c r="L21" s="3"/>
      <c r="M21" s="3"/>
      <c r="N21" s="3"/>
      <c r="O21" s="3"/>
      <c r="P21" s="3"/>
      <c r="Q21" s="3"/>
      <c r="R21" s="3"/>
      <c r="S21" s="3"/>
      <c r="T21" s="3"/>
      <c r="U21" s="3"/>
      <c r="V21" s="3"/>
      <c r="W21" s="3"/>
      <c r="X21" s="3"/>
      <c r="Y21" s="3"/>
    </row>
    <row r="22" spans="1:25" ht="14.4">
      <c r="A22" s="132"/>
      <c r="B22" s="158"/>
      <c r="C22" s="158"/>
      <c r="D22" s="158"/>
      <c r="E22" s="218"/>
      <c r="F22" s="218"/>
      <c r="G22" s="218"/>
      <c r="H22" s="218"/>
      <c r="I22" s="218"/>
      <c r="J22" s="218"/>
      <c r="K22" s="3"/>
      <c r="L22" s="3"/>
      <c r="M22" s="3"/>
      <c r="N22" s="3"/>
      <c r="O22" s="3"/>
      <c r="P22" s="3"/>
      <c r="Q22" s="3"/>
      <c r="R22" s="3"/>
      <c r="S22" s="3"/>
      <c r="T22" s="3"/>
      <c r="U22" s="3"/>
      <c r="V22" s="3"/>
      <c r="W22" s="3"/>
      <c r="X22" s="3"/>
      <c r="Y22" s="3"/>
    </row>
    <row r="23" spans="1:25" ht="14.4">
      <c r="A23" s="132"/>
      <c r="B23" s="158"/>
      <c r="C23" s="158"/>
      <c r="D23" s="158"/>
      <c r="E23" s="218"/>
      <c r="F23" s="218"/>
      <c r="G23" s="218"/>
      <c r="H23" s="218"/>
      <c r="I23" s="218"/>
      <c r="J23" s="218"/>
      <c r="K23" s="3"/>
      <c r="L23" s="3"/>
      <c r="M23" s="3"/>
      <c r="N23" s="3"/>
      <c r="O23" s="3"/>
      <c r="P23" s="3"/>
      <c r="Q23" s="3"/>
      <c r="R23" s="3"/>
      <c r="S23" s="3"/>
      <c r="T23" s="3"/>
      <c r="U23" s="3"/>
      <c r="V23" s="3"/>
      <c r="W23" s="3"/>
      <c r="X23" s="3"/>
      <c r="Y23" s="3"/>
    </row>
    <row r="24" spans="1:25" ht="16.5" customHeight="1">
      <c r="A24" s="132">
        <v>6</v>
      </c>
      <c r="B24" s="158" t="str">
        <f>IF('8. Seguimiento Cuatrimestral'!B24:B26="","",'8. Seguimiento Cuatrimestral'!B24:B26)</f>
        <v>Gestión del Talento Humano</v>
      </c>
      <c r="C24" s="158" t="str">
        <f>IF('8. Seguimiento Cuatrimestral'!C24:C26="","",'8. Seguimiento Cuatrimestral'!C24:C26)</f>
        <v>Posibilidad de Afectación Económica o Presupuestal por el Incumplimiento del Decreto 612 del 2018 debido a la no adecuada planeación en la ejecución del plan estratégico del talento humano.</v>
      </c>
      <c r="D24" s="158" t="str">
        <f>IF('8. Seguimiento Cuatrimestral'!D24:D26="","",'8. Seguimiento Cuatrimestral'!D24:D26)</f>
        <v>Gestión</v>
      </c>
      <c r="E24" s="217">
        <f>'8. Seguimiento Cuatrimestral'!F24:F26</f>
        <v>0</v>
      </c>
      <c r="F24" s="217">
        <f>'8. Seguimiento Cuatrimestral'!J24:J26</f>
        <v>0</v>
      </c>
      <c r="G24" s="217">
        <f>'8. Seguimiento Cuatrimestral'!M24:M26</f>
        <v>0</v>
      </c>
      <c r="H24" s="217">
        <f>'8. Seguimiento Cuatrimestral'!Q24:Q26</f>
        <v>0</v>
      </c>
      <c r="I24" s="217">
        <f>'8. Seguimiento Cuatrimestral'!T24:T26</f>
        <v>0</v>
      </c>
      <c r="J24" s="217">
        <f>'8. Seguimiento Cuatrimestral'!X24:X26</f>
        <v>0</v>
      </c>
      <c r="K24" s="3"/>
      <c r="L24" s="3"/>
      <c r="M24" s="3"/>
      <c r="N24" s="3"/>
      <c r="O24" s="3"/>
      <c r="P24" s="3"/>
      <c r="Q24" s="3"/>
      <c r="R24" s="3"/>
      <c r="S24" s="3"/>
      <c r="T24" s="3"/>
      <c r="U24" s="3"/>
      <c r="V24" s="3"/>
      <c r="W24" s="3"/>
      <c r="X24" s="3"/>
      <c r="Y24" s="3"/>
    </row>
    <row r="25" spans="1:25" ht="14.4">
      <c r="A25" s="132"/>
      <c r="B25" s="158"/>
      <c r="C25" s="158"/>
      <c r="D25" s="158"/>
      <c r="E25" s="218"/>
      <c r="F25" s="218"/>
      <c r="G25" s="218"/>
      <c r="H25" s="218"/>
      <c r="I25" s="218"/>
      <c r="J25" s="218"/>
      <c r="K25" s="3"/>
      <c r="L25" s="3"/>
      <c r="M25" s="3"/>
      <c r="N25" s="3"/>
      <c r="O25" s="3"/>
      <c r="P25" s="3"/>
      <c r="Q25" s="3"/>
      <c r="R25" s="3"/>
      <c r="S25" s="3"/>
      <c r="T25" s="3"/>
      <c r="U25" s="3"/>
      <c r="V25" s="3"/>
      <c r="W25" s="3"/>
      <c r="X25" s="3"/>
      <c r="Y25" s="3"/>
    </row>
    <row r="26" spans="1:25" ht="14.4">
      <c r="A26" s="132"/>
      <c r="B26" s="158"/>
      <c r="C26" s="158"/>
      <c r="D26" s="158"/>
      <c r="E26" s="218"/>
      <c r="F26" s="218"/>
      <c r="G26" s="218"/>
      <c r="H26" s="218"/>
      <c r="I26" s="218"/>
      <c r="J26" s="218"/>
      <c r="K26" s="3"/>
      <c r="L26" s="3"/>
      <c r="M26" s="3"/>
      <c r="N26" s="3"/>
      <c r="O26" s="3"/>
      <c r="P26" s="3"/>
      <c r="Q26" s="3"/>
      <c r="R26" s="3"/>
      <c r="S26" s="3"/>
      <c r="T26" s="3"/>
      <c r="U26" s="3"/>
      <c r="V26" s="3"/>
      <c r="W26" s="3"/>
      <c r="X26" s="3"/>
      <c r="Y26" s="3"/>
    </row>
    <row r="27" spans="1:25" ht="16.5" customHeight="1">
      <c r="A27" s="132">
        <v>7</v>
      </c>
      <c r="B27" s="158" t="str">
        <f>IF('8. Seguimiento Cuatrimestral'!B27:B29="","",'8. Seguimiento Cuatrimestral'!B27:B29)</f>
        <v>Gestión del Talento Humano</v>
      </c>
      <c r="C27" s="158" t="str">
        <f>IF('8. Seguimiento Cuatrimestral'!C27:C29="","",'8. Seguimiento Cuatrimestral'!C27:C29)</f>
        <v>Posibilidad de afectación economica o presupuestal, por la alta rotación de personal de planta, debido a la falta de lineamientos y herramientas institucionalizados para una adecuada trasferencia de conocimiento.</v>
      </c>
      <c r="D27" s="158" t="str">
        <f>IF('8. Seguimiento Cuatrimestral'!D27:D29="","",'8. Seguimiento Cuatrimestral'!D27:D29)</f>
        <v>Fuga de Capital Intelectual</v>
      </c>
      <c r="E27" s="217">
        <f>'8. Seguimiento Cuatrimestral'!F27:F29</f>
        <v>0</v>
      </c>
      <c r="F27" s="217">
        <f>'8. Seguimiento Cuatrimestral'!J27:J29</f>
        <v>0</v>
      </c>
      <c r="G27" s="217">
        <f>'8. Seguimiento Cuatrimestral'!M27:M29</f>
        <v>0</v>
      </c>
      <c r="H27" s="217">
        <f>'8. Seguimiento Cuatrimestral'!Q27:Q29</f>
        <v>0</v>
      </c>
      <c r="I27" s="217">
        <f>'8. Seguimiento Cuatrimestral'!T27:T29</f>
        <v>0</v>
      </c>
      <c r="J27" s="217">
        <f>'8. Seguimiento Cuatrimestral'!X27:X29</f>
        <v>0</v>
      </c>
      <c r="K27" s="3"/>
      <c r="L27" s="3"/>
      <c r="M27" s="3"/>
      <c r="N27" s="3"/>
      <c r="O27" s="3"/>
      <c r="P27" s="3"/>
      <c r="Q27" s="3"/>
      <c r="R27" s="3"/>
      <c r="S27" s="3"/>
      <c r="T27" s="3"/>
      <c r="U27" s="3"/>
      <c r="V27" s="3"/>
      <c r="W27" s="3"/>
      <c r="X27" s="3"/>
      <c r="Y27" s="3"/>
    </row>
    <row r="28" spans="1:25" ht="14.4">
      <c r="A28" s="132"/>
      <c r="B28" s="158"/>
      <c r="C28" s="158"/>
      <c r="D28" s="158"/>
      <c r="E28" s="218"/>
      <c r="F28" s="218"/>
      <c r="G28" s="218"/>
      <c r="H28" s="218"/>
      <c r="I28" s="218"/>
      <c r="J28" s="218"/>
      <c r="K28" s="3"/>
      <c r="L28" s="3"/>
      <c r="M28" s="3"/>
      <c r="N28" s="3"/>
      <c r="O28" s="3"/>
      <c r="P28" s="3"/>
      <c r="Q28" s="3"/>
      <c r="R28" s="3"/>
      <c r="S28" s="3"/>
      <c r="T28" s="3"/>
      <c r="U28" s="3"/>
      <c r="V28" s="3"/>
      <c r="W28" s="3"/>
      <c r="X28" s="3"/>
      <c r="Y28" s="3"/>
    </row>
    <row r="29" spans="1:25" ht="14.4">
      <c r="A29" s="132"/>
      <c r="B29" s="158"/>
      <c r="C29" s="158"/>
      <c r="D29" s="158"/>
      <c r="E29" s="218"/>
      <c r="F29" s="218"/>
      <c r="G29" s="218"/>
      <c r="H29" s="218"/>
      <c r="I29" s="218"/>
      <c r="J29" s="218"/>
      <c r="K29" s="3"/>
      <c r="L29" s="3"/>
      <c r="M29" s="3"/>
      <c r="N29" s="3"/>
      <c r="O29" s="3"/>
      <c r="P29" s="3"/>
      <c r="Q29" s="3"/>
      <c r="R29" s="3"/>
      <c r="S29" s="3"/>
      <c r="T29" s="3"/>
      <c r="U29" s="3"/>
      <c r="V29" s="3"/>
      <c r="W29" s="3"/>
      <c r="X29" s="3"/>
      <c r="Y29" s="3"/>
    </row>
    <row r="30" spans="1:25" ht="16.5" customHeight="1">
      <c r="A30" s="132">
        <v>8</v>
      </c>
      <c r="B30" s="158" t="str">
        <f>IF('8. Seguimiento Cuatrimestral'!B30:B32="","",'8. Seguimiento Cuatrimestral'!B30:B32)</f>
        <v>Gestión del Talento Humano</v>
      </c>
      <c r="C30" s="158" t="str">
        <f>IF('8. Seguimiento Cuatrimestral'!C30:C32="","",'8. Seguimiento Cuatrimestral'!C30:C32)</f>
        <v>Posibilidad de afectación economica o presupuestal, por debilidades en la revisión de los productos entregados por los contratistas de prestación de servicios, debido a la falta de lineamientos y herramientas institucionalizados para una adecuada trasferencia de conocimiento.</v>
      </c>
      <c r="D30" s="158" t="str">
        <f>IF('8. Seguimiento Cuatrimestral'!D30:D32="","",'8. Seguimiento Cuatrimestral'!D30:D32)</f>
        <v>Fuga de Capital Intelectual</v>
      </c>
      <c r="E30" s="217">
        <f>'8. Seguimiento Cuatrimestral'!F30:F32</f>
        <v>0</v>
      </c>
      <c r="F30" s="217">
        <f>'8. Seguimiento Cuatrimestral'!J30:J32</f>
        <v>0</v>
      </c>
      <c r="G30" s="217">
        <f>'8. Seguimiento Cuatrimestral'!M30:M32</f>
        <v>0</v>
      </c>
      <c r="H30" s="217">
        <f>'8. Seguimiento Cuatrimestral'!Q30:Q32</f>
        <v>0</v>
      </c>
      <c r="I30" s="217">
        <f>'8. Seguimiento Cuatrimestral'!T30:T32</f>
        <v>0</v>
      </c>
      <c r="J30" s="217">
        <f>'8. Seguimiento Cuatrimestral'!X30:X32</f>
        <v>0</v>
      </c>
      <c r="K30" s="3"/>
      <c r="L30" s="3"/>
      <c r="M30" s="3"/>
      <c r="N30" s="3"/>
      <c r="O30" s="3"/>
      <c r="P30" s="3"/>
      <c r="Q30" s="3"/>
      <c r="R30" s="3"/>
      <c r="S30" s="3"/>
      <c r="T30" s="3"/>
      <c r="U30" s="3"/>
      <c r="V30" s="3"/>
      <c r="W30" s="3"/>
      <c r="X30" s="3"/>
      <c r="Y30" s="3"/>
    </row>
    <row r="31" spans="1:25" ht="14.4">
      <c r="A31" s="132"/>
      <c r="B31" s="158"/>
      <c r="C31" s="158"/>
      <c r="D31" s="158"/>
      <c r="E31" s="218"/>
      <c r="F31" s="218"/>
      <c r="G31" s="218"/>
      <c r="H31" s="218"/>
      <c r="I31" s="218"/>
      <c r="J31" s="218"/>
      <c r="K31" s="3"/>
      <c r="L31" s="3"/>
      <c r="M31" s="3"/>
      <c r="N31" s="3"/>
      <c r="O31" s="3"/>
      <c r="P31" s="3"/>
      <c r="Q31" s="3"/>
      <c r="R31" s="3"/>
      <c r="S31" s="3"/>
      <c r="T31" s="3"/>
      <c r="U31" s="3"/>
      <c r="V31" s="3"/>
      <c r="W31" s="3"/>
      <c r="X31" s="3"/>
      <c r="Y31" s="3"/>
    </row>
    <row r="32" spans="1:25" ht="14.4">
      <c r="A32" s="132"/>
      <c r="B32" s="158"/>
      <c r="C32" s="158"/>
      <c r="D32" s="158"/>
      <c r="E32" s="218"/>
      <c r="F32" s="218"/>
      <c r="G32" s="218"/>
      <c r="H32" s="218"/>
      <c r="I32" s="218"/>
      <c r="J32" s="218"/>
      <c r="K32" s="3"/>
      <c r="L32" s="3"/>
      <c r="M32" s="3"/>
      <c r="N32" s="3"/>
      <c r="O32" s="3"/>
      <c r="P32" s="3"/>
      <c r="Q32" s="3"/>
      <c r="R32" s="3"/>
      <c r="S32" s="3"/>
      <c r="T32" s="3"/>
      <c r="U32" s="3"/>
      <c r="V32" s="3"/>
      <c r="W32" s="3"/>
      <c r="X32" s="3"/>
      <c r="Y32" s="3"/>
    </row>
    <row r="33" spans="1:25" ht="16.5" customHeight="1">
      <c r="A33" s="132">
        <v>9</v>
      </c>
      <c r="B33" s="158" t="str">
        <f>IF('8. Seguimiento Cuatrimestral'!B33:B35="","",'8. Seguimiento Cuatrimestral'!B33:B35)</f>
        <v>Gestión del Talento Humano</v>
      </c>
      <c r="C33" s="158" t="str">
        <f>IF('8. Seguimiento Cuatrimestral'!C33:C35="","",'8. Seguimiento Cuatrimestral'!C33:C35)</f>
        <v>Posibilidad de afectación economica, reputacional y perdida de la confidencialidad de la información almacenada en las carpetas compartidas de cada proceso, debido a las debilidades en la solicitud oportuna para la actualizacion de los permisos de la carpetas compartidas.</v>
      </c>
      <c r="D33" s="158" t="str">
        <f>IF('8. Seguimiento Cuatrimestral'!D33:D35="","",'8. Seguimiento Cuatrimestral'!D33:D35)</f>
        <v>Seguridad de la Información (Pérdida de Confidencialidad)</v>
      </c>
      <c r="E33" s="217">
        <f>'8. Seguimiento Cuatrimestral'!F33:F35</f>
        <v>0</v>
      </c>
      <c r="F33" s="217">
        <f>'8. Seguimiento Cuatrimestral'!J33:J35</f>
        <v>0</v>
      </c>
      <c r="G33" s="217">
        <f>'8. Seguimiento Cuatrimestral'!M33:M35</f>
        <v>0</v>
      </c>
      <c r="H33" s="217">
        <f>'8. Seguimiento Cuatrimestral'!Q33:Q35</f>
        <v>0</v>
      </c>
      <c r="I33" s="217">
        <f>'8. Seguimiento Cuatrimestral'!T33:T35</f>
        <v>0</v>
      </c>
      <c r="J33" s="217">
        <f>'8. Seguimiento Cuatrimestral'!X33:X35</f>
        <v>0</v>
      </c>
      <c r="K33" s="3"/>
      <c r="L33" s="3"/>
      <c r="M33" s="3"/>
      <c r="N33" s="3"/>
      <c r="O33" s="3"/>
      <c r="P33" s="3"/>
      <c r="Q33" s="3"/>
      <c r="R33" s="3"/>
      <c r="S33" s="3"/>
      <c r="T33" s="3"/>
      <c r="U33" s="3"/>
      <c r="V33" s="3"/>
      <c r="W33" s="3"/>
      <c r="X33" s="3"/>
      <c r="Y33" s="3"/>
    </row>
    <row r="34" spans="1:25" ht="14.4">
      <c r="A34" s="132"/>
      <c r="B34" s="158"/>
      <c r="C34" s="158"/>
      <c r="D34" s="158"/>
      <c r="E34" s="218"/>
      <c r="F34" s="218"/>
      <c r="G34" s="218"/>
      <c r="H34" s="218"/>
      <c r="I34" s="218"/>
      <c r="J34" s="218"/>
      <c r="K34" s="3"/>
      <c r="L34" s="3"/>
      <c r="M34" s="3"/>
      <c r="N34" s="3"/>
      <c r="O34" s="3"/>
      <c r="P34" s="3"/>
      <c r="Q34" s="3"/>
      <c r="R34" s="3"/>
      <c r="S34" s="3"/>
      <c r="T34" s="3"/>
      <c r="U34" s="3"/>
      <c r="V34" s="3"/>
      <c r="W34" s="3"/>
      <c r="X34" s="3"/>
      <c r="Y34" s="3"/>
    </row>
    <row r="35" spans="1:25" ht="14.4">
      <c r="A35" s="132"/>
      <c r="B35" s="158"/>
      <c r="C35" s="158"/>
      <c r="D35" s="158"/>
      <c r="E35" s="218"/>
      <c r="F35" s="218"/>
      <c r="G35" s="218"/>
      <c r="H35" s="218"/>
      <c r="I35" s="218"/>
      <c r="J35" s="218"/>
      <c r="K35" s="3"/>
      <c r="L35" s="3"/>
      <c r="M35" s="3"/>
      <c r="N35" s="3"/>
      <c r="O35" s="3"/>
      <c r="P35" s="3"/>
      <c r="Q35" s="3"/>
      <c r="R35" s="3"/>
      <c r="S35" s="3"/>
      <c r="T35" s="3"/>
      <c r="U35" s="3"/>
      <c r="V35" s="3"/>
      <c r="W35" s="3"/>
      <c r="X35" s="3"/>
      <c r="Y35" s="3"/>
    </row>
    <row r="36" spans="1:25" ht="16.5" customHeight="1">
      <c r="A36" s="132">
        <v>10</v>
      </c>
      <c r="B36" s="158" t="str">
        <f>IF('8. Seguimiento Cuatrimestral'!B36:B38="","",'8. Seguimiento Cuatrimestral'!B36:B38)</f>
        <v>Gestión del Talento Humano</v>
      </c>
      <c r="C36" s="158" t="str">
        <f>IF('8. Seguimiento Cuatrimestral'!C36:C38="","",'8. Seguimiento Cuatrimestral'!C36:C38)</f>
        <v>Posibilidad de afectación económica, reputacional y de perdida de integridad por la instalación de software malicioso en los equipos de computo personales, cuando se realiza trabajo en casa o teletrabajo, debido al desconocimiento por parte de los procesos, de los riesgos de ciber seguridad.</v>
      </c>
      <c r="D36" s="158" t="str">
        <f>IF('8. Seguimiento Cuatrimestral'!D36:D38="","",'8. Seguimiento Cuatrimestral'!D36:D38)</f>
        <v>Seguridad de la Información (Pérdida de la Integridad)</v>
      </c>
      <c r="E36" s="217">
        <f>'8. Seguimiento Cuatrimestral'!F36:F38</f>
        <v>0</v>
      </c>
      <c r="F36" s="217">
        <f>'8. Seguimiento Cuatrimestral'!J36:J38</f>
        <v>0</v>
      </c>
      <c r="G36" s="217">
        <f>'8. Seguimiento Cuatrimestral'!M36:M38</f>
        <v>0</v>
      </c>
      <c r="H36" s="217">
        <f>'8. Seguimiento Cuatrimestral'!Q36:Q38</f>
        <v>0</v>
      </c>
      <c r="I36" s="217">
        <f>'8. Seguimiento Cuatrimestral'!T36:T38</f>
        <v>0</v>
      </c>
      <c r="J36" s="217">
        <f>'8. Seguimiento Cuatrimestral'!X36:X38</f>
        <v>0</v>
      </c>
      <c r="K36" s="3"/>
      <c r="L36" s="3"/>
      <c r="M36" s="3"/>
      <c r="N36" s="3"/>
      <c r="O36" s="3"/>
      <c r="P36" s="3"/>
      <c r="Q36" s="3"/>
      <c r="R36" s="3"/>
      <c r="S36" s="3"/>
      <c r="T36" s="3"/>
      <c r="U36" s="3"/>
      <c r="V36" s="3"/>
      <c r="W36" s="3"/>
      <c r="X36" s="3"/>
      <c r="Y36" s="3"/>
    </row>
    <row r="37" spans="1:25" ht="14.4">
      <c r="A37" s="132"/>
      <c r="B37" s="158"/>
      <c r="C37" s="158"/>
      <c r="D37" s="158"/>
      <c r="E37" s="218"/>
      <c r="F37" s="218"/>
      <c r="G37" s="218"/>
      <c r="H37" s="218"/>
      <c r="I37" s="218"/>
      <c r="J37" s="218"/>
      <c r="K37" s="3"/>
      <c r="L37" s="3"/>
      <c r="M37" s="3"/>
      <c r="N37" s="3"/>
      <c r="O37" s="3"/>
      <c r="P37" s="3"/>
      <c r="Q37" s="3"/>
      <c r="R37" s="3"/>
      <c r="S37" s="3"/>
      <c r="T37" s="3"/>
      <c r="U37" s="3"/>
      <c r="V37" s="3"/>
      <c r="W37" s="3"/>
      <c r="X37" s="3"/>
      <c r="Y37" s="3"/>
    </row>
    <row r="38" spans="1:25" ht="14.4">
      <c r="A38" s="132"/>
      <c r="B38" s="158"/>
      <c r="C38" s="158"/>
      <c r="D38" s="158"/>
      <c r="E38" s="218"/>
      <c r="F38" s="218"/>
      <c r="G38" s="218"/>
      <c r="H38" s="218"/>
      <c r="I38" s="218"/>
      <c r="J38" s="218"/>
      <c r="K38" s="3"/>
      <c r="L38" s="3"/>
      <c r="M38" s="3"/>
      <c r="N38" s="3"/>
      <c r="O38" s="3"/>
      <c r="P38" s="3"/>
      <c r="Q38" s="3"/>
      <c r="R38" s="3"/>
      <c r="S38" s="3"/>
      <c r="T38" s="3"/>
      <c r="U38" s="3"/>
      <c r="V38" s="3"/>
      <c r="W38" s="3"/>
      <c r="X38" s="3"/>
      <c r="Y38" s="3"/>
    </row>
    <row r="39" spans="1:25" ht="16.5" customHeight="1">
      <c r="A39" s="132">
        <v>11</v>
      </c>
      <c r="B39" s="158" t="str">
        <f>IF('8. Seguimiento Cuatrimestral'!B39:B41="","",'8. Seguimiento Cuatrimestral'!B39:B41)</f>
        <v>Gestión del Talento Humano</v>
      </c>
      <c r="C39" s="158" t="str">
        <f>IF('8. Seguimiento Cuatrimestral'!C39:C41="","",'8. Seguimiento Cuatrimestral'!C39:C41)</f>
        <v>Posibilidad de afectación economica o presupuestal cuando un funcionario presenta un conflicto de intereses pero no se declara impedido para desempeñar sus funciones, ante una situación en la que puede tener un interes particular o directo que afecte su regulación, gestión, control o decisiones, debido a la falta de seguimiento a los casos declarados por los funcionarios de la Entidad en la plataforma del SIDEAP.</v>
      </c>
      <c r="D39" s="158" t="str">
        <f>IF('8. Seguimiento Cuatrimestral'!D39:D41="","",'8. Seguimiento Cuatrimestral'!D39:D41)</f>
        <v>Corrupción</v>
      </c>
      <c r="E39" s="217">
        <f>'8. Seguimiento Cuatrimestral'!F39:F41</f>
        <v>0</v>
      </c>
      <c r="F39" s="217">
        <f>'8. Seguimiento Cuatrimestral'!J39:J41</f>
        <v>0</v>
      </c>
      <c r="G39" s="217">
        <f>'8. Seguimiento Cuatrimestral'!M39:M41</f>
        <v>0</v>
      </c>
      <c r="H39" s="217">
        <f>'8. Seguimiento Cuatrimestral'!Q39:Q41</f>
        <v>0</v>
      </c>
      <c r="I39" s="217">
        <f>'8. Seguimiento Cuatrimestral'!T39:T41</f>
        <v>0</v>
      </c>
      <c r="J39" s="217">
        <f>'8. Seguimiento Cuatrimestral'!X39:X41</f>
        <v>0</v>
      </c>
      <c r="K39" s="3"/>
      <c r="L39" s="3"/>
      <c r="M39" s="3"/>
      <c r="N39" s="3"/>
      <c r="O39" s="3"/>
      <c r="P39" s="3"/>
      <c r="Q39" s="3"/>
      <c r="R39" s="3"/>
      <c r="S39" s="3"/>
      <c r="T39" s="3"/>
      <c r="U39" s="3"/>
      <c r="V39" s="3"/>
      <c r="W39" s="3"/>
      <c r="X39" s="3"/>
      <c r="Y39" s="3"/>
    </row>
    <row r="40" spans="1:25" ht="14.4">
      <c r="A40" s="132"/>
      <c r="B40" s="158"/>
      <c r="C40" s="158"/>
      <c r="D40" s="158"/>
      <c r="E40" s="218"/>
      <c r="F40" s="218"/>
      <c r="G40" s="218"/>
      <c r="H40" s="218"/>
      <c r="I40" s="218"/>
      <c r="J40" s="218"/>
      <c r="K40" s="3"/>
      <c r="L40" s="3"/>
      <c r="M40" s="3"/>
      <c r="N40" s="3"/>
      <c r="O40" s="3"/>
      <c r="P40" s="3"/>
      <c r="Q40" s="3"/>
      <c r="R40" s="3"/>
      <c r="S40" s="3"/>
      <c r="T40" s="3"/>
      <c r="U40" s="3"/>
      <c r="V40" s="3"/>
      <c r="W40" s="3"/>
      <c r="X40" s="3"/>
      <c r="Y40" s="3"/>
    </row>
    <row r="41" spans="1:25" ht="14.4">
      <c r="A41" s="132"/>
      <c r="B41" s="158"/>
      <c r="C41" s="158"/>
      <c r="D41" s="158"/>
      <c r="E41" s="218"/>
      <c r="F41" s="218"/>
      <c r="G41" s="218"/>
      <c r="H41" s="218"/>
      <c r="I41" s="218"/>
      <c r="J41" s="218"/>
      <c r="K41" s="3"/>
      <c r="L41" s="3"/>
      <c r="M41" s="3"/>
      <c r="N41" s="3"/>
      <c r="O41" s="3"/>
      <c r="P41" s="3"/>
      <c r="Q41" s="3"/>
      <c r="R41" s="3"/>
      <c r="S41" s="3"/>
      <c r="T41" s="3"/>
      <c r="U41" s="3"/>
      <c r="V41" s="3"/>
      <c r="W41" s="3"/>
      <c r="X41" s="3"/>
      <c r="Y41" s="3"/>
    </row>
    <row r="42" spans="1:25" ht="16.5" customHeight="1">
      <c r="A42" s="132">
        <v>12</v>
      </c>
      <c r="B42" s="158" t="str">
        <f>IF('8. Seguimiento Cuatrimestral'!B42:B44="","",'8. Seguimiento Cuatrimestral'!B42:B44)</f>
        <v/>
      </c>
      <c r="C42" s="158" t="str">
        <f>IF('8. Seguimiento Cuatrimestral'!C42:C44="","",'8. Seguimiento Cuatrimestral'!C42:C44)</f>
        <v/>
      </c>
      <c r="D42" s="158" t="str">
        <f>IF('8. Seguimiento Cuatrimestral'!D42:D44="","",'8. Seguimiento Cuatrimestral'!D42:D44)</f>
        <v/>
      </c>
      <c r="E42" s="217">
        <f>'8. Seguimiento Cuatrimestral'!F42:F44</f>
        <v>0</v>
      </c>
      <c r="F42" s="217">
        <f>'8. Seguimiento Cuatrimestral'!J42:J44</f>
        <v>0</v>
      </c>
      <c r="G42" s="217">
        <f>'8. Seguimiento Cuatrimestral'!M42:M44</f>
        <v>0</v>
      </c>
      <c r="H42" s="217">
        <f>'8. Seguimiento Cuatrimestral'!Q42:Q44</f>
        <v>0</v>
      </c>
      <c r="I42" s="217">
        <f>'8. Seguimiento Cuatrimestral'!T42:T44</f>
        <v>0</v>
      </c>
      <c r="J42" s="217">
        <f>'8. Seguimiento Cuatrimestral'!X42:X44</f>
        <v>0</v>
      </c>
      <c r="K42" s="3"/>
      <c r="L42" s="3"/>
      <c r="M42" s="3"/>
      <c r="N42" s="3"/>
      <c r="O42" s="3"/>
      <c r="P42" s="3"/>
      <c r="Q42" s="3"/>
      <c r="R42" s="3"/>
      <c r="S42" s="3"/>
      <c r="T42" s="3"/>
      <c r="U42" s="3"/>
      <c r="V42" s="3"/>
      <c r="W42" s="3"/>
      <c r="X42" s="3"/>
      <c r="Y42" s="3"/>
    </row>
    <row r="43" spans="1:25" ht="14.4">
      <c r="A43" s="132"/>
      <c r="B43" s="158"/>
      <c r="C43" s="158"/>
      <c r="D43" s="158"/>
      <c r="E43" s="218"/>
      <c r="F43" s="218"/>
      <c r="G43" s="218"/>
      <c r="H43" s="218"/>
      <c r="I43" s="218"/>
      <c r="J43" s="218"/>
      <c r="K43" s="3"/>
      <c r="L43" s="3"/>
      <c r="M43" s="3"/>
      <c r="N43" s="3"/>
      <c r="O43" s="3"/>
      <c r="P43" s="3"/>
      <c r="Q43" s="3"/>
      <c r="R43" s="3"/>
      <c r="S43" s="3"/>
      <c r="T43" s="3"/>
      <c r="U43" s="3"/>
      <c r="V43" s="3"/>
      <c r="W43" s="3"/>
      <c r="X43" s="3"/>
      <c r="Y43" s="3"/>
    </row>
    <row r="44" spans="1:25" ht="14.4">
      <c r="A44" s="132"/>
      <c r="B44" s="158"/>
      <c r="C44" s="158"/>
      <c r="D44" s="158"/>
      <c r="E44" s="218"/>
      <c r="F44" s="218"/>
      <c r="G44" s="218"/>
      <c r="H44" s="218"/>
      <c r="I44" s="218"/>
      <c r="J44" s="218"/>
      <c r="K44" s="3"/>
      <c r="L44" s="3"/>
      <c r="M44" s="3"/>
      <c r="N44" s="3"/>
      <c r="O44" s="3"/>
      <c r="P44" s="3"/>
      <c r="Q44" s="3"/>
      <c r="R44" s="3"/>
      <c r="S44" s="3"/>
      <c r="T44" s="3"/>
      <c r="U44" s="3"/>
      <c r="V44" s="3"/>
      <c r="W44" s="3"/>
      <c r="X44" s="3"/>
      <c r="Y44" s="3"/>
    </row>
    <row r="45" spans="1:25" ht="16.5" customHeight="1">
      <c r="A45" s="132">
        <v>13</v>
      </c>
      <c r="B45" s="158" t="str">
        <f>IF('8. Seguimiento Cuatrimestral'!B45:B47="","",'8. Seguimiento Cuatrimestral'!B45:B47)</f>
        <v/>
      </c>
      <c r="C45" s="158" t="str">
        <f>IF('8. Seguimiento Cuatrimestral'!C45:C47="","",'8. Seguimiento Cuatrimestral'!C45:C47)</f>
        <v/>
      </c>
      <c r="D45" s="158" t="str">
        <f>IF('8. Seguimiento Cuatrimestral'!D45:D47="","",'8. Seguimiento Cuatrimestral'!D45:D47)</f>
        <v/>
      </c>
      <c r="E45" s="217">
        <f>'8. Seguimiento Cuatrimestral'!F45:F47</f>
        <v>0</v>
      </c>
      <c r="F45" s="217">
        <f>'8. Seguimiento Cuatrimestral'!J45:J47</f>
        <v>0</v>
      </c>
      <c r="G45" s="217">
        <f>'8. Seguimiento Cuatrimestral'!M45:M47</f>
        <v>0</v>
      </c>
      <c r="H45" s="217">
        <f>'8. Seguimiento Cuatrimestral'!Q45:Q47</f>
        <v>0</v>
      </c>
      <c r="I45" s="217">
        <f>'8. Seguimiento Cuatrimestral'!T45:T47</f>
        <v>0</v>
      </c>
      <c r="J45" s="217">
        <f>'8. Seguimiento Cuatrimestral'!X45:X47</f>
        <v>0</v>
      </c>
      <c r="K45" s="3"/>
      <c r="L45" s="3"/>
      <c r="M45" s="3"/>
      <c r="N45" s="3"/>
      <c r="O45" s="3"/>
      <c r="P45" s="3"/>
      <c r="Q45" s="3"/>
      <c r="R45" s="3"/>
      <c r="S45" s="3"/>
      <c r="T45" s="3"/>
      <c r="U45" s="3"/>
      <c r="V45" s="3"/>
      <c r="W45" s="3"/>
      <c r="X45" s="3"/>
      <c r="Y45" s="3"/>
    </row>
    <row r="46" spans="1:25" ht="14.4">
      <c r="A46" s="132"/>
      <c r="B46" s="158"/>
      <c r="C46" s="158"/>
      <c r="D46" s="158"/>
      <c r="E46" s="218"/>
      <c r="F46" s="218"/>
      <c r="G46" s="218"/>
      <c r="H46" s="218"/>
      <c r="I46" s="218"/>
      <c r="J46" s="218"/>
      <c r="K46" s="3"/>
      <c r="L46" s="3"/>
      <c r="M46" s="3"/>
      <c r="N46" s="3"/>
      <c r="O46" s="3"/>
      <c r="P46" s="3"/>
      <c r="Q46" s="3"/>
      <c r="R46" s="3"/>
      <c r="S46" s="3"/>
      <c r="T46" s="3"/>
      <c r="U46" s="3"/>
      <c r="V46" s="3"/>
      <c r="W46" s="3"/>
      <c r="X46" s="3"/>
      <c r="Y46" s="3"/>
    </row>
    <row r="47" spans="1:25" ht="14.4">
      <c r="A47" s="132"/>
      <c r="B47" s="158"/>
      <c r="C47" s="158"/>
      <c r="D47" s="158"/>
      <c r="E47" s="218"/>
      <c r="F47" s="218"/>
      <c r="G47" s="218"/>
      <c r="H47" s="218"/>
      <c r="I47" s="218"/>
      <c r="J47" s="218"/>
      <c r="K47" s="3"/>
      <c r="L47" s="3"/>
      <c r="M47" s="3"/>
      <c r="N47" s="3"/>
      <c r="O47" s="3"/>
      <c r="P47" s="3"/>
      <c r="Q47" s="3"/>
      <c r="R47" s="3"/>
      <c r="S47" s="3"/>
      <c r="T47" s="3"/>
      <c r="U47" s="3"/>
      <c r="V47" s="3"/>
      <c r="W47" s="3"/>
      <c r="X47" s="3"/>
      <c r="Y47" s="3"/>
    </row>
    <row r="48" spans="1:25" ht="16.5" customHeight="1">
      <c r="A48" s="132">
        <v>14</v>
      </c>
      <c r="B48" s="158" t="str">
        <f>IF('8. Seguimiento Cuatrimestral'!B48:B50="","",'8. Seguimiento Cuatrimestral'!B48:B50)</f>
        <v/>
      </c>
      <c r="C48" s="158" t="str">
        <f>IF('8. Seguimiento Cuatrimestral'!C48:C50="","",'8. Seguimiento Cuatrimestral'!C48:C50)</f>
        <v/>
      </c>
      <c r="D48" s="158" t="str">
        <f>IF('8. Seguimiento Cuatrimestral'!D48:D50="","",'8. Seguimiento Cuatrimestral'!D48:D50)</f>
        <v/>
      </c>
      <c r="E48" s="217">
        <f>'8. Seguimiento Cuatrimestral'!F48:F50</f>
        <v>0</v>
      </c>
      <c r="F48" s="217">
        <f>'8. Seguimiento Cuatrimestral'!J48:J50</f>
        <v>0</v>
      </c>
      <c r="G48" s="217">
        <f>'8. Seguimiento Cuatrimestral'!M48:M50</f>
        <v>0</v>
      </c>
      <c r="H48" s="217">
        <f>'8. Seguimiento Cuatrimestral'!Q48:Q50</f>
        <v>0</v>
      </c>
      <c r="I48" s="217">
        <f>'8. Seguimiento Cuatrimestral'!T48:T50</f>
        <v>0</v>
      </c>
      <c r="J48" s="217">
        <f>'8. Seguimiento Cuatrimestral'!X48:X50</f>
        <v>0</v>
      </c>
      <c r="K48" s="3"/>
      <c r="L48" s="3"/>
      <c r="M48" s="3"/>
      <c r="N48" s="3"/>
      <c r="O48" s="3"/>
      <c r="P48" s="3"/>
      <c r="Q48" s="3"/>
      <c r="R48" s="3"/>
      <c r="S48" s="3"/>
      <c r="T48" s="3"/>
      <c r="U48" s="3"/>
      <c r="V48" s="3"/>
      <c r="W48" s="3"/>
      <c r="X48" s="3"/>
      <c r="Y48" s="3"/>
    </row>
    <row r="49" spans="1:25" ht="14.4">
      <c r="A49" s="132"/>
      <c r="B49" s="158"/>
      <c r="C49" s="158"/>
      <c r="D49" s="158"/>
      <c r="E49" s="218"/>
      <c r="F49" s="218"/>
      <c r="G49" s="218"/>
      <c r="H49" s="218"/>
      <c r="I49" s="218"/>
      <c r="J49" s="218"/>
      <c r="K49" s="3"/>
      <c r="L49" s="3"/>
      <c r="M49" s="3"/>
      <c r="N49" s="3"/>
      <c r="O49" s="3"/>
      <c r="P49" s="3"/>
      <c r="Q49" s="3"/>
      <c r="R49" s="3"/>
      <c r="S49" s="3"/>
      <c r="T49" s="3"/>
      <c r="U49" s="3"/>
      <c r="V49" s="3"/>
      <c r="W49" s="3"/>
      <c r="X49" s="3"/>
      <c r="Y49" s="3"/>
    </row>
    <row r="50" spans="1:25" ht="14.4">
      <c r="A50" s="132"/>
      <c r="B50" s="158"/>
      <c r="C50" s="158"/>
      <c r="D50" s="158"/>
      <c r="E50" s="218"/>
      <c r="F50" s="218"/>
      <c r="G50" s="218"/>
      <c r="H50" s="218"/>
      <c r="I50" s="218"/>
      <c r="J50" s="218"/>
      <c r="K50" s="3"/>
      <c r="L50" s="3"/>
      <c r="M50" s="3"/>
      <c r="N50" s="3"/>
      <c r="O50" s="3"/>
      <c r="P50" s="3"/>
      <c r="Q50" s="3"/>
      <c r="R50" s="3"/>
      <c r="S50" s="3"/>
      <c r="T50" s="3"/>
      <c r="U50" s="3"/>
      <c r="V50" s="3"/>
      <c r="W50" s="3"/>
      <c r="X50" s="3"/>
      <c r="Y50" s="3"/>
    </row>
    <row r="51" spans="1:25" ht="16.5" customHeight="1">
      <c r="A51" s="132">
        <v>15</v>
      </c>
      <c r="B51" s="158" t="str">
        <f>IF('8. Seguimiento Cuatrimestral'!B51:B53="","",'8. Seguimiento Cuatrimestral'!B51:B53)</f>
        <v/>
      </c>
      <c r="C51" s="158" t="str">
        <f>IF('8. Seguimiento Cuatrimestral'!C51:C53="","",'8. Seguimiento Cuatrimestral'!C51:C53)</f>
        <v/>
      </c>
      <c r="D51" s="158" t="str">
        <f>IF('8. Seguimiento Cuatrimestral'!D51:D53="","",'8. Seguimiento Cuatrimestral'!D51:D53)</f>
        <v/>
      </c>
      <c r="E51" s="217">
        <f>'8. Seguimiento Cuatrimestral'!F51:F53</f>
        <v>0</v>
      </c>
      <c r="F51" s="217">
        <f>'8. Seguimiento Cuatrimestral'!J51:J53</f>
        <v>0</v>
      </c>
      <c r="G51" s="217">
        <f>'8. Seguimiento Cuatrimestral'!M51:M53</f>
        <v>0</v>
      </c>
      <c r="H51" s="217">
        <f>'8. Seguimiento Cuatrimestral'!Q51:Q53</f>
        <v>0</v>
      </c>
      <c r="I51" s="217">
        <f>'8. Seguimiento Cuatrimestral'!T51:T53</f>
        <v>0</v>
      </c>
      <c r="J51" s="217">
        <f>'8. Seguimiento Cuatrimestral'!X51:X53</f>
        <v>0</v>
      </c>
      <c r="K51" s="3"/>
      <c r="L51" s="3"/>
      <c r="M51" s="3"/>
      <c r="N51" s="3"/>
      <c r="O51" s="3"/>
      <c r="P51" s="3"/>
      <c r="Q51" s="3"/>
      <c r="R51" s="3"/>
      <c r="S51" s="3"/>
      <c r="T51" s="3"/>
      <c r="U51" s="3"/>
      <c r="V51" s="3"/>
      <c r="W51" s="3"/>
      <c r="X51" s="3"/>
      <c r="Y51" s="3"/>
    </row>
    <row r="52" spans="1:25" ht="14.4">
      <c r="A52" s="132"/>
      <c r="B52" s="158"/>
      <c r="C52" s="158"/>
      <c r="D52" s="158"/>
      <c r="E52" s="218"/>
      <c r="F52" s="218"/>
      <c r="G52" s="218"/>
      <c r="H52" s="218"/>
      <c r="I52" s="218"/>
      <c r="J52" s="218"/>
      <c r="K52" s="3"/>
      <c r="L52" s="3"/>
      <c r="M52" s="3"/>
      <c r="N52" s="3"/>
      <c r="O52" s="3"/>
      <c r="P52" s="3"/>
      <c r="Q52" s="3"/>
      <c r="R52" s="3"/>
      <c r="S52" s="3"/>
      <c r="T52" s="3"/>
      <c r="U52" s="3"/>
      <c r="V52" s="3"/>
      <c r="W52" s="3"/>
      <c r="X52" s="3"/>
      <c r="Y52" s="3"/>
    </row>
    <row r="53" spans="1:25" ht="14.4">
      <c r="A53" s="132"/>
      <c r="B53" s="158"/>
      <c r="C53" s="158"/>
      <c r="D53" s="158"/>
      <c r="E53" s="218"/>
      <c r="F53" s="218"/>
      <c r="G53" s="218"/>
      <c r="H53" s="218"/>
      <c r="I53" s="218"/>
      <c r="J53" s="218"/>
      <c r="K53" s="3"/>
      <c r="L53" s="3"/>
      <c r="M53" s="3"/>
      <c r="N53" s="3"/>
      <c r="O53" s="3"/>
      <c r="P53" s="3"/>
      <c r="Q53" s="3"/>
      <c r="R53" s="3"/>
      <c r="S53" s="3"/>
      <c r="T53" s="3"/>
      <c r="U53" s="3"/>
      <c r="V53" s="3"/>
      <c r="W53" s="3"/>
      <c r="X53" s="3"/>
      <c r="Y53" s="3"/>
    </row>
    <row r="54" spans="1:25" ht="16.5" customHeight="1">
      <c r="A54" s="132">
        <v>16</v>
      </c>
      <c r="B54" s="158" t="str">
        <f>IF('8. Seguimiento Cuatrimestral'!B54:B56="","",'8. Seguimiento Cuatrimestral'!B54:B56)</f>
        <v/>
      </c>
      <c r="C54" s="158" t="str">
        <f>IF('8. Seguimiento Cuatrimestral'!C54:C56="","",'8. Seguimiento Cuatrimestral'!C54:C56)</f>
        <v/>
      </c>
      <c r="D54" s="158" t="str">
        <f>IF('8. Seguimiento Cuatrimestral'!D54:D56="","",'8. Seguimiento Cuatrimestral'!D54:D56)</f>
        <v/>
      </c>
      <c r="E54" s="217">
        <f>'8. Seguimiento Cuatrimestral'!F54:F56</f>
        <v>0</v>
      </c>
      <c r="F54" s="217">
        <f>'8. Seguimiento Cuatrimestral'!J54:J56</f>
        <v>0</v>
      </c>
      <c r="G54" s="217">
        <f>'8. Seguimiento Cuatrimestral'!M54:M56</f>
        <v>0</v>
      </c>
      <c r="H54" s="217">
        <f>'8. Seguimiento Cuatrimestral'!Q54:Q56</f>
        <v>0</v>
      </c>
      <c r="I54" s="217">
        <f>'8. Seguimiento Cuatrimestral'!T54:T56</f>
        <v>0</v>
      </c>
      <c r="J54" s="217">
        <f>'8. Seguimiento Cuatrimestral'!X54:X56</f>
        <v>0</v>
      </c>
      <c r="K54" s="3"/>
      <c r="L54" s="3"/>
      <c r="M54" s="3"/>
      <c r="N54" s="3"/>
      <c r="O54" s="3"/>
      <c r="P54" s="3"/>
      <c r="Q54" s="3"/>
      <c r="R54" s="3"/>
      <c r="S54" s="3"/>
      <c r="T54" s="3"/>
      <c r="U54" s="3"/>
      <c r="V54" s="3"/>
      <c r="W54" s="3"/>
      <c r="X54" s="3"/>
      <c r="Y54" s="3"/>
    </row>
    <row r="55" spans="1:25" ht="14.4">
      <c r="A55" s="132"/>
      <c r="B55" s="158"/>
      <c r="C55" s="158"/>
      <c r="D55" s="158"/>
      <c r="E55" s="218"/>
      <c r="F55" s="218"/>
      <c r="G55" s="218"/>
      <c r="H55" s="218"/>
      <c r="I55" s="218"/>
      <c r="J55" s="218"/>
      <c r="K55" s="3"/>
      <c r="L55" s="3"/>
      <c r="M55" s="3"/>
      <c r="N55" s="3"/>
      <c r="O55" s="3"/>
      <c r="P55" s="3"/>
      <c r="Q55" s="3"/>
      <c r="R55" s="3"/>
      <c r="S55" s="3"/>
      <c r="T55" s="3"/>
      <c r="U55" s="3"/>
      <c r="V55" s="3"/>
      <c r="W55" s="3"/>
      <c r="X55" s="3"/>
      <c r="Y55" s="3"/>
    </row>
    <row r="56" spans="1:25" ht="14.4">
      <c r="A56" s="132"/>
      <c r="B56" s="158"/>
      <c r="C56" s="158"/>
      <c r="D56" s="158"/>
      <c r="E56" s="218"/>
      <c r="F56" s="218"/>
      <c r="G56" s="218"/>
      <c r="H56" s="218"/>
      <c r="I56" s="218"/>
      <c r="J56" s="218"/>
      <c r="K56" s="3"/>
      <c r="L56" s="3"/>
      <c r="M56" s="3"/>
      <c r="N56" s="3"/>
      <c r="O56" s="3"/>
      <c r="P56" s="3"/>
      <c r="Q56" s="3"/>
      <c r="R56" s="3"/>
      <c r="S56" s="3"/>
      <c r="T56" s="3"/>
      <c r="U56" s="3"/>
      <c r="V56" s="3"/>
      <c r="W56" s="3"/>
      <c r="X56" s="3"/>
      <c r="Y56" s="3"/>
    </row>
    <row r="57" spans="1:25" ht="16.5" customHeight="1">
      <c r="A57" s="132">
        <v>17</v>
      </c>
      <c r="B57" s="158" t="str">
        <f>IF('8. Seguimiento Cuatrimestral'!B57:B59="","",'8. Seguimiento Cuatrimestral'!B57:B59)</f>
        <v/>
      </c>
      <c r="C57" s="158" t="str">
        <f>IF('8. Seguimiento Cuatrimestral'!C57:C59="","",'8. Seguimiento Cuatrimestral'!C57:C59)</f>
        <v/>
      </c>
      <c r="D57" s="158" t="str">
        <f>IF('8. Seguimiento Cuatrimestral'!D57:D59="","",'8. Seguimiento Cuatrimestral'!D57:D59)</f>
        <v/>
      </c>
      <c r="E57" s="217">
        <f>'8. Seguimiento Cuatrimestral'!F57:F59</f>
        <v>0</v>
      </c>
      <c r="F57" s="217">
        <f>'8. Seguimiento Cuatrimestral'!J57:J59</f>
        <v>0</v>
      </c>
      <c r="G57" s="217">
        <f>'8. Seguimiento Cuatrimestral'!M57:M59</f>
        <v>0</v>
      </c>
      <c r="H57" s="217">
        <f>'8. Seguimiento Cuatrimestral'!Q57:Q59</f>
        <v>0</v>
      </c>
      <c r="I57" s="217">
        <f>'8. Seguimiento Cuatrimestral'!T57:T59</f>
        <v>0</v>
      </c>
      <c r="J57" s="217">
        <f>'8. Seguimiento Cuatrimestral'!X57:X59</f>
        <v>0</v>
      </c>
      <c r="K57" s="3"/>
      <c r="L57" s="3"/>
      <c r="M57" s="3"/>
      <c r="N57" s="3"/>
      <c r="O57" s="3"/>
      <c r="P57" s="3"/>
      <c r="Q57" s="3"/>
      <c r="R57" s="3"/>
      <c r="S57" s="3"/>
      <c r="T57" s="3"/>
      <c r="U57" s="3"/>
      <c r="V57" s="3"/>
      <c r="W57" s="3"/>
      <c r="X57" s="3"/>
      <c r="Y57" s="3"/>
    </row>
    <row r="58" spans="1:25" ht="14.4">
      <c r="A58" s="132"/>
      <c r="B58" s="158"/>
      <c r="C58" s="158"/>
      <c r="D58" s="158"/>
      <c r="E58" s="218"/>
      <c r="F58" s="218"/>
      <c r="G58" s="218"/>
      <c r="H58" s="218"/>
      <c r="I58" s="218"/>
      <c r="J58" s="218"/>
      <c r="K58" s="3"/>
      <c r="L58" s="3"/>
      <c r="M58" s="3"/>
      <c r="N58" s="3"/>
      <c r="O58" s="3"/>
      <c r="P58" s="3"/>
      <c r="Q58" s="3"/>
      <c r="R58" s="3"/>
      <c r="S58" s="3"/>
      <c r="T58" s="3"/>
      <c r="U58" s="3"/>
      <c r="V58" s="3"/>
      <c r="W58" s="3"/>
      <c r="X58" s="3"/>
      <c r="Y58" s="3"/>
    </row>
    <row r="59" spans="1:25" ht="14.4">
      <c r="A59" s="132"/>
      <c r="B59" s="158"/>
      <c r="C59" s="158"/>
      <c r="D59" s="158"/>
      <c r="E59" s="218"/>
      <c r="F59" s="218"/>
      <c r="G59" s="218"/>
      <c r="H59" s="218"/>
      <c r="I59" s="218"/>
      <c r="J59" s="218"/>
      <c r="K59" s="3"/>
      <c r="L59" s="3"/>
      <c r="M59" s="3"/>
      <c r="N59" s="3"/>
      <c r="O59" s="3"/>
      <c r="P59" s="3"/>
      <c r="Q59" s="3"/>
      <c r="R59" s="3"/>
      <c r="S59" s="3"/>
      <c r="T59" s="3"/>
      <c r="U59" s="3"/>
      <c r="V59" s="3"/>
      <c r="W59" s="3"/>
      <c r="X59" s="3"/>
      <c r="Y59" s="3"/>
    </row>
    <row r="60" spans="1:25" ht="16.5" customHeight="1">
      <c r="A60" s="132">
        <v>18</v>
      </c>
      <c r="B60" s="158" t="str">
        <f>IF('8. Seguimiento Cuatrimestral'!B60:B62="","",'8. Seguimiento Cuatrimestral'!B60:B62)</f>
        <v/>
      </c>
      <c r="C60" s="158" t="str">
        <f>IF('8. Seguimiento Cuatrimestral'!C60:C62="","",'8. Seguimiento Cuatrimestral'!C60:C62)</f>
        <v/>
      </c>
      <c r="D60" s="158" t="str">
        <f>IF('8. Seguimiento Cuatrimestral'!D60:D62="","",'8. Seguimiento Cuatrimestral'!D60:D62)</f>
        <v/>
      </c>
      <c r="E60" s="217">
        <f>'8. Seguimiento Cuatrimestral'!F60:F62</f>
        <v>0</v>
      </c>
      <c r="F60" s="217">
        <f>'8. Seguimiento Cuatrimestral'!J60:J62</f>
        <v>0</v>
      </c>
      <c r="G60" s="217">
        <f>'8. Seguimiento Cuatrimestral'!M60:M62</f>
        <v>0</v>
      </c>
      <c r="H60" s="217">
        <f>'8. Seguimiento Cuatrimestral'!Q60:Q62</f>
        <v>0</v>
      </c>
      <c r="I60" s="217">
        <f>'8. Seguimiento Cuatrimestral'!T60:T62</f>
        <v>0</v>
      </c>
      <c r="J60" s="217">
        <f>'8. Seguimiento Cuatrimestral'!X60:X62</f>
        <v>0</v>
      </c>
      <c r="K60" s="3"/>
      <c r="L60" s="3"/>
      <c r="M60" s="3"/>
      <c r="N60" s="3"/>
      <c r="O60" s="3"/>
      <c r="P60" s="3"/>
      <c r="Q60" s="3"/>
      <c r="R60" s="3"/>
      <c r="S60" s="3"/>
      <c r="T60" s="3"/>
      <c r="U60" s="3"/>
      <c r="V60" s="3"/>
      <c r="W60" s="3"/>
      <c r="X60" s="3"/>
      <c r="Y60" s="3"/>
    </row>
    <row r="61" spans="1:25" ht="14.4">
      <c r="A61" s="132"/>
      <c r="B61" s="158"/>
      <c r="C61" s="158"/>
      <c r="D61" s="158"/>
      <c r="E61" s="218"/>
      <c r="F61" s="218"/>
      <c r="G61" s="218"/>
      <c r="H61" s="218"/>
      <c r="I61" s="218"/>
      <c r="J61" s="218"/>
      <c r="K61" s="3"/>
      <c r="L61" s="3"/>
      <c r="M61" s="3"/>
      <c r="N61" s="3"/>
      <c r="O61" s="3"/>
      <c r="P61" s="3"/>
      <c r="Q61" s="3"/>
      <c r="R61" s="3"/>
      <c r="S61" s="3"/>
      <c r="T61" s="3"/>
      <c r="U61" s="3"/>
      <c r="V61" s="3"/>
      <c r="W61" s="3"/>
      <c r="X61" s="3"/>
      <c r="Y61" s="3"/>
    </row>
    <row r="62" spans="1:25" ht="14.4">
      <c r="A62" s="132"/>
      <c r="B62" s="158"/>
      <c r="C62" s="158"/>
      <c r="D62" s="158"/>
      <c r="E62" s="218"/>
      <c r="F62" s="218"/>
      <c r="G62" s="218"/>
      <c r="H62" s="218"/>
      <c r="I62" s="218"/>
      <c r="J62" s="218"/>
      <c r="K62" s="3"/>
      <c r="L62" s="3"/>
      <c r="M62" s="3"/>
      <c r="N62" s="3"/>
      <c r="O62" s="3"/>
      <c r="P62" s="3"/>
      <c r="Q62" s="3"/>
      <c r="R62" s="3"/>
      <c r="S62" s="3"/>
      <c r="T62" s="3"/>
      <c r="U62" s="3"/>
      <c r="V62" s="3"/>
      <c r="W62" s="3"/>
      <c r="X62" s="3"/>
      <c r="Y62" s="3"/>
    </row>
    <row r="63" spans="1:25" ht="16.5" customHeight="1">
      <c r="A63" s="132">
        <v>19</v>
      </c>
      <c r="B63" s="158" t="str">
        <f>IF('8. Seguimiento Cuatrimestral'!B63:B65="","",'8. Seguimiento Cuatrimestral'!B63:B65)</f>
        <v/>
      </c>
      <c r="C63" s="158" t="str">
        <f>IF('8. Seguimiento Cuatrimestral'!C63:C65="","",'8. Seguimiento Cuatrimestral'!C63:C65)</f>
        <v/>
      </c>
      <c r="D63" s="158" t="str">
        <f>IF('8. Seguimiento Cuatrimestral'!D63:D65="","",'8. Seguimiento Cuatrimestral'!D63:D65)</f>
        <v/>
      </c>
      <c r="E63" s="217">
        <f>'8. Seguimiento Cuatrimestral'!F63:F65</f>
        <v>0</v>
      </c>
      <c r="F63" s="217">
        <f>'8. Seguimiento Cuatrimestral'!J63:J65</f>
        <v>0</v>
      </c>
      <c r="G63" s="217">
        <f>'8. Seguimiento Cuatrimestral'!M63:M65</f>
        <v>0</v>
      </c>
      <c r="H63" s="217">
        <f>'8. Seguimiento Cuatrimestral'!Q63:Q65</f>
        <v>0</v>
      </c>
      <c r="I63" s="217">
        <f>'8. Seguimiento Cuatrimestral'!T63:T65</f>
        <v>0</v>
      </c>
      <c r="J63" s="217">
        <f>'8. Seguimiento Cuatrimestral'!X63:X65</f>
        <v>0</v>
      </c>
      <c r="K63" s="3"/>
      <c r="L63" s="3"/>
      <c r="M63" s="3"/>
      <c r="N63" s="3"/>
      <c r="O63" s="3"/>
      <c r="P63" s="3"/>
      <c r="Q63" s="3"/>
      <c r="R63" s="3"/>
      <c r="S63" s="3"/>
      <c r="T63" s="3"/>
      <c r="U63" s="3"/>
      <c r="V63" s="3"/>
      <c r="W63" s="3"/>
      <c r="X63" s="3"/>
      <c r="Y63" s="3"/>
    </row>
    <row r="64" spans="1:25" ht="14.4">
      <c r="A64" s="132"/>
      <c r="B64" s="158"/>
      <c r="C64" s="158"/>
      <c r="D64" s="158"/>
      <c r="E64" s="218"/>
      <c r="F64" s="218"/>
      <c r="G64" s="218"/>
      <c r="H64" s="218"/>
      <c r="I64" s="218"/>
      <c r="J64" s="218"/>
      <c r="K64" s="3"/>
      <c r="L64" s="3"/>
      <c r="M64" s="3"/>
      <c r="N64" s="3"/>
      <c r="O64" s="3"/>
      <c r="P64" s="3"/>
      <c r="Q64" s="3"/>
      <c r="R64" s="3"/>
      <c r="S64" s="3"/>
      <c r="T64" s="3"/>
      <c r="U64" s="3"/>
      <c r="V64" s="3"/>
      <c r="W64" s="3"/>
      <c r="X64" s="3"/>
      <c r="Y64" s="3"/>
    </row>
    <row r="65" spans="1:25" ht="14.4">
      <c r="A65" s="132"/>
      <c r="B65" s="158"/>
      <c r="C65" s="158"/>
      <c r="D65" s="158"/>
      <c r="E65" s="218"/>
      <c r="F65" s="218"/>
      <c r="G65" s="218"/>
      <c r="H65" s="218"/>
      <c r="I65" s="218"/>
      <c r="J65" s="218"/>
      <c r="K65" s="3"/>
      <c r="L65" s="3"/>
      <c r="M65" s="3"/>
      <c r="N65" s="3"/>
      <c r="O65" s="3"/>
      <c r="P65" s="3"/>
      <c r="Q65" s="3"/>
      <c r="R65" s="3"/>
      <c r="S65" s="3"/>
      <c r="T65" s="3"/>
      <c r="U65" s="3"/>
      <c r="V65" s="3"/>
      <c r="W65" s="3"/>
      <c r="X65" s="3"/>
      <c r="Y65" s="3"/>
    </row>
    <row r="66" spans="1:25" ht="16.5" customHeight="1">
      <c r="A66" s="132">
        <v>20</v>
      </c>
      <c r="B66" s="158" t="str">
        <f>IF('8. Seguimiento Cuatrimestral'!B66:B68="","",'8. Seguimiento Cuatrimestral'!B66:B68)</f>
        <v/>
      </c>
      <c r="C66" s="158" t="str">
        <f>IF('8. Seguimiento Cuatrimestral'!C66:C68="","",'8. Seguimiento Cuatrimestral'!C66:C68)</f>
        <v/>
      </c>
      <c r="D66" s="158" t="str">
        <f>IF('8. Seguimiento Cuatrimestral'!D66:D68="","",'8. Seguimiento Cuatrimestral'!D66:D68)</f>
        <v/>
      </c>
      <c r="E66" s="217">
        <f>'8. Seguimiento Cuatrimestral'!F66:F68</f>
        <v>0</v>
      </c>
      <c r="F66" s="217">
        <f>'8. Seguimiento Cuatrimestral'!J66:J68</f>
        <v>0</v>
      </c>
      <c r="G66" s="217">
        <f>'8. Seguimiento Cuatrimestral'!M66:M68</f>
        <v>0</v>
      </c>
      <c r="H66" s="217">
        <f>'8. Seguimiento Cuatrimestral'!Q66:Q68</f>
        <v>0</v>
      </c>
      <c r="I66" s="217">
        <f>'8. Seguimiento Cuatrimestral'!T66:T68</f>
        <v>0</v>
      </c>
      <c r="J66" s="217">
        <f>'8. Seguimiento Cuatrimestral'!X66:X68</f>
        <v>0</v>
      </c>
      <c r="K66" s="3"/>
      <c r="L66" s="3"/>
      <c r="M66" s="3"/>
      <c r="N66" s="3"/>
      <c r="O66" s="3"/>
      <c r="P66" s="3"/>
      <c r="Q66" s="3"/>
      <c r="R66" s="3"/>
      <c r="S66" s="3"/>
      <c r="T66" s="3"/>
      <c r="U66" s="3"/>
      <c r="V66" s="3"/>
      <c r="W66" s="3"/>
      <c r="X66" s="3"/>
      <c r="Y66" s="3"/>
    </row>
    <row r="67" spans="1:25" ht="14.4">
      <c r="A67" s="132"/>
      <c r="B67" s="158"/>
      <c r="C67" s="158"/>
      <c r="D67" s="158"/>
      <c r="E67" s="218"/>
      <c r="F67" s="218"/>
      <c r="G67" s="218"/>
      <c r="H67" s="218"/>
      <c r="I67" s="218"/>
      <c r="J67" s="218"/>
    </row>
    <row r="68" spans="1:25" ht="14.4">
      <c r="A68" s="132"/>
      <c r="B68" s="158"/>
      <c r="C68" s="158"/>
      <c r="D68" s="158"/>
      <c r="E68" s="219"/>
      <c r="F68" s="219"/>
      <c r="G68" s="219"/>
      <c r="H68" s="219"/>
      <c r="I68" s="219"/>
      <c r="J68" s="219"/>
    </row>
    <row r="69" spans="1:25" ht="23.25" customHeight="1">
      <c r="A69" s="2"/>
      <c r="B69" s="215" t="s">
        <v>302</v>
      </c>
      <c r="C69" s="215"/>
      <c r="D69" s="215"/>
      <c r="E69" s="46">
        <f t="shared" ref="E69:J69" si="0">IFERROR(AVERAGE(E9:E68),"")</f>
        <v>0</v>
      </c>
      <c r="F69" s="46">
        <f t="shared" si="0"/>
        <v>0</v>
      </c>
      <c r="G69" s="46">
        <f t="shared" si="0"/>
        <v>0</v>
      </c>
      <c r="H69" s="46">
        <f t="shared" si="0"/>
        <v>0</v>
      </c>
      <c r="I69" s="46">
        <f t="shared" si="0"/>
        <v>0</v>
      </c>
      <c r="J69" s="46">
        <f t="shared" si="0"/>
        <v>0</v>
      </c>
    </row>
    <row r="70" spans="1:25" ht="23.25" customHeight="1">
      <c r="B70" s="215" t="s">
        <v>303</v>
      </c>
      <c r="C70" s="215"/>
      <c r="D70" s="215"/>
      <c r="E70" s="47">
        <v>0.33333333333333337</v>
      </c>
      <c r="F70" s="47">
        <v>0.33333333333333337</v>
      </c>
      <c r="G70" s="47">
        <v>0.66666666666666596</v>
      </c>
      <c r="H70" s="47">
        <v>0.66666666666666596</v>
      </c>
      <c r="I70" s="47">
        <v>1</v>
      </c>
      <c r="J70" s="47">
        <v>1</v>
      </c>
    </row>
    <row r="71" spans="1:25" ht="23.25" customHeight="1">
      <c r="B71" s="215" t="s">
        <v>304</v>
      </c>
      <c r="C71" s="215"/>
      <c r="D71" s="215"/>
      <c r="E71" s="46">
        <f>IFERROR(E69/E70,"")</f>
        <v>0</v>
      </c>
      <c r="F71" s="46">
        <f t="shared" ref="F71:J71" si="1">IFERROR(F69/F70,"")</f>
        <v>0</v>
      </c>
      <c r="G71" s="46">
        <f t="shared" si="1"/>
        <v>0</v>
      </c>
      <c r="H71" s="46">
        <f t="shared" si="1"/>
        <v>0</v>
      </c>
      <c r="I71" s="46">
        <f t="shared" si="1"/>
        <v>0</v>
      </c>
      <c r="J71" s="46">
        <f t="shared" si="1"/>
        <v>0</v>
      </c>
    </row>
    <row r="72" spans="1:25" ht="14.4"/>
    <row r="73" spans="1:25" ht="14.4"/>
    <row r="74" spans="1:25" ht="14.4"/>
    <row r="75" spans="1:25" ht="14.4"/>
    <row r="76" spans="1:25" ht="14.4"/>
    <row r="77" spans="1:25" ht="14.4"/>
    <row r="78" spans="1:25" ht="14.4"/>
    <row r="79" spans="1:25" ht="14.4"/>
  </sheetData>
  <sheetProtection algorithmName="SHA-512" hashValue="i/bO7c5i+iq9hGDGSqUgCp1TSVPlM0ZOiKXVVrn1ZE8L7mpdkywtNfskxUm3J/5RaBKInBND9FxKCq1P4k6YpQ==" saltValue="Qa6Iox2VzyABHOXvsG8IGg==" spinCount="100000" sheet="1" objects="1" scenarios="1" formatColumns="0" formatRows="0"/>
  <mergeCells count="223">
    <mergeCell ref="A6:D6"/>
    <mergeCell ref="E6:F6"/>
    <mergeCell ref="G6:H6"/>
    <mergeCell ref="A7:A8"/>
    <mergeCell ref="B7:B8"/>
    <mergeCell ref="C7:C8"/>
    <mergeCell ref="D7:D8"/>
    <mergeCell ref="A1:B4"/>
    <mergeCell ref="I9:I11"/>
    <mergeCell ref="J9:J11"/>
    <mergeCell ref="H9:H11"/>
    <mergeCell ref="G9:G11"/>
    <mergeCell ref="F9:F11"/>
    <mergeCell ref="A9:A11"/>
    <mergeCell ref="B9:B11"/>
    <mergeCell ref="C9:C11"/>
    <mergeCell ref="D9:D11"/>
    <mergeCell ref="E9:E11"/>
    <mergeCell ref="I15:I17"/>
    <mergeCell ref="J15:J17"/>
    <mergeCell ref="H15:H17"/>
    <mergeCell ref="G15:G17"/>
    <mergeCell ref="F15:F17"/>
    <mergeCell ref="J12:J14"/>
    <mergeCell ref="A15:A17"/>
    <mergeCell ref="B15:B17"/>
    <mergeCell ref="C15:C17"/>
    <mergeCell ref="D15:D17"/>
    <mergeCell ref="E15:E17"/>
    <mergeCell ref="H12:H14"/>
    <mergeCell ref="I12:I14"/>
    <mergeCell ref="G12:G14"/>
    <mergeCell ref="A12:A14"/>
    <mergeCell ref="B12:B14"/>
    <mergeCell ref="C12:C14"/>
    <mergeCell ref="D12:D14"/>
    <mergeCell ref="E12:E14"/>
    <mergeCell ref="F12:F14"/>
    <mergeCell ref="I21:I23"/>
    <mergeCell ref="J21:J23"/>
    <mergeCell ref="H21:H23"/>
    <mergeCell ref="G21:G23"/>
    <mergeCell ref="F21:F23"/>
    <mergeCell ref="J18:J20"/>
    <mergeCell ref="A21:A23"/>
    <mergeCell ref="B21:B23"/>
    <mergeCell ref="C21:C23"/>
    <mergeCell ref="D21:D23"/>
    <mergeCell ref="E21:E23"/>
    <mergeCell ref="H18:H20"/>
    <mergeCell ref="I18:I20"/>
    <mergeCell ref="G18:G20"/>
    <mergeCell ref="A18:A20"/>
    <mergeCell ref="B18:B20"/>
    <mergeCell ref="C18:C20"/>
    <mergeCell ref="D18:D20"/>
    <mergeCell ref="E18:E20"/>
    <mergeCell ref="F18:F20"/>
    <mergeCell ref="I27:I29"/>
    <mergeCell ref="J27:J29"/>
    <mergeCell ref="H27:H29"/>
    <mergeCell ref="G27:G29"/>
    <mergeCell ref="F27:F29"/>
    <mergeCell ref="J24:J26"/>
    <mergeCell ref="A27:A29"/>
    <mergeCell ref="B27:B29"/>
    <mergeCell ref="C27:C29"/>
    <mergeCell ref="D27:D29"/>
    <mergeCell ref="E27:E29"/>
    <mergeCell ref="H24:H26"/>
    <mergeCell ref="I24:I26"/>
    <mergeCell ref="G24:G26"/>
    <mergeCell ref="A24:A26"/>
    <mergeCell ref="B24:B26"/>
    <mergeCell ref="C24:C26"/>
    <mergeCell ref="D24:D26"/>
    <mergeCell ref="E24:E26"/>
    <mergeCell ref="F24:F26"/>
    <mergeCell ref="I33:I35"/>
    <mergeCell ref="J33:J35"/>
    <mergeCell ref="H33:H35"/>
    <mergeCell ref="G33:G35"/>
    <mergeCell ref="F33:F35"/>
    <mergeCell ref="J30:J32"/>
    <mergeCell ref="A33:A35"/>
    <mergeCell ref="B33:B35"/>
    <mergeCell ref="C33:C35"/>
    <mergeCell ref="D33:D35"/>
    <mergeCell ref="E33:E35"/>
    <mergeCell ref="H30:H32"/>
    <mergeCell ref="I30:I32"/>
    <mergeCell ref="G30:G32"/>
    <mergeCell ref="A30:A32"/>
    <mergeCell ref="B30:B32"/>
    <mergeCell ref="C30:C32"/>
    <mergeCell ref="D30:D32"/>
    <mergeCell ref="E30:E32"/>
    <mergeCell ref="F30:F32"/>
    <mergeCell ref="I39:I41"/>
    <mergeCell ref="J39:J41"/>
    <mergeCell ref="H39:H41"/>
    <mergeCell ref="G39:G41"/>
    <mergeCell ref="F39:F41"/>
    <mergeCell ref="J36:J38"/>
    <mergeCell ref="A39:A41"/>
    <mergeCell ref="B39:B41"/>
    <mergeCell ref="C39:C41"/>
    <mergeCell ref="D39:D41"/>
    <mergeCell ref="E39:E41"/>
    <mergeCell ref="H36:H38"/>
    <mergeCell ref="I36:I38"/>
    <mergeCell ref="G36:G38"/>
    <mergeCell ref="A36:A38"/>
    <mergeCell ref="B36:B38"/>
    <mergeCell ref="C36:C38"/>
    <mergeCell ref="D36:D38"/>
    <mergeCell ref="E36:E38"/>
    <mergeCell ref="F36:F38"/>
    <mergeCell ref="I45:I47"/>
    <mergeCell ref="J45:J47"/>
    <mergeCell ref="H45:H47"/>
    <mergeCell ref="G45:G47"/>
    <mergeCell ref="F45:F47"/>
    <mergeCell ref="J42:J44"/>
    <mergeCell ref="A45:A47"/>
    <mergeCell ref="B45:B47"/>
    <mergeCell ref="C45:C47"/>
    <mergeCell ref="D45:D47"/>
    <mergeCell ref="E45:E47"/>
    <mergeCell ref="H42:H44"/>
    <mergeCell ref="I42:I44"/>
    <mergeCell ref="G42:G44"/>
    <mergeCell ref="A42:A44"/>
    <mergeCell ref="B42:B44"/>
    <mergeCell ref="C42:C44"/>
    <mergeCell ref="D42:D44"/>
    <mergeCell ref="E42:E44"/>
    <mergeCell ref="F42:F44"/>
    <mergeCell ref="I51:I53"/>
    <mergeCell ref="J51:J53"/>
    <mergeCell ref="H51:H53"/>
    <mergeCell ref="G51:G53"/>
    <mergeCell ref="F51:F53"/>
    <mergeCell ref="J48:J50"/>
    <mergeCell ref="A51:A53"/>
    <mergeCell ref="B51:B53"/>
    <mergeCell ref="C51:C53"/>
    <mergeCell ref="D51:D53"/>
    <mergeCell ref="E51:E53"/>
    <mergeCell ref="H48:H50"/>
    <mergeCell ref="I48:I50"/>
    <mergeCell ref="G48:G50"/>
    <mergeCell ref="A48:A50"/>
    <mergeCell ref="B48:B50"/>
    <mergeCell ref="C48:C50"/>
    <mergeCell ref="D48:D50"/>
    <mergeCell ref="E48:E50"/>
    <mergeCell ref="F48:F50"/>
    <mergeCell ref="H54:H56"/>
    <mergeCell ref="I54:I56"/>
    <mergeCell ref="G54:G56"/>
    <mergeCell ref="A54:A56"/>
    <mergeCell ref="B54:B56"/>
    <mergeCell ref="C54:C56"/>
    <mergeCell ref="D54:D56"/>
    <mergeCell ref="E54:E56"/>
    <mergeCell ref="F54:F56"/>
    <mergeCell ref="A60:A62"/>
    <mergeCell ref="B60:B62"/>
    <mergeCell ref="C60:C62"/>
    <mergeCell ref="D60:D62"/>
    <mergeCell ref="E60:E62"/>
    <mergeCell ref="F60:F62"/>
    <mergeCell ref="I57:I59"/>
    <mergeCell ref="J57:J59"/>
    <mergeCell ref="H57:H59"/>
    <mergeCell ref="G57:G59"/>
    <mergeCell ref="F57:F59"/>
    <mergeCell ref="A57:A59"/>
    <mergeCell ref="B57:B59"/>
    <mergeCell ref="C57:C59"/>
    <mergeCell ref="D57:D59"/>
    <mergeCell ref="E57:E59"/>
    <mergeCell ref="A66:A68"/>
    <mergeCell ref="B66:B68"/>
    <mergeCell ref="C66:C68"/>
    <mergeCell ref="D66:D68"/>
    <mergeCell ref="E66:E68"/>
    <mergeCell ref="F66:F68"/>
    <mergeCell ref="I63:I65"/>
    <mergeCell ref="J63:J65"/>
    <mergeCell ref="H63:H65"/>
    <mergeCell ref="G63:G65"/>
    <mergeCell ref="F63:F65"/>
    <mergeCell ref="A63:A65"/>
    <mergeCell ref="B63:B65"/>
    <mergeCell ref="C63:C65"/>
    <mergeCell ref="D63:D65"/>
    <mergeCell ref="E63:E65"/>
    <mergeCell ref="B69:D69"/>
    <mergeCell ref="B70:D70"/>
    <mergeCell ref="B71:D71"/>
    <mergeCell ref="C1:H4"/>
    <mergeCell ref="I1:J1"/>
    <mergeCell ref="I2:J2"/>
    <mergeCell ref="I3:J3"/>
    <mergeCell ref="I4:J4"/>
    <mergeCell ref="I6:J6"/>
    <mergeCell ref="E7:E8"/>
    <mergeCell ref="F7:F8"/>
    <mergeCell ref="G7:G8"/>
    <mergeCell ref="H7:H8"/>
    <mergeCell ref="I7:I8"/>
    <mergeCell ref="J7:J8"/>
    <mergeCell ref="J66:J68"/>
    <mergeCell ref="H66:H68"/>
    <mergeCell ref="I66:I68"/>
    <mergeCell ref="G66:G68"/>
    <mergeCell ref="J60:J62"/>
    <mergeCell ref="H60:H62"/>
    <mergeCell ref="I60:I62"/>
    <mergeCell ref="G60:G62"/>
    <mergeCell ref="J54:J5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1. Punto de Partida</vt:lpstr>
      <vt:lpstr>2. Identificación del Riesgo</vt:lpstr>
      <vt:lpstr>3. Impacto Riesgo de Corrupción</vt:lpstr>
      <vt:lpstr>4. Riesgo Seguridad Informacion</vt:lpstr>
      <vt:lpstr>5. Valoración de Controles</vt:lpstr>
      <vt:lpstr>6.Valoración Control Corrupción</vt:lpstr>
      <vt:lpstr>7. Mapa de Riesgos General</vt:lpstr>
      <vt:lpstr>8. Seguimiento Cuatrimestral</vt:lpstr>
      <vt:lpstr>9. Seguimiento Consolidado</vt:lpstr>
      <vt:lpstr>Listas</vt:lpstr>
      <vt:lpstr>Datos Hoja 1</vt:lpstr>
      <vt:lpstr>Corrupción</vt:lpstr>
      <vt:lpstr>CriteriosImpacto</vt:lpstr>
      <vt:lpstr>Probabilidad</vt:lpstr>
      <vt:lpstr>SI_NO</vt:lpstr>
      <vt:lpstr>TipoRiesgo</vt:lpstr>
      <vt:lpstr>TratamientoCorrupcion</vt:lpstr>
      <vt:lpstr>TratamientoV5</vt:lpstr>
    </vt:vector>
  </TitlesOfParts>
  <Company>HP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Ivan Rueda Blanco</dc:creator>
  <cp:lastModifiedBy>Viviana</cp:lastModifiedBy>
  <dcterms:created xsi:type="dcterms:W3CDTF">2021-10-27T17:44:21Z</dcterms:created>
  <dcterms:modified xsi:type="dcterms:W3CDTF">2023-01-06T06:35:04Z</dcterms:modified>
</cp:coreProperties>
</file>