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IDIGER\Mapa de Riesgos\2024\Mapa de Riesgos por Proceso 2024 (PUBLICADOS A 31-01-2024)\"/>
    </mc:Choice>
  </mc:AlternateContent>
  <bookViews>
    <workbookView xWindow="0" yWindow="0" windowWidth="24000" windowHeight="9735" tabRatio="769"/>
  </bookViews>
  <sheets>
    <sheet name="1. Punto de Partida" sheetId="5" r:id="rId1"/>
    <sheet name="2. Identificación del Riesgo" sheetId="7" r:id="rId2"/>
    <sheet name="3. Impacto Riesgo de Corrupción" sheetId="9" r:id="rId3"/>
    <sheet name="4. Riesgo Seguridad Informacion" sheetId="10" r:id="rId4"/>
    <sheet name="5. Valoración de Controles" sheetId="6" r:id="rId5"/>
    <sheet name="6.Valoración Control Corrupción" sheetId="11" r:id="rId6"/>
    <sheet name="7. Mapa de Riesgos General" sheetId="1" r:id="rId7"/>
    <sheet name="8. Seguimiento Cuatrimestral" sheetId="4" r:id="rId8"/>
    <sheet name="9. Seguimiento Consolidado" sheetId="14" r:id="rId9"/>
    <sheet name="Listas" sheetId="3" state="hidden" r:id="rId10"/>
    <sheet name="Datos Hoja 1" sheetId="12" state="hidden" r:id="rId11"/>
  </sheets>
  <externalReferences>
    <externalReference r:id="rId12"/>
  </externalReferences>
  <definedNames>
    <definedName name="AUTOMATIZACION" localSheetId="2">#REF!</definedName>
    <definedName name="AUTOMATIZACION" localSheetId="3">#REF!</definedName>
    <definedName name="AUTOMATIZACION" localSheetId="5">#REF!</definedName>
    <definedName name="AUTOMATIZACION" localSheetId="8">#REF!</definedName>
    <definedName name="AUTOMATIZACION">#REF!</definedName>
    <definedName name="Casi_seguro" localSheetId="2">'[1]3. PROBABILIDAD'!#REF!</definedName>
    <definedName name="Casi_seguro" localSheetId="3">'[1]3. PROBABILIDAD'!#REF!</definedName>
    <definedName name="Casi_seguro" localSheetId="5">'[1]3. PROBABILIDAD'!#REF!</definedName>
    <definedName name="Casi_seguro" localSheetId="8">'[1]3. PROBABILIDAD'!#REF!</definedName>
    <definedName name="Casi_seguro">'[1]3. PROBABILIDAD'!#REF!</definedName>
    <definedName name="CONFIDENCIALIDAD" localSheetId="2">'[1]4. IMPACTO GESTIÓN Y E'!#REF!</definedName>
    <definedName name="CONFIDENCIALIDAD" localSheetId="3">'[1]4. IMPACTO GESTIÓN Y E'!#REF!</definedName>
    <definedName name="CONFIDENCIALIDAD" localSheetId="5">'[1]4. IMPACTO GESTIÓN Y E'!#REF!</definedName>
    <definedName name="CONFIDENCIALIDAD" localSheetId="8">'[1]4. IMPACTO GESTIÓN Y E'!#REF!</definedName>
    <definedName name="CONFIDENCIALIDAD">'[1]4. IMPACTO GESTIÓN Y E'!#REF!</definedName>
    <definedName name="CONFIDENCIALIDAD_DE_LA_INFORMACIÓN" localSheetId="2">'[1]4. IMPACTO GESTIÓN Y E'!#REF!</definedName>
    <definedName name="CONFIDENCIALIDAD_DE_LA_INFORMACIÓN" localSheetId="3">'[1]4. IMPACTO GESTIÓN Y E'!#REF!</definedName>
    <definedName name="CONFIDENCIALIDAD_DE_LA_INFORMACIÓN" localSheetId="5">'[1]4. IMPACTO GESTIÓN Y E'!#REF!</definedName>
    <definedName name="CONFIDENCIALIDAD_DE_LA_INFORMACIÓN" localSheetId="8">'[1]4. IMPACTO GESTIÓN Y E'!#REF!</definedName>
    <definedName name="CONFIDENCIALIDAD_DE_LA_INFORMACIÓN">'[1]4. IMPACTO GESTIÓN Y E'!#REF!</definedName>
    <definedName name="CONTROL" localSheetId="2">#REF!</definedName>
    <definedName name="CONTROL" localSheetId="3">#REF!</definedName>
    <definedName name="CONTROL" localSheetId="5">#REF!</definedName>
    <definedName name="CONTROL" localSheetId="8">#REF!</definedName>
    <definedName name="CONTROL">#REF!</definedName>
    <definedName name="Corrupción">Listas!$Q$2:$Q$6</definedName>
    <definedName name="CREDIBILIDAD" localSheetId="2">'[1]4. IMPACTO GESTIÓN Y E'!#REF!</definedName>
    <definedName name="CREDIBILIDAD" localSheetId="3">'[1]4. IMPACTO GESTIÓN Y E'!#REF!</definedName>
    <definedName name="CREDIBILIDAD" localSheetId="5">'[1]4. IMPACTO GESTIÓN Y E'!#REF!</definedName>
    <definedName name="CREDIBILIDAD" localSheetId="8">'[1]4. IMPACTO GESTIÓN Y E'!#REF!</definedName>
    <definedName name="CREDIBILIDAD">'[1]4. IMPACTO GESTIÓN Y E'!#REF!</definedName>
    <definedName name="CREDIBILIDAD_O_IMAGEN" localSheetId="2">'[1]4. IMPACTO GESTIÓN Y E'!#REF!</definedName>
    <definedName name="CREDIBILIDAD_O_IMAGEN" localSheetId="3">'[1]4. IMPACTO GESTIÓN Y E'!#REF!</definedName>
    <definedName name="CREDIBILIDAD_O_IMAGEN" localSheetId="5">'[1]4. IMPACTO GESTIÓN Y E'!#REF!</definedName>
    <definedName name="CREDIBILIDAD_O_IMAGEN" localSheetId="8">'[1]4. IMPACTO GESTIÓN Y E'!#REF!</definedName>
    <definedName name="CREDIBILIDAD_O_IMAGEN">'[1]4. IMPACTO GESTIÓN Y E'!#REF!</definedName>
    <definedName name="CriteriosImpacto">Listas!$E$2:$E$11</definedName>
    <definedName name="EVIDENCIA" localSheetId="2">#REF!</definedName>
    <definedName name="EVIDENCIA" localSheetId="3">#REF!</definedName>
    <definedName name="EVIDENCIA" localSheetId="5">#REF!</definedName>
    <definedName name="EVIDENCIA" localSheetId="8">#REF!</definedName>
    <definedName name="EVIDENCIA">#REF!</definedName>
    <definedName name="FRECUENCIA" localSheetId="2">#REF!</definedName>
    <definedName name="FRECUENCIA" localSheetId="3">#REF!</definedName>
    <definedName name="FRECUENCIA" localSheetId="5">#REF!</definedName>
    <definedName name="FRECUENCIA" localSheetId="8">#REF!</definedName>
    <definedName name="FRECUENCIA">#REF!</definedName>
    <definedName name="Improbable_posible" localSheetId="2">'[1]3. PROBABILIDAD'!#REF!</definedName>
    <definedName name="Improbable_posible" localSheetId="3">'[1]3. PROBABILIDAD'!#REF!</definedName>
    <definedName name="Improbable_posible" localSheetId="5">'[1]3. PROBABILIDAD'!#REF!</definedName>
    <definedName name="Improbable_posible" localSheetId="8">'[1]3. PROBABILIDAD'!#REF!</definedName>
    <definedName name="Improbable_posible">'[1]3. PROBABILIDAD'!#REF!</definedName>
    <definedName name="LEGAL" localSheetId="2">'[1]4. IMPACTO GESTIÓN Y E'!#REF!</definedName>
    <definedName name="LEGAL" localSheetId="3">'[1]4. IMPACTO GESTIÓN Y E'!#REF!</definedName>
    <definedName name="LEGAL" localSheetId="5">'[1]4. IMPACTO GESTIÓN Y E'!#REF!</definedName>
    <definedName name="LEGAL" localSheetId="8">'[1]4. IMPACTO GESTIÓN Y E'!#REF!</definedName>
    <definedName name="LEGAL">'[1]4. IMPACTO GESTIÓN Y E'!#REF!</definedName>
    <definedName name="MANUALES" localSheetId="2">#REF!</definedName>
    <definedName name="MANUALES" localSheetId="3">#REF!</definedName>
    <definedName name="MANUALES" localSheetId="5">#REF!</definedName>
    <definedName name="MANUALES" localSheetId="8">#REF!</definedName>
    <definedName name="MANUALES">#REF!</definedName>
    <definedName name="OPERATIVO" localSheetId="2">'[1]4. IMPACTO GESTIÓN Y E'!#REF!</definedName>
    <definedName name="OPERATIVO" localSheetId="3">'[1]4. IMPACTO GESTIÓN Y E'!#REF!</definedName>
    <definedName name="OPERATIVO" localSheetId="5">'[1]4. IMPACTO GESTIÓN Y E'!#REF!</definedName>
    <definedName name="OPERATIVO" localSheetId="8">'[1]4. IMPACTO GESTIÓN Y E'!#REF!</definedName>
    <definedName name="OPERATIVO">'[1]4. IMPACTO GESTIÓN Y E'!#REF!</definedName>
    <definedName name="Posible" localSheetId="2">'[1]3. PROBABILIDAD'!#REF!</definedName>
    <definedName name="Posible" localSheetId="3">'[1]3. PROBABILIDAD'!#REF!</definedName>
    <definedName name="Posible" localSheetId="5">'[1]3. PROBABILIDAD'!#REF!</definedName>
    <definedName name="Posible" localSheetId="8">'[1]3. PROBABILIDAD'!#REF!</definedName>
    <definedName name="Posible">'[1]3. PROBABILIDAD'!#REF!</definedName>
    <definedName name="Probabilidad">Listas!$D$2:$D$6</definedName>
    <definedName name="Probable" localSheetId="2">'[1]3. PROBABILIDAD'!#REF!</definedName>
    <definedName name="Probable" localSheetId="3">'[1]3. PROBABILIDAD'!#REF!</definedName>
    <definedName name="Probable" localSheetId="5">'[1]3. PROBABILIDAD'!#REF!</definedName>
    <definedName name="Probable" localSheetId="8">'[1]3. PROBABILIDAD'!#REF!</definedName>
    <definedName name="Probable">'[1]3. PROBABILIDAD'!#REF!</definedName>
    <definedName name="Rara_vez" localSheetId="2">'[1]3. PROBABILIDAD'!#REF!</definedName>
    <definedName name="Rara_vez" localSheetId="3">'[1]3. PROBABILIDAD'!#REF!</definedName>
    <definedName name="Rara_vez" localSheetId="5">'[1]3. PROBABILIDAD'!#REF!</definedName>
    <definedName name="Rara_vez" localSheetId="8">'[1]3. PROBABILIDAD'!#REF!</definedName>
    <definedName name="Rara_vez">'[1]3. PROBABILIDAD'!#REF!</definedName>
    <definedName name="RESPONSABLES" localSheetId="2">#REF!</definedName>
    <definedName name="RESPONSABLES" localSheetId="3">#REF!</definedName>
    <definedName name="RESPONSABLES" localSheetId="5">#REF!</definedName>
    <definedName name="RESPONSABLES" localSheetId="8">#REF!</definedName>
    <definedName name="RESPONSABLES">#REF!</definedName>
    <definedName name="SI_NO">Listas!$O$2:$O$3</definedName>
    <definedName name="TIEMPO" localSheetId="2">#REF!</definedName>
    <definedName name="TIEMPO" localSheetId="3">#REF!</definedName>
    <definedName name="TIEMPO" localSheetId="5">#REF!</definedName>
    <definedName name="TIEMPO" localSheetId="8">#REF!</definedName>
    <definedName name="TIEMPO">#REF!</definedName>
    <definedName name="TipoRiesgo">Listas!$B$2:$B$11</definedName>
    <definedName name="TratamientoCorrupcion">Listas!$AD$2:$AD$4</definedName>
    <definedName name="TratamientoV5">Listas!$N$2:$N$5</definedName>
  </definedNames>
  <calcPr calcId="15251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6" i="7" l="1"/>
  <c r="AG68" i="1"/>
  <c r="AG67" i="1"/>
  <c r="AG66" i="1"/>
  <c r="AG65" i="1"/>
  <c r="AG64" i="1"/>
  <c r="AG63" i="1"/>
  <c r="W68" i="1"/>
  <c r="V68" i="1"/>
  <c r="U68" i="1"/>
  <c r="T68" i="1"/>
  <c r="S68" i="1"/>
  <c r="R68" i="1"/>
  <c r="W67" i="1"/>
  <c r="V67" i="1"/>
  <c r="U67" i="1"/>
  <c r="T67" i="1"/>
  <c r="S67" i="1"/>
  <c r="R67" i="1"/>
  <c r="W66" i="1"/>
  <c r="V66" i="1"/>
  <c r="U66" i="1"/>
  <c r="T66" i="1"/>
  <c r="S66" i="1"/>
  <c r="R66" i="1"/>
  <c r="W65" i="1"/>
  <c r="V65" i="1"/>
  <c r="U65" i="1"/>
  <c r="T65" i="1"/>
  <c r="S65" i="1"/>
  <c r="R65" i="1"/>
  <c r="W64" i="1"/>
  <c r="V64" i="1"/>
  <c r="U64" i="1"/>
  <c r="T64" i="1"/>
  <c r="S64" i="1"/>
  <c r="R64" i="1"/>
  <c r="W63" i="1"/>
  <c r="V63" i="1"/>
  <c r="U63" i="1"/>
  <c r="T63" i="1"/>
  <c r="S63" i="1"/>
  <c r="R63" i="1"/>
  <c r="Q68" i="1"/>
  <c r="Q67" i="1"/>
  <c r="Q66" i="1"/>
  <c r="Q65" i="1"/>
  <c r="Q64" i="1"/>
  <c r="Q63" i="1"/>
  <c r="M66" i="1" l="1"/>
  <c r="M63" i="1"/>
  <c r="M60" i="1"/>
  <c r="M57" i="1"/>
  <c r="M54" i="1"/>
  <c r="M51" i="1"/>
  <c r="M48" i="1"/>
  <c r="M45" i="1"/>
  <c r="M42" i="1"/>
  <c r="M39" i="1"/>
  <c r="M36" i="1"/>
  <c r="M33" i="1"/>
  <c r="M30" i="1"/>
  <c r="M27" i="1"/>
  <c r="M24" i="1"/>
  <c r="M21" i="1"/>
  <c r="M18" i="1"/>
  <c r="M15" i="1"/>
  <c r="M12" i="1"/>
  <c r="M9" i="1"/>
  <c r="D66" i="11"/>
  <c r="AB66" i="11" s="1"/>
  <c r="D63" i="11"/>
  <c r="AB63" i="11" s="1"/>
  <c r="D60" i="11"/>
  <c r="AB60" i="11" s="1"/>
  <c r="D57" i="11"/>
  <c r="AB57" i="11" s="1"/>
  <c r="D54" i="11"/>
  <c r="AB54" i="11" s="1"/>
  <c r="D51" i="11"/>
  <c r="AB51" i="11" s="1"/>
  <c r="D48" i="11"/>
  <c r="AB48" i="11" s="1"/>
  <c r="D45" i="11"/>
  <c r="AB45" i="11" s="1"/>
  <c r="D42" i="11"/>
  <c r="AB42" i="11" s="1"/>
  <c r="D39" i="11"/>
  <c r="AB39" i="11" s="1"/>
  <c r="D36" i="11"/>
  <c r="AB36" i="11" s="1"/>
  <c r="D33" i="11"/>
  <c r="AB33" i="11" s="1"/>
  <c r="D30" i="11"/>
  <c r="AB30" i="11" s="1"/>
  <c r="D27" i="11"/>
  <c r="AB27" i="11" s="1"/>
  <c r="D24" i="11"/>
  <c r="D21" i="11"/>
  <c r="D18" i="11"/>
  <c r="AB18" i="11" s="1"/>
  <c r="D15" i="11"/>
  <c r="D12" i="11"/>
  <c r="AB12" i="11" s="1"/>
  <c r="D9" i="11"/>
  <c r="C66" i="11"/>
  <c r="C63" i="11"/>
  <c r="C60" i="11"/>
  <c r="C57" i="11"/>
  <c r="C54" i="11"/>
  <c r="C51" i="11"/>
  <c r="C48" i="11"/>
  <c r="C45" i="11"/>
  <c r="C42" i="11"/>
  <c r="C39" i="11"/>
  <c r="C36" i="11"/>
  <c r="C33" i="11"/>
  <c r="C30" i="11"/>
  <c r="C27" i="11"/>
  <c r="C24" i="11"/>
  <c r="C21" i="11"/>
  <c r="C18" i="11"/>
  <c r="C15" i="11"/>
  <c r="C12" i="11"/>
  <c r="C9" i="11"/>
  <c r="B66" i="11"/>
  <c r="B63" i="11"/>
  <c r="B60" i="11"/>
  <c r="B57" i="11"/>
  <c r="B54" i="11"/>
  <c r="B51" i="11"/>
  <c r="B48" i="11"/>
  <c r="B45" i="11"/>
  <c r="B42" i="11"/>
  <c r="B39" i="11"/>
  <c r="B36" i="11"/>
  <c r="B33" i="11"/>
  <c r="B30" i="11"/>
  <c r="B27" i="11"/>
  <c r="B24" i="11"/>
  <c r="B21" i="11"/>
  <c r="B18" i="11"/>
  <c r="B12" i="11"/>
  <c r="B9" i="11"/>
  <c r="D66" i="6"/>
  <c r="D63" i="6"/>
  <c r="D60" i="6"/>
  <c r="D57" i="6"/>
  <c r="D54" i="6"/>
  <c r="D51" i="6"/>
  <c r="D48" i="6"/>
  <c r="D45" i="6"/>
  <c r="D42" i="6"/>
  <c r="D39" i="6"/>
  <c r="D36" i="6"/>
  <c r="D33" i="6"/>
  <c r="D30" i="6"/>
  <c r="D27" i="6"/>
  <c r="D24" i="6"/>
  <c r="D21" i="6"/>
  <c r="D18" i="6"/>
  <c r="C66" i="6"/>
  <c r="C63" i="6"/>
  <c r="C60" i="6"/>
  <c r="C57" i="6"/>
  <c r="C54" i="6"/>
  <c r="C51" i="6"/>
  <c r="C48" i="6"/>
  <c r="C45" i="6"/>
  <c r="C42" i="6"/>
  <c r="C39" i="6"/>
  <c r="C36" i="6"/>
  <c r="C33" i="6"/>
  <c r="C30" i="6"/>
  <c r="C27" i="6"/>
  <c r="C24" i="6"/>
  <c r="C21" i="6"/>
  <c r="C18" i="6"/>
  <c r="D15" i="6"/>
  <c r="C15" i="6"/>
  <c r="D12" i="6"/>
  <c r="C12" i="6"/>
  <c r="D9" i="6"/>
  <c r="C9" i="6"/>
  <c r="B66" i="6"/>
  <c r="B63" i="6"/>
  <c r="B60" i="6"/>
  <c r="B57" i="6"/>
  <c r="B54" i="6"/>
  <c r="B51" i="6"/>
  <c r="B48" i="6"/>
  <c r="B45" i="6"/>
  <c r="B42" i="6"/>
  <c r="B39" i="6"/>
  <c r="B36" i="6"/>
  <c r="B33" i="6"/>
  <c r="B30" i="6"/>
  <c r="B27" i="6"/>
  <c r="B24" i="6"/>
  <c r="B21" i="6"/>
  <c r="B18" i="6"/>
  <c r="B15" i="6"/>
  <c r="N66" i="7"/>
  <c r="N63" i="7"/>
  <c r="P63" i="7" s="1"/>
  <c r="N60" i="7"/>
  <c r="N57" i="7"/>
  <c r="N54" i="7"/>
  <c r="N51" i="7"/>
  <c r="N48" i="7"/>
  <c r="N45" i="7"/>
  <c r="N42" i="7"/>
  <c r="N39" i="7"/>
  <c r="N36" i="7"/>
  <c r="N33" i="7"/>
  <c r="N30" i="7"/>
  <c r="N27" i="7"/>
  <c r="B9" i="9"/>
  <c r="B12" i="9"/>
  <c r="Z66" i="9"/>
  <c r="Z63" i="9"/>
  <c r="E66" i="9"/>
  <c r="D66" i="9"/>
  <c r="E63" i="9"/>
  <c r="D63" i="9"/>
  <c r="E60" i="9"/>
  <c r="D60" i="9"/>
  <c r="E57" i="9"/>
  <c r="D57" i="9"/>
  <c r="E54" i="9"/>
  <c r="D54" i="9"/>
  <c r="E51" i="9"/>
  <c r="D51" i="9"/>
  <c r="E48" i="9"/>
  <c r="D48" i="9"/>
  <c r="E45" i="9"/>
  <c r="D45" i="9"/>
  <c r="E42" i="9"/>
  <c r="D42" i="9"/>
  <c r="E39" i="9"/>
  <c r="D39" i="9"/>
  <c r="E36" i="9"/>
  <c r="D36" i="9"/>
  <c r="E33" i="9"/>
  <c r="D33" i="9"/>
  <c r="E30" i="9"/>
  <c r="D30" i="9"/>
  <c r="E27" i="9"/>
  <c r="D27" i="9"/>
  <c r="E24" i="9"/>
  <c r="D24" i="9"/>
  <c r="E21" i="9"/>
  <c r="D21" i="9"/>
  <c r="E18" i="9"/>
  <c r="D18" i="9"/>
  <c r="E15" i="9"/>
  <c r="D15" i="9"/>
  <c r="E12" i="9"/>
  <c r="D12" i="9"/>
  <c r="E9" i="9"/>
  <c r="D9" i="9"/>
  <c r="C66" i="9"/>
  <c r="C63" i="9"/>
  <c r="C60" i="9"/>
  <c r="C57" i="9"/>
  <c r="C54" i="9"/>
  <c r="C51" i="9"/>
  <c r="C48" i="9"/>
  <c r="C45" i="9"/>
  <c r="C42" i="9"/>
  <c r="C39" i="9"/>
  <c r="C36" i="9"/>
  <c r="C33" i="9"/>
  <c r="C30" i="9"/>
  <c r="C27" i="9"/>
  <c r="C24" i="9"/>
  <c r="C21" i="9"/>
  <c r="C18" i="9"/>
  <c r="C15" i="9"/>
  <c r="C12" i="9"/>
  <c r="C9" i="9"/>
  <c r="B66" i="9"/>
  <c r="B63" i="9"/>
  <c r="B60" i="9"/>
  <c r="B57" i="9"/>
  <c r="B54" i="9"/>
  <c r="B51" i="9"/>
  <c r="B48" i="9"/>
  <c r="B45" i="9"/>
  <c r="B42" i="9"/>
  <c r="B39" i="9"/>
  <c r="B36" i="9"/>
  <c r="B33" i="9"/>
  <c r="B30" i="9"/>
  <c r="B27" i="9"/>
  <c r="B24" i="9"/>
  <c r="B21" i="9"/>
  <c r="B18" i="9"/>
  <c r="Y66" i="9" l="1"/>
  <c r="Y63" i="9"/>
  <c r="Y60" i="9"/>
  <c r="Z60" i="9" s="1"/>
  <c r="Y57" i="9"/>
  <c r="Z57" i="9" s="1"/>
  <c r="Y54" i="9"/>
  <c r="Z54" i="9" s="1"/>
  <c r="Y51" i="9"/>
  <c r="Z51" i="9" s="1"/>
  <c r="Y48" i="9"/>
  <c r="Z48" i="9" s="1"/>
  <c r="Y45" i="9"/>
  <c r="Z45" i="9" s="1"/>
  <c r="Y42" i="9"/>
  <c r="Z42" i="9" s="1"/>
  <c r="Y39" i="9"/>
  <c r="Z39" i="9" s="1"/>
  <c r="Y36" i="9"/>
  <c r="Z36" i="9" s="1"/>
  <c r="Y33" i="9"/>
  <c r="Z33" i="9" s="1"/>
  <c r="Y30" i="9"/>
  <c r="Z30" i="9" s="1"/>
  <c r="Y27" i="9"/>
  <c r="Z27" i="9" s="1"/>
  <c r="Y24" i="9"/>
  <c r="Z24" i="9" s="1"/>
  <c r="N24" i="7" s="1"/>
  <c r="Y21" i="9"/>
  <c r="Z21" i="9" s="1"/>
  <c r="N21" i="7" s="1"/>
  <c r="Y18" i="9"/>
  <c r="Z18" i="9" s="1"/>
  <c r="N18" i="7" s="1"/>
  <c r="Y15" i="9"/>
  <c r="Z15" i="9" s="1"/>
  <c r="N15" i="7" s="1"/>
  <c r="Y12" i="9"/>
  <c r="Z12" i="9" s="1"/>
  <c r="N12" i="7" s="1"/>
  <c r="AQ66" i="1" l="1"/>
  <c r="AQ63" i="1"/>
  <c r="AQ60" i="1"/>
  <c r="AQ57" i="1"/>
  <c r="AQ54" i="1"/>
  <c r="AQ51" i="1"/>
  <c r="AQ48" i="1"/>
  <c r="AQ45" i="1"/>
  <c r="AQ42" i="1"/>
  <c r="AQ39" i="1"/>
  <c r="AQ36" i="1"/>
  <c r="AQ33" i="1"/>
  <c r="AQ30" i="1"/>
  <c r="AQ27" i="1"/>
  <c r="AQ24" i="1"/>
  <c r="AQ21" i="1"/>
  <c r="AQ18" i="1"/>
  <c r="AQ15" i="1"/>
  <c r="AQ12" i="1"/>
  <c r="H9" i="6"/>
  <c r="R10" i="6"/>
  <c r="R11" i="6"/>
  <c r="R12" i="6"/>
  <c r="R13" i="6"/>
  <c r="R14" i="6"/>
  <c r="R15" i="6"/>
  <c r="R16" i="6"/>
  <c r="R17" i="6"/>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57" i="6"/>
  <c r="R58" i="6"/>
  <c r="R59" i="6"/>
  <c r="R60" i="6"/>
  <c r="R61" i="6"/>
  <c r="R62" i="6"/>
  <c r="R63" i="6"/>
  <c r="R64" i="6"/>
  <c r="R65" i="6"/>
  <c r="R66" i="6"/>
  <c r="R67" i="6"/>
  <c r="R68" i="6"/>
  <c r="R9" i="6"/>
  <c r="H68" i="6" l="1"/>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U9" i="7"/>
  <c r="U66" i="7" l="1"/>
  <c r="U63" i="7"/>
  <c r="U60" i="7"/>
  <c r="U57" i="7"/>
  <c r="U54" i="7"/>
  <c r="U51" i="7"/>
  <c r="U48" i="7"/>
  <c r="U45" i="7"/>
  <c r="U42" i="7"/>
  <c r="U39" i="7"/>
  <c r="U36" i="7"/>
  <c r="U33" i="7"/>
  <c r="U30" i="7"/>
  <c r="U27" i="7"/>
  <c r="U24" i="7"/>
  <c r="U21" i="7"/>
  <c r="U18" i="7"/>
  <c r="U15" i="7"/>
  <c r="U12" i="7"/>
  <c r="E66" i="4" l="1"/>
  <c r="E63" i="4"/>
  <c r="E60" i="4"/>
  <c r="E57" i="4"/>
  <c r="E54" i="4"/>
  <c r="E51" i="4"/>
  <c r="E48" i="4"/>
  <c r="E45" i="4"/>
  <c r="E42" i="4"/>
  <c r="E39" i="4"/>
  <c r="E36" i="4"/>
  <c r="E33" i="4"/>
  <c r="E30" i="4"/>
  <c r="E27" i="4"/>
  <c r="E24" i="4"/>
  <c r="E21" i="4"/>
  <c r="E18" i="4"/>
  <c r="E15" i="4"/>
  <c r="E12" i="4"/>
  <c r="E9" i="4"/>
  <c r="S13" i="11" l="1"/>
  <c r="S14" i="11"/>
  <c r="C66" i="1" l="1"/>
  <c r="C63" i="1"/>
  <c r="C60" i="1"/>
  <c r="C57" i="1"/>
  <c r="C54" i="1"/>
  <c r="C51" i="1"/>
  <c r="C48" i="1"/>
  <c r="C45" i="1"/>
  <c r="C42" i="1"/>
  <c r="C39" i="1"/>
  <c r="C36" i="1"/>
  <c r="C33" i="1"/>
  <c r="C30" i="1"/>
  <c r="C27" i="1"/>
  <c r="C24" i="1"/>
  <c r="C21" i="1"/>
  <c r="C18" i="1"/>
  <c r="C15" i="1"/>
  <c r="C12" i="1"/>
  <c r="C9" i="1"/>
  <c r="T59" i="6"/>
  <c r="V59" i="6" s="1"/>
  <c r="S59" i="6"/>
  <c r="U59" i="6" s="1"/>
  <c r="T35" i="6"/>
  <c r="V35" i="6" s="1"/>
  <c r="T67" i="6"/>
  <c r="V67" i="6" s="1"/>
  <c r="T58" i="6"/>
  <c r="V58" i="6" s="1"/>
  <c r="S58" i="6"/>
  <c r="U58" i="6" s="1"/>
  <c r="T55" i="6"/>
  <c r="V55" i="6" s="1"/>
  <c r="T43" i="6"/>
  <c r="V43" i="6" s="1"/>
  <c r="J68" i="6"/>
  <c r="T68" i="6" s="1"/>
  <c r="V68" i="6" s="1"/>
  <c r="J67" i="6"/>
  <c r="S67" i="6" s="1"/>
  <c r="U67" i="6" s="1"/>
  <c r="J65" i="6"/>
  <c r="S65" i="6" s="1"/>
  <c r="U65" i="6" s="1"/>
  <c r="J64" i="6"/>
  <c r="T64" i="6" s="1"/>
  <c r="V64" i="6" s="1"/>
  <c r="J62" i="6"/>
  <c r="T62" i="6" s="1"/>
  <c r="V62" i="6" s="1"/>
  <c r="J61" i="6"/>
  <c r="T61" i="6" s="1"/>
  <c r="V61" i="6" s="1"/>
  <c r="J59" i="6"/>
  <c r="J58" i="6"/>
  <c r="J56" i="6"/>
  <c r="T56" i="6" s="1"/>
  <c r="V56" i="6" s="1"/>
  <c r="J55" i="6"/>
  <c r="S55" i="6" s="1"/>
  <c r="U55" i="6" s="1"/>
  <c r="J53" i="6"/>
  <c r="T53" i="6" s="1"/>
  <c r="V53" i="6" s="1"/>
  <c r="J52" i="6"/>
  <c r="T52" i="6" s="1"/>
  <c r="V52" i="6" s="1"/>
  <c r="J50" i="6"/>
  <c r="T50" i="6" s="1"/>
  <c r="V50" i="6" s="1"/>
  <c r="J49" i="6"/>
  <c r="T49" i="6" s="1"/>
  <c r="V49" i="6" s="1"/>
  <c r="J47" i="6"/>
  <c r="T47" i="6" s="1"/>
  <c r="V47" i="6" s="1"/>
  <c r="J46" i="6"/>
  <c r="T46" i="6" s="1"/>
  <c r="V46" i="6" s="1"/>
  <c r="J44" i="6"/>
  <c r="T44" i="6" s="1"/>
  <c r="V44" i="6" s="1"/>
  <c r="J43" i="6"/>
  <c r="S43" i="6" s="1"/>
  <c r="U43" i="6" s="1"/>
  <c r="J41" i="6"/>
  <c r="T41" i="6" s="1"/>
  <c r="V41" i="6" s="1"/>
  <c r="J40" i="6"/>
  <c r="S40" i="6" s="1"/>
  <c r="U40" i="6" s="1"/>
  <c r="J38" i="6"/>
  <c r="T38" i="6" s="1"/>
  <c r="V38" i="6" s="1"/>
  <c r="J37" i="6"/>
  <c r="T37" i="6" s="1"/>
  <c r="V37" i="6" s="1"/>
  <c r="J35" i="6"/>
  <c r="S35" i="6" s="1"/>
  <c r="U35" i="6" s="1"/>
  <c r="J34" i="6"/>
  <c r="T34" i="6" s="1"/>
  <c r="V34" i="6" s="1"/>
  <c r="J32" i="6"/>
  <c r="T32" i="6" s="1"/>
  <c r="V32" i="6" s="1"/>
  <c r="J31" i="6"/>
  <c r="S31" i="6" s="1"/>
  <c r="U31" i="6" s="1"/>
  <c r="J29" i="6"/>
  <c r="T29" i="6" s="1"/>
  <c r="V29" i="6" s="1"/>
  <c r="J28" i="6"/>
  <c r="T28" i="6" s="1"/>
  <c r="V28" i="6" s="1"/>
  <c r="J26" i="6"/>
  <c r="T26" i="6" s="1"/>
  <c r="V26" i="6" s="1"/>
  <c r="J25" i="6"/>
  <c r="T25" i="6" s="1"/>
  <c r="V25" i="6" s="1"/>
  <c r="J23" i="6"/>
  <c r="T23" i="6" s="1"/>
  <c r="V23" i="6" s="1"/>
  <c r="J22" i="6"/>
  <c r="T22" i="6" s="1"/>
  <c r="V22" i="6" s="1"/>
  <c r="J20" i="6"/>
  <c r="J19" i="6"/>
  <c r="J17" i="6"/>
  <c r="J16" i="6"/>
  <c r="T16" i="6" s="1"/>
  <c r="V16" i="6" s="1"/>
  <c r="J14" i="6"/>
  <c r="S14" i="6" s="1"/>
  <c r="U14" i="6" s="1"/>
  <c r="J13" i="6"/>
  <c r="J11" i="6"/>
  <c r="S11" i="6" s="1"/>
  <c r="U11" i="6" s="1"/>
  <c r="J10" i="6"/>
  <c r="S17" i="11"/>
  <c r="T17" i="11" s="1"/>
  <c r="S16" i="11"/>
  <c r="T16" i="11" s="1"/>
  <c r="T14" i="11"/>
  <c r="T13" i="11"/>
  <c r="S46" i="6" l="1"/>
  <c r="U46" i="6" s="1"/>
  <c r="S47" i="6"/>
  <c r="U47" i="6" s="1"/>
  <c r="T31" i="6"/>
  <c r="V31" i="6" s="1"/>
  <c r="S34" i="6"/>
  <c r="U34" i="6" s="1"/>
  <c r="S17" i="6"/>
  <c r="U17" i="6" s="1"/>
  <c r="S25" i="6"/>
  <c r="U25" i="6" s="1"/>
  <c r="S37" i="6"/>
  <c r="U37" i="6" s="1"/>
  <c r="S49" i="6"/>
  <c r="U49" i="6" s="1"/>
  <c r="S61" i="6"/>
  <c r="U61" i="6" s="1"/>
  <c r="S26" i="6"/>
  <c r="U26" i="6" s="1"/>
  <c r="S38" i="6"/>
  <c r="U38" i="6" s="1"/>
  <c r="S50" i="6"/>
  <c r="U50" i="6" s="1"/>
  <c r="S62" i="6"/>
  <c r="U62" i="6" s="1"/>
  <c r="S28" i="6"/>
  <c r="U28" i="6" s="1"/>
  <c r="S52" i="6"/>
  <c r="U52" i="6" s="1"/>
  <c r="S64" i="6"/>
  <c r="U64" i="6" s="1"/>
  <c r="S29" i="6"/>
  <c r="U29" i="6" s="1"/>
  <c r="S41" i="6"/>
  <c r="U41" i="6" s="1"/>
  <c r="S53" i="6"/>
  <c r="U53" i="6" s="1"/>
  <c r="T40" i="6"/>
  <c r="V40" i="6" s="1"/>
  <c r="T65" i="6"/>
  <c r="V65" i="6" s="1"/>
  <c r="S32" i="6"/>
  <c r="U32" i="6" s="1"/>
  <c r="S44" i="6"/>
  <c r="U44" i="6" s="1"/>
  <c r="S56" i="6"/>
  <c r="U56" i="6" s="1"/>
  <c r="S68" i="6"/>
  <c r="U68" i="6" s="1"/>
  <c r="S13" i="6"/>
  <c r="U13" i="6" s="1"/>
  <c r="T20" i="6"/>
  <c r="V20" i="6" s="1"/>
  <c r="S19" i="6"/>
  <c r="U19" i="6" s="1"/>
  <c r="R17" i="11"/>
  <c r="V17" i="11" s="1"/>
  <c r="R16" i="11"/>
  <c r="V16" i="11" s="1"/>
  <c r="R14" i="11"/>
  <c r="V14" i="11" s="1"/>
  <c r="R13" i="11"/>
  <c r="V13" i="11" s="1"/>
  <c r="S68" i="11"/>
  <c r="T68" i="11" s="1"/>
  <c r="S67" i="11"/>
  <c r="T67" i="11" s="1"/>
  <c r="S65" i="11"/>
  <c r="T65" i="11" s="1"/>
  <c r="S64" i="11"/>
  <c r="T64" i="11" s="1"/>
  <c r="R64" i="11"/>
  <c r="V64" i="11" s="1"/>
  <c r="S62" i="11"/>
  <c r="T62" i="11" s="1"/>
  <c r="S61" i="11"/>
  <c r="R61" i="11" s="1"/>
  <c r="V61" i="11" s="1"/>
  <c r="S59" i="11"/>
  <c r="T59" i="11" s="1"/>
  <c r="S58" i="11"/>
  <c r="T58" i="11" s="1"/>
  <c r="S56" i="11"/>
  <c r="T56" i="11" s="1"/>
  <c r="S55" i="11"/>
  <c r="T55" i="11" s="1"/>
  <c r="S53" i="11"/>
  <c r="T53" i="11" s="1"/>
  <c r="S52" i="11"/>
  <c r="R52" i="11" s="1"/>
  <c r="V52" i="11" s="1"/>
  <c r="S50" i="11"/>
  <c r="R50" i="11" s="1"/>
  <c r="V50" i="11" s="1"/>
  <c r="S49" i="11"/>
  <c r="T49" i="11" s="1"/>
  <c r="S47" i="11"/>
  <c r="T47" i="11" s="1"/>
  <c r="S46" i="11"/>
  <c r="R46" i="11" s="1"/>
  <c r="V46" i="11" s="1"/>
  <c r="S44" i="11"/>
  <c r="T44" i="11" s="1"/>
  <c r="S43" i="11"/>
  <c r="T43" i="11" s="1"/>
  <c r="S41" i="11"/>
  <c r="R41" i="11" s="1"/>
  <c r="V41" i="11" s="1"/>
  <c r="S40" i="11"/>
  <c r="R40" i="11" s="1"/>
  <c r="V40" i="11" s="1"/>
  <c r="S38" i="11"/>
  <c r="T38" i="11" s="1"/>
  <c r="S37" i="11"/>
  <c r="T37" i="11" s="1"/>
  <c r="S35" i="11"/>
  <c r="T35" i="11" s="1"/>
  <c r="S34" i="11"/>
  <c r="R34" i="11" s="1"/>
  <c r="V34" i="11" s="1"/>
  <c r="S32" i="11"/>
  <c r="T32" i="11" s="1"/>
  <c r="S31" i="11"/>
  <c r="R31" i="11" s="1"/>
  <c r="V31" i="11" s="1"/>
  <c r="S29" i="11"/>
  <c r="R29" i="11" s="1"/>
  <c r="V29" i="11" s="1"/>
  <c r="S28" i="11"/>
  <c r="R28" i="11" s="1"/>
  <c r="V28" i="11" s="1"/>
  <c r="S26" i="11"/>
  <c r="T26" i="11" s="1"/>
  <c r="S25" i="11"/>
  <c r="T25" i="11" s="1"/>
  <c r="S23" i="11"/>
  <c r="T23" i="11" s="1"/>
  <c r="S22" i="11"/>
  <c r="R22" i="11" s="1"/>
  <c r="V22" i="11" s="1"/>
  <c r="S20" i="11"/>
  <c r="T20" i="11" s="1"/>
  <c r="S19" i="11"/>
  <c r="T19" i="11" s="1"/>
  <c r="S66" i="11"/>
  <c r="S63" i="11"/>
  <c r="S60" i="11"/>
  <c r="S57" i="11"/>
  <c r="S54" i="11"/>
  <c r="S51" i="11"/>
  <c r="S48" i="11"/>
  <c r="S45" i="11"/>
  <c r="S42" i="11"/>
  <c r="S39" i="11"/>
  <c r="T39" i="11" s="1"/>
  <c r="S36" i="11"/>
  <c r="S33" i="11"/>
  <c r="S30" i="11"/>
  <c r="S27" i="11"/>
  <c r="S24" i="11"/>
  <c r="S21" i="11"/>
  <c r="S18" i="11"/>
  <c r="S15" i="11"/>
  <c r="S11" i="11"/>
  <c r="T11" i="11" s="1"/>
  <c r="S10" i="11"/>
  <c r="T10" i="11" s="1"/>
  <c r="B66" i="7"/>
  <c r="B63" i="7"/>
  <c r="B60" i="7"/>
  <c r="B57" i="7"/>
  <c r="B54" i="7"/>
  <c r="B51" i="7"/>
  <c r="B48" i="7"/>
  <c r="B45" i="7"/>
  <c r="B42" i="7"/>
  <c r="B39" i="7"/>
  <c r="B36" i="7"/>
  <c r="B33" i="7"/>
  <c r="B30" i="7"/>
  <c r="B27" i="7"/>
  <c r="B24" i="7"/>
  <c r="B21" i="7"/>
  <c r="B18" i="7"/>
  <c r="B15" i="7"/>
  <c r="B12" i="7"/>
  <c r="B12" i="6" s="1"/>
  <c r="B9" i="7"/>
  <c r="B9" i="6" s="1"/>
  <c r="B15" i="9" l="1"/>
  <c r="B15" i="11"/>
  <c r="T22" i="11"/>
  <c r="R47" i="11"/>
  <c r="V47" i="11" s="1"/>
  <c r="R44" i="11"/>
  <c r="V44" i="11" s="1"/>
  <c r="T66" i="11"/>
  <c r="W66" i="11"/>
  <c r="X66" i="11" s="1"/>
  <c r="T54" i="11"/>
  <c r="W54" i="11"/>
  <c r="X54" i="11" s="1"/>
  <c r="T57" i="11"/>
  <c r="W57" i="11"/>
  <c r="X57" i="11" s="1"/>
  <c r="T18" i="11"/>
  <c r="W18" i="11"/>
  <c r="X18" i="11" s="1"/>
  <c r="R39" i="11"/>
  <c r="V39" i="11" s="1"/>
  <c r="W39" i="11"/>
  <c r="X39" i="11" s="1"/>
  <c r="T60" i="11"/>
  <c r="W60" i="11"/>
  <c r="X60" i="11" s="1"/>
  <c r="T42" i="11"/>
  <c r="W42" i="11"/>
  <c r="X42" i="11" s="1"/>
  <c r="T27" i="11"/>
  <c r="W27" i="11"/>
  <c r="X27" i="11" s="1"/>
  <c r="T45" i="11"/>
  <c r="W45" i="11"/>
  <c r="X45" i="11" s="1"/>
  <c r="T30" i="11"/>
  <c r="W30" i="11"/>
  <c r="X30" i="11" s="1"/>
  <c r="T33" i="11"/>
  <c r="W33" i="11"/>
  <c r="X33" i="11" s="1"/>
  <c r="T36" i="11"/>
  <c r="W36" i="11"/>
  <c r="X36" i="11" s="1"/>
  <c r="T21" i="11"/>
  <c r="W21" i="11"/>
  <c r="X21" i="11" s="1"/>
  <c r="R63" i="11"/>
  <c r="V63" i="11" s="1"/>
  <c r="W63" i="11"/>
  <c r="X63" i="11" s="1"/>
  <c r="R26" i="11"/>
  <c r="V26" i="11" s="1"/>
  <c r="R67" i="11"/>
  <c r="V67" i="11" s="1"/>
  <c r="T24" i="11"/>
  <c r="W24" i="11"/>
  <c r="X24" i="11" s="1"/>
  <c r="R48" i="11"/>
  <c r="V48" i="11" s="1"/>
  <c r="W48" i="11"/>
  <c r="X48" i="11" s="1"/>
  <c r="R33" i="11"/>
  <c r="V33" i="11" s="1"/>
  <c r="R51" i="11"/>
  <c r="V51" i="11" s="1"/>
  <c r="W51" i="11"/>
  <c r="X51" i="11" s="1"/>
  <c r="T41" i="11"/>
  <c r="R15" i="11"/>
  <c r="V15" i="11" s="1"/>
  <c r="W15" i="11"/>
  <c r="X15" i="11" s="1"/>
  <c r="T51" i="11"/>
  <c r="R49" i="11"/>
  <c r="V49" i="11" s="1"/>
  <c r="R10" i="11"/>
  <c r="V10" i="11" s="1"/>
  <c r="R65" i="11"/>
  <c r="V65" i="11" s="1"/>
  <c r="T63" i="11"/>
  <c r="R11" i="11"/>
  <c r="V11" i="11" s="1"/>
  <c r="T48" i="11"/>
  <c r="T29" i="11"/>
  <c r="T40" i="11"/>
  <c r="T61" i="11"/>
  <c r="R68" i="11"/>
  <c r="V68" i="11" s="1"/>
  <c r="R21" i="11"/>
  <c r="V21" i="11" s="1"/>
  <c r="R36" i="11"/>
  <c r="V36" i="11" s="1"/>
  <c r="R56" i="11"/>
  <c r="V56" i="11" s="1"/>
  <c r="R19" i="11"/>
  <c r="V19" i="11" s="1"/>
  <c r="R58" i="11"/>
  <c r="V58" i="11" s="1"/>
  <c r="R20" i="11"/>
  <c r="V20" i="11" s="1"/>
  <c r="T50" i="11"/>
  <c r="R59" i="11"/>
  <c r="V59" i="11" s="1"/>
  <c r="T15" i="11"/>
  <c r="R62" i="11"/>
  <c r="V62" i="11" s="1"/>
  <c r="R55" i="11"/>
  <c r="V55" i="11" s="1"/>
  <c r="T52" i="11"/>
  <c r="R53" i="11"/>
  <c r="V53" i="11" s="1"/>
  <c r="T46" i="11"/>
  <c r="R43" i="11"/>
  <c r="V43" i="11" s="1"/>
  <c r="R37" i="11"/>
  <c r="V37" i="11" s="1"/>
  <c r="R38" i="11"/>
  <c r="V38" i="11" s="1"/>
  <c r="T34" i="11"/>
  <c r="R35" i="11"/>
  <c r="V35" i="11" s="1"/>
  <c r="T31" i="11"/>
  <c r="R32" i="11"/>
  <c r="V32" i="11" s="1"/>
  <c r="T28" i="11"/>
  <c r="R25" i="11"/>
  <c r="V25" i="11" s="1"/>
  <c r="R23" i="11"/>
  <c r="V23" i="11" s="1"/>
  <c r="R66" i="11"/>
  <c r="V66" i="11" s="1"/>
  <c r="R60" i="11"/>
  <c r="V60" i="11" s="1"/>
  <c r="R57" i="11"/>
  <c r="V57" i="11" s="1"/>
  <c r="R54" i="11"/>
  <c r="V54" i="11" s="1"/>
  <c r="R45" i="11"/>
  <c r="V45" i="11" s="1"/>
  <c r="R42" i="11"/>
  <c r="V42" i="11" s="1"/>
  <c r="R30" i="11"/>
  <c r="V30" i="11" s="1"/>
  <c r="R27" i="11"/>
  <c r="V27" i="11" s="1"/>
  <c r="R24" i="11"/>
  <c r="V24" i="11" s="1"/>
  <c r="R18" i="11"/>
  <c r="V18" i="11" s="1"/>
  <c r="G66" i="10"/>
  <c r="G63" i="10"/>
  <c r="G60" i="10"/>
  <c r="G57" i="10"/>
  <c r="G54" i="10"/>
  <c r="G51" i="10"/>
  <c r="G48" i="10"/>
  <c r="G45" i="10"/>
  <c r="G42" i="10"/>
  <c r="G39" i="10"/>
  <c r="G36" i="10"/>
  <c r="G33" i="10"/>
  <c r="G30" i="10"/>
  <c r="G27" i="10"/>
  <c r="G24" i="10"/>
  <c r="G18" i="10"/>
  <c r="G12" i="10"/>
  <c r="F66" i="10"/>
  <c r="F63" i="10"/>
  <c r="F60" i="10"/>
  <c r="F57" i="10"/>
  <c r="F54" i="10"/>
  <c r="F51" i="10"/>
  <c r="F48" i="10"/>
  <c r="F45" i="10"/>
  <c r="F42" i="10"/>
  <c r="F39" i="10"/>
  <c r="F36" i="10"/>
  <c r="F33" i="10"/>
  <c r="F30" i="10"/>
  <c r="F27" i="10"/>
  <c r="F24" i="10"/>
  <c r="F21" i="10"/>
  <c r="F18" i="10"/>
  <c r="F15" i="10"/>
  <c r="F12" i="10"/>
  <c r="F9" i="10"/>
  <c r="C66" i="10"/>
  <c r="C63" i="10"/>
  <c r="C60" i="10"/>
  <c r="C57" i="10"/>
  <c r="C54" i="10"/>
  <c r="C51" i="10"/>
  <c r="C48" i="10"/>
  <c r="C45" i="10"/>
  <c r="C42" i="10"/>
  <c r="C39" i="10"/>
  <c r="C36" i="10"/>
  <c r="C33" i="10"/>
  <c r="C30" i="10"/>
  <c r="C27" i="10"/>
  <c r="C24" i="10"/>
  <c r="C21" i="10"/>
  <c r="C18" i="10"/>
  <c r="C15" i="10"/>
  <c r="C12" i="10"/>
  <c r="C9" i="10"/>
  <c r="AA36" i="11" l="1"/>
  <c r="Y36" i="11"/>
  <c r="AA18" i="11"/>
  <c r="Y18" i="11"/>
  <c r="Y24" i="11"/>
  <c r="AA24" i="11"/>
  <c r="AB24" i="11" s="1"/>
  <c r="AA27" i="11"/>
  <c r="Y27" i="11"/>
  <c r="AA33" i="11"/>
  <c r="Y33" i="11"/>
  <c r="AA42" i="11"/>
  <c r="Y42" i="11"/>
  <c r="Y57" i="11"/>
  <c r="AA57" i="11"/>
  <c r="AA63" i="11"/>
  <c r="Y63" i="11"/>
  <c r="AA60" i="11"/>
  <c r="Y60" i="11"/>
  <c r="Y30" i="11"/>
  <c r="AA30" i="11"/>
  <c r="Y54" i="11"/>
  <c r="AA54" i="11"/>
  <c r="Y48" i="11"/>
  <c r="AA48" i="11"/>
  <c r="AA21" i="11"/>
  <c r="AB21" i="11" s="1"/>
  <c r="Y21" i="11"/>
  <c r="AA45" i="11"/>
  <c r="Y45" i="11"/>
  <c r="AA39" i="11"/>
  <c r="Y39" i="11"/>
  <c r="AA66" i="11"/>
  <c r="Y66" i="11"/>
  <c r="Y51" i="11"/>
  <c r="AA51" i="11"/>
  <c r="Y15" i="11"/>
  <c r="AA15" i="11"/>
  <c r="AB15" i="11" s="1"/>
  <c r="AN66" i="1"/>
  <c r="J66" i="1"/>
  <c r="I66" i="1"/>
  <c r="H66" i="1"/>
  <c r="G66" i="1"/>
  <c r="F66" i="1"/>
  <c r="E66" i="1"/>
  <c r="D66" i="1"/>
  <c r="AN63" i="1"/>
  <c r="J63" i="1"/>
  <c r="I63" i="1"/>
  <c r="H63" i="1"/>
  <c r="G63" i="1"/>
  <c r="F63" i="1"/>
  <c r="E63" i="1"/>
  <c r="D63" i="1"/>
  <c r="AN60" i="1"/>
  <c r="J60" i="1"/>
  <c r="I60" i="1"/>
  <c r="H60" i="1"/>
  <c r="G60" i="1"/>
  <c r="F60" i="1"/>
  <c r="E60" i="1"/>
  <c r="D60" i="1"/>
  <c r="AN57" i="1"/>
  <c r="J57" i="1"/>
  <c r="I57" i="1"/>
  <c r="H57" i="1"/>
  <c r="G57" i="1"/>
  <c r="F57" i="1"/>
  <c r="E57" i="1"/>
  <c r="D57" i="1"/>
  <c r="AN54" i="1"/>
  <c r="J54" i="1"/>
  <c r="I54" i="1"/>
  <c r="H54" i="1"/>
  <c r="G54" i="1"/>
  <c r="F54" i="1"/>
  <c r="E54" i="1"/>
  <c r="D54" i="1"/>
  <c r="AN51" i="1"/>
  <c r="J51" i="1"/>
  <c r="I51" i="1"/>
  <c r="H51" i="1"/>
  <c r="G51" i="1"/>
  <c r="F51" i="1"/>
  <c r="E51" i="1"/>
  <c r="D51" i="1"/>
  <c r="AN48" i="1"/>
  <c r="J48" i="1"/>
  <c r="I48" i="1"/>
  <c r="H48" i="1"/>
  <c r="G48" i="1"/>
  <c r="F48" i="1"/>
  <c r="E48" i="1"/>
  <c r="D48" i="1"/>
  <c r="AN45" i="1"/>
  <c r="J45" i="1"/>
  <c r="I45" i="1"/>
  <c r="H45" i="1"/>
  <c r="G45" i="1"/>
  <c r="F45" i="1"/>
  <c r="E45" i="1"/>
  <c r="D45" i="1"/>
  <c r="AN42" i="1"/>
  <c r="J42" i="1"/>
  <c r="I42" i="1"/>
  <c r="H42" i="1"/>
  <c r="G42" i="1"/>
  <c r="F42" i="1"/>
  <c r="E42" i="1"/>
  <c r="D42" i="1"/>
  <c r="AN39" i="1"/>
  <c r="J39" i="1"/>
  <c r="I39" i="1"/>
  <c r="H39" i="1"/>
  <c r="G39" i="1"/>
  <c r="F39" i="1"/>
  <c r="E39" i="1"/>
  <c r="D39" i="1"/>
  <c r="AN36" i="1"/>
  <c r="J36" i="1"/>
  <c r="I36" i="1"/>
  <c r="H36" i="1"/>
  <c r="G36" i="1"/>
  <c r="F36" i="1"/>
  <c r="E36" i="1"/>
  <c r="D36" i="1"/>
  <c r="AN33" i="1"/>
  <c r="J33" i="1"/>
  <c r="I33" i="1"/>
  <c r="H33" i="1"/>
  <c r="G33" i="1"/>
  <c r="F33" i="1"/>
  <c r="E33" i="1"/>
  <c r="D33" i="1"/>
  <c r="AN30" i="1"/>
  <c r="J30" i="1"/>
  <c r="I30" i="1"/>
  <c r="H30" i="1"/>
  <c r="G30" i="1"/>
  <c r="F30" i="1"/>
  <c r="E30" i="1"/>
  <c r="D30" i="1"/>
  <c r="AN27" i="1"/>
  <c r="J27" i="1"/>
  <c r="I27" i="1"/>
  <c r="H27" i="1"/>
  <c r="G27" i="1"/>
  <c r="F27" i="1"/>
  <c r="E27" i="1"/>
  <c r="D27" i="1"/>
  <c r="AN24" i="1"/>
  <c r="J24" i="1"/>
  <c r="I24" i="1"/>
  <c r="H24" i="1"/>
  <c r="G24" i="1"/>
  <c r="F24" i="1"/>
  <c r="E24" i="1"/>
  <c r="D24" i="1"/>
  <c r="AN21" i="1"/>
  <c r="J21" i="1"/>
  <c r="I21" i="1"/>
  <c r="H21" i="1"/>
  <c r="G21" i="1"/>
  <c r="F21" i="1"/>
  <c r="E21" i="1"/>
  <c r="D21" i="1"/>
  <c r="AN18" i="1"/>
  <c r="J18" i="1"/>
  <c r="I18" i="1"/>
  <c r="H18" i="1"/>
  <c r="G18" i="1"/>
  <c r="F18" i="1"/>
  <c r="E18" i="1"/>
  <c r="D18" i="1"/>
  <c r="AN15" i="1"/>
  <c r="J15" i="1"/>
  <c r="I15" i="1"/>
  <c r="H15" i="1"/>
  <c r="G15" i="1"/>
  <c r="F15" i="1"/>
  <c r="E15" i="1"/>
  <c r="D15" i="1"/>
  <c r="AN12" i="1"/>
  <c r="J12" i="1"/>
  <c r="I12" i="1"/>
  <c r="H12" i="1"/>
  <c r="G12" i="1"/>
  <c r="F12" i="1"/>
  <c r="E12" i="1"/>
  <c r="D12" i="1"/>
  <c r="S12" i="11"/>
  <c r="W12" i="11" s="1"/>
  <c r="X12" i="11" s="1"/>
  <c r="J66" i="6"/>
  <c r="J63" i="6"/>
  <c r="J60" i="6"/>
  <c r="J57" i="6"/>
  <c r="J54" i="6"/>
  <c r="J51" i="6"/>
  <c r="J48" i="6"/>
  <c r="J45" i="6"/>
  <c r="J42" i="6"/>
  <c r="J39" i="6"/>
  <c r="J36" i="6"/>
  <c r="J33" i="6"/>
  <c r="J30" i="6"/>
  <c r="J27" i="6"/>
  <c r="J24" i="6"/>
  <c r="J21" i="6"/>
  <c r="J18" i="6"/>
  <c r="J15" i="6"/>
  <c r="J12" i="6"/>
  <c r="Y9" i="9"/>
  <c r="Z9" i="9" s="1"/>
  <c r="N9" i="7" s="1"/>
  <c r="N66" i="1"/>
  <c r="N63" i="1"/>
  <c r="N60" i="1"/>
  <c r="N57" i="1"/>
  <c r="N54" i="1"/>
  <c r="N51" i="1"/>
  <c r="N48" i="1"/>
  <c r="N45" i="1"/>
  <c r="N42" i="1"/>
  <c r="N39" i="1"/>
  <c r="N36" i="1"/>
  <c r="N33" i="1"/>
  <c r="N30" i="1"/>
  <c r="N27" i="1"/>
  <c r="N24" i="1"/>
  <c r="R14" i="1" l="1"/>
  <c r="V12" i="1"/>
  <c r="W13" i="1"/>
  <c r="U12" i="1"/>
  <c r="V13" i="1"/>
  <c r="T12" i="1"/>
  <c r="W14" i="1"/>
  <c r="U13" i="1"/>
  <c r="S12" i="1"/>
  <c r="S13" i="1"/>
  <c r="T14" i="1"/>
  <c r="V14" i="1"/>
  <c r="T13" i="1"/>
  <c r="R12" i="1"/>
  <c r="U14" i="1"/>
  <c r="R13" i="1"/>
  <c r="AG13" i="1"/>
  <c r="Q12" i="1"/>
  <c r="W12" i="1"/>
  <c r="Q13" i="1"/>
  <c r="S14" i="1"/>
  <c r="AG14" i="1"/>
  <c r="AG12" i="1"/>
  <c r="Q14" i="1"/>
  <c r="V28" i="1"/>
  <c r="T27" i="1"/>
  <c r="Q27" i="1"/>
  <c r="W29" i="1"/>
  <c r="U28" i="1"/>
  <c r="S27" i="1"/>
  <c r="AG29" i="1"/>
  <c r="V29" i="1"/>
  <c r="T28" i="1"/>
  <c r="R27" i="1"/>
  <c r="AG28" i="1"/>
  <c r="U29" i="1"/>
  <c r="S28" i="1"/>
  <c r="W27" i="1"/>
  <c r="R29" i="1"/>
  <c r="AG27" i="1"/>
  <c r="T29" i="1"/>
  <c r="R28" i="1"/>
  <c r="S29" i="1"/>
  <c r="Q29" i="1"/>
  <c r="V27" i="1"/>
  <c r="U27" i="1"/>
  <c r="W28" i="1"/>
  <c r="Q28" i="1"/>
  <c r="AG31" i="1"/>
  <c r="V32" i="1"/>
  <c r="T31" i="1"/>
  <c r="R30" i="1"/>
  <c r="AG30" i="1"/>
  <c r="U32" i="1"/>
  <c r="S31" i="1"/>
  <c r="T32" i="1"/>
  <c r="R31" i="1"/>
  <c r="S32" i="1"/>
  <c r="W30" i="1"/>
  <c r="Q32" i="1"/>
  <c r="W31" i="1"/>
  <c r="Q30" i="1"/>
  <c r="R32" i="1"/>
  <c r="V30" i="1"/>
  <c r="Q31" i="1"/>
  <c r="T30" i="1"/>
  <c r="U30" i="1"/>
  <c r="V31" i="1"/>
  <c r="AG32" i="1"/>
  <c r="W32" i="1"/>
  <c r="U31" i="1"/>
  <c r="S30" i="1"/>
  <c r="T35" i="1"/>
  <c r="R34" i="1"/>
  <c r="Q35" i="1"/>
  <c r="S35" i="1"/>
  <c r="W33" i="1"/>
  <c r="Q34" i="1"/>
  <c r="R35" i="1"/>
  <c r="V33" i="1"/>
  <c r="W34" i="1"/>
  <c r="U33" i="1"/>
  <c r="AG34" i="1"/>
  <c r="U34" i="1"/>
  <c r="R33" i="1"/>
  <c r="AG35" i="1"/>
  <c r="V34" i="1"/>
  <c r="T33" i="1"/>
  <c r="W35" i="1"/>
  <c r="S33" i="1"/>
  <c r="V35" i="1"/>
  <c r="T34" i="1"/>
  <c r="AG33" i="1"/>
  <c r="S34" i="1"/>
  <c r="Q33" i="1"/>
  <c r="U35" i="1"/>
  <c r="R38" i="1"/>
  <c r="V36" i="1"/>
  <c r="AG38" i="1"/>
  <c r="W37" i="1"/>
  <c r="U36" i="1"/>
  <c r="AG37" i="1"/>
  <c r="V37" i="1"/>
  <c r="T36" i="1"/>
  <c r="AG36" i="1"/>
  <c r="W38" i="1"/>
  <c r="U37" i="1"/>
  <c r="S36" i="1"/>
  <c r="U38" i="1"/>
  <c r="T38" i="1"/>
  <c r="V38" i="1"/>
  <c r="T37" i="1"/>
  <c r="R36" i="1"/>
  <c r="Q38" i="1"/>
  <c r="S37" i="1"/>
  <c r="Q37" i="1"/>
  <c r="R37" i="1"/>
  <c r="S38" i="1"/>
  <c r="Q36" i="1"/>
  <c r="W36" i="1"/>
  <c r="AG39" i="1"/>
  <c r="V40" i="1"/>
  <c r="T39" i="1"/>
  <c r="W41" i="1"/>
  <c r="U40" i="1"/>
  <c r="S39" i="1"/>
  <c r="V41" i="1"/>
  <c r="T40" i="1"/>
  <c r="R39" i="1"/>
  <c r="U41" i="1"/>
  <c r="S40" i="1"/>
  <c r="Q40" i="1"/>
  <c r="S41" i="1"/>
  <c r="T41" i="1"/>
  <c r="R40" i="1"/>
  <c r="Q39" i="1"/>
  <c r="W39" i="1"/>
  <c r="R41" i="1"/>
  <c r="AG40" i="1"/>
  <c r="V39" i="1"/>
  <c r="AG41" i="1"/>
  <c r="W40" i="1"/>
  <c r="U39" i="1"/>
  <c r="Q41" i="1"/>
  <c r="V44" i="1"/>
  <c r="T43" i="1"/>
  <c r="R42" i="1"/>
  <c r="Q43" i="1"/>
  <c r="U44" i="1"/>
  <c r="S43" i="1"/>
  <c r="Q42" i="1"/>
  <c r="T44" i="1"/>
  <c r="R43" i="1"/>
  <c r="AG44" i="1"/>
  <c r="S44" i="1"/>
  <c r="W42" i="1"/>
  <c r="W43" i="1"/>
  <c r="V43" i="1"/>
  <c r="AG43" i="1"/>
  <c r="R44" i="1"/>
  <c r="V42" i="1"/>
  <c r="AG42" i="1"/>
  <c r="U42" i="1"/>
  <c r="T42" i="1"/>
  <c r="W44" i="1"/>
  <c r="U43" i="1"/>
  <c r="S42" i="1"/>
  <c r="Q44" i="1"/>
  <c r="AG47" i="1"/>
  <c r="T47" i="1"/>
  <c r="R46" i="1"/>
  <c r="AG46" i="1"/>
  <c r="S47" i="1"/>
  <c r="W45" i="1"/>
  <c r="AG45" i="1"/>
  <c r="R47" i="1"/>
  <c r="V45" i="1"/>
  <c r="W46" i="1"/>
  <c r="U45" i="1"/>
  <c r="U46" i="1"/>
  <c r="Q46" i="1"/>
  <c r="Q45" i="1"/>
  <c r="V46" i="1"/>
  <c r="T45" i="1"/>
  <c r="Q47" i="1"/>
  <c r="S45" i="1"/>
  <c r="V47" i="1"/>
  <c r="W47" i="1"/>
  <c r="R45" i="1"/>
  <c r="T46" i="1"/>
  <c r="S46" i="1"/>
  <c r="U47" i="1"/>
  <c r="R50" i="1"/>
  <c r="V48" i="1"/>
  <c r="W49" i="1"/>
  <c r="U48" i="1"/>
  <c r="Q50" i="1"/>
  <c r="V49" i="1"/>
  <c r="T48" i="1"/>
  <c r="W50" i="1"/>
  <c r="U49" i="1"/>
  <c r="S48" i="1"/>
  <c r="Q48" i="1"/>
  <c r="AG50" i="1"/>
  <c r="U50" i="1"/>
  <c r="R49" i="1"/>
  <c r="AG48" i="1"/>
  <c r="V50" i="1"/>
  <c r="T49" i="1"/>
  <c r="R48" i="1"/>
  <c r="S49" i="1"/>
  <c r="T50" i="1"/>
  <c r="AG49" i="1"/>
  <c r="W48" i="1"/>
  <c r="S50" i="1"/>
  <c r="Q49" i="1"/>
  <c r="V52" i="1"/>
  <c r="T51" i="1"/>
  <c r="Q51" i="1"/>
  <c r="W53" i="1"/>
  <c r="U52" i="1"/>
  <c r="S51" i="1"/>
  <c r="AG53" i="1"/>
  <c r="V53" i="1"/>
  <c r="T52" i="1"/>
  <c r="R51" i="1"/>
  <c r="AG52" i="1"/>
  <c r="U53" i="1"/>
  <c r="S52" i="1"/>
  <c r="S53" i="1"/>
  <c r="W52" i="1"/>
  <c r="AG51" i="1"/>
  <c r="T53" i="1"/>
  <c r="R52" i="1"/>
  <c r="W51" i="1"/>
  <c r="Q53" i="1"/>
  <c r="R53" i="1"/>
  <c r="V51" i="1"/>
  <c r="Q52" i="1"/>
  <c r="U51" i="1"/>
  <c r="AG55" i="1"/>
  <c r="V56" i="1"/>
  <c r="T55" i="1"/>
  <c r="R54" i="1"/>
  <c r="AG54" i="1"/>
  <c r="U56" i="1"/>
  <c r="S55" i="1"/>
  <c r="T56" i="1"/>
  <c r="R55" i="1"/>
  <c r="S56" i="1"/>
  <c r="W54" i="1"/>
  <c r="Q56" i="1"/>
  <c r="W55" i="1"/>
  <c r="R56" i="1"/>
  <c r="V54" i="1"/>
  <c r="Q55" i="1"/>
  <c r="U54" i="1"/>
  <c r="S54" i="1"/>
  <c r="Q54" i="1"/>
  <c r="U55" i="1"/>
  <c r="V55" i="1"/>
  <c r="T54" i="1"/>
  <c r="AG56" i="1"/>
  <c r="W56" i="1"/>
  <c r="T59" i="1"/>
  <c r="R58" i="1"/>
  <c r="Q59" i="1"/>
  <c r="S59" i="1"/>
  <c r="W57" i="1"/>
  <c r="Q58" i="1"/>
  <c r="R59" i="1"/>
  <c r="V57" i="1"/>
  <c r="Q57" i="1"/>
  <c r="W58" i="1"/>
  <c r="U57" i="1"/>
  <c r="AG58" i="1"/>
  <c r="W59" i="1"/>
  <c r="S58" i="1"/>
  <c r="AG59" i="1"/>
  <c r="V58" i="1"/>
  <c r="T57" i="1"/>
  <c r="U58" i="1"/>
  <c r="S57" i="1"/>
  <c r="U59" i="1"/>
  <c r="AG57" i="1"/>
  <c r="V59" i="1"/>
  <c r="T58" i="1"/>
  <c r="R57" i="1"/>
  <c r="R62" i="1"/>
  <c r="V60" i="1"/>
  <c r="AG62" i="1"/>
  <c r="W61" i="1"/>
  <c r="U60" i="1"/>
  <c r="AG61" i="1"/>
  <c r="V61" i="1"/>
  <c r="T60" i="1"/>
  <c r="AG60" i="1"/>
  <c r="W62" i="1"/>
  <c r="U61" i="1"/>
  <c r="S60" i="1"/>
  <c r="U62" i="1"/>
  <c r="V62" i="1"/>
  <c r="T61" i="1"/>
  <c r="R60" i="1"/>
  <c r="S61" i="1"/>
  <c r="Q62" i="1"/>
  <c r="Q61" i="1"/>
  <c r="S62" i="1"/>
  <c r="T62" i="1"/>
  <c r="R61" i="1"/>
  <c r="W60" i="1"/>
  <c r="Q60" i="1"/>
  <c r="U26" i="1"/>
  <c r="S25" i="1"/>
  <c r="Q24" i="1"/>
  <c r="R24" i="1"/>
  <c r="T26" i="1"/>
  <c r="R25" i="1"/>
  <c r="S26" i="1"/>
  <c r="W24" i="1"/>
  <c r="AG26" i="1"/>
  <c r="R26" i="1"/>
  <c r="V24" i="1"/>
  <c r="AG25" i="1"/>
  <c r="W25" i="1"/>
  <c r="U24" i="1"/>
  <c r="AG24" i="1"/>
  <c r="V25" i="1"/>
  <c r="T24" i="1"/>
  <c r="W26" i="1"/>
  <c r="U25" i="1"/>
  <c r="S24" i="1"/>
  <c r="Q26" i="1"/>
  <c r="V26" i="1"/>
  <c r="T25" i="1"/>
  <c r="Q25" i="1"/>
  <c r="V22" i="1"/>
  <c r="T21" i="1"/>
  <c r="U23" i="1"/>
  <c r="W22" i="1"/>
  <c r="W23" i="1"/>
  <c r="U22" i="1"/>
  <c r="S21" i="1"/>
  <c r="S22" i="1"/>
  <c r="V23" i="1"/>
  <c r="T22" i="1"/>
  <c r="R21" i="1"/>
  <c r="AG23" i="1"/>
  <c r="T23" i="1"/>
  <c r="R22" i="1"/>
  <c r="Q23" i="1"/>
  <c r="AG21" i="1"/>
  <c r="R23" i="1"/>
  <c r="Q21" i="1"/>
  <c r="U21" i="1"/>
  <c r="AG22" i="1"/>
  <c r="S23" i="1"/>
  <c r="W21" i="1"/>
  <c r="Q22" i="1"/>
  <c r="V21" i="1"/>
  <c r="AG20" i="1"/>
  <c r="V20" i="1"/>
  <c r="T19" i="1"/>
  <c r="R18" i="1"/>
  <c r="AG19" i="1"/>
  <c r="U20" i="1"/>
  <c r="S19" i="1"/>
  <c r="W18" i="1"/>
  <c r="V19" i="1"/>
  <c r="Q19" i="1"/>
  <c r="AG18" i="1"/>
  <c r="T20" i="1"/>
  <c r="R19" i="1"/>
  <c r="S20" i="1"/>
  <c r="U18" i="1"/>
  <c r="R20" i="1"/>
  <c r="V18" i="1"/>
  <c r="W19" i="1"/>
  <c r="Q20" i="1"/>
  <c r="T18" i="1"/>
  <c r="W20" i="1"/>
  <c r="U19" i="1"/>
  <c r="S18" i="1"/>
  <c r="Q18" i="1"/>
  <c r="W16" i="1"/>
  <c r="U15" i="1"/>
  <c r="AG17" i="1"/>
  <c r="V16" i="1"/>
  <c r="T15" i="1"/>
  <c r="W15" i="1"/>
  <c r="AG16" i="1"/>
  <c r="W17" i="1"/>
  <c r="U16" i="1"/>
  <c r="S15" i="1"/>
  <c r="U17" i="1"/>
  <c r="Q16" i="1"/>
  <c r="AG15" i="1"/>
  <c r="V17" i="1"/>
  <c r="T16" i="1"/>
  <c r="R15" i="1"/>
  <c r="Q17" i="1"/>
  <c r="S16" i="1"/>
  <c r="V15" i="1"/>
  <c r="T17" i="1"/>
  <c r="R16" i="1"/>
  <c r="Q15" i="1"/>
  <c r="S17" i="1"/>
  <c r="R17" i="1"/>
  <c r="AE17" i="1"/>
  <c r="Y16" i="1"/>
  <c r="AA15" i="1"/>
  <c r="AC17" i="1"/>
  <c r="AE16" i="1"/>
  <c r="Y15" i="1"/>
  <c r="AB17" i="1"/>
  <c r="AD16" i="1"/>
  <c r="AF15" i="1"/>
  <c r="AA17" i="1"/>
  <c r="AC16" i="1"/>
  <c r="AE15" i="1"/>
  <c r="Z17" i="1"/>
  <c r="AB16" i="1"/>
  <c r="AD15" i="1"/>
  <c r="Y17" i="1"/>
  <c r="AA16" i="1"/>
  <c r="AC15" i="1"/>
  <c r="AF17" i="1"/>
  <c r="X17" i="1"/>
  <c r="Z16" i="1"/>
  <c r="AB15" i="1"/>
  <c r="X15" i="1"/>
  <c r="X16" i="1"/>
  <c r="Z15" i="1"/>
  <c r="AF16" i="1"/>
  <c r="AD17" i="1"/>
  <c r="AC26" i="1"/>
  <c r="AE25" i="1"/>
  <c r="Y24" i="1"/>
  <c r="AA26" i="1"/>
  <c r="AC25" i="1"/>
  <c r="AE24" i="1"/>
  <c r="Z26" i="1"/>
  <c r="AB25" i="1"/>
  <c r="AD24" i="1"/>
  <c r="Y26" i="1"/>
  <c r="AA25" i="1"/>
  <c r="AC24" i="1"/>
  <c r="AF26" i="1"/>
  <c r="X26" i="1"/>
  <c r="Z25" i="1"/>
  <c r="AB24" i="1"/>
  <c r="AE26" i="1"/>
  <c r="Y25" i="1"/>
  <c r="AA24" i="1"/>
  <c r="AF24" i="1"/>
  <c r="AD26" i="1"/>
  <c r="AF25" i="1"/>
  <c r="X25" i="1"/>
  <c r="Z24" i="1"/>
  <c r="AB26" i="1"/>
  <c r="AD25" i="1"/>
  <c r="X24" i="1"/>
  <c r="AJ24" i="1"/>
  <c r="AI24" i="1"/>
  <c r="AH24" i="1"/>
  <c r="AK24" i="1"/>
  <c r="AA35" i="1"/>
  <c r="AC34" i="1"/>
  <c r="AE33" i="1"/>
  <c r="Y35" i="1"/>
  <c r="AA34" i="1"/>
  <c r="AC33" i="1"/>
  <c r="Z35" i="1"/>
  <c r="AF35" i="1"/>
  <c r="X35" i="1"/>
  <c r="Z34" i="1"/>
  <c r="AB33" i="1"/>
  <c r="AE35" i="1"/>
  <c r="Y34" i="1"/>
  <c r="AA33" i="1"/>
  <c r="AD35" i="1"/>
  <c r="AF34" i="1"/>
  <c r="X34" i="1"/>
  <c r="Z33" i="1"/>
  <c r="AB34" i="1"/>
  <c r="AC35" i="1"/>
  <c r="AE34" i="1"/>
  <c r="Y33" i="1"/>
  <c r="AB35" i="1"/>
  <c r="AD34" i="1"/>
  <c r="AF33" i="1"/>
  <c r="X33" i="1"/>
  <c r="AD33" i="1"/>
  <c r="AH33" i="1"/>
  <c r="AK33" i="1"/>
  <c r="AI33" i="1"/>
  <c r="AJ33" i="1"/>
  <c r="Y44" i="1"/>
  <c r="AA43" i="1"/>
  <c r="AC42" i="1"/>
  <c r="AE44" i="1"/>
  <c r="Y43" i="1"/>
  <c r="AA42" i="1"/>
  <c r="Z43" i="1"/>
  <c r="AD44" i="1"/>
  <c r="AF43" i="1"/>
  <c r="X43" i="1"/>
  <c r="Z42" i="1"/>
  <c r="AF44" i="1"/>
  <c r="AC44" i="1"/>
  <c r="AE43" i="1"/>
  <c r="Y42" i="1"/>
  <c r="AB44" i="1"/>
  <c r="AD43" i="1"/>
  <c r="AF42" i="1"/>
  <c r="X42" i="1"/>
  <c r="X44" i="1"/>
  <c r="AA44" i="1"/>
  <c r="AC43" i="1"/>
  <c r="AE42" i="1"/>
  <c r="AB42" i="1"/>
  <c r="Z44" i="1"/>
  <c r="AB43" i="1"/>
  <c r="AD42" i="1"/>
  <c r="AK42" i="1"/>
  <c r="AJ42" i="1"/>
  <c r="AH42" i="1"/>
  <c r="AI42" i="1"/>
  <c r="AC50" i="1"/>
  <c r="AE49" i="1"/>
  <c r="Y48" i="1"/>
  <c r="X48" i="1"/>
  <c r="AA50" i="1"/>
  <c r="AC49" i="1"/>
  <c r="AE48" i="1"/>
  <c r="Z50" i="1"/>
  <c r="AB49" i="1"/>
  <c r="AD48" i="1"/>
  <c r="AD49" i="1"/>
  <c r="Y50" i="1"/>
  <c r="AA49" i="1"/>
  <c r="AC48" i="1"/>
  <c r="AF50" i="1"/>
  <c r="X50" i="1"/>
  <c r="Z49" i="1"/>
  <c r="AB48" i="1"/>
  <c r="AB50" i="1"/>
  <c r="AE50" i="1"/>
  <c r="Y49" i="1"/>
  <c r="AA48" i="1"/>
  <c r="AF48" i="1"/>
  <c r="AD50" i="1"/>
  <c r="AF49" i="1"/>
  <c r="X49" i="1"/>
  <c r="Z48" i="1"/>
  <c r="AJ48" i="1"/>
  <c r="AI48" i="1"/>
  <c r="AK48" i="1"/>
  <c r="AH48" i="1"/>
  <c r="Y56" i="1"/>
  <c r="AA55" i="1"/>
  <c r="AC54" i="1"/>
  <c r="AF56" i="1"/>
  <c r="AE56" i="1"/>
  <c r="Y55" i="1"/>
  <c r="AA54" i="1"/>
  <c r="AB54" i="1"/>
  <c r="AD56" i="1"/>
  <c r="AF55" i="1"/>
  <c r="X55" i="1"/>
  <c r="Z54" i="1"/>
  <c r="Z55" i="1"/>
  <c r="AC56" i="1"/>
  <c r="AE55" i="1"/>
  <c r="Y54" i="1"/>
  <c r="AB56" i="1"/>
  <c r="AD55" i="1"/>
  <c r="AF54" i="1"/>
  <c r="X54" i="1"/>
  <c r="AA56" i="1"/>
  <c r="AC55" i="1"/>
  <c r="AE54" i="1"/>
  <c r="X56" i="1"/>
  <c r="Z56" i="1"/>
  <c r="AB55" i="1"/>
  <c r="AD54" i="1"/>
  <c r="AI54" i="1"/>
  <c r="AH54" i="1"/>
  <c r="AK54" i="1"/>
  <c r="AJ54" i="1"/>
  <c r="AC62" i="1"/>
  <c r="AE61" i="1"/>
  <c r="Y60" i="1"/>
  <c r="AD61" i="1"/>
  <c r="AA62" i="1"/>
  <c r="AC61" i="1"/>
  <c r="AE60" i="1"/>
  <c r="Z62" i="1"/>
  <c r="AB61" i="1"/>
  <c r="AD60" i="1"/>
  <c r="Y62" i="1"/>
  <c r="AA61" i="1"/>
  <c r="AC60" i="1"/>
  <c r="AF62" i="1"/>
  <c r="X62" i="1"/>
  <c r="Z61" i="1"/>
  <c r="AB60" i="1"/>
  <c r="X60" i="1"/>
  <c r="AE62" i="1"/>
  <c r="Y61" i="1"/>
  <c r="AA60" i="1"/>
  <c r="AF60" i="1"/>
  <c r="AD62" i="1"/>
  <c r="AF61" i="1"/>
  <c r="X61" i="1"/>
  <c r="Z60" i="1"/>
  <c r="AB62" i="1"/>
  <c r="AH60" i="1"/>
  <c r="AK60" i="1"/>
  <c r="AI60" i="1"/>
  <c r="AJ60" i="1"/>
  <c r="AE65" i="1"/>
  <c r="Y64" i="1"/>
  <c r="AA63" i="1"/>
  <c r="Z63" i="1"/>
  <c r="AC65" i="1"/>
  <c r="AE64" i="1"/>
  <c r="Y63" i="1"/>
  <c r="AB65" i="1"/>
  <c r="AD64" i="1"/>
  <c r="AF63" i="1"/>
  <c r="X63" i="1"/>
  <c r="X64" i="1"/>
  <c r="AA65" i="1"/>
  <c r="AC64" i="1"/>
  <c r="AE63" i="1"/>
  <c r="Z65" i="1"/>
  <c r="AB64" i="1"/>
  <c r="AD63" i="1"/>
  <c r="Y65" i="1"/>
  <c r="AA64" i="1"/>
  <c r="AC63" i="1"/>
  <c r="AF64" i="1"/>
  <c r="AF65" i="1"/>
  <c r="X65" i="1"/>
  <c r="Z64" i="1"/>
  <c r="AB63" i="1"/>
  <c r="AD65" i="1"/>
  <c r="AK63" i="1"/>
  <c r="AH63" i="1"/>
  <c r="AJ63" i="1"/>
  <c r="AI63" i="1"/>
  <c r="Y20" i="1"/>
  <c r="AA19" i="1"/>
  <c r="AC18" i="1"/>
  <c r="AE20" i="1"/>
  <c r="Y19" i="1"/>
  <c r="AA18" i="1"/>
  <c r="AD20" i="1"/>
  <c r="AF19" i="1"/>
  <c r="X19" i="1"/>
  <c r="Z18" i="1"/>
  <c r="AC20" i="1"/>
  <c r="AE19" i="1"/>
  <c r="Y18" i="1"/>
  <c r="AB20" i="1"/>
  <c r="AD19" i="1"/>
  <c r="AF18" i="1"/>
  <c r="X18" i="1"/>
  <c r="AA20" i="1"/>
  <c r="AC19" i="1"/>
  <c r="AE18" i="1"/>
  <c r="X20" i="1"/>
  <c r="Z20" i="1"/>
  <c r="AB19" i="1"/>
  <c r="AD18" i="1"/>
  <c r="AF20" i="1"/>
  <c r="Z19" i="1"/>
  <c r="AB18" i="1"/>
  <c r="AK18" i="1"/>
  <c r="AJ18" i="1"/>
  <c r="AH18" i="1"/>
  <c r="AI18" i="1"/>
  <c r="AE29" i="1"/>
  <c r="Y28" i="1"/>
  <c r="AA27" i="1"/>
  <c r="AF28" i="1"/>
  <c r="AC29" i="1"/>
  <c r="AE28" i="1"/>
  <c r="Y27" i="1"/>
  <c r="AB29" i="1"/>
  <c r="AD28" i="1"/>
  <c r="AF27" i="1"/>
  <c r="X27" i="1"/>
  <c r="AD29" i="1"/>
  <c r="Z27" i="1"/>
  <c r="AA29" i="1"/>
  <c r="AC28" i="1"/>
  <c r="AE27" i="1"/>
  <c r="Z29" i="1"/>
  <c r="AB28" i="1"/>
  <c r="AD27" i="1"/>
  <c r="Y29" i="1"/>
  <c r="AA28" i="1"/>
  <c r="AC27" i="1"/>
  <c r="X28" i="1"/>
  <c r="AF29" i="1"/>
  <c r="X29" i="1"/>
  <c r="Z28" i="1"/>
  <c r="AB27" i="1"/>
  <c r="AI27" i="1"/>
  <c r="AH27" i="1"/>
  <c r="AK27" i="1"/>
  <c r="AJ27" i="1"/>
  <c r="Y32" i="1"/>
  <c r="AA31" i="1"/>
  <c r="AC30" i="1"/>
  <c r="AF32" i="1"/>
  <c r="AE32" i="1"/>
  <c r="Y31" i="1"/>
  <c r="AA30" i="1"/>
  <c r="Z31" i="1"/>
  <c r="AD32" i="1"/>
  <c r="AF31" i="1"/>
  <c r="X31" i="1"/>
  <c r="Z30" i="1"/>
  <c r="AC32" i="1"/>
  <c r="AE31" i="1"/>
  <c r="Y30" i="1"/>
  <c r="AB32" i="1"/>
  <c r="AD31" i="1"/>
  <c r="AF30" i="1"/>
  <c r="X30" i="1"/>
  <c r="AA32" i="1"/>
  <c r="AC31" i="1"/>
  <c r="AE30" i="1"/>
  <c r="X32" i="1"/>
  <c r="Z32" i="1"/>
  <c r="AB31" i="1"/>
  <c r="AD30" i="1"/>
  <c r="AB30" i="1"/>
  <c r="AI30" i="1"/>
  <c r="AH30" i="1"/>
  <c r="AJ30" i="1"/>
  <c r="AK30" i="1"/>
  <c r="AE41" i="1"/>
  <c r="Y40" i="1"/>
  <c r="AA39" i="1"/>
  <c r="AD41" i="1"/>
  <c r="AC41" i="1"/>
  <c r="AE40" i="1"/>
  <c r="Y39" i="1"/>
  <c r="AB41" i="1"/>
  <c r="AD40" i="1"/>
  <c r="AF39" i="1"/>
  <c r="X39" i="1"/>
  <c r="AF40" i="1"/>
  <c r="AA41" i="1"/>
  <c r="AC40" i="1"/>
  <c r="AE39" i="1"/>
  <c r="Z41" i="1"/>
  <c r="AB40" i="1"/>
  <c r="AD39" i="1"/>
  <c r="X40" i="1"/>
  <c r="Y41" i="1"/>
  <c r="AA40" i="1"/>
  <c r="AC39" i="1"/>
  <c r="AF41" i="1"/>
  <c r="X41" i="1"/>
  <c r="Z40" i="1"/>
  <c r="AB39" i="1"/>
  <c r="Z39" i="1"/>
  <c r="AK39" i="1"/>
  <c r="AJ39" i="1"/>
  <c r="AI39" i="1"/>
  <c r="AH39" i="1"/>
  <c r="AA47" i="1"/>
  <c r="AC46" i="1"/>
  <c r="AE45" i="1"/>
  <c r="Y47" i="1"/>
  <c r="AA46" i="1"/>
  <c r="AC45" i="1"/>
  <c r="Z47" i="1"/>
  <c r="AF47" i="1"/>
  <c r="X47" i="1"/>
  <c r="Z46" i="1"/>
  <c r="AB45" i="1"/>
  <c r="AE47" i="1"/>
  <c r="Y46" i="1"/>
  <c r="AA45" i="1"/>
  <c r="AD47" i="1"/>
  <c r="AF46" i="1"/>
  <c r="X46" i="1"/>
  <c r="Z45" i="1"/>
  <c r="AB46" i="1"/>
  <c r="AC47" i="1"/>
  <c r="AE46" i="1"/>
  <c r="Y45" i="1"/>
  <c r="AB47" i="1"/>
  <c r="AD46" i="1"/>
  <c r="AF45" i="1"/>
  <c r="X45" i="1"/>
  <c r="AD45" i="1"/>
  <c r="AJ45" i="1"/>
  <c r="AK45" i="1"/>
  <c r="AI45" i="1"/>
  <c r="AH45" i="1"/>
  <c r="AE53" i="1"/>
  <c r="Y52" i="1"/>
  <c r="AA51" i="1"/>
  <c r="AD53" i="1"/>
  <c r="AC53" i="1"/>
  <c r="AE52" i="1"/>
  <c r="Y51" i="1"/>
  <c r="AB53" i="1"/>
  <c r="AD52" i="1"/>
  <c r="AF51" i="1"/>
  <c r="X51" i="1"/>
  <c r="AA53" i="1"/>
  <c r="AC52" i="1"/>
  <c r="AE51" i="1"/>
  <c r="Z53" i="1"/>
  <c r="AB52" i="1"/>
  <c r="AD51" i="1"/>
  <c r="AF52" i="1"/>
  <c r="Y53" i="1"/>
  <c r="AA52" i="1"/>
  <c r="AC51" i="1"/>
  <c r="AF53" i="1"/>
  <c r="X53" i="1"/>
  <c r="Z52" i="1"/>
  <c r="AB51" i="1"/>
  <c r="X52" i="1"/>
  <c r="Z51" i="1"/>
  <c r="AI51" i="1"/>
  <c r="AJ51" i="1"/>
  <c r="AH51" i="1"/>
  <c r="AK51" i="1"/>
  <c r="AA59" i="1"/>
  <c r="AC58" i="1"/>
  <c r="AE57" i="1"/>
  <c r="Y59" i="1"/>
  <c r="AA58" i="1"/>
  <c r="AC57" i="1"/>
  <c r="Z59" i="1"/>
  <c r="AD57" i="1"/>
  <c r="AF59" i="1"/>
  <c r="X59" i="1"/>
  <c r="Z58" i="1"/>
  <c r="AB57" i="1"/>
  <c r="AE59" i="1"/>
  <c r="Y58" i="1"/>
  <c r="AA57" i="1"/>
  <c r="AD59" i="1"/>
  <c r="AF58" i="1"/>
  <c r="X58" i="1"/>
  <c r="Z57" i="1"/>
  <c r="AC59" i="1"/>
  <c r="AE58" i="1"/>
  <c r="Y57" i="1"/>
  <c r="AB59" i="1"/>
  <c r="AD58" i="1"/>
  <c r="AF57" i="1"/>
  <c r="X57" i="1"/>
  <c r="AB58" i="1"/>
  <c r="AH57" i="1"/>
  <c r="AK57" i="1"/>
  <c r="AI57" i="1"/>
  <c r="AJ57" i="1"/>
  <c r="Y68" i="1"/>
  <c r="AA67" i="1"/>
  <c r="AC66" i="1"/>
  <c r="AF68" i="1"/>
  <c r="AE68" i="1"/>
  <c r="Y67" i="1"/>
  <c r="AA66" i="1"/>
  <c r="X68" i="1"/>
  <c r="AD68" i="1"/>
  <c r="AF67" i="1"/>
  <c r="X67" i="1"/>
  <c r="Z66" i="1"/>
  <c r="AC68" i="1"/>
  <c r="AE67" i="1"/>
  <c r="Y66" i="1"/>
  <c r="Z67" i="1"/>
  <c r="AB68" i="1"/>
  <c r="AD67" i="1"/>
  <c r="AF66" i="1"/>
  <c r="X66" i="1"/>
  <c r="AB66" i="1"/>
  <c r="AA68" i="1"/>
  <c r="AC67" i="1"/>
  <c r="AE66" i="1"/>
  <c r="Z68" i="1"/>
  <c r="AB67" i="1"/>
  <c r="AD66" i="1"/>
  <c r="AK66" i="1"/>
  <c r="AJ66" i="1"/>
  <c r="AI66" i="1"/>
  <c r="AH66" i="1"/>
  <c r="AB14" i="1"/>
  <c r="AD13" i="1"/>
  <c r="AF12" i="1"/>
  <c r="X12" i="1"/>
  <c r="Z14" i="1"/>
  <c r="AB13" i="1"/>
  <c r="AD12" i="1"/>
  <c r="Y14" i="1"/>
  <c r="AA13" i="1"/>
  <c r="AC12" i="1"/>
  <c r="AF14" i="1"/>
  <c r="X14" i="1"/>
  <c r="Z13" i="1"/>
  <c r="AB12" i="1"/>
  <c r="AE14" i="1"/>
  <c r="Y13" i="1"/>
  <c r="AA12" i="1"/>
  <c r="AD14" i="1"/>
  <c r="AF13" i="1"/>
  <c r="X13" i="1"/>
  <c r="Z12" i="1"/>
  <c r="AC14" i="1"/>
  <c r="AE13" i="1"/>
  <c r="Y12" i="1"/>
  <c r="AC13" i="1"/>
  <c r="AE12" i="1"/>
  <c r="AA14" i="1"/>
  <c r="AA23" i="1"/>
  <c r="AC22" i="1"/>
  <c r="AE21" i="1"/>
  <c r="Y23" i="1"/>
  <c r="AA22" i="1"/>
  <c r="AC21" i="1"/>
  <c r="AB22" i="1"/>
  <c r="AF23" i="1"/>
  <c r="X23" i="1"/>
  <c r="Z22" i="1"/>
  <c r="AB21" i="1"/>
  <c r="AD21" i="1"/>
  <c r="AE23" i="1"/>
  <c r="Y22" i="1"/>
  <c r="AA21" i="1"/>
  <c r="AD23" i="1"/>
  <c r="AF22" i="1"/>
  <c r="X22" i="1"/>
  <c r="Z21" i="1"/>
  <c r="Z23" i="1"/>
  <c r="AC23" i="1"/>
  <c r="AE22" i="1"/>
  <c r="Y21" i="1"/>
  <c r="AB23" i="1"/>
  <c r="AD22" i="1"/>
  <c r="AF21" i="1"/>
  <c r="X21" i="1"/>
  <c r="AJ21" i="1"/>
  <c r="AI21" i="1"/>
  <c r="AH21" i="1"/>
  <c r="AK21" i="1"/>
  <c r="AC38" i="1"/>
  <c r="AE37" i="1"/>
  <c r="Y36" i="1"/>
  <c r="AD37" i="1"/>
  <c r="AA38" i="1"/>
  <c r="AC37" i="1"/>
  <c r="AE36" i="1"/>
  <c r="AB38" i="1"/>
  <c r="Z38" i="1"/>
  <c r="AB37" i="1"/>
  <c r="AD36" i="1"/>
  <c r="X36" i="1"/>
  <c r="Y38" i="1"/>
  <c r="AA37" i="1"/>
  <c r="AC36" i="1"/>
  <c r="AF38" i="1"/>
  <c r="X38" i="1"/>
  <c r="Z37" i="1"/>
  <c r="AB36" i="1"/>
  <c r="AE38" i="1"/>
  <c r="Y37" i="1"/>
  <c r="AA36" i="1"/>
  <c r="AF36" i="1"/>
  <c r="AD38" i="1"/>
  <c r="AF37" i="1"/>
  <c r="X37" i="1"/>
  <c r="Z36" i="1"/>
  <c r="AH36" i="1"/>
  <c r="AK36" i="1"/>
  <c r="AJ36" i="1"/>
  <c r="AI36" i="1"/>
  <c r="N12" i="1"/>
  <c r="N18" i="1"/>
  <c r="S63" i="6"/>
  <c r="U63" i="6" s="1"/>
  <c r="T63" i="6"/>
  <c r="V63" i="6" s="1"/>
  <c r="T27" i="6"/>
  <c r="V27" i="6" s="1"/>
  <c r="S27" i="6"/>
  <c r="U27" i="6" s="1"/>
  <c r="S33" i="6"/>
  <c r="U33" i="6" s="1"/>
  <c r="T33" i="6"/>
  <c r="V33" i="6" s="1"/>
  <c r="S39" i="6"/>
  <c r="U39" i="6" s="1"/>
  <c r="T39" i="6"/>
  <c r="V39" i="6" s="1"/>
  <c r="S45" i="6"/>
  <c r="U45" i="6" s="1"/>
  <c r="T45" i="6"/>
  <c r="V45" i="6" s="1"/>
  <c r="T51" i="6"/>
  <c r="V51" i="6" s="1"/>
  <c r="S51" i="6"/>
  <c r="U51" i="6" s="1"/>
  <c r="T66" i="6"/>
  <c r="V66" i="6" s="1"/>
  <c r="S66" i="6"/>
  <c r="U66" i="6" s="1"/>
  <c r="T15" i="6"/>
  <c r="V15" i="6" s="1"/>
  <c r="T54" i="6"/>
  <c r="V54" i="6" s="1"/>
  <c r="S54" i="6"/>
  <c r="U54" i="6" s="1"/>
  <c r="T60" i="6"/>
  <c r="V60" i="6" s="1"/>
  <c r="S60" i="6"/>
  <c r="U60" i="6" s="1"/>
  <c r="T30" i="6"/>
  <c r="V30" i="6" s="1"/>
  <c r="S30" i="6"/>
  <c r="U30" i="6" s="1"/>
  <c r="T36" i="6"/>
  <c r="V36" i="6" s="1"/>
  <c r="S36" i="6"/>
  <c r="U36" i="6" s="1"/>
  <c r="T42" i="6"/>
  <c r="V42" i="6" s="1"/>
  <c r="S42" i="6"/>
  <c r="U42" i="6" s="1"/>
  <c r="T48" i="6"/>
  <c r="V48" i="6" s="1"/>
  <c r="S48" i="6"/>
  <c r="U48" i="6" s="1"/>
  <c r="T24" i="6"/>
  <c r="V24" i="6" s="1"/>
  <c r="S24" i="6"/>
  <c r="U24" i="6" s="1"/>
  <c r="S57" i="6"/>
  <c r="U57" i="6" s="1"/>
  <c r="T57" i="6"/>
  <c r="V57" i="6" s="1"/>
  <c r="T12" i="6"/>
  <c r="V12" i="6" s="1"/>
  <c r="AA12" i="11"/>
  <c r="Y12" i="11"/>
  <c r="R12" i="11"/>
  <c r="V12" i="11" s="1"/>
  <c r="T21" i="6"/>
  <c r="V21" i="6" s="1"/>
  <c r="T18" i="6"/>
  <c r="V18" i="6" s="1"/>
  <c r="N21" i="1"/>
  <c r="T12" i="11"/>
  <c r="N15" i="1" l="1"/>
  <c r="AL39" i="1"/>
  <c r="AL30" i="1"/>
  <c r="AL54" i="1"/>
  <c r="AL36" i="1"/>
  <c r="AL60" i="1"/>
  <c r="AL63" i="1"/>
  <c r="AL33" i="1"/>
  <c r="AL27" i="1"/>
  <c r="AL45" i="1"/>
  <c r="AL57" i="1"/>
  <c r="AL51" i="1"/>
  <c r="AL24" i="1"/>
  <c r="AL42" i="1"/>
  <c r="AL48" i="1"/>
  <c r="J12" i="14"/>
  <c r="I12" i="14"/>
  <c r="J9" i="14"/>
  <c r="I9" i="14"/>
  <c r="H12" i="14"/>
  <c r="G12" i="14"/>
  <c r="H9" i="14"/>
  <c r="G9" i="14"/>
  <c r="E9" i="14"/>
  <c r="F9" i="14"/>
  <c r="E12" i="14"/>
  <c r="F12" i="14"/>
  <c r="E15" i="14"/>
  <c r="J66" i="14"/>
  <c r="I66" i="14"/>
  <c r="H66" i="14"/>
  <c r="G66" i="14"/>
  <c r="F66" i="14"/>
  <c r="E66" i="14"/>
  <c r="J63" i="14"/>
  <c r="I63" i="14"/>
  <c r="H63" i="14"/>
  <c r="G63" i="14"/>
  <c r="F63" i="14"/>
  <c r="E63" i="14"/>
  <c r="J60" i="14"/>
  <c r="I60" i="14"/>
  <c r="H60" i="14"/>
  <c r="G60" i="14"/>
  <c r="F60" i="14"/>
  <c r="E60" i="14"/>
  <c r="J57" i="14"/>
  <c r="I57" i="14"/>
  <c r="H57" i="14"/>
  <c r="G57" i="14"/>
  <c r="F57" i="14"/>
  <c r="E57" i="14"/>
  <c r="J54" i="14"/>
  <c r="I54" i="14"/>
  <c r="H54" i="14"/>
  <c r="G54" i="14"/>
  <c r="F54" i="14"/>
  <c r="E54" i="14"/>
  <c r="J51" i="14"/>
  <c r="I51" i="14"/>
  <c r="H51" i="14"/>
  <c r="G51" i="14"/>
  <c r="F51" i="14"/>
  <c r="E51" i="14"/>
  <c r="J48" i="14"/>
  <c r="I48" i="14"/>
  <c r="H48" i="14"/>
  <c r="G48" i="14"/>
  <c r="F48" i="14"/>
  <c r="E48" i="14"/>
  <c r="J45" i="14"/>
  <c r="I45" i="14"/>
  <c r="H45" i="14"/>
  <c r="G45" i="14"/>
  <c r="F45" i="14"/>
  <c r="E45" i="14"/>
  <c r="J42" i="14"/>
  <c r="I42" i="14"/>
  <c r="H42" i="14"/>
  <c r="G42" i="14"/>
  <c r="F42" i="14"/>
  <c r="E42" i="14"/>
  <c r="J39" i="14"/>
  <c r="I39" i="14"/>
  <c r="H39" i="14"/>
  <c r="G39" i="14"/>
  <c r="F39" i="14"/>
  <c r="E39" i="14"/>
  <c r="J36" i="14"/>
  <c r="I36" i="14"/>
  <c r="H36" i="14"/>
  <c r="G36" i="14"/>
  <c r="F36" i="14"/>
  <c r="E36" i="14"/>
  <c r="J33" i="14"/>
  <c r="I33" i="14"/>
  <c r="H33" i="14"/>
  <c r="G33" i="14"/>
  <c r="F33" i="14"/>
  <c r="E33" i="14"/>
  <c r="J30" i="14"/>
  <c r="I30" i="14"/>
  <c r="H30" i="14"/>
  <c r="G30" i="14"/>
  <c r="F30" i="14"/>
  <c r="E30" i="14"/>
  <c r="J27" i="14"/>
  <c r="I27" i="14"/>
  <c r="H27" i="14"/>
  <c r="G27" i="14"/>
  <c r="F27" i="14"/>
  <c r="E27" i="14"/>
  <c r="J24" i="14"/>
  <c r="I24" i="14"/>
  <c r="H24" i="14"/>
  <c r="G24" i="14"/>
  <c r="F24" i="14"/>
  <c r="E24" i="14"/>
  <c r="J21" i="14"/>
  <c r="I21" i="14"/>
  <c r="H21" i="14"/>
  <c r="G21" i="14"/>
  <c r="F21" i="14"/>
  <c r="E21" i="14"/>
  <c r="J18" i="14"/>
  <c r="I18" i="14"/>
  <c r="H18" i="14"/>
  <c r="G18" i="14"/>
  <c r="F18" i="14"/>
  <c r="E18" i="14"/>
  <c r="J15" i="14"/>
  <c r="I15" i="14"/>
  <c r="H15" i="14"/>
  <c r="G15" i="14"/>
  <c r="F15" i="14"/>
  <c r="E69" i="14" l="1"/>
  <c r="E71" i="14" s="1"/>
  <c r="G69" i="14"/>
  <c r="G71" i="14" s="1"/>
  <c r="F69" i="14"/>
  <c r="F71" i="14" s="1"/>
  <c r="I69" i="14"/>
  <c r="I71" i="14" s="1"/>
  <c r="H69" i="14"/>
  <c r="H71" i="14" s="1"/>
  <c r="J69" i="14"/>
  <c r="J71" i="14" s="1"/>
  <c r="AE2" i="3" l="1"/>
  <c r="J66" i="10" l="1"/>
  <c r="E66" i="10"/>
  <c r="D66" i="10"/>
  <c r="B66" i="10"/>
  <c r="J63" i="10"/>
  <c r="E63" i="10"/>
  <c r="D63" i="10"/>
  <c r="B63" i="10"/>
  <c r="J60" i="10"/>
  <c r="E60" i="10"/>
  <c r="D60" i="10"/>
  <c r="B60" i="10"/>
  <c r="J57" i="10"/>
  <c r="E57" i="10"/>
  <c r="D57" i="10"/>
  <c r="B57" i="10"/>
  <c r="J54" i="10"/>
  <c r="E54" i="10"/>
  <c r="D54" i="10"/>
  <c r="B54" i="10"/>
  <c r="J51" i="10"/>
  <c r="E51" i="10"/>
  <c r="D51" i="10"/>
  <c r="B51" i="10"/>
  <c r="J48" i="10"/>
  <c r="E48" i="10"/>
  <c r="D48" i="10"/>
  <c r="B48" i="10"/>
  <c r="J45" i="10"/>
  <c r="E45" i="10"/>
  <c r="D45" i="10"/>
  <c r="B45" i="10"/>
  <c r="J42" i="10"/>
  <c r="E42" i="10"/>
  <c r="D42" i="10"/>
  <c r="B42" i="10"/>
  <c r="J39" i="10"/>
  <c r="E39" i="10"/>
  <c r="D39" i="10"/>
  <c r="B39" i="10"/>
  <c r="J36" i="10"/>
  <c r="E36" i="10"/>
  <c r="D36" i="10"/>
  <c r="B36" i="10"/>
  <c r="J33" i="10"/>
  <c r="E33" i="10"/>
  <c r="D33" i="10"/>
  <c r="B33" i="10"/>
  <c r="J30" i="10"/>
  <c r="E30" i="10"/>
  <c r="D30" i="10"/>
  <c r="B30" i="10"/>
  <c r="J27" i="10"/>
  <c r="E27" i="10"/>
  <c r="D27" i="10"/>
  <c r="B27" i="10"/>
  <c r="J24" i="10"/>
  <c r="E24" i="10"/>
  <c r="D24" i="10"/>
  <c r="B24" i="10"/>
  <c r="J21" i="10"/>
  <c r="E21" i="10"/>
  <c r="D21" i="10"/>
  <c r="J18" i="10"/>
  <c r="E18" i="10"/>
  <c r="D18" i="10"/>
  <c r="J15" i="10"/>
  <c r="E15" i="10"/>
  <c r="D15" i="10"/>
  <c r="B15" i="10"/>
  <c r="J12" i="10"/>
  <c r="E12" i="10"/>
  <c r="D12" i="10"/>
  <c r="B12" i="10"/>
  <c r="B66" i="1"/>
  <c r="B63" i="1"/>
  <c r="B60" i="1"/>
  <c r="B57" i="1"/>
  <c r="B54" i="1"/>
  <c r="B51" i="1"/>
  <c r="B48" i="1"/>
  <c r="B45" i="1"/>
  <c r="B42" i="1"/>
  <c r="B39" i="1"/>
  <c r="B36" i="1"/>
  <c r="B33" i="1"/>
  <c r="B30" i="1"/>
  <c r="B27" i="1"/>
  <c r="B24" i="1"/>
  <c r="B18" i="1"/>
  <c r="B15" i="1"/>
  <c r="B12" i="1"/>
  <c r="D66" i="4"/>
  <c r="D66" i="14" s="1"/>
  <c r="C66" i="4"/>
  <c r="C66" i="14" s="1"/>
  <c r="D63" i="4"/>
  <c r="D63" i="14" s="1"/>
  <c r="C63" i="4"/>
  <c r="C63" i="14" s="1"/>
  <c r="D60" i="4"/>
  <c r="D60" i="14" s="1"/>
  <c r="C60" i="4"/>
  <c r="C60" i="14" s="1"/>
  <c r="D57" i="4"/>
  <c r="D57" i="14" s="1"/>
  <c r="C57" i="4"/>
  <c r="C57" i="14" s="1"/>
  <c r="D54" i="4"/>
  <c r="D54" i="14" s="1"/>
  <c r="C54" i="4"/>
  <c r="C54" i="14" s="1"/>
  <c r="D51" i="4"/>
  <c r="D51" i="14" s="1"/>
  <c r="C51" i="4"/>
  <c r="C51" i="14" s="1"/>
  <c r="D48" i="4"/>
  <c r="D48" i="14" s="1"/>
  <c r="C48" i="4"/>
  <c r="C48" i="14" s="1"/>
  <c r="D45" i="4"/>
  <c r="D45" i="14" s="1"/>
  <c r="C45" i="4"/>
  <c r="C45" i="14" s="1"/>
  <c r="D42" i="4"/>
  <c r="D42" i="14" s="1"/>
  <c r="C42" i="4"/>
  <c r="C42" i="14" s="1"/>
  <c r="D39" i="4"/>
  <c r="D39" i="14" s="1"/>
  <c r="C39" i="4"/>
  <c r="C39" i="14" s="1"/>
  <c r="D36" i="4"/>
  <c r="D36" i="14" s="1"/>
  <c r="C36" i="4"/>
  <c r="C36" i="14" s="1"/>
  <c r="D33" i="4"/>
  <c r="D33" i="14" s="1"/>
  <c r="C33" i="4"/>
  <c r="C33" i="14" s="1"/>
  <c r="D30" i="4"/>
  <c r="D30" i="14" s="1"/>
  <c r="C30" i="4"/>
  <c r="C30" i="14" s="1"/>
  <c r="D27" i="4"/>
  <c r="D27" i="14" s="1"/>
  <c r="C27" i="4"/>
  <c r="C27" i="14" s="1"/>
  <c r="D24" i="4"/>
  <c r="D24" i="14" s="1"/>
  <c r="C24" i="4"/>
  <c r="C24" i="14" s="1"/>
  <c r="D21" i="4"/>
  <c r="D21" i="14" s="1"/>
  <c r="C21" i="4"/>
  <c r="C21" i="14" s="1"/>
  <c r="D18" i="4"/>
  <c r="D18" i="14" s="1"/>
  <c r="C18" i="4"/>
  <c r="C18" i="14" s="1"/>
  <c r="D15" i="4"/>
  <c r="D15" i="14" s="1"/>
  <c r="C15" i="4"/>
  <c r="C15" i="14" s="1"/>
  <c r="D12" i="4"/>
  <c r="D12" i="14" s="1"/>
  <c r="C12" i="4"/>
  <c r="C12" i="14" s="1"/>
  <c r="D9" i="4"/>
  <c r="D9" i="14" s="1"/>
  <c r="C9" i="4"/>
  <c r="C9" i="14" s="1"/>
  <c r="F69" i="4"/>
  <c r="K69" i="4"/>
  <c r="N69" i="4"/>
  <c r="S69" i="4"/>
  <c r="V69" i="4"/>
  <c r="O66" i="7"/>
  <c r="O66" i="1" s="1"/>
  <c r="AL66" i="1" s="1"/>
  <c r="K66" i="7"/>
  <c r="K66" i="1" s="1"/>
  <c r="O63" i="7"/>
  <c r="O63" i="1" s="1"/>
  <c r="K63" i="7"/>
  <c r="K63" i="1" s="1"/>
  <c r="O60" i="7"/>
  <c r="O60" i="1" s="1"/>
  <c r="K60" i="7"/>
  <c r="O57" i="7"/>
  <c r="O57" i="1" s="1"/>
  <c r="K57" i="7"/>
  <c r="O54" i="7"/>
  <c r="O54" i="1" s="1"/>
  <c r="K54" i="7"/>
  <c r="K60" i="1" l="1"/>
  <c r="P60" i="7"/>
  <c r="P60" i="1" s="1"/>
  <c r="K54" i="1"/>
  <c r="P54" i="7"/>
  <c r="P54" i="1" s="1"/>
  <c r="K57" i="1"/>
  <c r="P57" i="7"/>
  <c r="P57" i="1" s="1"/>
  <c r="B21" i="10"/>
  <c r="B21" i="1"/>
  <c r="B63" i="4"/>
  <c r="B63" i="14" s="1"/>
  <c r="B18" i="10"/>
  <c r="B57" i="4"/>
  <c r="B57" i="14" s="1"/>
  <c r="L66" i="7"/>
  <c r="L66" i="1" s="1"/>
  <c r="P66" i="1"/>
  <c r="L54" i="7"/>
  <c r="L54" i="1" s="1"/>
  <c r="L63" i="7"/>
  <c r="L63" i="1" s="1"/>
  <c r="P63" i="1"/>
  <c r="B60" i="4"/>
  <c r="B60" i="14" s="1"/>
  <c r="B66" i="4"/>
  <c r="B66" i="14" s="1"/>
  <c r="B54" i="4"/>
  <c r="B54" i="14" s="1"/>
  <c r="L57" i="7"/>
  <c r="L57" i="1" s="1"/>
  <c r="L60" i="7"/>
  <c r="L60" i="1" s="1"/>
  <c r="I8" i="5"/>
  <c r="C10" i="5"/>
  <c r="C8" i="5"/>
  <c r="AN9" i="1"/>
  <c r="S9" i="11" l="1"/>
  <c r="T9" i="11" l="1"/>
  <c r="W9" i="11"/>
  <c r="X9" i="11" s="1"/>
  <c r="R9" i="11"/>
  <c r="V9" i="11" s="1"/>
  <c r="J9" i="1"/>
  <c r="I9" i="1"/>
  <c r="H9" i="1"/>
  <c r="G9" i="1"/>
  <c r="F9" i="1"/>
  <c r="E9" i="1"/>
  <c r="D9" i="1"/>
  <c r="K51" i="7"/>
  <c r="K48" i="7"/>
  <c r="K45" i="7"/>
  <c r="K42" i="7"/>
  <c r="K39" i="7"/>
  <c r="K36" i="7"/>
  <c r="K33" i="7"/>
  <c r="K30" i="7"/>
  <c r="K27" i="7"/>
  <c r="K24" i="7"/>
  <c r="K21" i="7"/>
  <c r="K18" i="7"/>
  <c r="K15" i="7"/>
  <c r="P15" i="7" s="1"/>
  <c r="K12" i="7"/>
  <c r="P12" i="7" s="1"/>
  <c r="K36" i="1" l="1"/>
  <c r="P36" i="7"/>
  <c r="P36" i="1" s="1"/>
  <c r="K42" i="1"/>
  <c r="P42" i="7"/>
  <c r="T11" i="1"/>
  <c r="R10" i="1"/>
  <c r="S11" i="1"/>
  <c r="W9" i="1"/>
  <c r="R11" i="1"/>
  <c r="V9" i="1"/>
  <c r="W10" i="1"/>
  <c r="U9" i="1"/>
  <c r="Q10" i="1"/>
  <c r="Q9" i="1"/>
  <c r="S9" i="1"/>
  <c r="R9" i="1"/>
  <c r="V10" i="1"/>
  <c r="T9" i="1"/>
  <c r="U10" i="1"/>
  <c r="W11" i="1"/>
  <c r="V11" i="1"/>
  <c r="T10" i="1"/>
  <c r="U11" i="1"/>
  <c r="S10" i="1"/>
  <c r="Q11" i="1"/>
  <c r="K39" i="1"/>
  <c r="P39" i="7"/>
  <c r="P39" i="1" s="1"/>
  <c r="K45" i="1"/>
  <c r="P45" i="7"/>
  <c r="P45" i="1" s="1"/>
  <c r="K48" i="1"/>
  <c r="P48" i="7"/>
  <c r="P48" i="1" s="1"/>
  <c r="K51" i="1"/>
  <c r="P51" i="7"/>
  <c r="P51" i="1" s="1"/>
  <c r="K18" i="1"/>
  <c r="P18" i="7"/>
  <c r="P18" i="1" s="1"/>
  <c r="K27" i="1"/>
  <c r="P27" i="7"/>
  <c r="P27" i="1" s="1"/>
  <c r="K30" i="1"/>
  <c r="P30" i="7"/>
  <c r="P30" i="1" s="1"/>
  <c r="K21" i="1"/>
  <c r="P21" i="7"/>
  <c r="K33" i="1"/>
  <c r="P33" i="7"/>
  <c r="P33" i="1" s="1"/>
  <c r="K24" i="1"/>
  <c r="P24" i="7"/>
  <c r="P24" i="1" s="1"/>
  <c r="Z11" i="1"/>
  <c r="AB10" i="1"/>
  <c r="AD9" i="1"/>
  <c r="AF11" i="1"/>
  <c r="X11" i="1"/>
  <c r="Z10" i="1"/>
  <c r="AB9" i="1"/>
  <c r="AE11" i="1"/>
  <c r="AG10" i="1"/>
  <c r="Y10" i="1"/>
  <c r="AA9" i="1"/>
  <c r="Z9" i="1"/>
  <c r="AD11" i="1"/>
  <c r="AF10" i="1"/>
  <c r="X10" i="1"/>
  <c r="AC11" i="1"/>
  <c r="AE10" i="1"/>
  <c r="AG9" i="1"/>
  <c r="AB11" i="1"/>
  <c r="AD10" i="1"/>
  <c r="AF9" i="1"/>
  <c r="X9" i="1"/>
  <c r="AA11" i="1"/>
  <c r="AC10" i="1"/>
  <c r="AE9" i="1"/>
  <c r="AA10" i="1"/>
  <c r="Y11" i="1"/>
  <c r="AG11" i="1"/>
  <c r="AC9" i="1"/>
  <c r="K12" i="1"/>
  <c r="AA9" i="11"/>
  <c r="AB9" i="11" s="1"/>
  <c r="Y9" i="11"/>
  <c r="K15" i="1"/>
  <c r="L51" i="7"/>
  <c r="L51" i="1" s="1"/>
  <c r="L18" i="7"/>
  <c r="L45" i="7"/>
  <c r="L45" i="1" s="1"/>
  <c r="L24" i="7"/>
  <c r="L24" i="1" s="1"/>
  <c r="L30" i="7"/>
  <c r="L30" i="1" s="1"/>
  <c r="P12" i="1"/>
  <c r="L42" i="7"/>
  <c r="L42" i="1" s="1"/>
  <c r="P42" i="1"/>
  <c r="L21" i="7"/>
  <c r="L33" i="7"/>
  <c r="L33" i="1" s="1"/>
  <c r="L39" i="7"/>
  <c r="L39" i="1" s="1"/>
  <c r="L36" i="7"/>
  <c r="L36" i="1" s="1"/>
  <c r="L48" i="7"/>
  <c r="L48" i="1" s="1"/>
  <c r="L27" i="7"/>
  <c r="L27" i="1" s="1"/>
  <c r="L15" i="7"/>
  <c r="L12" i="7"/>
  <c r="L15" i="1" l="1"/>
  <c r="AI15" i="1" s="1"/>
  <c r="AH15" i="1" s="1"/>
  <c r="S15" i="6"/>
  <c r="L12" i="1"/>
  <c r="S12" i="6"/>
  <c r="U12" i="6" s="1"/>
  <c r="AI12" i="1" s="1"/>
  <c r="AH12" i="1" s="1"/>
  <c r="P15" i="1"/>
  <c r="G15" i="10"/>
  <c r="L18" i="1"/>
  <c r="S18" i="6"/>
  <c r="L21" i="1"/>
  <c r="S21" i="6"/>
  <c r="P21" i="1"/>
  <c r="G21" i="10"/>
  <c r="U15" i="6" l="1"/>
  <c r="S16" i="6"/>
  <c r="U16" i="6" s="1"/>
  <c r="U21" i="6"/>
  <c r="S22" i="6"/>
  <c r="U18" i="6"/>
  <c r="S20" i="6"/>
  <c r="U20" i="6" s="1"/>
  <c r="J9" i="10"/>
  <c r="E9" i="10"/>
  <c r="D9" i="10"/>
  <c r="B9" i="10"/>
  <c r="B51" i="4"/>
  <c r="B51" i="14" s="1"/>
  <c r="B48" i="4"/>
  <c r="B48" i="14" s="1"/>
  <c r="B45" i="4"/>
  <c r="B45" i="14" s="1"/>
  <c r="B42" i="4"/>
  <c r="B42" i="14" s="1"/>
  <c r="B36" i="4"/>
  <c r="B36" i="14" s="1"/>
  <c r="B33" i="4"/>
  <c r="B33" i="14" s="1"/>
  <c r="B30" i="4"/>
  <c r="B30" i="14" s="1"/>
  <c r="B27" i="4"/>
  <c r="B27" i="14" s="1"/>
  <c r="B24" i="4"/>
  <c r="B24" i="14" s="1"/>
  <c r="B21" i="4"/>
  <c r="B21" i="14" s="1"/>
  <c r="B18" i="4"/>
  <c r="B18" i="14" s="1"/>
  <c r="B15" i="4"/>
  <c r="B15" i="14" s="1"/>
  <c r="U22" i="6" l="1"/>
  <c r="S23" i="6"/>
  <c r="U23" i="6" s="1"/>
  <c r="B39" i="4"/>
  <c r="B39" i="14" s="1"/>
  <c r="B12" i="4"/>
  <c r="B12" i="14" s="1"/>
  <c r="B9" i="4"/>
  <c r="B9" i="14" s="1"/>
  <c r="O51" i="7"/>
  <c r="O51" i="1" s="1"/>
  <c r="O39" i="7"/>
  <c r="O39" i="1" s="1"/>
  <c r="O42" i="7"/>
  <c r="O42" i="1" s="1"/>
  <c r="O45" i="7"/>
  <c r="O45" i="1" s="1"/>
  <c r="O48" i="7"/>
  <c r="O48" i="1" s="1"/>
  <c r="N9" i="1" l="1"/>
  <c r="AA69" i="4"/>
  <c r="AQ9" i="1"/>
  <c r="B9" i="1"/>
  <c r="J9" i="6"/>
  <c r="Y9" i="1" s="1"/>
  <c r="O36" i="7"/>
  <c r="O36" i="1" s="1"/>
  <c r="O33" i="7"/>
  <c r="O33" i="1" s="1"/>
  <c r="O30" i="7"/>
  <c r="O30" i="1" s="1"/>
  <c r="O27" i="7"/>
  <c r="O27" i="1" s="1"/>
  <c r="O24" i="7"/>
  <c r="O24" i="1" s="1"/>
  <c r="O21" i="7"/>
  <c r="O21" i="1" s="1"/>
  <c r="O12" i="7"/>
  <c r="K9" i="7"/>
  <c r="P9" i="7" s="1"/>
  <c r="O12" i="1" l="1"/>
  <c r="T13" i="6"/>
  <c r="S9" i="6"/>
  <c r="G9" i="10"/>
  <c r="O9" i="7"/>
  <c r="O9" i="1" s="1"/>
  <c r="L9" i="7"/>
  <c r="L9" i="1" s="1"/>
  <c r="K9" i="1"/>
  <c r="O15" i="7"/>
  <c r="O18" i="7"/>
  <c r="O15" i="1" l="1"/>
  <c r="T17" i="6"/>
  <c r="V17" i="6" s="1"/>
  <c r="AK15" i="1"/>
  <c r="AJ15" i="1" s="1"/>
  <c r="AL15" i="1" s="1"/>
  <c r="V13" i="6"/>
  <c r="T14" i="6"/>
  <c r="V14" i="6" s="1"/>
  <c r="AK12" i="1" s="1"/>
  <c r="AJ12" i="1" s="1"/>
  <c r="AL12" i="1" s="1"/>
  <c r="O18" i="1"/>
  <c r="T19" i="6"/>
  <c r="V19" i="6" s="1"/>
  <c r="T9" i="6"/>
  <c r="V9" i="6" s="1"/>
  <c r="S10" i="6"/>
  <c r="U10" i="6" s="1"/>
  <c r="U9" i="6"/>
  <c r="T10" i="6"/>
  <c r="AL21" i="1"/>
  <c r="P9" i="1"/>
  <c r="AI9" i="1" l="1"/>
  <c r="AH9" i="1" s="1"/>
  <c r="V10" i="6"/>
  <c r="T11" i="6"/>
  <c r="V11" i="6" s="1"/>
  <c r="AK9" i="1" s="1"/>
  <c r="AJ9" i="1" s="1"/>
  <c r="AL18" i="1"/>
  <c r="AL9" i="1" l="1"/>
</calcChain>
</file>

<file path=xl/comments1.xml><?xml version="1.0" encoding="utf-8"?>
<comments xmlns="http://schemas.openxmlformats.org/spreadsheetml/2006/main">
  <authors>
    <author>Carlos Ivan Rueda Blanco</author>
  </authors>
  <commentList>
    <comment ref="C7" authorId="0" shapeId="0">
      <text>
        <r>
          <rPr>
            <b/>
            <sz val="9"/>
            <color indexed="81"/>
            <rFont val="Tahoma"/>
            <family val="2"/>
          </rPr>
          <t>Punto de Riesgo: actividad dentro del flujo del proceso donde existe evidencia o se tienen indicios de que pueden ocurrir eventos de riesgo operativo y deben mantenerse bajo control para asegurar que el proceso cumpla con su objetivo.</t>
        </r>
      </text>
    </comment>
    <comment ref="D7" authorId="0" shapeId="0">
      <text>
        <r>
          <rPr>
            <b/>
            <sz val="9"/>
            <color indexed="81"/>
            <rFont val="Tahoma"/>
            <family val="2"/>
          </rPr>
          <t>Impacto: las consecuencias que puede ocasionar a la organización la materialización del riesgo.</t>
        </r>
      </text>
    </comment>
    <comment ref="E7" authorId="0" shapeId="0">
      <text>
        <r>
          <rPr>
            <b/>
            <sz val="9"/>
            <color indexed="81"/>
            <rFont val="Tahoma"/>
            <family val="2"/>
          </rPr>
          <t>Causa inmediata: circunstancias o situaciones más evidentes sobre las cuales se presenta el riesgo, las mismas no constituyen la causa principal o base para que se presente el riesgo.</t>
        </r>
      </text>
    </comment>
    <comment ref="F7" authorId="0" shapeId="0">
      <text>
        <r>
          <rPr>
            <b/>
            <sz val="9"/>
            <color indexed="81"/>
            <rFont val="Tahoma"/>
            <family val="2"/>
          </rPr>
          <t>Causa raíz: es la causa principal o básica, corresponden a las razones por la cuales se puede presentar el riesgo, son la base para la definición de controles en la etapa de valoración del riesgo. Se debe tener en cuenta que para un mismo riesgo pueden existir más de una causa o subcausas que pueden ser analizadas.</t>
        </r>
      </text>
    </comment>
    <comment ref="G7" authorId="0" shapeId="0">
      <text>
        <r>
          <rPr>
            <b/>
            <sz val="9"/>
            <color indexed="81"/>
            <rFont val="Tahoma"/>
            <family val="2"/>
          </rPr>
          <t xml:space="preserve">Descripción del Riesgo: Se recomienda la siguiente estructura que facilita su redacción y claridad, iniciando con la frase POSIBILIDAD DE:
Descripción del Riesgo = Impacto + Causa Inmediata + Causa Raiz </t>
        </r>
      </text>
    </comment>
    <comment ref="Q7" authorId="0" shapeId="0">
      <text>
        <r>
          <rPr>
            <b/>
            <sz val="9"/>
            <color indexed="81"/>
            <rFont val="Tahoma"/>
            <family val="2"/>
          </rPr>
          <t>Apetito del Riesgo: Es el nivel de riesgo que la entidad puede aceptar en relación con sus objetivos, el marco legal y las disposiciones de la alta dirección.
Para determinar el apetito del riesgo, se debe definir un valor que es menor a la tolerancia del riesgo.</t>
        </r>
      </text>
    </comment>
    <comment ref="R7" authorId="0" shapeId="0">
      <text>
        <r>
          <rPr>
            <b/>
            <sz val="9"/>
            <color indexed="81"/>
            <rFont val="Tahoma"/>
            <family val="2"/>
          </rPr>
          <t>Tolerancia del Riesgo: Es el valor de la máxima desviación admisible del nivel de riesgo con respecto al valor del apetito de riesgo determinado por la entidad.
Para determinar la tolerancia de riesgo, se debe definir un valor que es igual o superior al apetito de riesgo y menor o igual a la capacidad de riesgo.</t>
        </r>
      </text>
    </comment>
    <comment ref="S7" authorId="0" shapeId="0">
      <text>
        <r>
          <rPr>
            <b/>
            <sz val="9"/>
            <color indexed="81"/>
            <rFont val="Tahoma"/>
            <family val="2"/>
          </rPr>
          <t xml:space="preserve">Capacidad del Riesgo: Es el máximo valor del nivel de riesgo que una entidad puede soportar y a partir del cual la alta dirección consideran que no sería posible el logro de los objetivos de la entidad.
</t>
        </r>
      </text>
    </comment>
    <comment ref="T7" authorId="0" shapeId="0">
      <text>
        <r>
          <rPr>
            <b/>
            <sz val="9"/>
            <color indexed="81"/>
            <rFont val="Tahoma"/>
            <family val="2"/>
          </rPr>
          <t>Unidad de Medida: Registre la unidad de medida que representa los valores de apetito, tolerancia y capacidad del riesgo (ejemplo: unidad, porcentaje, etc).
Recuerde que la unidad de medida es la misma para el apetito, tolerancia y capacidad del riesgo.</t>
        </r>
      </text>
    </comment>
  </commentList>
</comments>
</file>

<file path=xl/comments2.xml><?xml version="1.0" encoding="utf-8"?>
<comments xmlns="http://schemas.openxmlformats.org/spreadsheetml/2006/main">
  <authors>
    <author>Carlos Ivan Rueda Blanco</author>
  </authors>
  <commentList>
    <comment ref="E7" authorId="0" shapeId="0">
      <text>
        <r>
          <rPr>
            <b/>
            <sz val="9"/>
            <color indexed="81"/>
            <rFont val="Tahoma"/>
            <family val="2"/>
          </rPr>
          <t>Responsable de ejecutar el control: Cargo del servidor que ejecuta el control, en caso de que sean controles automáticos se identificará el sistema que realiza la actividad.</t>
        </r>
      </text>
    </comment>
    <comment ref="F7" authorId="0" shapeId="0">
      <text>
        <r>
          <rPr>
            <b/>
            <sz val="9"/>
            <color indexed="81"/>
            <rFont val="Tahoma"/>
            <family val="2"/>
          </rPr>
          <t>Acción: se determina mediante verbos que indican la acción que deben realizar como parte del control.</t>
        </r>
      </text>
    </comment>
    <comment ref="G7" authorId="0" shapeId="0">
      <text>
        <r>
          <rPr>
            <b/>
            <sz val="9"/>
            <color indexed="81"/>
            <rFont val="Tahoma"/>
            <family val="2"/>
          </rPr>
          <t>Complemento: corresponde a los detalles que permiten identificar claramente el objeto del control.</t>
        </r>
      </text>
    </comment>
    <comment ref="H7" authorId="0" shapeId="0">
      <text>
        <r>
          <rPr>
            <b/>
            <sz val="9"/>
            <color indexed="81"/>
            <rFont val="Tahoma"/>
            <family val="2"/>
          </rPr>
          <t>La Estructura para describir un control es la siguiente: 
* Responsable de ejecutar el control: identifica el cargo del servidor que ejecuta el control, en caso de que sean controles automáticos se identificará el sistema que realiza la actividad.
* Acción: se determina mediante verbos que indican la acción que deben realizar como parte del control.
* Complemento: corresponde a los detalles que permiten identificar claramente el objeto del control.</t>
        </r>
      </text>
    </comment>
    <comment ref="I8" authorId="0" shapeId="0">
      <text>
        <r>
          <rPr>
            <b/>
            <sz val="9"/>
            <color indexed="81"/>
            <rFont val="Tahoma"/>
            <family val="2"/>
          </rPr>
          <t>Los tipos de controles son: 
* Control preventivo: control accionado en la entrada del proceso y antes de que se realice la actividad originadora del riesgo, se busca establecer las condiciones que aseguren el resultado final esperado.
* Control detectivo: control accionado durante la ejecución del proceso. Estos controles detectan el riesgo, pero generan reprocesos.
* Control correctivo: control accionado en la salida del proceso y después de que se materializa el riesgo. Estos controles tienen costos implícitos.</t>
        </r>
      </text>
    </comment>
    <comment ref="K8" authorId="0" shapeId="0">
      <text>
        <r>
          <rPr>
            <b/>
            <sz val="9"/>
            <color indexed="81"/>
            <rFont val="Tahoma"/>
            <family val="2"/>
          </rPr>
          <t>Las maneras en que se ejecutan los controles son:
* Control manual: controles que son ejecutados por personas.
* Control automático: son ejecutados por un sistema.</t>
        </r>
      </text>
    </comment>
  </commentList>
</comments>
</file>

<file path=xl/comments3.xml><?xml version="1.0" encoding="utf-8"?>
<comments xmlns="http://schemas.openxmlformats.org/spreadsheetml/2006/main">
  <authors>
    <author>Carlos Ivan Rueda Blanco</author>
  </authors>
  <commentList>
    <comment ref="C7" authorId="0" shapeId="0">
      <text>
        <r>
          <rPr>
            <b/>
            <sz val="9"/>
            <color indexed="81"/>
            <rFont val="Tahoma"/>
            <family val="2"/>
          </rPr>
          <t>Punto de Riesgo: actividad dentro del flujo del proceso donde existe evidencia o se tienen indicios de que pueden ocurrir eventos de riesgo operativo y deben mantenerse bajo control para asegurar que el proceso cumpla con su objetivo.</t>
        </r>
      </text>
    </comment>
    <comment ref="D7" authorId="0" shapeId="0">
      <text>
        <r>
          <rPr>
            <b/>
            <sz val="9"/>
            <color indexed="81"/>
            <rFont val="Tahoma"/>
            <family val="2"/>
          </rPr>
          <t>Impacto: las consecuencias que puede ocasionar a la organización la materialización del riesgo.</t>
        </r>
      </text>
    </comment>
    <comment ref="E7" authorId="0" shapeId="0">
      <text>
        <r>
          <rPr>
            <b/>
            <sz val="9"/>
            <color indexed="81"/>
            <rFont val="Tahoma"/>
            <family val="2"/>
          </rPr>
          <t>Causa inmediata: circunstancias o situaciones más evidentes sobre las cuales se presenta el riesgo, las mismas no constituyen la causa principal o base para que se presente el riesgo.</t>
        </r>
      </text>
    </comment>
    <comment ref="F7" authorId="0" shapeId="0">
      <text>
        <r>
          <rPr>
            <b/>
            <sz val="9"/>
            <color indexed="81"/>
            <rFont val="Tahoma"/>
            <family val="2"/>
          </rPr>
          <t>Causa raíz: es la causa principal o básica, corresponden a las razones por la cuales se puede presentar el riesgo, son la base para la definición de controles en la etapa de valoración del riesgo. Se debe tener en cuenta que para un mismo riesgo pueden existir más de una causa o subcausas que pueden ser analizadas.</t>
        </r>
      </text>
    </comment>
    <comment ref="Q7" authorId="0" shapeId="0">
      <text>
        <r>
          <rPr>
            <b/>
            <sz val="9"/>
            <color indexed="81"/>
            <rFont val="Tahoma"/>
            <family val="2"/>
          </rPr>
          <t>La Estructura para describir un control es la siguiente: 
* Responsable de ejecutar el control: identifica el cargo del servidor que ejecuta el control, en caso de que sean controles automáticos se identificará el sistema que realiza la actividad.
* Acción: se determina mediante verbos que indican la acción que deben realizar como parte del control.
* Complemento: corresponde a los detalles que permiten identificar claramente el objeto del control.</t>
        </r>
      </text>
    </comment>
    <comment ref="X8" authorId="0" shapeId="0">
      <text>
        <r>
          <rPr>
            <b/>
            <sz val="9"/>
            <color indexed="81"/>
            <rFont val="Tahoma"/>
            <family val="2"/>
          </rPr>
          <t>Los tipos de controles son: 
* Control preventivo: control accionado en la entrada del proceso y antes de que se realice la actividad originadora del riesgo, se busca establecer las condiciones que aseguren el resultado final esperado.
* Control detectivo: control accionado durante la ejecución del proceso. Estos controles detectan el riesgo, pero generan reprocesos.
* Control correctivo: control accionado en la salida del proceso y después de que se materializa el riesgo. Estos controles tienen costos implícitos.</t>
        </r>
      </text>
    </comment>
    <comment ref="Z8" authorId="0" shapeId="0">
      <text>
        <r>
          <rPr>
            <b/>
            <sz val="9"/>
            <color indexed="81"/>
            <rFont val="Tahoma"/>
            <family val="2"/>
          </rPr>
          <t>Las maneras en que se ejecutan los controles son:
* Control manual: controles que son ejecutados por personas.
* Control automático: son ejecutados por un sistema.</t>
        </r>
      </text>
    </comment>
  </commentList>
</comments>
</file>

<file path=xl/sharedStrings.xml><?xml version="1.0" encoding="utf-8"?>
<sst xmlns="http://schemas.openxmlformats.org/spreadsheetml/2006/main" count="697" uniqueCount="442">
  <si>
    <t>Plan de Acción</t>
  </si>
  <si>
    <t>Descripción del Riesgo</t>
  </si>
  <si>
    <t>Clasificación del Riesgo</t>
  </si>
  <si>
    <t>Probabilidad Inherente</t>
  </si>
  <si>
    <t>%</t>
  </si>
  <si>
    <t>Impacto 
Inherente</t>
  </si>
  <si>
    <t>Zona de Riesgo Inherente</t>
  </si>
  <si>
    <t>Descripción del Control</t>
  </si>
  <si>
    <t>Afectación</t>
  </si>
  <si>
    <t>Probabilidad Residual</t>
  </si>
  <si>
    <t>Fórmula del Indicador</t>
  </si>
  <si>
    <t>Implementación</t>
  </si>
  <si>
    <t>Frecuencia</t>
  </si>
  <si>
    <t>Evidencia</t>
  </si>
  <si>
    <t>Gestión</t>
  </si>
  <si>
    <t>Lavado de Activos</t>
  </si>
  <si>
    <t>Financiación del Terrorismo</t>
  </si>
  <si>
    <t>Relaciones Laborales</t>
  </si>
  <si>
    <r>
      <rPr>
        <b/>
        <sz val="11"/>
        <color theme="1"/>
        <rFont val="Calibri"/>
        <family val="2"/>
        <scheme val="minor"/>
      </rPr>
      <t>Muy Alta:</t>
    </r>
    <r>
      <rPr>
        <sz val="11"/>
        <color theme="1"/>
        <rFont val="Calibri"/>
        <family val="2"/>
        <scheme val="minor"/>
      </rPr>
      <t xml:space="preserve"> La actividad que conlleva el riesgo se ejecuta más de 5000 veces por año</t>
    </r>
  </si>
  <si>
    <r>
      <rPr>
        <b/>
        <sz val="11"/>
        <color theme="1"/>
        <rFont val="Calibri"/>
        <family val="2"/>
        <scheme val="minor"/>
      </rPr>
      <t>Alta:</t>
    </r>
    <r>
      <rPr>
        <sz val="11"/>
        <color theme="1"/>
        <rFont val="Calibri"/>
        <family val="2"/>
        <scheme val="minor"/>
      </rPr>
      <t xml:space="preserve"> La actividad que conlleva el riesgo se ejecuta mínimo 500 veces al año y máximo 5000 veces por año</t>
    </r>
  </si>
  <si>
    <r>
      <rPr>
        <b/>
        <sz val="11"/>
        <color theme="1"/>
        <rFont val="Calibri"/>
        <family val="2"/>
        <scheme val="minor"/>
      </rPr>
      <t>Media:</t>
    </r>
    <r>
      <rPr>
        <sz val="11"/>
        <color theme="1"/>
        <rFont val="Calibri"/>
        <family val="2"/>
        <scheme val="minor"/>
      </rPr>
      <t xml:space="preserve"> La actividad que conlleva el riesgo se ejecuta de 24 a 500 veces por año</t>
    </r>
  </si>
  <si>
    <r>
      <rPr>
        <b/>
        <sz val="11"/>
        <color theme="1"/>
        <rFont val="Calibri"/>
        <family val="2"/>
        <scheme val="minor"/>
      </rPr>
      <t>Baja:</t>
    </r>
    <r>
      <rPr>
        <sz val="11"/>
        <color theme="1"/>
        <rFont val="Calibri"/>
        <family val="2"/>
        <scheme val="minor"/>
      </rPr>
      <t xml:space="preserve"> La actividad que conlleva el riesgo se ejecuta de 3 a 24 veces por año</t>
    </r>
  </si>
  <si>
    <t>Probabilidad</t>
  </si>
  <si>
    <r>
      <rPr>
        <b/>
        <sz val="11"/>
        <color theme="1"/>
        <rFont val="Calibri"/>
        <family val="2"/>
        <scheme val="minor"/>
      </rPr>
      <t>Reputacional:</t>
    </r>
    <r>
      <rPr>
        <sz val="11"/>
        <color theme="1"/>
        <rFont val="Calibri"/>
        <family val="2"/>
        <scheme val="minor"/>
      </rPr>
      <t xml:space="preserve"> El riesgo afecta la imagen de la entidad a nivel nacional, con efecto publicitarios sostenible a nivel país</t>
    </r>
  </si>
  <si>
    <r>
      <rPr>
        <b/>
        <sz val="11"/>
        <color theme="1"/>
        <rFont val="Calibri"/>
        <family val="2"/>
        <scheme val="minor"/>
      </rPr>
      <t>Reputacional:</t>
    </r>
    <r>
      <rPr>
        <sz val="11"/>
        <color theme="1"/>
        <rFont val="Calibri"/>
        <family val="2"/>
        <scheme val="minor"/>
      </rPr>
      <t xml:space="preserve"> El riesgo afecta la imagen de de la entidad con efecto publicitario sostenido a nivel de sector administrativo, nivel departamental o municipal</t>
    </r>
  </si>
  <si>
    <r>
      <rPr>
        <b/>
        <sz val="11"/>
        <color theme="1"/>
        <rFont val="Calibri"/>
        <family val="2"/>
        <scheme val="minor"/>
      </rPr>
      <t>Reputacional:</t>
    </r>
    <r>
      <rPr>
        <sz val="11"/>
        <color theme="1"/>
        <rFont val="Calibri"/>
        <family val="2"/>
        <scheme val="minor"/>
      </rPr>
      <t xml:space="preserve"> El riesgo afecta la imagen de la entidad con algunos usuarios de relevancia frente al logro de los objetivos</t>
    </r>
  </si>
  <si>
    <r>
      <rPr>
        <b/>
        <sz val="11"/>
        <color theme="1"/>
        <rFont val="Calibri"/>
        <family val="2"/>
        <scheme val="minor"/>
      </rPr>
      <t>Reputacional:</t>
    </r>
    <r>
      <rPr>
        <sz val="11"/>
        <color theme="1"/>
        <rFont val="Calibri"/>
        <family val="2"/>
        <scheme val="minor"/>
      </rPr>
      <t xml:space="preserve"> El riesgo afecta la imagen de alguna área de la organización</t>
    </r>
  </si>
  <si>
    <t>Tipo de Impacto</t>
  </si>
  <si>
    <t>Descripción de Impacto</t>
  </si>
  <si>
    <t>REPORTE DE LOS AVANCES DE LAS ACCIONES EJECUTADAS</t>
  </si>
  <si>
    <t>EVIDENCIAS / PRODUCTOS ENTREGADOS</t>
  </si>
  <si>
    <t>DESCRIPCION DEL MONITOREO (ACOMPAÑAMIENTO)</t>
  </si>
  <si>
    <t>PRIMERA LINEA DE DEFENSA
 (DIRECTIVOS - RESPONSABLES DE LOS PROCESOS)</t>
  </si>
  <si>
    <t>SEGUNDA LÍNEA DE DEFENSA
(OFICINA ASESORA DE PLANEACIÓN)</t>
  </si>
  <si>
    <t>TERCERA LÍNEA DE DEFENSA
(OFICINA DE CONTROL INTERNO)</t>
  </si>
  <si>
    <t>% DE AVANCE</t>
  </si>
  <si>
    <t>DESCRIPCION DEL SEGUIMIENTO</t>
  </si>
  <si>
    <t>EVIDENCIA DEL SEGUIMIENTO</t>
  </si>
  <si>
    <t>Proceso</t>
  </si>
  <si>
    <t>Direccionamiento Estratégico</t>
  </si>
  <si>
    <t>Tecnologías de la Información y las Comunicaciones</t>
  </si>
  <si>
    <t>Conocimiento del Riesgo y Efectos del Cambio Climático</t>
  </si>
  <si>
    <t>Reducción del Riesgo y Adaptación al Cambio Climático</t>
  </si>
  <si>
    <t>Manejo de Emergencias y Desastres</t>
  </si>
  <si>
    <t>Gestión del Talento Humano</t>
  </si>
  <si>
    <t>Comunicaciones e Información Pública</t>
  </si>
  <si>
    <t>Conocimiento e Innovación</t>
  </si>
  <si>
    <t>Gestión Administrativa</t>
  </si>
  <si>
    <t>Gestión Contractual</t>
  </si>
  <si>
    <t>Gestión Jurídica</t>
  </si>
  <si>
    <t>Gestión Financiera</t>
  </si>
  <si>
    <t>Gestión Documental</t>
  </si>
  <si>
    <t>Atención al Ciudadano</t>
  </si>
  <si>
    <t>Evaluación independiente</t>
  </si>
  <si>
    <t>Control Disciplinario Interno</t>
  </si>
  <si>
    <t>Tipo de Control</t>
  </si>
  <si>
    <t>Correctivo</t>
  </si>
  <si>
    <t>Preventivo</t>
  </si>
  <si>
    <t>Detectivo</t>
  </si>
  <si>
    <t>Manual</t>
  </si>
  <si>
    <t>Documentado</t>
  </si>
  <si>
    <t>Sin Documentar</t>
  </si>
  <si>
    <t>Continua</t>
  </si>
  <si>
    <t>Con registro</t>
  </si>
  <si>
    <t>Sin registro</t>
  </si>
  <si>
    <t>Opciones de Tratamiento</t>
  </si>
  <si>
    <t>Aceptar</t>
  </si>
  <si>
    <t>Evitar</t>
  </si>
  <si>
    <t>Reducir (Mitigar)</t>
  </si>
  <si>
    <t>Objetivo del Proceso:</t>
  </si>
  <si>
    <t>Proceso (Seleccione):</t>
  </si>
  <si>
    <t>Debilidades</t>
  </si>
  <si>
    <t>Fortalezas</t>
  </si>
  <si>
    <t>Amenazas</t>
  </si>
  <si>
    <t>Oportunidades</t>
  </si>
  <si>
    <t>Objetivo del Proceso</t>
  </si>
  <si>
    <t>Impacto
¿Qué?</t>
  </si>
  <si>
    <t>Causa Inmediata
¿Cómo?</t>
  </si>
  <si>
    <t>Causa Raíz
¿Por qué?</t>
  </si>
  <si>
    <t>Afectación Reputacional</t>
  </si>
  <si>
    <t>Alcance del Proceso:</t>
  </si>
  <si>
    <t>Fraude Interno</t>
  </si>
  <si>
    <t>Fraude Externo</t>
  </si>
  <si>
    <t>Fallas Tecnológicas</t>
  </si>
  <si>
    <t>Usuarios, productos y practicas, organizacionales</t>
  </si>
  <si>
    <t>Tipo de Riesgo</t>
  </si>
  <si>
    <r>
      <rPr>
        <b/>
        <sz val="11"/>
        <color theme="1"/>
        <rFont val="Calibri"/>
        <family val="2"/>
        <scheme val="minor"/>
      </rPr>
      <t>Muy Baja:</t>
    </r>
    <r>
      <rPr>
        <sz val="11"/>
        <color theme="1"/>
        <rFont val="Calibri"/>
        <family val="2"/>
        <scheme val="minor"/>
      </rPr>
      <t xml:space="preserve"> La actividad que conlleva el riesgo se ejecuta como máximo 2 veces por año</t>
    </r>
  </si>
  <si>
    <t>Ítem</t>
  </si>
  <si>
    <t>Objetivo Estratégico</t>
  </si>
  <si>
    <t>Afectación Económica o Presupuestal</t>
  </si>
  <si>
    <t>Daños Activos Físicos por Desastres Naturales o Eventos Externos</t>
  </si>
  <si>
    <r>
      <rPr>
        <b/>
        <sz val="11"/>
        <color theme="1"/>
        <rFont val="Calibri"/>
        <family val="2"/>
        <scheme val="minor"/>
      </rPr>
      <t>Económico:</t>
    </r>
    <r>
      <rPr>
        <sz val="11"/>
        <color theme="1"/>
        <rFont val="Calibri"/>
        <family val="2"/>
        <scheme val="minor"/>
      </rPr>
      <t xml:space="preserve"> Afectación menor a 10 SMLMV</t>
    </r>
  </si>
  <si>
    <t>Ejecución y Administración de procesos</t>
  </si>
  <si>
    <r>
      <rPr>
        <b/>
        <sz val="11"/>
        <color theme="1"/>
        <rFont val="Calibri"/>
        <family val="2"/>
        <scheme val="minor"/>
      </rPr>
      <t>Económico:</t>
    </r>
    <r>
      <rPr>
        <sz val="11"/>
        <color theme="1"/>
        <rFont val="Calibri"/>
        <family val="2"/>
        <scheme val="minor"/>
      </rPr>
      <t xml:space="preserve"> Entre 10 y 50 SMLMV</t>
    </r>
  </si>
  <si>
    <t>Aleatoria</t>
  </si>
  <si>
    <t>Afectación Económica (o presupuestal) y Reputacional</t>
  </si>
  <si>
    <t>Estratégico</t>
  </si>
  <si>
    <r>
      <rPr>
        <b/>
        <sz val="11"/>
        <color theme="1"/>
        <rFont val="Calibri"/>
        <family val="2"/>
        <scheme val="minor"/>
      </rPr>
      <t>Económico:</t>
    </r>
    <r>
      <rPr>
        <sz val="11"/>
        <color theme="1"/>
        <rFont val="Calibri"/>
        <family val="2"/>
        <scheme val="minor"/>
      </rPr>
      <t xml:space="preserve"> Entre 50 y 100 SMLMV</t>
    </r>
  </si>
  <si>
    <r>
      <rPr>
        <b/>
        <sz val="11"/>
        <color theme="1"/>
        <rFont val="Calibri"/>
        <family val="2"/>
        <scheme val="minor"/>
      </rPr>
      <t>Económico:</t>
    </r>
    <r>
      <rPr>
        <sz val="11"/>
        <color theme="1"/>
        <rFont val="Calibri"/>
        <family val="2"/>
        <scheme val="minor"/>
      </rPr>
      <t xml:space="preserve"> Entre 100 y 500 SMLMV</t>
    </r>
  </si>
  <si>
    <r>
      <rPr>
        <b/>
        <sz val="11"/>
        <color theme="1"/>
        <rFont val="Calibri"/>
        <family val="2"/>
        <scheme val="minor"/>
      </rPr>
      <t>Económico:</t>
    </r>
    <r>
      <rPr>
        <sz val="11"/>
        <color theme="1"/>
        <rFont val="Calibri"/>
        <family val="2"/>
        <scheme val="minor"/>
      </rPr>
      <t xml:space="preserve"> Mayor a 500 SMLMV</t>
    </r>
  </si>
  <si>
    <r>
      <rPr>
        <b/>
        <sz val="11"/>
        <color theme="1"/>
        <rFont val="Calibri"/>
        <family val="2"/>
        <scheme val="minor"/>
      </rPr>
      <t>Reputacional:</t>
    </r>
    <r>
      <rPr>
        <sz val="11"/>
        <color theme="1"/>
        <rFont val="Calibri"/>
        <family val="2"/>
        <scheme val="minor"/>
      </rPr>
      <t xml:space="preserve"> El riesgo afecta la imagen de la entidad internamente, de conocimiento general, nivel interno, de junta directiva y accionistas y/o de proveedores</t>
    </r>
  </si>
  <si>
    <t>Tipo de Implementación del Control</t>
  </si>
  <si>
    <t>Documentación del Control</t>
  </si>
  <si>
    <t>Atributos de Eficiencia</t>
  </si>
  <si>
    <t>Frecuencia de Aplicación del Control</t>
  </si>
  <si>
    <t>Evidencia del Control</t>
  </si>
  <si>
    <t>Valoración de Controles</t>
  </si>
  <si>
    <t>Análisis del Riesgo Inherente</t>
  </si>
  <si>
    <t>Identificación del Riesgo</t>
  </si>
  <si>
    <t>Impacto Residual</t>
  </si>
  <si>
    <t>Zona de Riesgo Residual</t>
  </si>
  <si>
    <t>Reducir (Transferir)</t>
  </si>
  <si>
    <t>Evaluación del Riesgo - Nivel del Riesgo Residual</t>
  </si>
  <si>
    <t>Estrategias para Combatir el Riesgo</t>
  </si>
  <si>
    <t>Fecha de Implementación
(El monitoreo y seguimiento será cuatrimestral)</t>
  </si>
  <si>
    <t>Mapa de Riesgos Institucional                                                                                                                                                                                                                         Mapa de Riesgos Institucional</t>
  </si>
  <si>
    <t>Corrupción</t>
  </si>
  <si>
    <t>SI</t>
  </si>
  <si>
    <t>NO</t>
  </si>
  <si>
    <t>SI / NO</t>
  </si>
  <si>
    <t>Criterios para Calificar el Riesgo de Corrupción</t>
  </si>
  <si>
    <t>¿Afecta el cumplimiento de metas y objetivos de la dependencia?</t>
  </si>
  <si>
    <t>¿Afecta el cumplimiento de la misión de la Entidad?</t>
  </si>
  <si>
    <t>¿Afecta el cumplimiento de la misión del sector al que pertenece la Entidad?</t>
  </si>
  <si>
    <t>¿Genera perdida de confianza de la Entidad, afectando su reputación ?</t>
  </si>
  <si>
    <t>¿Afecta la prestación del servicio?</t>
  </si>
  <si>
    <t>¿Afecta a los funcionarios del proceso?</t>
  </si>
  <si>
    <t>¿Da lugar al detrimento de la calidad de vida de la comunidad?</t>
  </si>
  <si>
    <t>¿Genera perdida de la información de la Entidad?</t>
  </si>
  <si>
    <t>¿Da lugar a procesos sancionatorios?</t>
  </si>
  <si>
    <t>¿Da lugar a procesos disciplinarios?</t>
  </si>
  <si>
    <t>¿Da lugar a procesos fiscales?</t>
  </si>
  <si>
    <t>¿Da lugar a procesos penales?</t>
  </si>
  <si>
    <t>¿Genera perdida de credibilidad del sector?</t>
  </si>
  <si>
    <t>¿Afecta la imagen regional?</t>
  </si>
  <si>
    <t>¿Afecta la imagen nacional?</t>
  </si>
  <si>
    <t>¿Genera daño ambiental?</t>
  </si>
  <si>
    <t>¿Genera perdida de recursos económicos?</t>
  </si>
  <si>
    <t>¿Genera intervención de los órganos de control, Fiscalía u otros?</t>
  </si>
  <si>
    <t>¿Ocasiona lesiones físicas o perdidas de vidas humanas?</t>
  </si>
  <si>
    <t>Respuestas Positivas</t>
  </si>
  <si>
    <t>Criterios de Impacto
(No aplica para riesgos de corrupción)</t>
  </si>
  <si>
    <t>Seguridad de la Información (Pérdida de Confidencialidad)</t>
  </si>
  <si>
    <t>Seguridad de la Información (Pérdida de la Integridad)</t>
  </si>
  <si>
    <t>Seguridad de la Información (Pérdida de la Disponibilidad)</t>
  </si>
  <si>
    <t>Activo de Información</t>
  </si>
  <si>
    <t>Tipo de Activo de Información</t>
  </si>
  <si>
    <t>Amenaza
(Situación)</t>
  </si>
  <si>
    <t>Vulnerabilidad
(Causa)</t>
  </si>
  <si>
    <t>Tipo Activos de Información</t>
  </si>
  <si>
    <t>Información</t>
  </si>
  <si>
    <t>Software</t>
  </si>
  <si>
    <t>Hardware</t>
  </si>
  <si>
    <t>Servicios</t>
  </si>
  <si>
    <t>Intangibles</t>
  </si>
  <si>
    <t>Componentes de Red</t>
  </si>
  <si>
    <t>Personas</t>
  </si>
  <si>
    <t>Instalaciones</t>
  </si>
  <si>
    <t>Explicación Tipo de Activo de Información</t>
  </si>
  <si>
    <t>Explicación de la Estrategia para Combatir el Riesgo</t>
  </si>
  <si>
    <t>Caracteristicas del Riesgo de Seguridad de la Información</t>
  </si>
  <si>
    <t>MAPA DE RIESGOS INSTITUCIONAL</t>
  </si>
  <si>
    <t>Frecuencia con la cual se realiza la actividad / Se presenta el evento (para riesgos de corrupción)</t>
  </si>
  <si>
    <r>
      <rPr>
        <b/>
        <sz val="11"/>
        <color theme="1"/>
        <rFont val="Calibri"/>
        <family val="2"/>
        <scheme val="minor"/>
      </rPr>
      <t>Casi seguro:</t>
    </r>
    <r>
      <rPr>
        <sz val="11"/>
        <color theme="1"/>
        <rFont val="Calibri"/>
        <family val="2"/>
        <scheme val="minor"/>
      </rPr>
      <t xml:space="preserve"> Mas de una vez al año.</t>
    </r>
  </si>
  <si>
    <r>
      <rPr>
        <b/>
        <sz val="11"/>
        <color theme="1"/>
        <rFont val="Calibri"/>
        <family val="2"/>
        <scheme val="minor"/>
      </rPr>
      <t>Probable:</t>
    </r>
    <r>
      <rPr>
        <sz val="11"/>
        <color theme="1"/>
        <rFont val="Calibri"/>
        <family val="2"/>
        <scheme val="minor"/>
      </rPr>
      <t xml:space="preserve"> Al menos una vez en el ultimo año.</t>
    </r>
  </si>
  <si>
    <r>
      <rPr>
        <b/>
        <sz val="11"/>
        <color theme="1"/>
        <rFont val="Calibri"/>
        <family val="2"/>
        <scheme val="minor"/>
      </rPr>
      <t>Posible:</t>
    </r>
    <r>
      <rPr>
        <sz val="11"/>
        <color theme="1"/>
        <rFont val="Calibri"/>
        <family val="2"/>
        <scheme val="minor"/>
      </rPr>
      <t xml:space="preserve"> Al menos una vez en los últimos dos años.</t>
    </r>
  </si>
  <si>
    <r>
      <rPr>
        <b/>
        <sz val="11"/>
        <color theme="1"/>
        <rFont val="Calibri"/>
        <family val="2"/>
        <scheme val="minor"/>
      </rPr>
      <t>Improbable:</t>
    </r>
    <r>
      <rPr>
        <sz val="11"/>
        <color theme="1"/>
        <rFont val="Calibri"/>
        <family val="2"/>
        <scheme val="minor"/>
      </rPr>
      <t xml:space="preserve"> Al menos una vez en los últimos 5 años.</t>
    </r>
  </si>
  <si>
    <r>
      <rPr>
        <b/>
        <sz val="11"/>
        <color theme="1"/>
        <rFont val="Calibri"/>
        <family val="2"/>
        <scheme val="minor"/>
      </rPr>
      <t>Rara vez:</t>
    </r>
    <r>
      <rPr>
        <sz val="11"/>
        <color theme="1"/>
        <rFont val="Calibri"/>
        <family val="2"/>
        <scheme val="minor"/>
      </rPr>
      <t xml:space="preserve"> No se ha presentado en los últimos cinco años.</t>
    </r>
  </si>
  <si>
    <t>Mensaje</t>
  </si>
  <si>
    <t>Automático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</si>
  <si>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</si>
  <si>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</si>
  <si>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</si>
  <si>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ejemplo Verificar, Validar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</si>
  <si>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</si>
  <si>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</si>
  <si>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Diligencie la columna anterior.</t>
  </si>
  <si>
    <t>Responsable 1</t>
  </si>
  <si>
    <t>Segregación</t>
  </si>
  <si>
    <t>Periodicidad</t>
  </si>
  <si>
    <t>Proposito</t>
  </si>
  <si>
    <t>Como se realiza la Act</t>
  </si>
  <si>
    <t>Desviaciones</t>
  </si>
  <si>
    <t>Asignado</t>
  </si>
  <si>
    <t>No Asignado</t>
  </si>
  <si>
    <t>Adecuado</t>
  </si>
  <si>
    <t>Inadecuado</t>
  </si>
  <si>
    <t>Oportuna</t>
  </si>
  <si>
    <t>Inoportuna</t>
  </si>
  <si>
    <t>Prevenir</t>
  </si>
  <si>
    <t>Detectar</t>
  </si>
  <si>
    <t>No es un control</t>
  </si>
  <si>
    <t>Confiable</t>
  </si>
  <si>
    <t>No Confiable</t>
  </si>
  <si>
    <t>Se investigan y resuelven oportunamente</t>
  </si>
  <si>
    <t>No se investigan y resuelven oportunamente</t>
  </si>
  <si>
    <t>Completa</t>
  </si>
  <si>
    <t>Incompleta</t>
  </si>
  <si>
    <t>No Existe</t>
  </si>
  <si>
    <t>Describa el control.</t>
  </si>
  <si>
    <t>Atributo</t>
  </si>
  <si>
    <t>Valor</t>
  </si>
  <si>
    <t>Calificación del Diseño del Control</t>
  </si>
  <si>
    <t>Rango de Calificación del Diseño del Control</t>
  </si>
  <si>
    <t>Acción a Realizar</t>
  </si>
  <si>
    <t>Rango de Calificación de la Ejecución del Control</t>
  </si>
  <si>
    <t>Rango Ejecución Control Corrupción</t>
  </si>
  <si>
    <r>
      <rPr>
        <b/>
        <sz val="11"/>
        <color theme="1"/>
        <rFont val="Calibri"/>
        <family val="2"/>
        <scheme val="minor"/>
      </rPr>
      <t>Fuerte =</t>
    </r>
    <r>
      <rPr>
        <sz val="11"/>
        <color theme="1"/>
        <rFont val="Calibri"/>
        <family val="2"/>
        <scheme val="minor"/>
      </rPr>
      <t xml:space="preserve"> El control se ejecuta de manera consistente por parte del responsable.</t>
    </r>
  </si>
  <si>
    <r>
      <rPr>
        <b/>
        <sz val="11"/>
        <color theme="1"/>
        <rFont val="Calibri"/>
        <family val="2"/>
        <scheme val="minor"/>
      </rPr>
      <t>Moderado =</t>
    </r>
    <r>
      <rPr>
        <sz val="11"/>
        <color theme="1"/>
        <rFont val="Calibri"/>
        <family val="2"/>
        <scheme val="minor"/>
      </rPr>
      <t xml:space="preserve"> El control se ejecuta algunas veces por parte del responsable.</t>
    </r>
  </si>
  <si>
    <r>
      <rPr>
        <b/>
        <sz val="11"/>
        <color theme="1"/>
        <rFont val="Calibri"/>
        <family val="2"/>
        <scheme val="minor"/>
      </rPr>
      <t>Débil =</t>
    </r>
    <r>
      <rPr>
        <sz val="11"/>
        <color theme="1"/>
        <rFont val="Calibri"/>
        <family val="2"/>
        <scheme val="minor"/>
      </rPr>
      <t xml:space="preserve"> El control no se ejecuta por parte del responsable.</t>
    </r>
  </si>
  <si>
    <t>Requiere Acciones para Fortalecer</t>
  </si>
  <si>
    <t>Solidez del Control</t>
  </si>
  <si>
    <t>Desplazamientos de Probabilidad e Impacto</t>
  </si>
  <si>
    <t>El control ayuda a disminuir directamente tanto la probabilidad como el impacto.</t>
  </si>
  <si>
    <t>El control ayuda a disminuir directamente la probabilidad e indirectamente el impacto.</t>
  </si>
  <si>
    <t>El control ayuda a disminuir directamente la probabilidad y el impacto no disminuye.</t>
  </si>
  <si>
    <t>El control no disminuye la probabilidad y el impacto disminuye directamente.</t>
  </si>
  <si>
    <t>El Control Ayuda a:</t>
  </si>
  <si>
    <t># de Filas que se Desplaza la Probabilidad en el Mapa de Calor / Riesgo</t>
  </si>
  <si>
    <t>¿Se deja evidencia o rastro de la ejecución del control, que permita a cualquier tercero con la evidencia, llegar a la misma conclusión?</t>
  </si>
  <si>
    <t>Reducir</t>
  </si>
  <si>
    <t>Compartir</t>
  </si>
  <si>
    <t>Acciones para mitigar el nivel de riesgo
(Indique al frente de la actividad, su peso porcentual) (Diligencie todas las acciones dentro de la misma celda)</t>
  </si>
  <si>
    <t>Procesos</t>
  </si>
  <si>
    <t>Alcance</t>
  </si>
  <si>
    <t>Objetivos  Estratégicos</t>
  </si>
  <si>
    <t>Establecer las políticas, lineamientos, directrices, planes, proyectos y recursos que orienten la gestión institucional y la coordinación del SDGR-CC, en cumplimiento de los objetivos, planes y proyectos institucionales en concordancia con la normatividad vigente.</t>
  </si>
  <si>
    <t>Inicia con la definición de políticas, lineamientos, actividades, recursos y herramientas para la planeación institucional, continua con la planeación de las actividades y recursos necesarios para la coordinación de Instancias del Sistema Distrital de Gestión de Riesgos y Cambio Climático, la selección de las acciones establecidas en el PDGRD-CC; hasta la formulación, seguimiento, provisión de planes, lineamientos y normas para la gestión de riesgos y cambio climático en el D.C., y la formulación y seguimiento de los lineamientos FONDIGER, finalizando con implementación de acciones para la mejora de la gestión institucional.</t>
  </si>
  <si>
    <t>Proporcionar lineamientos y servicios tecnológicos en materia de gestión de la información, mediante la administración de la infraestructura, los sistemas de información, redes monitoreo y las comunicaciones en forma oportuna, eficiente y transparente que permita la interoperabilidad, el gobierno abierto, el fortalecimiento, integración e implementación de la innovación en TI, para garantizar la disponibilidad, integridad y confidencialidad de la información en la realización de las actividades y cumplimiento de los objetivos estratégicos del IDIGER, en la toma de decisiones y la movilización institucional y social.</t>
  </si>
  <si>
    <t>Inicia con la definición de estrategias, políticas y lineamientos para la Gestión de TI, continúa con la planeación de las actividades y recursos necesarios de TICS para la Gestión de Riesgos y Cambio Climático hasta la toma de decisiones para la realización de actividades que incluyen las relacionadas con la Ingeniería de Software; administración, seguridad, soporte y operación del Sistema de Información de Gestión del Riego - SIRE, su desarrollo e Interoperabilidad con los Sistemas de Información Distritales permitiendo el acceso público y el ejercicio del Gobierno Abierto; la Administración de la Red de Telecomunicaciones de Emergencias del SDGR-CC y Operación, ampliación y Mantenimiento de las Redes de Monitoreo.</t>
  </si>
  <si>
    <t>Desarrollar acciones de la administración del talento humano, mediante la implementación y seguimiento de instrumentos para el cumplimiento de los objetivos institucionales relacionados.</t>
  </si>
  <si>
    <t>Inicia con la formulación e implementación de actividades orientadas a la Gestión del Talento Humano hasta la implementación de acciones de mejora.</t>
  </si>
  <si>
    <t>Definir, coordinar y ejecutar acciones mediante la divulgación interna y externa de mensajes movilizadores que promuevan una cultura de gestión de riesgos y adaptación al cambio climático para el posicionamiento del IDIGER como coordinador del SDGR-CC.</t>
  </si>
  <si>
    <t>Inicia con la formulación del Plan Estratégico de Comunicaciones y finaliza con el desarrollo de campañas, estrategias, piezas y acciones comunicativas.</t>
  </si>
  <si>
    <t>Gestionar  el conocimiento e innovación en el IDIGER mediante su identificación, almacenamiento, transformación y transferencia en la  formulación  y ejecución de los procesos para el mejoramiento organizacional y de  la prestación de los servicios de la entidad.</t>
  </si>
  <si>
    <t>Inicia con la identificación de fuentes de información y conocimiento clave y finaliza con la transferencia del conocimiento para contribuir a las buenas prácticas en función de la innovación institucional.</t>
  </si>
  <si>
    <t>Desde la identificación y caracterización de escenarios de riesgo, el análisis de riesgos de manera general y detallada, definición de medidas de reducción de riesgo, incluidas las acciones de monitoreo de riesgos en la ciudad.</t>
  </si>
  <si>
    <t xml:space="preserve">Planear, coordinar y ejecutar acciones que propendan por la mitigación del riesgo, la prevención del riesgo y la adaptación al cambio climático a través de intervenciones correctivas, prospectivas y de protección financiera para la reducción del riesgo y la adaptación al cambio climático de acuerdo a la Ley 1523 del 2012 y a la Ley 1931 del 2018, contribuyendo al desarrollo sostenible de la ciudad, la protección y el  mejoramiento de la calidad de vida de los ciudadanos. </t>
  </si>
  <si>
    <t>Inicia con la recopilación de información de línea base y la planeación de actividades que serán insumo de las actividades a ejecutar. Este proceso se desarrolla en el marco de la reducción de los escenarios del riesgo identificados, a través de intervenciones: a) prospectivas: Educación, Iniciativas de Participación Ciudadana, Gestión Local y Planificación sectorial; b)correctivas: obras de mitigación del riesgo y adaptación al cambio climático, Reasentamientos, adecuación de predios reasentados y Sistemas de Drenaje Pluvial Sostenible; c) de Protección Financiera; d) y de Adaptación al Cambio climático y Gestión de riesgos hidroclimáticos. Por último, se realiza la verificación, ajuste y retroalimentación de las actividades ejecutadas.</t>
  </si>
  <si>
    <t>Realizar acciones de preparación y ejecución para una oportuna y adecuada respuesta a emergencias y desastres, encaminadas a disminuir el impacto en las personas, los bienes, la infraestructura, los medios de subsistencia, la prestación de servicios o los recursos ambientales, materiales, económicas o ambientales, facilitando la implementación de la recuperación temprana.</t>
  </si>
  <si>
    <t>Desde la preparación para la coordinación e implementación de las actividades necesarias para la prestación de servicios de respuesta y atención de emergencias, ejecutando las actividades de soporte o funciones para coordinar, organizar y administrar emergencias y la preparación para la recuperación posterior a la emergencia según normatividad vigente aplicable al proceso de manejo de emergencias.</t>
  </si>
  <si>
    <t>Administrar los bienes y servicios de la entidad, mediante la correcta ejecución de los recursos para el efectivo funcionamiento de la infraestructura física y del parque automotor.</t>
  </si>
  <si>
    <t>Inicia con la formulación de los planes de la gestión administrativa y finaliza con las acciones de mejoramiento.</t>
  </si>
  <si>
    <t>Gestionar la adquisición de bienes y servicios para cumplir la misión y objetivos institucionales establecidos en los planes, programas y proyectos del IDIGER de acuerdo con la normatividad vigente.</t>
  </si>
  <si>
    <t>Inicia con la planeación de la contratación, continua con la selección, contratación, ejecución y finaliza con el cierre del expediente.</t>
  </si>
  <si>
    <t>Ejercer la defensa de los intereses de la Entidad a través de la adecuada asesoría jurídica y representación judicial y extrajudicial encaminada a la prevención el daño antijurídico.</t>
  </si>
  <si>
    <t>Este proceso abarca el análisis interno de los asuntos y problemas jurídicos relacionados con la actividad de la Entidad, el cual se realiza en los diferentes espacios intra e inter institucionales, hasta el ejercicio de la representación judicial y extrajudicial.</t>
  </si>
  <si>
    <t>Coordinar, administrar y controlar las operaciones presupuestales, de tesorería y contables del IDIGER y FONDIGER, mediante la aplicación de la normatividad legal vigente, para asegurar la calidad, confiabilidad, razonabilidad y oportunidad de la información financiera y presupuestal.</t>
  </si>
  <si>
    <t>Inicia con la ejecución de la operación financiera, continúa con el registro de la ejecución de los recursos, pago de obligaciones, identificación de ingresos, reconocimiento contable y presentación de los informes financieros hasta la implementación de las acciones de mejoramiento del IDIGER.</t>
  </si>
  <si>
    <t>Administrar la documentación que genera y recibe el IDIGER, mediante el cumplimiento de directrices emitidas por el Archivo de Bogotá, el Archivo General de la Nación y la normatividad vigente, para el manejo adecuado de la documentación, conservación, integridad y transparencia de las actividades de Gestión Documental.</t>
  </si>
  <si>
    <t>Inicia con la definición del diagnóstico, la elaboración y aplicación de instrumentos archivísticos y la estructuración de planes y programas de Gestión Documental y termina con la implementación de las acciones de mejora del proceso.</t>
  </si>
  <si>
    <t>Garantizar la atención a la ciudadanía mediante la generación e implementación de estrategias que permita orientar y dar respuesta de manera efectiva a los requerimientos de las partes interesadas.</t>
  </si>
  <si>
    <t>Inicia con la planeación de las actividades y recursos necesarios para la atención a la ciudadanía hasta el seguimiento de las mismas que incluyen las actividades relacionadas con la Administración, análisis de peticiones, quejas, reclamos, la defensoría de los derechos de la ciudadanía y la elaboración de seguimientos e informes.</t>
  </si>
  <si>
    <t>Evaluar la eficacia y eficiencia del Sistema de Control Interno de la entidad, de manera independiente y objetiva, mediante la aplicación de los roles asignados a la Oficina de Control Interno (Liderazgo estratégico, enfoque hacia la prevención, evaluación de la gestión del riesgo, relación con entes externos de control y el de evaluación y seguimiento), en el marco de aseguramiento y consultoría, para generar valor agregado y aportar al cumplimiento de los objetivos institucionales.</t>
  </si>
  <si>
    <t>Inicia con la identificación de necesidades y planeación de las actividades de la vigencia para la ejecución de los roles de la Oficina de Control Interno como evaluador independiente del Sistema de Control Interno, continua con la elaboración y aprobación del Plan Anual de Auditorias para la vigencia y su ejecución; la comunicación de resultados de los informes,  seguimiento a los planes de mejoramiento de la entidad y finaliza con el seguimiento a las actividades del Plan Anual de Auditorías y su adecuación y mejora de las actividades que le competen cuando aplique.</t>
  </si>
  <si>
    <t>No. 2: Fortalecer y promover el conocimiento del riesgo de desastres y efectos del cambio climático para la toma de decisiones frente a las medidas de reducción, manejo y adaptación en el Distrito de Capital.</t>
  </si>
  <si>
    <t>No. 1: Coordinar a los actores del SDGRCC con lineamientos, mecanismos, instrumentos y espacios de participación, para fortalecer el conocimiento y la reducción del riesgo, el manejo de emergencias y desastres, así como las medidas de adaptación al cambio climático en el Distrito Capital.</t>
  </si>
  <si>
    <t>No. 7: Fortalecer los procesos estratégicos, de apoyo y evaluación mediante la implementación de lineamientos que soporten la gestión misional en cumplimiento de los objetivos institucionales en el marco de la mejora continua.</t>
  </si>
  <si>
    <t>No. 6: Implementar la estrategia del servicio a la ciudadanía y a los grupos de interés del IDIGER, brindando soluciones integrales para el acceso a la información y mejora en la prestación de los servicios, procurando calidad, calidez y oportunidad en armonía con los principios de transparencia, prevención y lucha contra la corrupción</t>
  </si>
  <si>
    <t>No. 4: Fortalecer la identificación y ejecución de acciones de reducción del riesgo al igual que las medidas de adaptación al cambio climático en Bogotá D.C.</t>
  </si>
  <si>
    <t>No. 5: Fortalecer el manejo de emergencias, calamidades y/o desastres en el marco del SDGR – CC en Bogotá D.C.</t>
  </si>
  <si>
    <t>No. 3: Modernizar el sistema de Información de Gestión de Riesgos y Cambio Climático con enfoque de escenarios.</t>
  </si>
  <si>
    <r>
      <rPr>
        <b/>
        <sz val="10"/>
        <color theme="1"/>
        <rFont val="Arial"/>
        <family val="2"/>
      </rPr>
      <t>Código:</t>
    </r>
    <r>
      <rPr>
        <sz val="10"/>
        <color theme="1"/>
        <rFont val="Arial"/>
        <family val="2"/>
      </rPr>
      <t xml:space="preserve"> DE-FT-13</t>
    </r>
  </si>
  <si>
    <t>Generar conocimiento del Riesgo y los efectos de cambio climático mediante el análisis de información general y detallada para definir acciones de reducción de riesgo, adaptación al cambio climático y manejo de desastres en la
ciudad.</t>
  </si>
  <si>
    <t>Dependencia(s) / Grupo(s) Responsable(s)</t>
  </si>
  <si>
    <t>Valoración de Controles de Corrupción                                                                                                                                                                                                                                          Valoración de Controles de Corrupción</t>
  </si>
  <si>
    <t>Proyecto de Inversión</t>
  </si>
  <si>
    <t>Plan de Acción Anual por Proceso</t>
  </si>
  <si>
    <t>Plan de Acción Acuerdo 790 de 2020</t>
  </si>
  <si>
    <t>Plan Anual de Adquisiciones</t>
  </si>
  <si>
    <t>Plan Anual de Vacantes</t>
  </si>
  <si>
    <t>Plan de Previsión de Recursos Humanos</t>
  </si>
  <si>
    <t>Plan Institucional de Archivo - PINAR</t>
  </si>
  <si>
    <t>Plan Institucional de Capacitación</t>
  </si>
  <si>
    <t>Plan de Incentivos Institucionales</t>
  </si>
  <si>
    <t>Plan de Trabajo Anual en Seguridad y Salud en el Trabajo</t>
  </si>
  <si>
    <t>Plan Anticorrupción y de Atención al Ciudadano</t>
  </si>
  <si>
    <t>Plan de Tratamiento de Riesgos de Seguridad y Privacidad de la Información</t>
  </si>
  <si>
    <t>Plan de Seguridad y Privacidad de la Información</t>
  </si>
  <si>
    <t>Plan de Mejoramiento Institucional</t>
  </si>
  <si>
    <t>Plan de Mejoramiento de Entes de Control</t>
  </si>
  <si>
    <t>Plan de Participación Ciudadana</t>
  </si>
  <si>
    <t>Plan Anual de Auditoría</t>
  </si>
  <si>
    <t>Plan de Acción MIPG - SGC</t>
  </si>
  <si>
    <t>Otros:</t>
  </si>
  <si>
    <t>Plan Estratégico de TIC - PETI</t>
  </si>
  <si>
    <t>Plan Estratégico Institucional - PEI</t>
  </si>
  <si>
    <t>Plan Estratégico de Talento Humano</t>
  </si>
  <si>
    <t>Plan Estadístico Distrital</t>
  </si>
  <si>
    <t>Plan Distrital de Gestión del Riesgo de Desastres y del Cambio Climático</t>
  </si>
  <si>
    <t>Objetivo Estratégico Asociado al Proceso:</t>
  </si>
  <si>
    <t>Plan de Emergencias de la Entidad</t>
  </si>
  <si>
    <t>Marque con una "X" los planes, programas o proyectos asociados al Proceso:</t>
  </si>
  <si>
    <t xml:space="preserve">Otros: </t>
  </si>
  <si>
    <t>Fuga de Capital Intelectual</t>
  </si>
  <si>
    <t>Para Bloqueo de Listas</t>
  </si>
  <si>
    <t>Plan de Gestión Integral de Residuos</t>
  </si>
  <si>
    <t>% de Avance del Proceso</t>
  </si>
  <si>
    <t>% de Avance OCI</t>
  </si>
  <si>
    <r>
      <rPr>
        <b/>
        <sz val="10"/>
        <color theme="1"/>
        <rFont val="Arial"/>
        <family val="2"/>
      </rPr>
      <t>Página:</t>
    </r>
    <r>
      <rPr>
        <sz val="10"/>
        <color theme="1"/>
        <rFont val="Arial"/>
        <family val="2"/>
      </rPr>
      <t xml:space="preserve"> 9 de 9</t>
    </r>
  </si>
  <si>
    <r>
      <rPr>
        <b/>
        <sz val="10"/>
        <color theme="1"/>
        <rFont val="Arial"/>
        <family val="2"/>
      </rPr>
      <t>Página:</t>
    </r>
    <r>
      <rPr>
        <sz val="10"/>
        <color theme="1"/>
        <rFont val="Arial"/>
        <family val="2"/>
      </rPr>
      <t xml:space="preserve"> 8 de 9</t>
    </r>
  </si>
  <si>
    <r>
      <rPr>
        <b/>
        <sz val="10"/>
        <color theme="1"/>
        <rFont val="Arial"/>
        <family val="2"/>
      </rPr>
      <t>Página:</t>
    </r>
    <r>
      <rPr>
        <sz val="10"/>
        <color theme="1"/>
        <rFont val="Arial"/>
        <family val="2"/>
      </rPr>
      <t xml:space="preserve"> 7 de 9</t>
    </r>
  </si>
  <si>
    <r>
      <rPr>
        <b/>
        <sz val="10"/>
        <color theme="1"/>
        <rFont val="Arial"/>
        <family val="2"/>
      </rPr>
      <t>Página:</t>
    </r>
    <r>
      <rPr>
        <sz val="10"/>
        <color theme="1"/>
        <rFont val="Arial"/>
        <family val="2"/>
      </rPr>
      <t xml:space="preserve"> 6 de 9</t>
    </r>
  </si>
  <si>
    <r>
      <rPr>
        <b/>
        <sz val="10"/>
        <color theme="1"/>
        <rFont val="Arial"/>
        <family val="2"/>
      </rPr>
      <t>Página:</t>
    </r>
    <r>
      <rPr>
        <sz val="10"/>
        <color theme="1"/>
        <rFont val="Arial"/>
        <family val="2"/>
      </rPr>
      <t xml:space="preserve"> 5 de 9</t>
    </r>
  </si>
  <si>
    <r>
      <rPr>
        <b/>
        <sz val="10"/>
        <color theme="1"/>
        <rFont val="Arial"/>
        <family val="2"/>
      </rPr>
      <t>Página:</t>
    </r>
    <r>
      <rPr>
        <sz val="10"/>
        <color theme="1"/>
        <rFont val="Arial"/>
        <family val="2"/>
      </rPr>
      <t xml:space="preserve"> 4 de 9</t>
    </r>
  </si>
  <si>
    <r>
      <rPr>
        <b/>
        <sz val="10"/>
        <color theme="1"/>
        <rFont val="Arial"/>
        <family val="2"/>
      </rPr>
      <t>Página:</t>
    </r>
    <r>
      <rPr>
        <sz val="10"/>
        <color theme="1"/>
        <rFont val="Arial"/>
        <family val="2"/>
      </rPr>
      <t xml:space="preserve"> 3 de 9</t>
    </r>
  </si>
  <si>
    <r>
      <rPr>
        <b/>
        <sz val="10"/>
        <color theme="1"/>
        <rFont val="Arial"/>
        <family val="2"/>
      </rPr>
      <t>Página:</t>
    </r>
    <r>
      <rPr>
        <sz val="10"/>
        <color theme="1"/>
        <rFont val="Arial"/>
        <family val="2"/>
      </rPr>
      <t xml:space="preserve"> 2 de 9</t>
    </r>
  </si>
  <si>
    <r>
      <rPr>
        <b/>
        <sz val="10"/>
        <color theme="1"/>
        <rFont val="Arial"/>
        <family val="2"/>
      </rPr>
      <t>Página:</t>
    </r>
    <r>
      <rPr>
        <sz val="10"/>
        <color theme="1"/>
        <rFont val="Arial"/>
        <family val="2"/>
      </rPr>
      <t xml:space="preserve"> 1 de 9</t>
    </r>
  </si>
  <si>
    <t>Punto de Riesgo</t>
  </si>
  <si>
    <t>Analisis del Riesgo Inherente</t>
  </si>
  <si>
    <t>Criterios de Impacto
(No aplica para riesgos de corrupción, LA/FT y corrupción en Trámites, OPA's y CAIP)</t>
  </si>
  <si>
    <t>% de Probabilidad Inicial</t>
  </si>
  <si>
    <t>% de Impacto Inicial</t>
  </si>
  <si>
    <t>Calculo de Probabilidad Residual (%)</t>
  </si>
  <si>
    <t>Calculo de Impacto Residual (%)</t>
  </si>
  <si>
    <t>% Inicial de Valoración del Control</t>
  </si>
  <si>
    <t>Solidez del Conjunto de  Controles</t>
  </si>
  <si>
    <t>Promedio de la Solidez del Conjunto de  Controles</t>
  </si>
  <si>
    <t>Acciones para Mitigar el Nivel de Riesgo</t>
  </si>
  <si>
    <t>Factores Internos (Análisis DOFA)</t>
  </si>
  <si>
    <t>Factores Externos (Análisis DOFA)</t>
  </si>
  <si>
    <t>Factores Políticos</t>
  </si>
  <si>
    <t>Factores Sociales</t>
  </si>
  <si>
    <t>Factores Legales</t>
  </si>
  <si>
    <t>Plan Estratégico de Seguridad Vial</t>
  </si>
  <si>
    <t>Factores Económicos</t>
  </si>
  <si>
    <t>Factores Tecnológicos</t>
  </si>
  <si>
    <t>Factores Ecológicos</t>
  </si>
  <si>
    <t>Factores Externos (Análisis PESTEL)</t>
  </si>
  <si>
    <t>Análisis Cuantitativo del Apetito, Tolerancia y Capacidad del Riesgo</t>
  </si>
  <si>
    <t>Unidad de Medida
del Apetito, Tolerancia y Capacidad del Riesgo</t>
  </si>
  <si>
    <t>Justificación
(Explique los argumentos que justifican los valores establecidos de apetito, tolerancia y capacidad del riesgo)</t>
  </si>
  <si>
    <t>Apetito del Riesgo
(Rango de Valores)</t>
  </si>
  <si>
    <t>Tolerancia del Riesgo
(Rango de Valores)</t>
  </si>
  <si>
    <t>Capacidad del Riesgo
(Rango de Valores)</t>
  </si>
  <si>
    <t>Periodo de Tiempo de la Capacidad del Riesgo</t>
  </si>
  <si>
    <t>Responsable de Ejecutar el Control</t>
  </si>
  <si>
    <t>Complemento</t>
  </si>
  <si>
    <t>Sin Control</t>
  </si>
  <si>
    <t>Ubicación de la(s) Evidencia(s) de la Ejecución del Control</t>
  </si>
  <si>
    <t>Fuente(s) de Información para la Ejecución del Control</t>
  </si>
  <si>
    <t>¿Cómo se investigan y resuelven las observaciones, desviaciones o diferencias identificadas como resultado de la ejecución del control?</t>
  </si>
  <si>
    <t>Atributos Informativos / Cualitativos (No afectan la valoración)</t>
  </si>
  <si>
    <t>Acción a Ejecutar</t>
  </si>
  <si>
    <r>
      <rPr>
        <b/>
        <sz val="10"/>
        <color theme="1"/>
        <rFont val="Arial"/>
        <family val="2"/>
      </rPr>
      <t>Vigente desde:</t>
    </r>
    <r>
      <rPr>
        <sz val="10"/>
        <color theme="1"/>
        <rFont val="Arial"/>
        <family val="2"/>
      </rPr>
      <t xml:space="preserve"> 24/04/2023</t>
    </r>
  </si>
  <si>
    <r>
      <rPr>
        <b/>
        <sz val="10"/>
        <color theme="1"/>
        <rFont val="Arial"/>
        <family val="2"/>
      </rPr>
      <t>Versión:</t>
    </r>
    <r>
      <rPr>
        <sz val="10"/>
        <color theme="1"/>
        <rFont val="Arial"/>
        <family val="2"/>
      </rPr>
      <t xml:space="preserve"> 15</t>
    </r>
  </si>
  <si>
    <t>Corrupción en Trámites, OPAs y Consultas de Acceso a la Información Pública</t>
  </si>
  <si>
    <t>Periodicidad de Ejecución del Control</t>
  </si>
  <si>
    <t>Proposito del Control</t>
  </si>
  <si>
    <t>Como se Ejecuta el Control</t>
  </si>
  <si>
    <t>Observaciones o Desviaciones Resultantes de Ejecutar el Control</t>
  </si>
  <si>
    <t>Evidencias de la Ejecución del Control</t>
  </si>
  <si>
    <t>Descripción del Control
(Exclusivo para Riesgos de Gestión, Estrategicos, Seguridad de la Información y Fuga de Capital Intelectual</t>
  </si>
  <si>
    <t>Descripción del Control (Exclusivo para Riesgos de Corrupción)</t>
  </si>
  <si>
    <t>REPORTE DE LA EJECUCIÓN DE LOS CONTROLES</t>
  </si>
  <si>
    <t>PORCENTAJE PROGRAMADO POR PERIODO</t>
  </si>
  <si>
    <t>EFICIENCIA EN LA EJECUCION DEL MAPA DE RIESGOS</t>
  </si>
  <si>
    <t>PROMEDIO CUMPLIMIENTO DEL MAPA DE RIESGOS (EFICACIA)</t>
  </si>
  <si>
    <t>X</t>
  </si>
  <si>
    <t>Insuficiencia de programas y planes de capacitación que mejoren y actualicen la formación del personal vinculado a la OCI.</t>
  </si>
  <si>
    <t xml:space="preserve">Debilidades por parte de la línea estrategica de defensa en el desarrollo de responsabilidades para la  emisión, revisión, validación y supervisión del cumplimiento de políticas en materia de control interno, gestión del riesgo, seguimientos a la gestión y auditoría interna para toda la entidad.
</t>
  </si>
  <si>
    <t>Limitación en el Plan anual de Auditoria a causa de Insuficiencia de personal idoneo que garantice la experticia necesaria para evaluar el universo de auditoria.</t>
  </si>
  <si>
    <t>Alta rotación de personal a causa de herramientas insuficientes para el desarrollo y permanencia del talento humano.</t>
  </si>
  <si>
    <t>Existecia de planta de personal en la OCI con diversidad de destrezas, experiencia y conocimientos que  garantizan el cumplimiento de las funciones y obligaciones del area.</t>
  </si>
  <si>
    <t>Formulación y aplicación de los instrumentos técnicos y administrativos que hacen parte del Sistema de Control Interno en el Instituto Distrital de Gestión de Riesgos y Cambio Climático- IDIGER ( Estatuto de auditoría interna, plan anual de auditoría vigente, código de ética)</t>
  </si>
  <si>
    <t>Formulación y aplicación de los roles de la Oficina de Control Interno del Instituto Distrital de Gestión de Riesgos y Cambio Climático- IDIGER (Rol de liderazgo estratégico, enfoque hacia la prevención, evaluación de la gestión del riesgo, evaluación y seguimiento y relación con entes externos de control)</t>
  </si>
  <si>
    <t>Formulación y aplicación de la política de administración del riesgo y la respuesta al riesgo para el Instituto Distrital de Gestión de Riesgos y Cambio Climático- IDIGER</t>
  </si>
  <si>
    <t>Creacion, formalización y aplicación del Comité Institucional de Coordinación de Control Interno del IDIGER, como escenario para la presentación de informes producto de procesos de auditoría y de otros seguimientos, aportando información clave con enfoque en riesgos para evaluar el Sistema de Control Interno institucional por parte de la Línea Estratégica y generación de alertas sobre posibles incumplimientos, retrasos u otras situaciones de riesgo para la entidad.</t>
  </si>
  <si>
    <t>Creacion, formalización y aplicación del Comité Institucional de Gestión y Desempeño como escenario de la OCI para aportar información de sus seguimientos, dependiendo de las agendas que se desarrollen, así como desplegar acciones de asesoría y acompañamiento en temas como la gestión del riesgo, indicadores, planes de mejoramiento u otros que permita el fortalecimiento de MIPG.</t>
  </si>
  <si>
    <t>Participacion en comites Directivos y otros comites institucionales con voz pero sin voto permitiendo emitir opiniones en términos de asesoramiento o recomendación, las cuales deben ser analizadas por parte de los miembros del comité en cuanto a su pertinencia y viabilidad como apoyo a la toma de decisiones</t>
  </si>
  <si>
    <t>Proceso de evaluación independiente formalizado dentro del mapa de procesos de la entidad</t>
  </si>
  <si>
    <t>Limitación en la aplicación de pruebas de auditoria, o trabajos de aseguramiento en general (informes de ley o seguimiento) en sitio o pérdida de informacion por daños en las infraestructuras técnologicas, por situaciones de orden publico, emergencias sanitarias, desatrastes naturales, entre otros,  que restrinjan la asistencia a las instalaciones de la Entidad y/o el acceso a la información.</t>
  </si>
  <si>
    <t xml:space="preserve">Establecimiento de normativa externa cambiante que incide en el trabajo de la OCI y en la evaluación del sistema de control Interno, asi como la normativa que pueda relacionarse con la misonalidad de la entidad, se convierte en amaneza si no existe cultura del consuta y actualización por parte de los integrantes de la OCI con el fin de tener las herramientas y el conocimiento actualizado para desempeñar los roles de la oficina. </t>
  </si>
  <si>
    <t>Fallas en los sistemas dipuestos para el desempeño laboral de los servidores y contratistas de la OCI bien sea de manera presencial o remota para el desarrollo de su trabajo, funciones y objetos contractuales. 
Igualmente si se presentan fallas en los aplicativos o sistemas dispuestos por los entes de control o lideres de politica para el reporte de informacion institucional (Por ejemplo SIVICOF para el reporte de la cuenta mensual o anual, el FURAG para reportar la informacion relacionda con la dimensión de control Interno, etc) se puden presentar riesgos relacionados con imcumplimientos normativos o disposición  de la informacion que debe ser presentada por la entidad.</t>
  </si>
  <si>
    <t xml:space="preserve"> Que la información dipuesta y/o publicada en la página web a los grupos de valor se dañe, pierda, modifique.</t>
  </si>
  <si>
    <t>Existe un cúmulo importante de lineamientos, políticas y herramientas diseñadas por los líderes de política Nacional (DAFP) y Distrital (Secretaría General de la Alcaldía Mayor de Bogotá) que son utililes para el desarrollo y consulta de los integrantes de la OCI.</t>
  </si>
  <si>
    <t>En el contexto Distrital la Secretaría General de la Alcaldía Mayor de Bogotá genera diversos espacios de capacitación en temas relacionados con el MIPG y el sistema de control interno que los integrantes de la OCI pueden aprovchar para mantener actulizados sus conocimientos.</t>
  </si>
  <si>
    <t>El sistema de control interno y el control externo (fiscal) se encuentran cada vez mas relacionados para la salvaguarda de los bienes y servicios públicos Estatales, lo que implica que desde la OCI se proponda por generar productos o resultados que generen cada vez más valor a la organización desde la ejecución de los roles asignados.</t>
  </si>
  <si>
    <t>Posibles cambios de gobierno en el corto plazo que puede hacer variar la estrategia organizacional</t>
  </si>
  <si>
    <t xml:space="preserve">Modificaciones en el presupuesto asignado que genere un riesgo en la disminucion de recursos para la gestion de auditoira interna. </t>
  </si>
  <si>
    <t>Adopión de la política de integridad como elemento esencial en la implementación de MIPG, el direccionamiento estratégico y la planeación institucional, estableciendo lineamientos y estrategias preventivas para garantizar la gestión íntegra en el servicio público, reflejado en la planeación estratégica del talento humano, con actividades orientadas a mejorar el comportamiento ético de sus servidores y contratistas en función de los intereses públicos.</t>
  </si>
  <si>
    <t>Insuficiencia y/o falencias de los servicios de TI de la entidad que generen riesgo en la ejecución de las pruebas de audioria necesarias para la evaluacion independiente.</t>
  </si>
  <si>
    <t>Implementación de mecanismos, estrategias, planes que incorporen medidas institucionales para atender los lineamientos para una gestión ambiental, tales como el Plan Institucional Ambiental PIGA u otros que se consideren pertinentes</t>
  </si>
  <si>
    <t>Incumplimiento noramtivo por falta de ajuste general de contenidos desactualizaciones normativas o nuevos contenidos</t>
  </si>
  <si>
    <t xml:space="preserve">Elaboración y apobación del Plan Anual de Auditorias mediante Identificación de unidades auditables para la planeación de las actividades de evaluación independiente para la vigencia
</t>
  </si>
  <si>
    <t>Falta de aprobación del PAA por parte del CICCI</t>
  </si>
  <si>
    <t xml:space="preserve">Falta de eleboracion del PAA por parte de la OCI </t>
  </si>
  <si>
    <t>Afectacion reputacional por la no aprobación o aprobación extemporanea del Plan Anual de Auditoria</t>
  </si>
  <si>
    <t>Baja: La actividad que conlleva el riesgo se ejecuta de 3 a 24 veces por año</t>
  </si>
  <si>
    <t>Elaborar, comunicar y publicar los informes de Auditoría Interna y seguimientos y desarrollo de los roles de la Oficina de Control Interno (Liderazgo estratégico, enfoque hacia la prevención, evaluación de la gestión del riesgo, relación con entes externos de control y el de evaluación y seguimiento) de acuerdo al Plan de Auditorías aprobado</t>
  </si>
  <si>
    <t>No publicación en el repositorio oficial de transparencia de los informes de la OCI</t>
  </si>
  <si>
    <t>Incumplimiento del Plan Anual de Auditoria
Incumplimeitno d elos instrumentos técnicos de control interno</t>
  </si>
  <si>
    <t>Afectación reputacional por el incumplimiento en la ejecucion, comunicación y/o publicación de los informes de Auditoría Interna y seguimientos y desarrollo de los roles de la Oficina de Control Interno (Liderazgo estratégico, enfoque hacia la prevención, evaluación de la gestión del riesgo, relación con entes externos de control y el de evaluación y seguimiento) de acuerdo al Plan de Auditorías aprobado</t>
  </si>
  <si>
    <t>Media: La actividad que conlleva el riesgo se ejecuta de 24 a 500 veces por año</t>
  </si>
  <si>
    <t>Elaborar, presentar y publicar los informes de
Auditoría Interna y seguimientos y desarrollo
de los roles de la Oficina de Control Interno
(Liderazgo estratégico, enfoque hacia la
prevención, evaluación de la gestión del riesgo,
relación con entes externos de control y el
de evaluación y seguimiento) de acuerdo
al Plan de Auditorías aprobado</t>
  </si>
  <si>
    <t>Por alteración total o parcial de los resultados de informes de seguimiento, evaluación y/o auditoría producidos por la Oficina de Control Interno, con el fin de evitar la detección de hallazgos, prácticas indebidas, o manejos inapropiados en la gestión institucional, para beneficio propio o particular.</t>
  </si>
  <si>
    <t>1. Falta de apropiación de los valores institucionales por parte del auditor
2. Desconocimiento del Código de ética del Auditor del IDIGER.
3. Realización de ejercicios de auditoría, seguimientos e informes de ley, con conflictos de interés, ofrecimiento de dádivas a cambio</t>
  </si>
  <si>
    <t>Posibilidad de afectación económica y reputacional por la alteración total o parcial de los resultados de informes de seguimiento, evaluación y/o auditoría producidos por la Oficina de Control Interno, con el fin de evitar la detección de hallazgos, prácticas indebidas, o manejos inapropiados en la gestión institucional, para beneficio propio o particular, debido a la falta de apropiación de los valores institucionales por parte del auditor, desconocimiento del Código de ética del Auditor del IDIGER y  realización de ejercicios de auditoría, seguimientos e informes de ley, con conflictos de interés, ofrecimiento de dádivas a cambio</t>
  </si>
  <si>
    <t>Rara vez: No se ha presentado en los últimos cinco años.</t>
  </si>
  <si>
    <t>Reputacional: El riesgo afecta la imagen de la entidad con algunos usuarios de relevancia frente al logro de los objetivos</t>
  </si>
  <si>
    <t>29</t>
  </si>
  <si>
    <t>30</t>
  </si>
  <si>
    <t>84</t>
  </si>
  <si>
    <t xml:space="preserve">Unidad </t>
  </si>
  <si>
    <t>53</t>
  </si>
  <si>
    <t>54</t>
  </si>
  <si>
    <t>Los valores establecidos para el apetito y tolerancia de este riesgo de gestión son númericos, y atienten a cantidad de actividades relacionadas con los roles de direccionmiento estrategico, atencion con entes externos de control y seguimiento y enfoque hacia la prevención que pueden ser ejecutadas sin ser incluidas y/o aprobadas en el Plan Anual de Auditoria por ser actividades ejecutadas a demanda.</t>
  </si>
  <si>
    <t>Los valores establecidos para el apetito y tolerancia de este riesgo de gestión son númericos, y atienten a cantidad de actividades relacionadas con los roles de evaluacion y seguimiento y gestion del riesgo aprobadas por el CICCI y las cuales deben ser ejecutadas, comunicadas y publicadas.</t>
  </si>
  <si>
    <t>La Jefe de la Oficina de Control Interno</t>
  </si>
  <si>
    <t xml:space="preserve">Durante el mes de diciembre del año inmediatamente anterior, elabora y presenta para aprobación del CICCI el Plan Anual de Auditoria, con el fin de asegurar que este comite ejersa sus funciones de  asesoría e instancia decisoria en los asuntos de control interno.  </t>
  </si>
  <si>
    <t>En caso de existir alguna modificacion del  PAA aprobado el CICCI debera conocer y aprovar cada una de estas modificaciones y se elabora una nueva version del PAA el cual  es publicado en el link de transparencia de la entidad.</t>
  </si>
  <si>
    <t xml:space="preserve"> link de tranparencia, carpeta NAS Oficina de Control Interno. </t>
  </si>
  <si>
    <t xml:space="preserve">PAA, publicado en el link de tranparencia. Actas de reunión de CICCI </t>
  </si>
  <si>
    <t>El jefe de la oficina de control interno presenta ante el Comité de Coordinación de Control interno  las modificaciones realizadas al PAA, las cuales son analizadas y aprobadas por el CICCI mediante Acta de Comité. Las Modificaciones son públicas como una nueva versión en el link de transparencia y en el repositorio de información carpeta NAS Oficina de Control Interno.</t>
  </si>
  <si>
    <t xml:space="preserve">La Jefe de la Oficina de Control Interno y profesionales de la OCI </t>
  </si>
  <si>
    <t>De manera quincenal, realizan ejercisios de autocontrol  con el fin de hacer seguimiento al cumplimeitno de las actividades del PAA,  detectar desviaciones en los avances y planificar las acciones requeridas para su cumplimiento</t>
  </si>
  <si>
    <t xml:space="preserve">En caso de identificar  riesgo de incumplimiento se evalua y se palnifican las acciones correctivas las cuales quedan documentadas como compromisos que son evaluados en la siguiente sesión de autocontrol </t>
  </si>
  <si>
    <t xml:space="preserve">carpeta NAS Oficina de Control Interno. </t>
  </si>
  <si>
    <t>Plan Anual de Auditoria. Actas de reunión de autocontrol</t>
  </si>
  <si>
    <t xml:space="preserve">La Jefe de la Oficina de Control Interno y profesionales de la OCI, De manera quincenal, realizan ejercisios de autocontrol  con el fin de hacer seguimiento al cumplimeitno de las actividades del PAA,  detectar desviaciones en los avances y planificar las acciones requeridas para su cumplimiento, En caso de identificar  riesgo de incumplimiento se evalua y se palnifican las acciones correctivas las cuales quedan documentadas como compromisos que son evaluados en la siguiente sesión de autocontrol </t>
  </si>
  <si>
    <t>El equipo auditado</t>
  </si>
  <si>
    <t xml:space="preserve">Despues de la reunión de cierre de cada uno de los ejercicios de auditoria interna </t>
  </si>
  <si>
    <t xml:space="preserve">con el proposito de identificar riesgos de corrupción e icumplimientos del código de ética y estatuto de auditoria interna </t>
  </si>
  <si>
    <t xml:space="preserve"> diligencian el cuestionario de percepción del auditado respecto del trabajo de auditoría realizada por la oficina de control interno, mediente las siguientes preguntas: ¿El (los/las) integrantes del equipo de auditoría solicitaron directa o indirectamente al(los/las) responsable(s) del proceso auditado favores, regalos, dádivas o dinero a cambio de ocultar, distorsionar o tergiversar, situaciones observadas en desarrollo del proceso de auditoría?
¿El (los/las) integrantes del equipo de auditoría incumplieron algún requerimiento establecido para su labor de auditoría interna dispuesto en el Código de Ética del Auditor y el Estatuto de Auditoría Interna?
</t>
  </si>
  <si>
    <t xml:space="preserve">Estas evaluaciones son consolidadas y remitidas a la Dirección General para su conocimiento </t>
  </si>
  <si>
    <t>cuestionario de percepción del auditado respecto del trabajo de auditoría realizada por la oficina de control interno</t>
  </si>
  <si>
    <t xml:space="preserve">El equipo auditor </t>
  </si>
  <si>
    <t>Previo a la ejecución de los trabajos de auditoria</t>
  </si>
  <si>
    <t xml:space="preserve">con el proposito de asegurar el compromiso de cumplir y aplicar lo establecido en el Código de Ética del auditor interno del IDIGER, así como lo señalado en el Estatuto de Auditoria Interna del IDIGER, 
</t>
  </si>
  <si>
    <t xml:space="preserve">declaran  mediente formato de declaración de independencia, confidencialidad y no conflicto de intereses del auditor interno
• No aceptar regalos o dadivas para favorecer a terceros con mi trabajo realizado. 
• No retardar injustificadamente el trabajo encomendado. 
• No modificar injustificadamente los resultados de las auditorías a realizar. 
• No recibir influencia externa en el trabajo a ejecutar. 
• Excusarme de participar en actividades cuando no tengan la independencia exigida o la pierdan en el transcurso del trabajo a efectuar. 
• Informar los resultados de mi trabajo y cumplir con los procedimientos pertinentes. </t>
  </si>
  <si>
    <t xml:space="preserve">Si el Jefe de Control Interno determina que la independencia u objetividad se viese comprometida de hecho o en apariencia, los detalles del impedimento deben darse a conocer a las partes correspondientes.
</t>
  </si>
  <si>
    <t xml:space="preserve"> formato de declaración de independencia, confidencialidad y no conflicto de intereses del auditor interno</t>
  </si>
  <si>
    <t>Fuerte = El control se ejecuta de manera consistente por parte del responsable.</t>
  </si>
  <si>
    <t>Oficina de Control Interno</t>
  </si>
  <si>
    <t>1) 31/12/2024</t>
  </si>
  <si>
    <t xml:space="preserve">1) La OCI de manera semestral evalua La atencion  de peticiones, quejas, reclamos o sugerencias - PQRS, relacionadas con posibles actos de corrupción, dando cumplimiento a lo establecido en la Ley 1952 de 2019, artículo 86, Ley 906 de 2004, artículo 67 y Ley 1474 de artículo 76. </t>
  </si>
  <si>
    <t>PRIMER REPORTE - PERIODO DEL 1 DE ENERO AL 15 DE ABRIL DE 2024</t>
  </si>
  <si>
    <t>SEGUNDO REPORTE - PERIODO DEL 16 DE ABRIL AL 15 DE AGOSTO DE 2024</t>
  </si>
  <si>
    <t>TERCER REPORTE - PERIODO DEL 16 DE AGOSTO AL 31 DE DICIEMBRE DE 2024</t>
  </si>
  <si>
    <t>Periodo del 1 de Enero al 15 de Abril de 2024</t>
  </si>
  <si>
    <t>Periodo del 16 de Abril al 15 de Agosto de 2024</t>
  </si>
  <si>
    <t>Periodo del 16 de Agosto al 31 de Diciembre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</si>
</sst>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5"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Narrow"/>
      <family val="2"/>
    </font>
    <font>
      <b/>
      <sz val="11"/>
      <color theme="1"/>
      <name val="Arial Narrow"/>
      <family val="2"/>
    </font>
    <font>
      <sz val="11"/>
      <name val="Arial Narrow"/>
      <family val="2"/>
    </font>
    <font>
      <sz val="10"/>
      <color theme="1"/>
      <name val="Arial Narrow"/>
      <family val="2"/>
    </font>
    <font>
      <b/>
      <sz val="14"/>
      <name val="Arial Narrow"/>
      <family val="2"/>
    </font>
    <font>
      <b/>
      <sz val="11"/>
      <name val="Arial Narrow"/>
      <family val="2"/>
    </font>
    <font>
      <sz val="9"/>
      <name val="Century Gothic"/>
      <family val="2"/>
    </font>
    <font>
      <b/>
      <sz val="22"/>
      <color theme="0"/>
      <name val="Calibri"/>
      <family val="2"/>
      <scheme val="minor"/>
    </font>
    <font>
      <sz val="16"/>
      <color theme="1"/>
      <name val="Calibri"/>
      <family val="2"/>
      <scheme val="minor"/>
    </font>
    <font>
      <sz val="10"/>
      <color theme="1"/>
      <name val="Calibri"/>
      <family val="2"/>
      <scheme val="minor"/>
    </font>
    <font>
      <b/>
      <sz val="12"/>
      <name val="Calibri"/>
      <family val="2"/>
      <scheme val="minor"/>
    </font>
    <font>
      <sz val="11"/>
      <color theme="0"/>
      <name val="Calibri"/>
      <family val="2"/>
      <scheme val="minor"/>
    </font>
    <font>
      <b/>
      <sz val="9"/>
      <color indexed="81"/>
      <name val="Tahoma"/>
      <family val="2"/>
    </font>
    <font>
      <b/>
      <sz val="11"/>
      <color theme="0"/>
      <name val="Arial Narrow"/>
      <family val="2"/>
    </font>
    <font>
      <b/>
      <sz val="8"/>
      <color theme="0"/>
      <name val="Arial Narrow"/>
      <family val="2"/>
    </font>
    <font>
      <b/>
      <sz val="12"/>
      <color theme="0"/>
      <name val="Calibri"/>
      <family val="2"/>
      <scheme val="minor"/>
    </font>
    <font>
      <sz val="8"/>
      <color theme="1"/>
      <name val="Century Gothic"/>
      <family val="2"/>
    </font>
    <font>
      <b/>
      <sz val="11"/>
      <color theme="1"/>
      <name val="Century Gothic"/>
      <family val="2"/>
    </font>
    <font>
      <b/>
      <sz val="10"/>
      <color theme="1"/>
      <name val="Arial"/>
      <family val="2"/>
    </font>
    <font>
      <sz val="10"/>
      <color theme="1"/>
      <name val="Arial"/>
      <family val="2"/>
    </font>
    <font>
      <b/>
      <sz val="10"/>
      <name val="Arial"/>
      <family val="2"/>
    </font>
    <font>
      <b/>
      <sz val="22"/>
      <name val="Arial Narrow"/>
      <family val="2"/>
    </font>
    <font>
      <b/>
      <sz val="10"/>
      <color theme="0"/>
      <name val="Arial"/>
      <family val="2"/>
    </font>
    <font>
      <b/>
      <sz val="10"/>
      <color theme="0"/>
      <name val="Arial Narrow"/>
      <family val="2"/>
    </font>
    <font>
      <sz val="11"/>
      <color theme="1"/>
      <name val="Arial"/>
      <family val="2"/>
    </font>
    <font>
      <b/>
      <sz val="9"/>
      <color theme="1"/>
      <name val="Century Gothic"/>
      <family val="2"/>
    </font>
    <font>
      <sz val="7"/>
      <color theme="1"/>
      <name val="Arial"/>
      <family val="2"/>
    </font>
    <font>
      <sz val="7"/>
      <color theme="1"/>
      <name val="Century Gothic"/>
      <family val="2"/>
    </font>
    <font>
      <b/>
      <sz val="14"/>
      <color theme="1"/>
      <name val="Arial Narrow"/>
      <family val="2"/>
    </font>
    <font>
      <sz val="9"/>
      <color theme="0"/>
      <name val="Century Gothic"/>
      <family val="2"/>
    </font>
    <font>
      <b/>
      <sz val="9"/>
      <color theme="0"/>
      <name val="Century Gothic"/>
      <family val="2"/>
    </font>
    <font>
      <b/>
      <sz val="13"/>
      <name val="Arial Narrow"/>
      <family val="2"/>
    </font>
    <font>
      <sz val="13"/>
      <name val="Calibri"/>
      <family val="2"/>
      <scheme val="minor"/>
    </font>
    <font>
      <b/>
      <sz val="9"/>
      <name val="Arial Narrow"/>
      <family val="2"/>
    </font>
    <font>
      <b/>
      <sz val="9"/>
      <name val="Calibri"/>
      <family val="2"/>
      <scheme val="minor"/>
    </font>
    <font>
      <sz val="9"/>
      <color theme="1"/>
      <name val="Arial Narrow"/>
      <family val="2"/>
    </font>
    <font>
      <sz val="9"/>
      <color theme="1"/>
      <name val="Calibri"/>
      <family val="2"/>
      <scheme val="minor"/>
    </font>
    <font>
      <b/>
      <sz val="12"/>
      <color theme="1"/>
      <name val="Calibri"/>
      <family val="2"/>
      <scheme val="minor"/>
    </font>
    <font>
      <sz val="11"/>
      <color rgb="FF000000"/>
      <name val="Arial"/>
      <family val="2"/>
    </font>
    <font>
      <b/>
      <sz val="10"/>
      <color theme="1"/>
      <name val="Arial Narrow"/>
      <family val="2"/>
    </font>
    <font>
      <b/>
      <sz val="13"/>
      <color theme="1"/>
      <name val="Arial Narrow"/>
      <family val="2"/>
    </font>
    <font>
      <sz val="8"/>
      <color theme="1"/>
      <name val="Arial Narrow"/>
      <family val="2"/>
    </font>
  </fonts>
  <fills count="13">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F0"/>
        <bgColor rgb="FFA7CA56"/>
      </patternFill>
    </fill>
    <fill>
      <patternFill patternType="solid">
        <fgColor theme="0" tint="-4.9989318521683403E-2"/>
        <bgColor indexed="64"/>
      </patternFill>
    </fill>
    <fill>
      <patternFill patternType="solid">
        <fgColor rgb="FF00B050"/>
        <bgColor indexed="64"/>
      </patternFill>
    </fill>
    <fill>
      <patternFill patternType="solid">
        <fgColor theme="0" tint="-4.9989318521683403E-2"/>
        <bgColor rgb="FFFEF2CB"/>
      </patternFill>
    </fill>
    <fill>
      <patternFill patternType="solid">
        <fgColor rgb="FF002060"/>
        <bgColor rgb="FFA7CA56"/>
      </patternFill>
    </fill>
    <fill>
      <patternFill patternType="solid">
        <fgColor rgb="FF00B050"/>
        <bgColor rgb="FFA7CA56"/>
      </patternFill>
    </fill>
    <fill>
      <patternFill patternType="solid">
        <fgColor theme="0" tint="-4.9989318521683403E-2"/>
        <bgColor rgb="FFA7CA56"/>
      </patternFill>
    </fill>
    <fill>
      <patternFill patternType="solid">
        <fgColor theme="0" tint="-4.9989318521683403E-2"/>
        <bgColor rgb="FFEFEFEF"/>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5">
    <xf numFmtId="0" fontId="0" fillId="0" borderId="0"/>
    <xf numFmtId="9" fontId="1" fillId="0" borderId="0" applyFont="0" applyFill="0" applyBorder="0" applyAlignment="0" applyProtection="0"/>
    <xf numFmtId="0" fontId="27" fillId="0" borderId="0"/>
    <xf numFmtId="0" fontId="41" fillId="0" borderId="0"/>
    <xf numFmtId="9" fontId="41" fillId="0" borderId="0" applyFont="0" applyFill="0" applyBorder="0" applyAlignment="0" applyProtection="0"/>
  </cellStyleXfs>
  <cellXfs count="219">
    <xf numFmtId="0" fontId="0" fillId="0" borderId="0" xfId="0"/>
    <xf numFmtId="0" fontId="22" fillId="0" borderId="1" xfId="0" applyFont="1" applyFill="1" applyBorder="1" applyAlignment="1" applyProtection="1">
      <alignment horizontal="left" vertical="center"/>
      <protection hidden="1"/>
    </xf>
    <xf numFmtId="0" fontId="3" fillId="0" borderId="0" xfId="0" applyFont="1" applyProtection="1">
      <protection hidden="1"/>
    </xf>
    <xf numFmtId="0" fontId="3" fillId="2" borderId="0" xfId="0" applyFont="1" applyFill="1" applyProtection="1">
      <protection hidden="1"/>
    </xf>
    <xf numFmtId="0" fontId="0" fillId="0" borderId="0" xfId="0" applyBorder="1" applyProtection="1">
      <protection hidden="1"/>
    </xf>
    <xf numFmtId="0" fontId="22" fillId="0" borderId="1" xfId="0" applyFont="1" applyFill="1" applyBorder="1" applyAlignment="1" applyProtection="1">
      <alignment horizontal="left" vertical="center" wrapText="1"/>
      <protection hidden="1"/>
    </xf>
    <xf numFmtId="14" fontId="22" fillId="0" borderId="1" xfId="0" applyNumberFormat="1" applyFont="1" applyFill="1" applyBorder="1" applyAlignment="1" applyProtection="1">
      <alignment horizontal="left" vertical="center" wrapText="1"/>
      <protection hidden="1"/>
    </xf>
    <xf numFmtId="0" fontId="3" fillId="6" borderId="1" xfId="0" applyFont="1" applyFill="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center"/>
      <protection hidden="1"/>
    </xf>
    <xf numFmtId="0" fontId="19" fillId="0" borderId="0" xfId="0" applyFont="1" applyFill="1" applyBorder="1" applyAlignment="1" applyProtection="1">
      <alignment horizontal="center"/>
      <protection hidden="1"/>
    </xf>
    <xf numFmtId="0" fontId="20" fillId="0" borderId="0" xfId="0"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6" fillId="3" borderId="1" xfId="0" applyFont="1" applyFill="1" applyBorder="1" applyAlignment="1" applyProtection="1">
      <alignment horizontal="center" vertical="center" wrapText="1"/>
      <protection hidden="1"/>
    </xf>
    <xf numFmtId="0" fontId="8" fillId="6" borderId="1" xfId="0" applyFont="1" applyFill="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9" fillId="4" borderId="1" xfId="0" applyFont="1" applyFill="1" applyBorder="1" applyAlignment="1" applyProtection="1">
      <alignment horizontal="center" vertical="center" wrapText="1"/>
      <protection hidden="1"/>
    </xf>
    <xf numFmtId="0" fontId="4" fillId="0" borderId="0" xfId="0" applyFont="1" applyAlignment="1" applyProtection="1">
      <alignment horizontal="left" vertical="center"/>
      <protection hidden="1"/>
    </xf>
    <xf numFmtId="0" fontId="2" fillId="6" borderId="1" xfId="0" applyFont="1" applyFill="1" applyBorder="1" applyAlignment="1" applyProtection="1">
      <alignment horizontal="center" vertical="center" wrapText="1"/>
      <protection hidden="1"/>
    </xf>
    <xf numFmtId="0" fontId="2" fillId="6" borderId="1" xfId="0" applyFont="1" applyFill="1" applyBorder="1" applyAlignment="1" applyProtection="1">
      <alignment vertical="center" wrapText="1"/>
      <protection hidden="1"/>
    </xf>
    <xf numFmtId="0" fontId="0" fillId="0" borderId="0" xfId="0" applyAlignment="1" applyProtection="1">
      <alignment vertical="center" wrapText="1"/>
      <protection hidden="1"/>
    </xf>
    <xf numFmtId="0" fontId="0" fillId="0" borderId="0" xfId="0" applyAlignment="1" applyProtection="1">
      <alignment vertical="center"/>
      <protection hidden="1"/>
    </xf>
    <xf numFmtId="0" fontId="0" fillId="0" borderId="0" xfId="0" applyAlignment="1" applyProtection="1">
      <alignment horizontal="center" vertical="center"/>
      <protection hidden="1"/>
    </xf>
    <xf numFmtId="0" fontId="0" fillId="0" borderId="0" xfId="0" applyAlignment="1" applyProtection="1">
      <alignment horizontal="center" vertical="center" wrapText="1"/>
      <protection hidden="1"/>
    </xf>
    <xf numFmtId="0" fontId="0" fillId="0" borderId="0" xfId="0" applyAlignment="1" applyProtection="1">
      <alignment horizontal="left" vertical="center" wrapText="1"/>
      <protection hidden="1"/>
    </xf>
    <xf numFmtId="0" fontId="0" fillId="0" borderId="0" xfId="0" applyFont="1" applyAlignment="1" applyProtection="1">
      <alignment horizontal="left" vertical="center" wrapText="1"/>
      <protection hidden="1"/>
    </xf>
    <xf numFmtId="0" fontId="0" fillId="0" borderId="0" xfId="0" applyProtection="1">
      <protection hidden="1"/>
    </xf>
    <xf numFmtId="0" fontId="0" fillId="0" borderId="0" xfId="0" applyAlignment="1" applyProtection="1">
      <alignment wrapText="1"/>
      <protection hidden="1"/>
    </xf>
    <xf numFmtId="0" fontId="0" fillId="0" borderId="0" xfId="0" applyAlignment="1" applyProtection="1">
      <alignment horizontal="center"/>
      <protection hidden="1"/>
    </xf>
    <xf numFmtId="0" fontId="28" fillId="8" borderId="1" xfId="2" applyFont="1" applyFill="1" applyBorder="1" applyAlignment="1" applyProtection="1">
      <alignment horizontal="center" vertical="center" wrapText="1"/>
      <protection hidden="1"/>
    </xf>
    <xf numFmtId="0" fontId="28" fillId="8" borderId="1" xfId="2" applyFont="1" applyFill="1" applyBorder="1" applyAlignment="1" applyProtection="1">
      <alignment horizontal="center" vertical="center"/>
      <protection hidden="1"/>
    </xf>
    <xf numFmtId="0" fontId="29" fillId="0" borderId="0" xfId="2" applyFont="1" applyProtection="1">
      <protection hidden="1"/>
    </xf>
    <xf numFmtId="0" fontId="30" fillId="6" borderId="1" xfId="2" applyFont="1" applyFill="1" applyBorder="1" applyAlignment="1" applyProtection="1">
      <alignment horizontal="left" vertical="center" wrapText="1"/>
      <protection hidden="1"/>
    </xf>
    <xf numFmtId="0" fontId="30" fillId="0" borderId="1" xfId="2" applyFont="1" applyBorder="1" applyAlignment="1" applyProtection="1">
      <alignment horizontal="justify" vertical="center" wrapText="1"/>
      <protection hidden="1"/>
    </xf>
    <xf numFmtId="0" fontId="29" fillId="0" borderId="0" xfId="2" applyFont="1" applyAlignment="1" applyProtection="1">
      <alignment horizontal="justify"/>
      <protection hidden="1"/>
    </xf>
    <xf numFmtId="0" fontId="30" fillId="0" borderId="1" xfId="2" applyFont="1" applyBorder="1" applyAlignment="1" applyProtection="1">
      <alignment horizontal="justify" vertical="center"/>
      <protection hidden="1"/>
    </xf>
    <xf numFmtId="0" fontId="29" fillId="0" borderId="0" xfId="2" applyFont="1" applyAlignment="1" applyProtection="1">
      <alignment wrapText="1"/>
      <protection hidden="1"/>
    </xf>
    <xf numFmtId="9" fontId="31" fillId="7" borderId="11" xfId="1" applyFont="1" applyFill="1" applyBorder="1" applyAlignment="1" applyProtection="1">
      <alignment horizontal="center" vertical="center"/>
      <protection hidden="1"/>
    </xf>
    <xf numFmtId="0" fontId="32" fillId="9" borderId="1" xfId="0" applyFont="1" applyFill="1" applyBorder="1" applyAlignment="1" applyProtection="1">
      <alignment horizontal="center" vertical="center" wrapText="1"/>
      <protection hidden="1"/>
    </xf>
    <xf numFmtId="0" fontId="9" fillId="5" borderId="1" xfId="0" applyFont="1" applyFill="1" applyBorder="1" applyAlignment="1" applyProtection="1">
      <alignment horizontal="center" vertical="center" wrapText="1"/>
      <protection hidden="1"/>
    </xf>
    <xf numFmtId="0" fontId="33" fillId="10" borderId="1" xfId="0" applyFont="1" applyFill="1" applyBorder="1" applyAlignment="1" applyProtection="1">
      <alignment horizontal="center" vertical="center" wrapText="1"/>
      <protection hidden="1"/>
    </xf>
    <xf numFmtId="0" fontId="40" fillId="0" borderId="9" xfId="0" applyFont="1" applyBorder="1" applyAlignment="1" applyProtection="1">
      <alignment horizontal="center" vertical="center"/>
      <protection locked="0"/>
    </xf>
    <xf numFmtId="0" fontId="40" fillId="0" borderId="1" xfId="0" applyFont="1" applyBorder="1" applyAlignment="1" applyProtection="1">
      <alignment horizontal="center" vertical="center"/>
      <protection locked="0"/>
    </xf>
    <xf numFmtId="9" fontId="2" fillId="6" borderId="1" xfId="1" applyFont="1" applyFill="1" applyBorder="1" applyAlignment="1" applyProtection="1">
      <alignment horizontal="center" vertical="center"/>
      <protection hidden="1"/>
    </xf>
    <xf numFmtId="10" fontId="2" fillId="6" borderId="1" xfId="4" applyNumberFormat="1" applyFont="1" applyFill="1" applyBorder="1" applyAlignment="1" applyProtection="1">
      <alignment horizontal="center" vertical="center"/>
      <protection hidden="1"/>
    </xf>
    <xf numFmtId="0" fontId="8" fillId="6" borderId="1" xfId="0" applyFont="1" applyFill="1" applyBorder="1" applyAlignment="1" applyProtection="1">
      <alignment horizontal="center" vertical="center" wrapText="1"/>
      <protection hidden="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hidden="1"/>
    </xf>
    <xf numFmtId="9" fontId="5" fillId="0" borderId="1" xfId="1" applyFont="1" applyFill="1" applyBorder="1" applyAlignment="1" applyProtection="1">
      <alignment horizontal="center" vertical="center" wrapText="1"/>
      <protection hidden="1"/>
    </xf>
    <xf numFmtId="0" fontId="6" fillId="0" borderId="1" xfId="0" applyFont="1" applyFill="1" applyBorder="1" applyAlignment="1" applyProtection="1">
      <alignment horizontal="justify" vertical="center" wrapText="1"/>
      <protection locked="0"/>
    </xf>
    <xf numFmtId="0" fontId="3" fillId="6" borderId="1" xfId="0" applyFont="1" applyFill="1" applyBorder="1" applyAlignment="1" applyProtection="1">
      <alignment horizontal="center" vertical="center"/>
      <protection hidden="1"/>
    </xf>
    <xf numFmtId="0" fontId="8" fillId="6" borderId="3"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wrapText="1"/>
      <protection locked="0"/>
    </xf>
    <xf numFmtId="164" fontId="5" fillId="0" borderId="1" xfId="1" applyNumberFormat="1" applyFont="1" applyFill="1" applyBorder="1" applyAlignment="1" applyProtection="1">
      <alignment horizontal="center" vertical="center" wrapText="1"/>
      <protection hidden="1"/>
    </xf>
    <xf numFmtId="0" fontId="22" fillId="0" borderId="1" xfId="0" applyFont="1" applyFill="1" applyBorder="1" applyAlignment="1" applyProtection="1">
      <alignment vertical="center"/>
      <protection hidden="1"/>
    </xf>
    <xf numFmtId="0" fontId="16" fillId="3" borderId="1" xfId="0" applyFont="1" applyFill="1" applyBorder="1" applyAlignment="1" applyProtection="1">
      <alignment horizontal="center" vertical="center" wrapText="1"/>
      <protection hidden="1"/>
    </xf>
    <xf numFmtId="0" fontId="8" fillId="6" borderId="1" xfId="0" applyFont="1" applyFill="1" applyBorder="1" applyAlignment="1" applyProtection="1">
      <alignment horizontal="center" vertical="center" wrapText="1"/>
      <protection hidden="1"/>
    </xf>
    <xf numFmtId="0" fontId="16" fillId="3" borderId="1" xfId="0" applyFont="1" applyFill="1" applyBorder="1" applyAlignment="1" applyProtection="1">
      <alignment horizontal="center" vertical="center" wrapText="1"/>
      <protection hidden="1"/>
    </xf>
    <xf numFmtId="0" fontId="3" fillId="0" borderId="1" xfId="0" applyFont="1" applyFill="1" applyBorder="1" applyAlignment="1" applyProtection="1">
      <alignment horizontal="center" vertical="center" wrapText="1"/>
      <protection locked="0"/>
    </xf>
    <xf numFmtId="0" fontId="26" fillId="3" borderId="1"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justify" vertical="center" wrapText="1"/>
      <protection hidden="1"/>
    </xf>
    <xf numFmtId="0" fontId="3" fillId="6" borderId="1" xfId="0" applyFont="1" applyFill="1" applyBorder="1" applyAlignment="1" applyProtection="1">
      <alignment horizontal="center" vertical="center"/>
      <protection hidden="1"/>
    </xf>
    <xf numFmtId="0" fontId="3" fillId="0" borderId="1" xfId="0" applyFont="1" applyFill="1" applyBorder="1" applyAlignment="1" applyProtection="1">
      <alignment horizontal="center" vertical="center" wrapText="1"/>
      <protection hidden="1"/>
    </xf>
    <xf numFmtId="0" fontId="3" fillId="0" borderId="1" xfId="0" applyFont="1" applyFill="1" applyBorder="1" applyAlignment="1" applyProtection="1">
      <alignment horizontal="center" vertical="center" wrapText="1"/>
      <protection hidden="1"/>
    </xf>
    <xf numFmtId="0" fontId="8" fillId="6" borderId="1" xfId="0" applyFont="1" applyFill="1" applyBorder="1" applyAlignment="1" applyProtection="1">
      <alignment horizontal="center" vertical="center" wrapText="1"/>
      <protection hidden="1"/>
    </xf>
    <xf numFmtId="0" fontId="44" fillId="0" borderId="2" xfId="0" applyFont="1" applyFill="1" applyBorder="1" applyAlignment="1" applyProtection="1">
      <alignment horizontal="center" vertical="center" wrapText="1"/>
      <protection locked="0"/>
    </xf>
    <xf numFmtId="0" fontId="44" fillId="0" borderId="1" xfId="0" applyFont="1" applyFill="1" applyBorder="1" applyAlignment="1" applyProtection="1">
      <alignment horizontal="center" vertical="center" wrapText="1"/>
      <protection locked="0"/>
    </xf>
    <xf numFmtId="0" fontId="44" fillId="0" borderId="2" xfId="0" applyFont="1" applyFill="1" applyBorder="1" applyAlignment="1" applyProtection="1">
      <alignment horizontal="left" vertical="center" wrapText="1"/>
      <protection locked="0"/>
    </xf>
    <xf numFmtId="0" fontId="44" fillId="0" borderId="1" xfId="0" applyFont="1" applyFill="1" applyBorder="1" applyAlignment="1" applyProtection="1">
      <alignment horizontal="left" vertical="center" wrapText="1"/>
      <protection locked="0"/>
    </xf>
    <xf numFmtId="0" fontId="44" fillId="0" borderId="1" xfId="0" applyFont="1" applyFill="1" applyBorder="1" applyAlignment="1" applyProtection="1">
      <alignment horizontal="justify" vertical="center" wrapText="1"/>
      <protection hidden="1"/>
    </xf>
    <xf numFmtId="9" fontId="3" fillId="0" borderId="1" xfId="1" applyFont="1" applyFill="1" applyBorder="1" applyAlignment="1" applyProtection="1">
      <alignment horizontal="center" vertical="center" wrapText="1"/>
      <protection hidden="1"/>
    </xf>
    <xf numFmtId="0" fontId="12" fillId="0" borderId="1" xfId="0" applyFont="1" applyBorder="1" applyAlignment="1" applyProtection="1">
      <alignment horizontal="justify" vertical="center" wrapText="1"/>
      <protection locked="0"/>
    </xf>
    <xf numFmtId="0" fontId="12" fillId="0" borderId="3" xfId="0" applyFont="1" applyBorder="1" applyAlignment="1" applyProtection="1">
      <alignment horizontal="center" vertical="center"/>
      <protection hidden="1"/>
    </xf>
    <xf numFmtId="0" fontId="12" fillId="0" borderId="9" xfId="0" applyFont="1" applyBorder="1" applyAlignment="1" applyProtection="1">
      <alignment horizontal="center" vertical="center"/>
      <protection hidden="1"/>
    </xf>
    <xf numFmtId="0" fontId="18" fillId="3" borderId="3" xfId="0" applyFont="1" applyFill="1" applyBorder="1" applyAlignment="1" applyProtection="1">
      <alignment horizontal="center" vertical="center" wrapText="1"/>
      <protection hidden="1"/>
    </xf>
    <xf numFmtId="0" fontId="18" fillId="3" borderId="8" xfId="0" applyFont="1" applyFill="1" applyBorder="1" applyAlignment="1" applyProtection="1">
      <alignment horizontal="center" vertical="center" wrapText="1"/>
      <protection hidden="1"/>
    </xf>
    <xf numFmtId="0" fontId="18" fillId="3" borderId="9" xfId="0" applyFont="1" applyFill="1" applyBorder="1" applyAlignment="1" applyProtection="1">
      <alignment horizontal="center" vertical="center" wrapText="1"/>
      <protection hidden="1"/>
    </xf>
    <xf numFmtId="0" fontId="18" fillId="3" borderId="6" xfId="0" applyFont="1" applyFill="1" applyBorder="1" applyAlignment="1" applyProtection="1">
      <alignment horizontal="center" vertical="center" wrapText="1"/>
      <protection hidden="1"/>
    </xf>
    <xf numFmtId="0" fontId="18" fillId="3" borderId="7" xfId="0" applyFont="1" applyFill="1" applyBorder="1" applyAlignment="1" applyProtection="1">
      <alignment horizontal="center" vertical="center" wrapText="1"/>
      <protection hidden="1"/>
    </xf>
    <xf numFmtId="0" fontId="18" fillId="3" borderId="10" xfId="0" applyFont="1" applyFill="1" applyBorder="1" applyAlignment="1" applyProtection="1">
      <alignment horizontal="center" vertical="center" wrapText="1"/>
      <protection hidden="1"/>
    </xf>
    <xf numFmtId="0" fontId="18" fillId="3" borderId="1" xfId="0" applyFont="1" applyFill="1" applyBorder="1" applyAlignment="1" applyProtection="1">
      <alignment horizontal="center" vertical="center" wrapText="1"/>
      <protection hidden="1"/>
    </xf>
    <xf numFmtId="0" fontId="12" fillId="0" borderId="3"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12" fillId="0" borderId="3" xfId="0" applyFont="1" applyBorder="1" applyAlignment="1" applyProtection="1">
      <alignment horizontal="center" vertical="center" wrapText="1"/>
      <protection hidden="1"/>
    </xf>
    <xf numFmtId="0" fontId="12" fillId="0" borderId="9" xfId="0" applyFont="1" applyBorder="1" applyAlignment="1" applyProtection="1">
      <alignment horizontal="center" vertical="center" wrapText="1"/>
      <protection hidden="1"/>
    </xf>
    <xf numFmtId="0" fontId="10" fillId="0" borderId="1" xfId="0" applyFont="1" applyFill="1" applyBorder="1" applyAlignment="1" applyProtection="1">
      <alignment horizontal="center" vertical="center"/>
      <protection hidden="1"/>
    </xf>
    <xf numFmtId="0" fontId="11" fillId="0" borderId="1" xfId="0" applyFont="1" applyBorder="1" applyAlignment="1" applyProtection="1">
      <alignment horizontal="center" vertical="center"/>
      <protection locked="0"/>
    </xf>
    <xf numFmtId="0" fontId="13" fillId="6" borderId="1" xfId="0" applyFont="1" applyFill="1" applyBorder="1" applyAlignment="1" applyProtection="1">
      <alignment horizontal="center" vertical="center" wrapText="1"/>
      <protection hidden="1"/>
    </xf>
    <xf numFmtId="0" fontId="12" fillId="0" borderId="1" xfId="0" applyFont="1" applyBorder="1" applyAlignment="1" applyProtection="1">
      <alignment horizontal="justify" vertical="center"/>
      <protection hidden="1"/>
    </xf>
    <xf numFmtId="0" fontId="13" fillId="6" borderId="2" xfId="0" applyFont="1" applyFill="1" applyBorder="1" applyAlignment="1" applyProtection="1">
      <alignment horizontal="center" vertical="center" wrapText="1"/>
      <protection hidden="1"/>
    </xf>
    <xf numFmtId="0" fontId="12" fillId="0" borderId="2" xfId="0" applyFont="1" applyBorder="1" applyAlignment="1" applyProtection="1">
      <alignment horizontal="justify" vertical="center"/>
      <protection hidden="1"/>
    </xf>
    <xf numFmtId="0" fontId="23" fillId="0" borderId="6" xfId="0" applyFont="1" applyFill="1" applyBorder="1" applyAlignment="1" applyProtection="1">
      <alignment horizontal="center" vertical="center"/>
      <protection hidden="1"/>
    </xf>
    <xf numFmtId="0" fontId="23" fillId="0" borderId="7" xfId="0" applyFont="1" applyFill="1" applyBorder="1" applyAlignment="1" applyProtection="1">
      <alignment horizontal="center" vertical="center"/>
      <protection hidden="1"/>
    </xf>
    <xf numFmtId="0" fontId="23" fillId="0" borderId="10" xfId="0" applyFont="1" applyFill="1" applyBorder="1" applyAlignment="1" applyProtection="1">
      <alignment horizontal="center" vertical="center"/>
      <protection hidden="1"/>
    </xf>
    <xf numFmtId="0" fontId="23" fillId="0" borderId="5" xfId="0" applyFont="1" applyFill="1" applyBorder="1" applyAlignment="1" applyProtection="1">
      <alignment horizontal="center" vertical="center"/>
      <protection hidden="1"/>
    </xf>
    <xf numFmtId="0" fontId="23" fillId="0" borderId="0" xfId="0" applyFont="1" applyFill="1" applyBorder="1" applyAlignment="1" applyProtection="1">
      <alignment horizontal="center" vertical="center"/>
      <protection hidden="1"/>
    </xf>
    <xf numFmtId="0" fontId="23" fillId="0" borderId="16" xfId="0" applyFont="1" applyFill="1" applyBorder="1" applyAlignment="1" applyProtection="1">
      <alignment horizontal="center" vertical="center"/>
      <protection hidden="1"/>
    </xf>
    <xf numFmtId="0" fontId="23" fillId="0" borderId="13" xfId="0" applyFont="1" applyFill="1" applyBorder="1" applyAlignment="1" applyProtection="1">
      <alignment horizontal="center" vertical="center"/>
      <protection hidden="1"/>
    </xf>
    <xf numFmtId="0" fontId="23" fillId="0" borderId="14" xfId="0" applyFont="1" applyFill="1" applyBorder="1" applyAlignment="1" applyProtection="1">
      <alignment horizontal="center" vertical="center"/>
      <protection hidden="1"/>
    </xf>
    <xf numFmtId="0" fontId="23" fillId="0" borderId="15" xfId="0" applyFont="1" applyFill="1" applyBorder="1" applyAlignment="1" applyProtection="1">
      <alignment horizontal="center" vertical="center"/>
      <protection hidden="1"/>
    </xf>
    <xf numFmtId="0" fontId="13" fillId="6" borderId="1" xfId="0" applyFont="1" applyFill="1" applyBorder="1" applyAlignment="1" applyProtection="1">
      <alignment horizontal="center" vertical="center"/>
      <protection hidden="1"/>
    </xf>
    <xf numFmtId="0" fontId="12" fillId="0" borderId="1" xfId="0" applyFont="1" applyBorder="1" applyAlignment="1" applyProtection="1">
      <alignment horizontal="justify" vertical="center" wrapText="1"/>
      <protection hidden="1"/>
    </xf>
    <xf numFmtId="0" fontId="5" fillId="0" borderId="1"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hidden="1"/>
    </xf>
    <xf numFmtId="9" fontId="3" fillId="0" borderId="1" xfId="0" applyNumberFormat="1" applyFont="1" applyFill="1" applyBorder="1" applyAlignment="1" applyProtection="1">
      <alignment horizontal="center" vertical="center" wrapText="1"/>
      <protection hidden="1"/>
    </xf>
    <xf numFmtId="0" fontId="4" fillId="0" borderId="1" xfId="0" applyFont="1" applyFill="1" applyBorder="1" applyAlignment="1" applyProtection="1">
      <alignment horizontal="center" vertical="center"/>
      <protection hidden="1"/>
    </xf>
    <xf numFmtId="9" fontId="6" fillId="0" borderId="1" xfId="0" applyNumberFormat="1"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protection hidden="1"/>
    </xf>
    <xf numFmtId="0" fontId="3" fillId="0" borderId="1" xfId="0" applyFont="1" applyFill="1" applyBorder="1" applyAlignment="1" applyProtection="1">
      <alignment horizontal="center" vertical="center" wrapText="1"/>
      <protection hidden="1"/>
    </xf>
    <xf numFmtId="0" fontId="3" fillId="0" borderId="1"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protection hidden="1"/>
    </xf>
    <xf numFmtId="0" fontId="16" fillId="3" borderId="12" xfId="0" applyFont="1" applyFill="1" applyBorder="1" applyAlignment="1" applyProtection="1">
      <alignment horizontal="center" vertical="center" wrapText="1"/>
      <protection hidden="1"/>
    </xf>
    <xf numFmtId="0" fontId="16" fillId="3" borderId="4" xfId="0" applyFont="1" applyFill="1" applyBorder="1" applyAlignment="1" applyProtection="1">
      <alignment horizontal="center" vertical="center" wrapText="1"/>
      <protection hidden="1"/>
    </xf>
    <xf numFmtId="0" fontId="16" fillId="3" borderId="4" xfId="0" applyFont="1" applyFill="1" applyBorder="1" applyAlignment="1" applyProtection="1">
      <alignment horizontal="center" vertical="center"/>
      <protection hidden="1"/>
    </xf>
    <xf numFmtId="0" fontId="16" fillId="3" borderId="1" xfId="0" applyFont="1" applyFill="1" applyBorder="1" applyAlignment="1" applyProtection="1">
      <alignment horizontal="center" vertical="center"/>
      <protection hidden="1"/>
    </xf>
    <xf numFmtId="0" fontId="34" fillId="6" borderId="1" xfId="0" applyFont="1" applyFill="1" applyBorder="1" applyAlignment="1" applyProtection="1">
      <alignment horizontal="center" vertical="center"/>
      <protection hidden="1"/>
    </xf>
    <xf numFmtId="0" fontId="8" fillId="6" borderId="1" xfId="0" applyFont="1" applyFill="1" applyBorder="1" applyAlignment="1" applyProtection="1">
      <alignment horizontal="center" vertical="center" wrapText="1"/>
      <protection hidden="1"/>
    </xf>
    <xf numFmtId="0" fontId="8" fillId="6" borderId="1" xfId="0" applyFont="1" applyFill="1" applyBorder="1" applyAlignment="1" applyProtection="1">
      <alignment horizontal="center" vertical="center"/>
      <protection hidden="1"/>
    </xf>
    <xf numFmtId="0" fontId="16" fillId="3" borderId="1" xfId="0" applyFont="1" applyFill="1" applyBorder="1" applyAlignment="1" applyProtection="1">
      <alignment horizontal="center" vertical="center" wrapText="1"/>
      <protection hidden="1"/>
    </xf>
    <xf numFmtId="0" fontId="7" fillId="6" borderId="2" xfId="0" applyFont="1" applyFill="1" applyBorder="1" applyAlignment="1" applyProtection="1">
      <alignment horizontal="center" vertical="center" textRotation="90"/>
      <protection hidden="1"/>
    </xf>
    <xf numFmtId="0" fontId="7" fillId="6" borderId="12" xfId="0" applyFont="1" applyFill="1" applyBorder="1" applyAlignment="1" applyProtection="1">
      <alignment horizontal="center" vertical="center" textRotation="90"/>
      <protection hidden="1"/>
    </xf>
    <xf numFmtId="0" fontId="7" fillId="6" borderId="4" xfId="0" applyFont="1" applyFill="1" applyBorder="1" applyAlignment="1" applyProtection="1">
      <alignment horizontal="center" vertical="center" textRotation="90"/>
      <protection hidden="1"/>
    </xf>
    <xf numFmtId="0" fontId="8" fillId="6" borderId="2" xfId="0" applyFont="1" applyFill="1" applyBorder="1" applyAlignment="1" applyProtection="1">
      <alignment horizontal="center" vertical="center"/>
      <protection hidden="1"/>
    </xf>
    <xf numFmtId="0" fontId="8" fillId="6" borderId="12" xfId="0" applyFont="1" applyFill="1" applyBorder="1" applyAlignment="1" applyProtection="1">
      <alignment horizontal="center" vertical="center"/>
      <protection hidden="1"/>
    </xf>
    <xf numFmtId="0" fontId="8" fillId="6" borderId="4" xfId="0" applyFont="1" applyFill="1" applyBorder="1" applyAlignment="1" applyProtection="1">
      <alignment horizontal="center" vertical="center"/>
      <protection hidden="1"/>
    </xf>
    <xf numFmtId="49" fontId="5" fillId="0" borderId="1" xfId="0" applyNumberFormat="1"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43" fillId="6" borderId="1" xfId="0" applyFont="1" applyFill="1" applyBorder="1" applyAlignment="1" applyProtection="1">
      <alignment horizontal="center" vertical="center"/>
      <protection hidden="1"/>
    </xf>
    <xf numFmtId="0" fontId="5" fillId="0" borderId="1" xfId="0" applyFont="1" applyFill="1" applyBorder="1" applyAlignment="1" applyProtection="1">
      <alignment horizontal="center" vertical="center" wrapText="1"/>
      <protection hidden="1"/>
    </xf>
    <xf numFmtId="0" fontId="21" fillId="0" borderId="1" xfId="0" applyFont="1" applyFill="1" applyBorder="1" applyAlignment="1" applyProtection="1">
      <alignment horizontal="center" vertical="center" wrapText="1"/>
      <protection hidden="1"/>
    </xf>
    <xf numFmtId="0" fontId="23" fillId="0" borderId="1" xfId="0" applyFont="1" applyFill="1" applyBorder="1" applyAlignment="1" applyProtection="1">
      <alignment horizontal="center" vertical="center"/>
      <protection hidden="1"/>
    </xf>
    <xf numFmtId="0" fontId="22" fillId="0" borderId="3" xfId="0" applyFont="1" applyFill="1" applyBorder="1" applyAlignment="1" applyProtection="1">
      <alignment horizontal="left" vertical="center"/>
      <protection hidden="1"/>
    </xf>
    <xf numFmtId="0" fontId="22" fillId="0" borderId="8" xfId="0" applyFont="1" applyFill="1" applyBorder="1" applyAlignment="1" applyProtection="1">
      <alignment horizontal="left" vertical="center"/>
      <protection hidden="1"/>
    </xf>
    <xf numFmtId="0" fontId="22" fillId="0" borderId="9" xfId="0" applyFont="1" applyFill="1" applyBorder="1" applyAlignment="1" applyProtection="1">
      <alignment horizontal="left" vertical="center"/>
      <protection hidden="1"/>
    </xf>
    <xf numFmtId="0" fontId="24" fillId="0" borderId="1" xfId="0" applyFont="1" applyFill="1" applyBorder="1" applyAlignment="1" applyProtection="1">
      <alignment horizontal="center" vertical="center"/>
      <protection hidden="1"/>
    </xf>
    <xf numFmtId="0" fontId="17" fillId="3" borderId="1" xfId="0" applyFont="1" applyFill="1" applyBorder="1" applyAlignment="1" applyProtection="1">
      <alignment horizontal="center" vertical="center" wrapText="1"/>
      <protection hidden="1"/>
    </xf>
    <xf numFmtId="0" fontId="7" fillId="6" borderId="1" xfId="0" applyFont="1" applyFill="1" applyBorder="1" applyAlignment="1" applyProtection="1">
      <alignment horizontal="center" vertical="center" textRotation="90"/>
      <protection hidden="1"/>
    </xf>
    <xf numFmtId="0" fontId="34" fillId="6" borderId="3" xfId="0" applyFont="1" applyFill="1" applyBorder="1" applyAlignment="1" applyProtection="1">
      <alignment horizontal="center" vertical="center"/>
      <protection hidden="1"/>
    </xf>
    <xf numFmtId="0" fontId="34" fillId="6" borderId="8" xfId="0" applyFont="1" applyFill="1" applyBorder="1" applyAlignment="1" applyProtection="1">
      <alignment horizontal="center" vertical="center"/>
      <protection hidden="1"/>
    </xf>
    <xf numFmtId="0" fontId="34" fillId="6" borderId="9" xfId="0" applyFont="1" applyFill="1" applyBorder="1" applyAlignment="1" applyProtection="1">
      <alignment horizontal="center" vertical="center"/>
      <protection hidden="1"/>
    </xf>
    <xf numFmtId="0" fontId="3" fillId="0" borderId="1" xfId="0" applyFont="1" applyFill="1" applyBorder="1" applyAlignment="1" applyProtection="1">
      <alignment horizontal="justify" vertical="center" wrapText="1"/>
      <protection hidden="1"/>
    </xf>
    <xf numFmtId="0" fontId="24" fillId="0" borderId="6" xfId="0" applyFont="1" applyFill="1" applyBorder="1" applyAlignment="1" applyProtection="1">
      <alignment horizontal="center" vertical="center"/>
      <protection hidden="1"/>
    </xf>
    <xf numFmtId="0" fontId="24" fillId="0" borderId="10" xfId="0" applyFont="1" applyFill="1" applyBorder="1" applyAlignment="1" applyProtection="1">
      <alignment horizontal="center" vertical="center"/>
      <protection hidden="1"/>
    </xf>
    <xf numFmtId="0" fontId="24" fillId="0" borderId="5" xfId="0" applyFont="1" applyFill="1" applyBorder="1" applyAlignment="1" applyProtection="1">
      <alignment horizontal="center" vertical="center"/>
      <protection hidden="1"/>
    </xf>
    <xf numFmtId="0" fontId="24" fillId="0" borderId="16" xfId="0" applyFont="1" applyFill="1" applyBorder="1" applyAlignment="1" applyProtection="1">
      <alignment horizontal="center" vertical="center"/>
      <protection hidden="1"/>
    </xf>
    <xf numFmtId="0" fontId="24" fillId="0" borderId="13" xfId="0" applyFont="1" applyFill="1" applyBorder="1" applyAlignment="1" applyProtection="1">
      <alignment horizontal="center" vertical="center"/>
      <protection hidden="1"/>
    </xf>
    <xf numFmtId="0" fontId="24" fillId="0" borderId="15" xfId="0" applyFont="1" applyFill="1" applyBorder="1" applyAlignment="1" applyProtection="1">
      <alignment horizontal="center" vertical="center"/>
      <protection hidden="1"/>
    </xf>
    <xf numFmtId="0" fontId="22" fillId="0" borderId="1" xfId="0" applyFont="1" applyFill="1" applyBorder="1" applyAlignment="1" applyProtection="1">
      <alignment horizontal="left" vertical="center"/>
      <protection hidden="1"/>
    </xf>
    <xf numFmtId="0" fontId="6" fillId="0" borderId="1" xfId="0" applyFont="1" applyFill="1" applyBorder="1" applyAlignment="1" applyProtection="1">
      <alignment horizontal="center" vertical="center" wrapText="1"/>
      <protection hidden="1"/>
    </xf>
    <xf numFmtId="0" fontId="8" fillId="6" borderId="13" xfId="0" applyFont="1" applyFill="1" applyBorder="1" applyAlignment="1" applyProtection="1">
      <alignment horizontal="center" vertical="center" wrapText="1"/>
      <protection hidden="1"/>
    </xf>
    <xf numFmtId="0" fontId="8" fillId="6" borderId="14" xfId="0" applyFont="1" applyFill="1" applyBorder="1" applyAlignment="1" applyProtection="1">
      <alignment horizontal="center" vertical="center" wrapText="1"/>
      <protection hidden="1"/>
    </xf>
    <xf numFmtId="0" fontId="8" fillId="6" borderId="15" xfId="0" applyFont="1" applyFill="1" applyBorder="1" applyAlignment="1" applyProtection="1">
      <alignment horizontal="center" vertical="center" wrapText="1"/>
      <protection hidden="1"/>
    </xf>
    <xf numFmtId="0" fontId="8" fillId="6" borderId="3" xfId="0" applyFont="1" applyFill="1" applyBorder="1" applyAlignment="1" applyProtection="1">
      <alignment horizontal="center" vertical="center" wrapText="1"/>
      <protection hidden="1"/>
    </xf>
    <xf numFmtId="0" fontId="8" fillId="6" borderId="8" xfId="0" applyFont="1" applyFill="1" applyBorder="1" applyAlignment="1" applyProtection="1">
      <alignment horizontal="center" vertical="center" wrapText="1"/>
      <protection hidden="1"/>
    </xf>
    <xf numFmtId="0" fontId="8" fillId="6" borderId="4" xfId="0" applyFont="1" applyFill="1" applyBorder="1" applyAlignment="1" applyProtection="1">
      <alignment horizontal="center" vertical="center" wrapText="1"/>
      <protection hidden="1"/>
    </xf>
    <xf numFmtId="165" fontId="3" fillId="0" borderId="2" xfId="0" applyNumberFormat="1" applyFont="1" applyFill="1" applyBorder="1" applyAlignment="1" applyProtection="1">
      <alignment horizontal="center" vertical="center" wrapText="1"/>
      <protection hidden="1"/>
    </xf>
    <xf numFmtId="165" fontId="3" fillId="0" borderId="12" xfId="0" applyNumberFormat="1" applyFont="1" applyFill="1" applyBorder="1" applyAlignment="1" applyProtection="1">
      <alignment horizontal="center" vertical="center" wrapText="1"/>
      <protection hidden="1"/>
    </xf>
    <xf numFmtId="165" fontId="3" fillId="0" borderId="4" xfId="0" applyNumberFormat="1" applyFont="1" applyFill="1" applyBorder="1" applyAlignment="1" applyProtection="1">
      <alignment horizontal="center" vertical="center" wrapText="1"/>
      <protection hidden="1"/>
    </xf>
    <xf numFmtId="0" fontId="3" fillId="0" borderId="2" xfId="0" applyFont="1" applyFill="1" applyBorder="1" applyAlignment="1" applyProtection="1">
      <alignment horizontal="center" vertical="center" wrapText="1"/>
      <protection hidden="1"/>
    </xf>
    <xf numFmtId="0" fontId="3" fillId="0" borderId="12" xfId="0" applyFont="1" applyFill="1" applyBorder="1" applyAlignment="1" applyProtection="1">
      <alignment horizontal="center" vertical="center" wrapText="1"/>
      <protection hidden="1"/>
    </xf>
    <xf numFmtId="0" fontId="3" fillId="0" borderId="4" xfId="0" applyFont="1" applyFill="1" applyBorder="1" applyAlignment="1" applyProtection="1">
      <alignment horizontal="center" vertical="center" wrapText="1"/>
      <protection hidden="1"/>
    </xf>
    <xf numFmtId="0" fontId="26" fillId="3" borderId="1" xfId="0" applyFont="1" applyFill="1" applyBorder="1" applyAlignment="1" applyProtection="1">
      <alignment horizontal="center" vertical="center" wrapText="1"/>
      <protection hidden="1"/>
    </xf>
    <xf numFmtId="0" fontId="5" fillId="0" borderId="2" xfId="1" applyNumberFormat="1" applyFont="1" applyFill="1" applyBorder="1" applyAlignment="1" applyProtection="1">
      <alignment horizontal="center" vertical="center" wrapText="1"/>
      <protection hidden="1"/>
    </xf>
    <xf numFmtId="0" fontId="5" fillId="0" borderId="12" xfId="1" applyNumberFormat="1" applyFont="1" applyFill="1" applyBorder="1" applyAlignment="1" applyProtection="1">
      <alignment horizontal="center" vertical="center" wrapText="1"/>
      <protection hidden="1"/>
    </xf>
    <xf numFmtId="0" fontId="5" fillId="0" borderId="4" xfId="1" applyNumberFormat="1" applyFont="1" applyFill="1" applyBorder="1" applyAlignment="1" applyProtection="1">
      <alignment horizontal="center" vertical="center" wrapText="1"/>
      <protection hidden="1"/>
    </xf>
    <xf numFmtId="0" fontId="4" fillId="0" borderId="2" xfId="0" applyFont="1" applyFill="1" applyBorder="1" applyAlignment="1" applyProtection="1">
      <alignment horizontal="center" vertical="center" wrapText="1"/>
      <protection hidden="1"/>
    </xf>
    <xf numFmtId="0" fontId="4" fillId="0" borderId="12" xfId="0" applyFont="1" applyFill="1" applyBorder="1" applyAlignment="1" applyProtection="1">
      <alignment horizontal="center" vertical="center" wrapText="1"/>
      <protection hidden="1"/>
    </xf>
    <xf numFmtId="0" fontId="4" fillId="0" borderId="4" xfId="0" applyFont="1" applyFill="1" applyBorder="1" applyAlignment="1" applyProtection="1">
      <alignment horizontal="center" vertical="center" wrapText="1"/>
      <protection hidden="1"/>
    </xf>
    <xf numFmtId="164" fontId="3" fillId="0" borderId="1" xfId="1" applyNumberFormat="1" applyFont="1" applyFill="1" applyBorder="1" applyAlignment="1" applyProtection="1">
      <alignment horizontal="center" vertical="center" wrapText="1"/>
      <protection hidden="1"/>
    </xf>
    <xf numFmtId="164" fontId="0" fillId="0" borderId="1" xfId="1" applyNumberFormat="1" applyFont="1" applyFill="1" applyBorder="1" applyAlignment="1" applyProtection="1">
      <alignment horizontal="center" vertical="center" wrapText="1"/>
      <protection hidden="1"/>
    </xf>
    <xf numFmtId="0" fontId="12" fillId="0" borderId="1" xfId="0" applyFont="1" applyFill="1" applyBorder="1" applyAlignment="1" applyProtection="1">
      <alignment horizontal="center" vertical="center" wrapText="1"/>
      <protection hidden="1"/>
    </xf>
    <xf numFmtId="0" fontId="3" fillId="0" borderId="1" xfId="0" applyFont="1" applyFill="1" applyBorder="1" applyAlignment="1" applyProtection="1">
      <alignment horizontal="justify" vertical="center" wrapText="1"/>
      <protection locked="0"/>
    </xf>
    <xf numFmtId="0" fontId="0" fillId="0" borderId="1" xfId="0" applyFill="1" applyBorder="1" applyAlignment="1" applyProtection="1">
      <alignment horizontal="justify" vertical="center" wrapText="1"/>
      <protection locked="0"/>
    </xf>
    <xf numFmtId="14" fontId="3" fillId="0" borderId="1" xfId="0" applyNumberFormat="1" applyFont="1"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34" fillId="6" borderId="1" xfId="0" applyFont="1" applyFill="1" applyBorder="1" applyAlignment="1" applyProtection="1">
      <alignment horizontal="center" vertical="center" wrapText="1"/>
      <protection hidden="1"/>
    </xf>
    <xf numFmtId="0" fontId="35" fillId="6" borderId="1" xfId="0" applyFont="1" applyFill="1" applyBorder="1" applyAlignment="1" applyProtection="1">
      <alignment horizontal="center" vertical="center" wrapText="1"/>
      <protection hidden="1"/>
    </xf>
    <xf numFmtId="0" fontId="8" fillId="6" borderId="2" xfId="0" applyFont="1" applyFill="1" applyBorder="1" applyAlignment="1" applyProtection="1">
      <alignment horizontal="center" vertical="center" wrapText="1"/>
      <protection hidden="1"/>
    </xf>
    <xf numFmtId="0" fontId="8" fillId="6" borderId="9" xfId="0" applyFont="1" applyFill="1" applyBorder="1" applyAlignment="1" applyProtection="1">
      <alignment horizontal="center" vertical="center" wrapText="1"/>
      <protection hidden="1"/>
    </xf>
    <xf numFmtId="0" fontId="14" fillId="3" borderId="1" xfId="0" applyFont="1" applyFill="1" applyBorder="1" applyAlignment="1" applyProtection="1">
      <alignment horizontal="center" vertical="center" wrapText="1"/>
      <protection hidden="1"/>
    </xf>
    <xf numFmtId="0" fontId="25" fillId="0" borderId="6" xfId="0" applyFont="1" applyFill="1" applyBorder="1" applyAlignment="1" applyProtection="1">
      <alignment horizontal="center" vertical="center"/>
      <protection hidden="1"/>
    </xf>
    <xf numFmtId="0" fontId="25" fillId="0" borderId="7" xfId="0" applyFont="1" applyFill="1" applyBorder="1" applyAlignment="1" applyProtection="1">
      <alignment horizontal="center" vertical="center"/>
      <protection hidden="1"/>
    </xf>
    <xf numFmtId="0" fontId="25" fillId="0" borderId="10" xfId="0" applyFont="1" applyFill="1" applyBorder="1" applyAlignment="1" applyProtection="1">
      <alignment horizontal="center" vertical="center"/>
      <protection hidden="1"/>
    </xf>
    <xf numFmtId="0" fontId="25" fillId="0" borderId="5" xfId="0" applyFont="1" applyFill="1" applyBorder="1" applyAlignment="1" applyProtection="1">
      <alignment horizontal="center" vertical="center"/>
      <protection hidden="1"/>
    </xf>
    <xf numFmtId="0" fontId="25" fillId="0" borderId="0" xfId="0" applyFont="1" applyFill="1" applyBorder="1" applyAlignment="1" applyProtection="1">
      <alignment horizontal="center" vertical="center"/>
      <protection hidden="1"/>
    </xf>
    <xf numFmtId="0" fontId="25" fillId="0" borderId="16" xfId="0" applyFont="1" applyFill="1" applyBorder="1" applyAlignment="1" applyProtection="1">
      <alignment horizontal="center" vertical="center"/>
      <protection hidden="1"/>
    </xf>
    <xf numFmtId="0" fontId="25" fillId="0" borderId="13" xfId="0" applyFont="1" applyFill="1" applyBorder="1" applyAlignment="1" applyProtection="1">
      <alignment horizontal="center" vertical="center"/>
      <protection hidden="1"/>
    </xf>
    <xf numFmtId="0" fontId="25" fillId="0" borderId="14" xfId="0" applyFont="1" applyFill="1" applyBorder="1" applyAlignment="1" applyProtection="1">
      <alignment horizontal="center" vertical="center"/>
      <protection hidden="1"/>
    </xf>
    <xf numFmtId="0" fontId="25" fillId="0" borderId="15" xfId="0" applyFont="1" applyFill="1" applyBorder="1" applyAlignment="1" applyProtection="1">
      <alignment horizontal="center" vertical="center"/>
      <protection hidden="1"/>
    </xf>
    <xf numFmtId="14" fontId="38" fillId="0" borderId="1" xfId="0" applyNumberFormat="1" applyFont="1" applyFill="1" applyBorder="1" applyAlignment="1" applyProtection="1">
      <alignment horizontal="center" vertical="center" wrapText="1"/>
      <protection locked="0"/>
    </xf>
    <xf numFmtId="0" fontId="39" fillId="0" borderId="1" xfId="0" applyFont="1" applyFill="1" applyBorder="1" applyAlignment="1" applyProtection="1">
      <alignment horizontal="center" vertical="center" wrapText="1"/>
      <protection locked="0"/>
    </xf>
    <xf numFmtId="14" fontId="38" fillId="0" borderId="4"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justify" vertical="center" wrapText="1"/>
      <protection hidden="1"/>
    </xf>
    <xf numFmtId="0" fontId="38" fillId="0" borderId="1" xfId="0" applyFont="1" applyFill="1" applyBorder="1" applyAlignment="1" applyProtection="1">
      <alignment horizontal="center" vertical="center" wrapText="1"/>
      <protection locked="0"/>
    </xf>
    <xf numFmtId="9" fontId="3" fillId="0" borderId="1" xfId="1" applyFont="1" applyFill="1" applyBorder="1" applyAlignment="1" applyProtection="1">
      <alignment horizontal="center" vertical="center" wrapText="1"/>
      <protection locked="0"/>
    </xf>
    <xf numFmtId="9" fontId="0" fillId="0" borderId="1" xfId="1" applyFont="1" applyFill="1" applyBorder="1" applyAlignment="1" applyProtection="1">
      <alignment horizontal="center" vertical="center" wrapText="1"/>
      <protection locked="0"/>
    </xf>
    <xf numFmtId="0" fontId="36" fillId="6" borderId="1" xfId="0" applyFont="1" applyFill="1" applyBorder="1" applyAlignment="1" applyProtection="1">
      <alignment horizontal="center" vertical="center" wrapText="1"/>
      <protection hidden="1"/>
    </xf>
    <xf numFmtId="0" fontId="37" fillId="6" borderId="1" xfId="0" applyFont="1" applyFill="1" applyBorder="1" applyAlignment="1" applyProtection="1">
      <alignment horizontal="center" vertical="center" wrapText="1"/>
      <protection hidden="1"/>
    </xf>
    <xf numFmtId="0" fontId="33" fillId="7" borderId="1" xfId="0" applyFont="1" applyFill="1" applyBorder="1" applyAlignment="1" applyProtection="1">
      <alignment horizontal="center" vertical="center" wrapText="1"/>
      <protection hidden="1"/>
    </xf>
    <xf numFmtId="0" fontId="8" fillId="6" borderId="1" xfId="0" applyFont="1" applyFill="1" applyBorder="1" applyAlignment="1" applyProtection="1">
      <alignment horizontal="center" vertical="center" textRotation="90"/>
      <protection hidden="1"/>
    </xf>
    <xf numFmtId="0" fontId="8" fillId="6" borderId="3" xfId="0" applyFont="1" applyFill="1" applyBorder="1" applyAlignment="1" applyProtection="1">
      <alignment horizontal="center" vertical="center"/>
      <protection hidden="1"/>
    </xf>
    <xf numFmtId="9" fontId="3" fillId="0" borderId="4" xfId="1" applyFont="1" applyFill="1" applyBorder="1" applyAlignment="1" applyProtection="1">
      <alignment horizontal="center" vertical="center" wrapText="1"/>
      <protection locked="0"/>
    </xf>
    <xf numFmtId="0" fontId="38" fillId="0" borderId="4" xfId="0" applyFont="1" applyFill="1" applyBorder="1" applyAlignment="1" applyProtection="1">
      <alignment horizontal="center" vertical="center" wrapText="1"/>
      <protection locked="0"/>
    </xf>
    <xf numFmtId="0" fontId="32" fillId="3" borderId="1" xfId="0" applyFont="1" applyFill="1" applyBorder="1" applyAlignment="1" applyProtection="1">
      <alignment horizontal="center" vertical="center" wrapText="1"/>
      <protection hidden="1"/>
    </xf>
    <xf numFmtId="0" fontId="42" fillId="11" borderId="1" xfId="3" applyFont="1" applyFill="1" applyBorder="1" applyAlignment="1" applyProtection="1">
      <alignment horizontal="center" vertical="center" wrapText="1"/>
      <protection hidden="1"/>
    </xf>
    <xf numFmtId="9" fontId="3" fillId="0" borderId="4" xfId="1" applyFont="1" applyFill="1" applyBorder="1" applyAlignment="1" applyProtection="1">
      <alignment horizontal="center" vertical="center" wrapText="1"/>
      <protection hidden="1"/>
    </xf>
    <xf numFmtId="9" fontId="0" fillId="0" borderId="1" xfId="1" applyFont="1" applyFill="1" applyBorder="1" applyAlignment="1" applyProtection="1">
      <alignment horizontal="center" vertical="center" wrapText="1"/>
      <protection hidden="1"/>
    </xf>
    <xf numFmtId="9" fontId="0" fillId="0" borderId="2" xfId="1" applyFont="1" applyFill="1" applyBorder="1" applyAlignment="1" applyProtection="1">
      <alignment horizontal="center" vertical="center" wrapText="1"/>
      <protection hidden="1"/>
    </xf>
    <xf numFmtId="0" fontId="2" fillId="12" borderId="1" xfId="3" applyFont="1" applyFill="1" applyBorder="1" applyAlignment="1" applyProtection="1">
      <alignment horizontal="center" vertical="center" wrapText="1"/>
      <protection hidden="1"/>
    </xf>
  </cellXfs>
  <cellStyles count="5">
    <cellStyle name="Normal" xfId="0" builtinId="0"/>
    <cellStyle name="Normal 2" xfId="2"/>
    <cellStyle name="Normal 2 2" xfId="3"/>
    <cellStyle name="Porcentaje" xfId="1" builtinId="5"/>
    <cellStyle name="Porcentaje 2" xfId="4"/>
  </cellStyles>
  <dxfs count="319">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6600"/>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6600"/>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6600"/>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6600"/>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dxf>
    <dxf>
      <font>
        <color theme="0"/>
      </font>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FFFF00"/>
        </patternFill>
      </fill>
    </dxf>
    <dxf>
      <fill>
        <patternFill>
          <bgColor rgb="FFFF6600"/>
        </patternFill>
      </fill>
    </dxf>
    <dxf>
      <fill>
        <patternFill>
          <bgColor rgb="FFC00000"/>
        </patternFill>
      </fill>
    </dxf>
    <dxf>
      <fill>
        <patternFill>
          <bgColor rgb="FF92D050"/>
        </patternFill>
      </fill>
    </dxf>
    <dxf>
      <fill>
        <patternFill>
          <bgColor rgb="FFFFFF00"/>
        </patternFill>
      </fill>
    </dxf>
    <dxf>
      <fill>
        <patternFill>
          <bgColor rgb="FFFF6600"/>
        </patternFill>
      </fill>
    </dxf>
    <dxf>
      <fill>
        <patternFill>
          <bgColor rgb="FFC00000"/>
        </patternFill>
      </fill>
    </dxf>
    <dxf>
      <fill>
        <patternFill>
          <bgColor rgb="FF92D050"/>
        </patternFill>
      </fill>
    </dxf>
    <dxf>
      <fill>
        <patternFill>
          <bgColor rgb="FFFFFF00"/>
        </patternFill>
      </fill>
    </dxf>
    <dxf>
      <fill>
        <patternFill>
          <bgColor rgb="FFFF6600"/>
        </patternFill>
      </fill>
    </dxf>
    <dxf>
      <fill>
        <patternFill>
          <bgColor rgb="FFC00000"/>
        </patternFill>
      </fill>
    </dxf>
    <dxf>
      <fill>
        <patternFill>
          <bgColor rgb="FF92D050"/>
        </patternFill>
      </fill>
    </dxf>
    <dxf>
      <fill>
        <patternFill>
          <bgColor rgb="FFFFFF00"/>
        </patternFill>
      </fill>
    </dxf>
    <dxf>
      <fill>
        <patternFill>
          <bgColor rgb="FFFF6600"/>
        </patternFill>
      </fill>
    </dxf>
    <dxf>
      <fill>
        <patternFill>
          <bgColor rgb="FFC00000"/>
        </patternFill>
      </fill>
    </dxf>
    <dxf>
      <font>
        <color rgb="FFFF0000"/>
      </font>
      <fill>
        <patternFill>
          <bgColor rgb="FFFF0000"/>
        </patternFill>
      </fill>
    </dxf>
    <dxf>
      <font>
        <color rgb="FFFF0000"/>
      </font>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 de Avance 1er</a:t>
            </a:r>
            <a:r>
              <a:rPr lang="es-CO" baseline="0"/>
              <a:t> Cuatrimestre</a:t>
            </a:r>
            <a:endParaRPr lang="es-CO"/>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percentStacked"/>
        <c:varyColors val="0"/>
        <c:ser>
          <c:idx val="1"/>
          <c:order val="1"/>
          <c:tx>
            <c:strRef>
              <c:f>'9. Seguimiento Consolidado'!$E$7</c:f>
              <c:strCache>
                <c:ptCount val="1"/>
                <c:pt idx="0">
                  <c:v>% de Avance del Proceso</c:v>
                </c:pt>
              </c:strCache>
            </c:strRef>
          </c:tx>
          <c:spPr>
            <a:solidFill>
              <a:srgbClr val="FFFF00"/>
            </a:solidFill>
            <a:ln>
              <a:noFill/>
            </a:ln>
            <a:effectLst>
              <a:outerShdw blurRad="57150" dist="19050" dir="5400000" algn="ctr" rotWithShape="0">
                <a:srgbClr val="000000">
                  <a:alpha val="63000"/>
                </a:srgbClr>
              </a:outerShdw>
            </a:effectLst>
            <a:sp3d/>
          </c:spPr>
          <c:invertIfNegative val="0"/>
          <c:cat>
            <c:numRef>
              <c:f>'9. Seguimiento Consolidado'!$A$9:$A$68</c:f>
              <c:numCache>
                <c:formatCode>General</c:formatCode>
                <c:ptCount val="60"/>
                <c:pt idx="0">
                  <c:v>1</c:v>
                </c:pt>
                <c:pt idx="3">
                  <c:v>2</c:v>
                </c:pt>
                <c:pt idx="6">
                  <c:v>3</c:v>
                </c:pt>
                <c:pt idx="9">
                  <c:v>4</c:v>
                </c:pt>
                <c:pt idx="12">
                  <c:v>5</c:v>
                </c:pt>
                <c:pt idx="15">
                  <c:v>6</c:v>
                </c:pt>
                <c:pt idx="18">
                  <c:v>7</c:v>
                </c:pt>
                <c:pt idx="21">
                  <c:v>8</c:v>
                </c:pt>
                <c:pt idx="24">
                  <c:v>9</c:v>
                </c:pt>
                <c:pt idx="27">
                  <c:v>10</c:v>
                </c:pt>
                <c:pt idx="30">
                  <c:v>11</c:v>
                </c:pt>
                <c:pt idx="33">
                  <c:v>12</c:v>
                </c:pt>
                <c:pt idx="36">
                  <c:v>13</c:v>
                </c:pt>
                <c:pt idx="39">
                  <c:v>14</c:v>
                </c:pt>
                <c:pt idx="42">
                  <c:v>15</c:v>
                </c:pt>
                <c:pt idx="45">
                  <c:v>16</c:v>
                </c:pt>
                <c:pt idx="48">
                  <c:v>17</c:v>
                </c:pt>
                <c:pt idx="51">
                  <c:v>18</c:v>
                </c:pt>
                <c:pt idx="54">
                  <c:v>19</c:v>
                </c:pt>
                <c:pt idx="57">
                  <c:v>20</c:v>
                </c:pt>
              </c:numCache>
            </c:numRef>
          </c:cat>
          <c:val>
            <c:numRef>
              <c:f>'9. Seguimiento Consolidado'!$E$8:$E$68</c:f>
              <c:numCache>
                <c:formatCode>0%</c:formatCode>
                <c:ptCount val="61"/>
                <c:pt idx="1">
                  <c:v>0</c:v>
                </c:pt>
                <c:pt idx="4">
                  <c:v>0</c:v>
                </c:pt>
                <c:pt idx="7">
                  <c:v>0</c:v>
                </c:pt>
                <c:pt idx="10">
                  <c:v>0</c:v>
                </c:pt>
                <c:pt idx="13">
                  <c:v>0</c:v>
                </c:pt>
                <c:pt idx="16">
                  <c:v>0</c:v>
                </c:pt>
                <c:pt idx="19">
                  <c:v>0</c:v>
                </c:pt>
                <c:pt idx="22">
                  <c:v>0</c:v>
                </c:pt>
                <c:pt idx="25">
                  <c:v>0</c:v>
                </c:pt>
                <c:pt idx="28">
                  <c:v>0</c:v>
                </c:pt>
                <c:pt idx="31">
                  <c:v>0</c:v>
                </c:pt>
                <c:pt idx="34">
                  <c:v>0</c:v>
                </c:pt>
                <c:pt idx="37">
                  <c:v>0</c:v>
                </c:pt>
                <c:pt idx="40">
                  <c:v>0</c:v>
                </c:pt>
                <c:pt idx="43">
                  <c:v>0</c:v>
                </c:pt>
                <c:pt idx="46">
                  <c:v>0</c:v>
                </c:pt>
                <c:pt idx="49">
                  <c:v>0</c:v>
                </c:pt>
                <c:pt idx="52">
                  <c:v>0</c:v>
                </c:pt>
                <c:pt idx="55">
                  <c:v>0</c:v>
                </c:pt>
                <c:pt idx="58">
                  <c:v>0</c:v>
                </c:pt>
              </c:numCache>
            </c:numRef>
          </c:val>
        </c:ser>
        <c:ser>
          <c:idx val="2"/>
          <c:order val="2"/>
          <c:tx>
            <c:strRef>
              <c:f>'9. Seguimiento Consolidado'!$F$7</c:f>
              <c:strCache>
                <c:ptCount val="1"/>
                <c:pt idx="0">
                  <c:v>% de Avance OCI</c:v>
                </c:pt>
              </c:strCache>
            </c:strRef>
          </c:tx>
          <c:spPr>
            <a:solidFill>
              <a:schemeClr val="bg1"/>
            </a:solidFill>
            <a:ln>
              <a:noFill/>
            </a:ln>
            <a:effectLst>
              <a:outerShdw blurRad="57150" dist="19050" dir="5400000" algn="ctr" rotWithShape="0">
                <a:srgbClr val="000000">
                  <a:alpha val="63000"/>
                </a:srgbClr>
              </a:outerShdw>
            </a:effectLst>
            <a:sp3d/>
          </c:spPr>
          <c:invertIfNegative val="0"/>
          <c:cat>
            <c:numRef>
              <c:f>'9. Seguimiento Consolidado'!$A$9:$A$68</c:f>
              <c:numCache>
                <c:formatCode>General</c:formatCode>
                <c:ptCount val="60"/>
                <c:pt idx="0">
                  <c:v>1</c:v>
                </c:pt>
                <c:pt idx="3">
                  <c:v>2</c:v>
                </c:pt>
                <c:pt idx="6">
                  <c:v>3</c:v>
                </c:pt>
                <c:pt idx="9">
                  <c:v>4</c:v>
                </c:pt>
                <c:pt idx="12">
                  <c:v>5</c:v>
                </c:pt>
                <c:pt idx="15">
                  <c:v>6</c:v>
                </c:pt>
                <c:pt idx="18">
                  <c:v>7</c:v>
                </c:pt>
                <c:pt idx="21">
                  <c:v>8</c:v>
                </c:pt>
                <c:pt idx="24">
                  <c:v>9</c:v>
                </c:pt>
                <c:pt idx="27">
                  <c:v>10</c:v>
                </c:pt>
                <c:pt idx="30">
                  <c:v>11</c:v>
                </c:pt>
                <c:pt idx="33">
                  <c:v>12</c:v>
                </c:pt>
                <c:pt idx="36">
                  <c:v>13</c:v>
                </c:pt>
                <c:pt idx="39">
                  <c:v>14</c:v>
                </c:pt>
                <c:pt idx="42">
                  <c:v>15</c:v>
                </c:pt>
                <c:pt idx="45">
                  <c:v>16</c:v>
                </c:pt>
                <c:pt idx="48">
                  <c:v>17</c:v>
                </c:pt>
                <c:pt idx="51">
                  <c:v>18</c:v>
                </c:pt>
                <c:pt idx="54">
                  <c:v>19</c:v>
                </c:pt>
                <c:pt idx="57">
                  <c:v>20</c:v>
                </c:pt>
              </c:numCache>
            </c:numRef>
          </c:cat>
          <c:val>
            <c:numRef>
              <c:f>'9. Seguimiento Consolidado'!$F$8:$F$68</c:f>
              <c:numCache>
                <c:formatCode>0%</c:formatCode>
                <c:ptCount val="61"/>
                <c:pt idx="1">
                  <c:v>0</c:v>
                </c:pt>
                <c:pt idx="4">
                  <c:v>0</c:v>
                </c:pt>
                <c:pt idx="7">
                  <c:v>0</c:v>
                </c:pt>
                <c:pt idx="10">
                  <c:v>0</c:v>
                </c:pt>
                <c:pt idx="13">
                  <c:v>0</c:v>
                </c:pt>
                <c:pt idx="16">
                  <c:v>0</c:v>
                </c:pt>
                <c:pt idx="19">
                  <c:v>0</c:v>
                </c:pt>
                <c:pt idx="22">
                  <c:v>0</c:v>
                </c:pt>
                <c:pt idx="25">
                  <c:v>0</c:v>
                </c:pt>
                <c:pt idx="28">
                  <c:v>0</c:v>
                </c:pt>
                <c:pt idx="31">
                  <c:v>0</c:v>
                </c:pt>
                <c:pt idx="34">
                  <c:v>0</c:v>
                </c:pt>
                <c:pt idx="37">
                  <c:v>0</c:v>
                </c:pt>
                <c:pt idx="40">
                  <c:v>0</c:v>
                </c:pt>
                <c:pt idx="43">
                  <c:v>0</c:v>
                </c:pt>
                <c:pt idx="46">
                  <c:v>0</c:v>
                </c:pt>
                <c:pt idx="49">
                  <c:v>0</c:v>
                </c:pt>
                <c:pt idx="52">
                  <c:v>0</c:v>
                </c:pt>
                <c:pt idx="55">
                  <c:v>0</c:v>
                </c:pt>
                <c:pt idx="58">
                  <c:v>0</c:v>
                </c:pt>
              </c:numCache>
            </c:numRef>
          </c:val>
        </c:ser>
        <c:dLbls>
          <c:showLegendKey val="0"/>
          <c:showVal val="0"/>
          <c:showCatName val="0"/>
          <c:showSerName val="0"/>
          <c:showPercent val="0"/>
          <c:showBubbleSize val="0"/>
        </c:dLbls>
        <c:gapWidth val="150"/>
        <c:shape val="box"/>
        <c:axId val="138944304"/>
        <c:axId val="138941040"/>
        <c:axId val="0"/>
        <c:extLst>
          <c:ext xmlns:c15="http://schemas.microsoft.com/office/drawing/2012/chart" uri="{02D57815-91ED-43cb-92C2-25804820EDAC}">
            <c15:filteredBarSeries>
              <c15:ser>
                <c:idx val="0"/>
                <c:order val="0"/>
                <c:tx>
                  <c:strRef>
                    <c:extLst>
                      <c:ext uri="{02D57815-91ED-43cb-92C2-25804820EDAC}">
                        <c15:formulaRef>
                          <c15:sqref>'9. Seguimiento Consolidado'!$D$7</c15:sqref>
                        </c15:formulaRef>
                      </c:ext>
                    </c:extLst>
                    <c:strCache>
                      <c:ptCount val="1"/>
                      <c:pt idx="0">
                        <c:v>Tipo de Riesgo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numRef>
                    <c:extLst>
                      <c:ext uri="{02D57815-91ED-43cb-92C2-25804820EDAC}">
                        <c15:formulaRef>
                          <c15:sqref>'9. Seguimiento Consolidado'!$A$9:$A$68</c15:sqref>
                        </c15:formulaRef>
                      </c:ext>
                    </c:extLst>
                    <c:numCache>
                      <c:formatCode>General</c:formatCode>
                      <c:ptCount val="60"/>
                      <c:pt idx="0">
                        <c:v>1</c:v>
                      </c:pt>
                      <c:pt idx="3">
                        <c:v>2</c:v>
                      </c:pt>
                      <c:pt idx="6">
                        <c:v>3</c:v>
                      </c:pt>
                      <c:pt idx="9">
                        <c:v>4</c:v>
                      </c:pt>
                      <c:pt idx="12">
                        <c:v>5</c:v>
                      </c:pt>
                      <c:pt idx="15">
                        <c:v>6</c:v>
                      </c:pt>
                      <c:pt idx="18">
                        <c:v>7</c:v>
                      </c:pt>
                      <c:pt idx="21">
                        <c:v>8</c:v>
                      </c:pt>
                      <c:pt idx="24">
                        <c:v>9</c:v>
                      </c:pt>
                      <c:pt idx="27">
                        <c:v>10</c:v>
                      </c:pt>
                      <c:pt idx="30">
                        <c:v>11</c:v>
                      </c:pt>
                      <c:pt idx="33">
                        <c:v>12</c:v>
                      </c:pt>
                      <c:pt idx="36">
                        <c:v>13</c:v>
                      </c:pt>
                      <c:pt idx="39">
                        <c:v>14</c:v>
                      </c:pt>
                      <c:pt idx="42">
                        <c:v>15</c:v>
                      </c:pt>
                      <c:pt idx="45">
                        <c:v>16</c:v>
                      </c:pt>
                      <c:pt idx="48">
                        <c:v>17</c:v>
                      </c:pt>
                      <c:pt idx="51">
                        <c:v>18</c:v>
                      </c:pt>
                      <c:pt idx="54">
                        <c:v>19</c:v>
                      </c:pt>
                      <c:pt idx="57">
                        <c:v>20</c:v>
                      </c:pt>
                    </c:numCache>
                  </c:numRef>
                </c:cat>
                <c:val>
                  <c:numRef>
                    <c:extLst>
                      <c:ext uri="{02D57815-91ED-43cb-92C2-25804820EDAC}">
                        <c15:formulaRef>
                          <c15:sqref>'9. Seguimiento Consolidado'!$D$8:$D$68</c15:sqref>
                        </c15:formulaRef>
                      </c:ext>
                    </c:extLst>
                    <c:numCache>
                      <c:formatCode>General</c:formatCode>
                      <c:ptCount val="61"/>
                      <c:pt idx="1">
                        <c:v>0</c:v>
                      </c:pt>
                      <c:pt idx="4">
                        <c:v>0</c:v>
                      </c:pt>
                      <c:pt idx="7">
                        <c:v>0</c:v>
                      </c:pt>
                      <c:pt idx="10">
                        <c:v>0</c:v>
                      </c:pt>
                      <c:pt idx="13">
                        <c:v>0</c:v>
                      </c:pt>
                      <c:pt idx="16">
                        <c:v>0</c:v>
                      </c:pt>
                      <c:pt idx="19">
                        <c:v>0</c:v>
                      </c:pt>
                      <c:pt idx="22">
                        <c:v>0</c:v>
                      </c:pt>
                      <c:pt idx="25">
                        <c:v>0</c:v>
                      </c:pt>
                      <c:pt idx="28">
                        <c:v>0</c:v>
                      </c:pt>
                      <c:pt idx="31">
                        <c:v>0</c:v>
                      </c:pt>
                      <c:pt idx="34">
                        <c:v>0</c:v>
                      </c:pt>
                      <c:pt idx="37">
                        <c:v>0</c:v>
                      </c:pt>
                      <c:pt idx="40">
                        <c:v>0</c:v>
                      </c:pt>
                      <c:pt idx="43">
                        <c:v>0</c:v>
                      </c:pt>
                      <c:pt idx="46">
                        <c:v>0</c:v>
                      </c:pt>
                      <c:pt idx="49">
                        <c:v>0</c:v>
                      </c:pt>
                      <c:pt idx="52">
                        <c:v>0</c:v>
                      </c:pt>
                      <c:pt idx="55">
                        <c:v>0</c:v>
                      </c:pt>
                      <c:pt idx="58">
                        <c:v>0</c:v>
                      </c:pt>
                    </c:numCache>
                  </c:numRef>
                </c:val>
              </c15:ser>
            </c15:filteredBarSeries>
          </c:ext>
        </c:extLst>
      </c:bar3DChart>
      <c:catAx>
        <c:axId val="13894430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38941040"/>
        <c:crosses val="autoZero"/>
        <c:auto val="1"/>
        <c:lblAlgn val="ctr"/>
        <c:lblOffset val="100"/>
        <c:noMultiLvlLbl val="0"/>
      </c:catAx>
      <c:valAx>
        <c:axId val="138941040"/>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389443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 de Avance 2do</a:t>
            </a:r>
            <a:r>
              <a:rPr lang="es-CO" baseline="0"/>
              <a:t> Cuatrimestre</a:t>
            </a:r>
            <a:endParaRPr lang="es-CO"/>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percentStacked"/>
        <c:varyColors val="0"/>
        <c:ser>
          <c:idx val="0"/>
          <c:order val="0"/>
          <c:tx>
            <c:strRef>
              <c:f>'9. Seguimiento Consolidado'!$G$7</c:f>
              <c:strCache>
                <c:ptCount val="1"/>
                <c:pt idx="0">
                  <c:v>% de Avance del Proceso</c:v>
                </c:pt>
              </c:strCache>
            </c:strRef>
          </c:tx>
          <c:spPr>
            <a:solidFill>
              <a:srgbClr val="FFFF00"/>
            </a:solidFill>
            <a:ln>
              <a:noFill/>
            </a:ln>
            <a:effectLst>
              <a:outerShdw blurRad="57150" dist="19050" dir="5400000" algn="ctr" rotWithShape="0">
                <a:srgbClr val="000000">
                  <a:alpha val="63000"/>
                </a:srgbClr>
              </a:outerShdw>
            </a:effectLst>
            <a:sp3d/>
          </c:spPr>
          <c:invertIfNegative val="0"/>
          <c:cat>
            <c:numRef>
              <c:f>'9. Seguimiento Consolidado'!$A$9:$A$68</c:f>
              <c:numCache>
                <c:formatCode>General</c:formatCode>
                <c:ptCount val="60"/>
                <c:pt idx="0">
                  <c:v>1</c:v>
                </c:pt>
                <c:pt idx="3">
                  <c:v>2</c:v>
                </c:pt>
                <c:pt idx="6">
                  <c:v>3</c:v>
                </c:pt>
                <c:pt idx="9">
                  <c:v>4</c:v>
                </c:pt>
                <c:pt idx="12">
                  <c:v>5</c:v>
                </c:pt>
                <c:pt idx="15">
                  <c:v>6</c:v>
                </c:pt>
                <c:pt idx="18">
                  <c:v>7</c:v>
                </c:pt>
                <c:pt idx="21">
                  <c:v>8</c:v>
                </c:pt>
                <c:pt idx="24">
                  <c:v>9</c:v>
                </c:pt>
                <c:pt idx="27">
                  <c:v>10</c:v>
                </c:pt>
                <c:pt idx="30">
                  <c:v>11</c:v>
                </c:pt>
                <c:pt idx="33">
                  <c:v>12</c:v>
                </c:pt>
                <c:pt idx="36">
                  <c:v>13</c:v>
                </c:pt>
                <c:pt idx="39">
                  <c:v>14</c:v>
                </c:pt>
                <c:pt idx="42">
                  <c:v>15</c:v>
                </c:pt>
                <c:pt idx="45">
                  <c:v>16</c:v>
                </c:pt>
                <c:pt idx="48">
                  <c:v>17</c:v>
                </c:pt>
                <c:pt idx="51">
                  <c:v>18</c:v>
                </c:pt>
                <c:pt idx="54">
                  <c:v>19</c:v>
                </c:pt>
                <c:pt idx="57">
                  <c:v>20</c:v>
                </c:pt>
              </c:numCache>
            </c:numRef>
          </c:cat>
          <c:val>
            <c:numRef>
              <c:f>'9. Seguimiento Consolidado'!$G$8:$G$68</c:f>
              <c:numCache>
                <c:formatCode>0%</c:formatCode>
                <c:ptCount val="61"/>
                <c:pt idx="1">
                  <c:v>0</c:v>
                </c:pt>
                <c:pt idx="4">
                  <c:v>0</c:v>
                </c:pt>
                <c:pt idx="7">
                  <c:v>0</c:v>
                </c:pt>
                <c:pt idx="10">
                  <c:v>0</c:v>
                </c:pt>
                <c:pt idx="13">
                  <c:v>0</c:v>
                </c:pt>
                <c:pt idx="16">
                  <c:v>0</c:v>
                </c:pt>
                <c:pt idx="19">
                  <c:v>0</c:v>
                </c:pt>
                <c:pt idx="22">
                  <c:v>0</c:v>
                </c:pt>
                <c:pt idx="25">
                  <c:v>0</c:v>
                </c:pt>
                <c:pt idx="28">
                  <c:v>0</c:v>
                </c:pt>
                <c:pt idx="31">
                  <c:v>0</c:v>
                </c:pt>
                <c:pt idx="34">
                  <c:v>0</c:v>
                </c:pt>
                <c:pt idx="37">
                  <c:v>0</c:v>
                </c:pt>
                <c:pt idx="40">
                  <c:v>0</c:v>
                </c:pt>
                <c:pt idx="43">
                  <c:v>0</c:v>
                </c:pt>
                <c:pt idx="46">
                  <c:v>0</c:v>
                </c:pt>
                <c:pt idx="49">
                  <c:v>0</c:v>
                </c:pt>
                <c:pt idx="52">
                  <c:v>0</c:v>
                </c:pt>
                <c:pt idx="55">
                  <c:v>0</c:v>
                </c:pt>
                <c:pt idx="58">
                  <c:v>0</c:v>
                </c:pt>
              </c:numCache>
            </c:numRef>
          </c:val>
        </c:ser>
        <c:ser>
          <c:idx val="1"/>
          <c:order val="1"/>
          <c:tx>
            <c:strRef>
              <c:f>'9. Seguimiento Consolidado'!$H$7</c:f>
              <c:strCache>
                <c:ptCount val="1"/>
                <c:pt idx="0">
                  <c:v>% de Avance OCI</c:v>
                </c:pt>
              </c:strCache>
            </c:strRef>
          </c:tx>
          <c:spPr>
            <a:solidFill>
              <a:schemeClr val="bg1"/>
            </a:solidFill>
            <a:ln>
              <a:noFill/>
            </a:ln>
            <a:effectLst>
              <a:outerShdw blurRad="57150" dist="19050" dir="5400000" algn="ctr" rotWithShape="0">
                <a:srgbClr val="000000">
                  <a:alpha val="63000"/>
                </a:srgbClr>
              </a:outerShdw>
            </a:effectLst>
            <a:sp3d/>
          </c:spPr>
          <c:invertIfNegative val="0"/>
          <c:cat>
            <c:numRef>
              <c:f>'9. Seguimiento Consolidado'!$A$9:$A$68</c:f>
              <c:numCache>
                <c:formatCode>General</c:formatCode>
                <c:ptCount val="60"/>
                <c:pt idx="0">
                  <c:v>1</c:v>
                </c:pt>
                <c:pt idx="3">
                  <c:v>2</c:v>
                </c:pt>
                <c:pt idx="6">
                  <c:v>3</c:v>
                </c:pt>
                <c:pt idx="9">
                  <c:v>4</c:v>
                </c:pt>
                <c:pt idx="12">
                  <c:v>5</c:v>
                </c:pt>
                <c:pt idx="15">
                  <c:v>6</c:v>
                </c:pt>
                <c:pt idx="18">
                  <c:v>7</c:v>
                </c:pt>
                <c:pt idx="21">
                  <c:v>8</c:v>
                </c:pt>
                <c:pt idx="24">
                  <c:v>9</c:v>
                </c:pt>
                <c:pt idx="27">
                  <c:v>10</c:v>
                </c:pt>
                <c:pt idx="30">
                  <c:v>11</c:v>
                </c:pt>
                <c:pt idx="33">
                  <c:v>12</c:v>
                </c:pt>
                <c:pt idx="36">
                  <c:v>13</c:v>
                </c:pt>
                <c:pt idx="39">
                  <c:v>14</c:v>
                </c:pt>
                <c:pt idx="42">
                  <c:v>15</c:v>
                </c:pt>
                <c:pt idx="45">
                  <c:v>16</c:v>
                </c:pt>
                <c:pt idx="48">
                  <c:v>17</c:v>
                </c:pt>
                <c:pt idx="51">
                  <c:v>18</c:v>
                </c:pt>
                <c:pt idx="54">
                  <c:v>19</c:v>
                </c:pt>
                <c:pt idx="57">
                  <c:v>20</c:v>
                </c:pt>
              </c:numCache>
            </c:numRef>
          </c:cat>
          <c:val>
            <c:numRef>
              <c:f>'9. Seguimiento Consolidado'!$H$8:$H$68</c:f>
              <c:numCache>
                <c:formatCode>0%</c:formatCode>
                <c:ptCount val="61"/>
                <c:pt idx="1">
                  <c:v>0</c:v>
                </c:pt>
                <c:pt idx="4">
                  <c:v>0</c:v>
                </c:pt>
                <c:pt idx="7">
                  <c:v>0</c:v>
                </c:pt>
                <c:pt idx="10">
                  <c:v>0</c:v>
                </c:pt>
                <c:pt idx="13">
                  <c:v>0</c:v>
                </c:pt>
                <c:pt idx="16">
                  <c:v>0</c:v>
                </c:pt>
                <c:pt idx="19">
                  <c:v>0</c:v>
                </c:pt>
                <c:pt idx="22">
                  <c:v>0</c:v>
                </c:pt>
                <c:pt idx="25">
                  <c:v>0</c:v>
                </c:pt>
                <c:pt idx="28">
                  <c:v>0</c:v>
                </c:pt>
                <c:pt idx="31">
                  <c:v>0</c:v>
                </c:pt>
                <c:pt idx="34">
                  <c:v>0</c:v>
                </c:pt>
                <c:pt idx="37">
                  <c:v>0</c:v>
                </c:pt>
                <c:pt idx="40">
                  <c:v>0</c:v>
                </c:pt>
                <c:pt idx="43">
                  <c:v>0</c:v>
                </c:pt>
                <c:pt idx="46">
                  <c:v>0</c:v>
                </c:pt>
                <c:pt idx="49">
                  <c:v>0</c:v>
                </c:pt>
                <c:pt idx="52">
                  <c:v>0</c:v>
                </c:pt>
                <c:pt idx="55">
                  <c:v>0</c:v>
                </c:pt>
                <c:pt idx="58">
                  <c:v>0</c:v>
                </c:pt>
              </c:numCache>
            </c:numRef>
          </c:val>
        </c:ser>
        <c:dLbls>
          <c:showLegendKey val="0"/>
          <c:showVal val="0"/>
          <c:showCatName val="0"/>
          <c:showSerName val="0"/>
          <c:showPercent val="0"/>
          <c:showBubbleSize val="0"/>
        </c:dLbls>
        <c:gapWidth val="150"/>
        <c:shape val="box"/>
        <c:axId val="138943216"/>
        <c:axId val="138936144"/>
        <c:axId val="0"/>
        <c:extLst/>
      </c:bar3DChart>
      <c:catAx>
        <c:axId val="13894321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38936144"/>
        <c:crosses val="autoZero"/>
        <c:auto val="1"/>
        <c:lblAlgn val="ctr"/>
        <c:lblOffset val="100"/>
        <c:noMultiLvlLbl val="0"/>
      </c:catAx>
      <c:valAx>
        <c:axId val="138936144"/>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389432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 de Avance 3er</a:t>
            </a:r>
            <a:r>
              <a:rPr lang="es-CO" baseline="0"/>
              <a:t> Cuatrimestre</a:t>
            </a:r>
            <a:endParaRPr lang="es-CO"/>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percentStacked"/>
        <c:varyColors val="0"/>
        <c:ser>
          <c:idx val="0"/>
          <c:order val="0"/>
          <c:tx>
            <c:strRef>
              <c:f>'9. Seguimiento Consolidado'!$I$7</c:f>
              <c:strCache>
                <c:ptCount val="1"/>
                <c:pt idx="0">
                  <c:v>% de Avance del Proceso</c:v>
                </c:pt>
              </c:strCache>
            </c:strRef>
          </c:tx>
          <c:spPr>
            <a:solidFill>
              <a:srgbClr val="FFFF00"/>
            </a:solidFill>
            <a:ln>
              <a:noFill/>
            </a:ln>
            <a:effectLst>
              <a:outerShdw blurRad="57150" dist="19050" dir="5400000" algn="ctr" rotWithShape="0">
                <a:srgbClr val="000000">
                  <a:alpha val="63000"/>
                </a:srgbClr>
              </a:outerShdw>
            </a:effectLst>
            <a:sp3d/>
          </c:spPr>
          <c:invertIfNegative val="0"/>
          <c:cat>
            <c:numRef>
              <c:f>'9. Seguimiento Consolidado'!$A$9:$A$68</c:f>
              <c:numCache>
                <c:formatCode>General</c:formatCode>
                <c:ptCount val="60"/>
                <c:pt idx="0">
                  <c:v>1</c:v>
                </c:pt>
                <c:pt idx="3">
                  <c:v>2</c:v>
                </c:pt>
                <c:pt idx="6">
                  <c:v>3</c:v>
                </c:pt>
                <c:pt idx="9">
                  <c:v>4</c:v>
                </c:pt>
                <c:pt idx="12">
                  <c:v>5</c:v>
                </c:pt>
                <c:pt idx="15">
                  <c:v>6</c:v>
                </c:pt>
                <c:pt idx="18">
                  <c:v>7</c:v>
                </c:pt>
                <c:pt idx="21">
                  <c:v>8</c:v>
                </c:pt>
                <c:pt idx="24">
                  <c:v>9</c:v>
                </c:pt>
                <c:pt idx="27">
                  <c:v>10</c:v>
                </c:pt>
                <c:pt idx="30">
                  <c:v>11</c:v>
                </c:pt>
                <c:pt idx="33">
                  <c:v>12</c:v>
                </c:pt>
                <c:pt idx="36">
                  <c:v>13</c:v>
                </c:pt>
                <c:pt idx="39">
                  <c:v>14</c:v>
                </c:pt>
                <c:pt idx="42">
                  <c:v>15</c:v>
                </c:pt>
                <c:pt idx="45">
                  <c:v>16</c:v>
                </c:pt>
                <c:pt idx="48">
                  <c:v>17</c:v>
                </c:pt>
                <c:pt idx="51">
                  <c:v>18</c:v>
                </c:pt>
                <c:pt idx="54">
                  <c:v>19</c:v>
                </c:pt>
                <c:pt idx="57">
                  <c:v>20</c:v>
                </c:pt>
              </c:numCache>
            </c:numRef>
          </c:cat>
          <c:val>
            <c:numRef>
              <c:f>'9. Seguimiento Consolidado'!$I$8:$I$68</c:f>
              <c:numCache>
                <c:formatCode>0%</c:formatCode>
                <c:ptCount val="61"/>
                <c:pt idx="1">
                  <c:v>0</c:v>
                </c:pt>
                <c:pt idx="4">
                  <c:v>0</c:v>
                </c:pt>
                <c:pt idx="7">
                  <c:v>0</c:v>
                </c:pt>
                <c:pt idx="10">
                  <c:v>0</c:v>
                </c:pt>
                <c:pt idx="13">
                  <c:v>0</c:v>
                </c:pt>
                <c:pt idx="16">
                  <c:v>0</c:v>
                </c:pt>
                <c:pt idx="19">
                  <c:v>0</c:v>
                </c:pt>
                <c:pt idx="22">
                  <c:v>0</c:v>
                </c:pt>
                <c:pt idx="25">
                  <c:v>0</c:v>
                </c:pt>
                <c:pt idx="28">
                  <c:v>0</c:v>
                </c:pt>
                <c:pt idx="31">
                  <c:v>0</c:v>
                </c:pt>
                <c:pt idx="34">
                  <c:v>0</c:v>
                </c:pt>
                <c:pt idx="37">
                  <c:v>0</c:v>
                </c:pt>
                <c:pt idx="40">
                  <c:v>0</c:v>
                </c:pt>
                <c:pt idx="43">
                  <c:v>0</c:v>
                </c:pt>
                <c:pt idx="46">
                  <c:v>0</c:v>
                </c:pt>
                <c:pt idx="49">
                  <c:v>0</c:v>
                </c:pt>
                <c:pt idx="52">
                  <c:v>0</c:v>
                </c:pt>
                <c:pt idx="55">
                  <c:v>0</c:v>
                </c:pt>
                <c:pt idx="58">
                  <c:v>0</c:v>
                </c:pt>
              </c:numCache>
            </c:numRef>
          </c:val>
        </c:ser>
        <c:ser>
          <c:idx val="1"/>
          <c:order val="1"/>
          <c:tx>
            <c:strRef>
              <c:f>'9. Seguimiento Consolidado'!$J$7</c:f>
              <c:strCache>
                <c:ptCount val="1"/>
                <c:pt idx="0">
                  <c:v>% de Avance OCI</c:v>
                </c:pt>
              </c:strCache>
            </c:strRef>
          </c:tx>
          <c:spPr>
            <a:solidFill>
              <a:schemeClr val="bg1"/>
            </a:solidFill>
            <a:ln>
              <a:noFill/>
            </a:ln>
            <a:effectLst>
              <a:outerShdw blurRad="57150" dist="19050" dir="5400000" algn="ctr" rotWithShape="0">
                <a:srgbClr val="000000">
                  <a:alpha val="63000"/>
                </a:srgbClr>
              </a:outerShdw>
            </a:effectLst>
            <a:sp3d/>
          </c:spPr>
          <c:invertIfNegative val="0"/>
          <c:cat>
            <c:numRef>
              <c:f>'9. Seguimiento Consolidado'!$A$9:$A$68</c:f>
              <c:numCache>
                <c:formatCode>General</c:formatCode>
                <c:ptCount val="60"/>
                <c:pt idx="0">
                  <c:v>1</c:v>
                </c:pt>
                <c:pt idx="3">
                  <c:v>2</c:v>
                </c:pt>
                <c:pt idx="6">
                  <c:v>3</c:v>
                </c:pt>
                <c:pt idx="9">
                  <c:v>4</c:v>
                </c:pt>
                <c:pt idx="12">
                  <c:v>5</c:v>
                </c:pt>
                <c:pt idx="15">
                  <c:v>6</c:v>
                </c:pt>
                <c:pt idx="18">
                  <c:v>7</c:v>
                </c:pt>
                <c:pt idx="21">
                  <c:v>8</c:v>
                </c:pt>
                <c:pt idx="24">
                  <c:v>9</c:v>
                </c:pt>
                <c:pt idx="27">
                  <c:v>10</c:v>
                </c:pt>
                <c:pt idx="30">
                  <c:v>11</c:v>
                </c:pt>
                <c:pt idx="33">
                  <c:v>12</c:v>
                </c:pt>
                <c:pt idx="36">
                  <c:v>13</c:v>
                </c:pt>
                <c:pt idx="39">
                  <c:v>14</c:v>
                </c:pt>
                <c:pt idx="42">
                  <c:v>15</c:v>
                </c:pt>
                <c:pt idx="45">
                  <c:v>16</c:v>
                </c:pt>
                <c:pt idx="48">
                  <c:v>17</c:v>
                </c:pt>
                <c:pt idx="51">
                  <c:v>18</c:v>
                </c:pt>
                <c:pt idx="54">
                  <c:v>19</c:v>
                </c:pt>
                <c:pt idx="57">
                  <c:v>20</c:v>
                </c:pt>
              </c:numCache>
            </c:numRef>
          </c:cat>
          <c:val>
            <c:numRef>
              <c:f>'9. Seguimiento Consolidado'!$J$8:$J$68</c:f>
              <c:numCache>
                <c:formatCode>0%</c:formatCode>
                <c:ptCount val="61"/>
                <c:pt idx="1">
                  <c:v>0</c:v>
                </c:pt>
                <c:pt idx="4">
                  <c:v>0</c:v>
                </c:pt>
                <c:pt idx="7">
                  <c:v>0</c:v>
                </c:pt>
                <c:pt idx="10">
                  <c:v>0</c:v>
                </c:pt>
                <c:pt idx="13">
                  <c:v>0</c:v>
                </c:pt>
                <c:pt idx="16">
                  <c:v>0</c:v>
                </c:pt>
                <c:pt idx="19">
                  <c:v>0</c:v>
                </c:pt>
                <c:pt idx="22">
                  <c:v>0</c:v>
                </c:pt>
                <c:pt idx="25">
                  <c:v>0</c:v>
                </c:pt>
                <c:pt idx="28">
                  <c:v>0</c:v>
                </c:pt>
                <c:pt idx="31">
                  <c:v>0</c:v>
                </c:pt>
                <c:pt idx="34">
                  <c:v>0</c:v>
                </c:pt>
                <c:pt idx="37">
                  <c:v>0</c:v>
                </c:pt>
                <c:pt idx="40">
                  <c:v>0</c:v>
                </c:pt>
                <c:pt idx="43">
                  <c:v>0</c:v>
                </c:pt>
                <c:pt idx="46">
                  <c:v>0</c:v>
                </c:pt>
                <c:pt idx="49">
                  <c:v>0</c:v>
                </c:pt>
                <c:pt idx="52">
                  <c:v>0</c:v>
                </c:pt>
                <c:pt idx="55">
                  <c:v>0</c:v>
                </c:pt>
                <c:pt idx="58">
                  <c:v>0</c:v>
                </c:pt>
              </c:numCache>
            </c:numRef>
          </c:val>
        </c:ser>
        <c:dLbls>
          <c:showLegendKey val="0"/>
          <c:showVal val="0"/>
          <c:showCatName val="0"/>
          <c:showSerName val="0"/>
          <c:showPercent val="0"/>
          <c:showBubbleSize val="0"/>
        </c:dLbls>
        <c:gapWidth val="150"/>
        <c:shape val="box"/>
        <c:axId val="138942672"/>
        <c:axId val="137384480"/>
        <c:axId val="0"/>
        <c:extLst/>
      </c:bar3DChart>
      <c:catAx>
        <c:axId val="13894267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37384480"/>
        <c:crosses val="autoZero"/>
        <c:auto val="1"/>
        <c:lblAlgn val="ctr"/>
        <c:lblOffset val="100"/>
        <c:noMultiLvlLbl val="0"/>
      </c:catAx>
      <c:valAx>
        <c:axId val="137384480"/>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38942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309562</xdr:colOff>
      <xdr:row>0</xdr:row>
      <xdr:rowOff>59531</xdr:rowOff>
    </xdr:from>
    <xdr:to>
      <xdr:col>1</xdr:col>
      <xdr:colOff>904874</xdr:colOff>
      <xdr:row>3</xdr:row>
      <xdr:rowOff>171489</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125" y="59531"/>
          <a:ext cx="595312" cy="7191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211406</xdr:colOff>
      <xdr:row>0</xdr:row>
      <xdr:rowOff>96489</xdr:rowOff>
    </xdr:from>
    <xdr:to>
      <xdr:col>1</xdr:col>
      <xdr:colOff>717241</xdr:colOff>
      <xdr:row>3</xdr:row>
      <xdr:rowOff>95251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3549" y="96489"/>
          <a:ext cx="505835" cy="6110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130969</xdr:colOff>
      <xdr:row>0</xdr:row>
      <xdr:rowOff>59531</xdr:rowOff>
    </xdr:from>
    <xdr:to>
      <xdr:col>1</xdr:col>
      <xdr:colOff>857250</xdr:colOff>
      <xdr:row>3</xdr:row>
      <xdr:rowOff>186834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907" y="59531"/>
          <a:ext cx="726281" cy="8773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142875</xdr:colOff>
      <xdr:row>0</xdr:row>
      <xdr:rowOff>59531</xdr:rowOff>
    </xdr:from>
    <xdr:to>
      <xdr:col>1</xdr:col>
      <xdr:colOff>726281</xdr:colOff>
      <xdr:row>3</xdr:row>
      <xdr:rowOff>157106</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4813" y="59531"/>
          <a:ext cx="583406" cy="7047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107156</xdr:colOff>
      <xdr:row>0</xdr:row>
      <xdr:rowOff>47625</xdr:rowOff>
    </xdr:from>
    <xdr:to>
      <xdr:col>1</xdr:col>
      <xdr:colOff>761999</xdr:colOff>
      <xdr:row>3</xdr:row>
      <xdr:rowOff>195782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9094" y="47625"/>
          <a:ext cx="654843" cy="7910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107156</xdr:colOff>
      <xdr:row>0</xdr:row>
      <xdr:rowOff>47625</xdr:rowOff>
    </xdr:from>
    <xdr:to>
      <xdr:col>1</xdr:col>
      <xdr:colOff>761999</xdr:colOff>
      <xdr:row>3</xdr:row>
      <xdr:rowOff>195782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3856" y="47625"/>
          <a:ext cx="654843" cy="77680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559593</xdr:colOff>
      <xdr:row>0</xdr:row>
      <xdr:rowOff>47625</xdr:rowOff>
    </xdr:from>
    <xdr:to>
      <xdr:col>2</xdr:col>
      <xdr:colOff>107155</xdr:colOff>
      <xdr:row>3</xdr:row>
      <xdr:rowOff>195782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1531" y="47625"/>
          <a:ext cx="654843" cy="79109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163286</xdr:colOff>
      <xdr:row>0</xdr:row>
      <xdr:rowOff>54429</xdr:rowOff>
    </xdr:from>
    <xdr:to>
      <xdr:col>1</xdr:col>
      <xdr:colOff>771518</xdr:colOff>
      <xdr:row>3</xdr:row>
      <xdr:rowOff>176894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5429" y="54429"/>
          <a:ext cx="608232" cy="73478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163286</xdr:colOff>
      <xdr:row>0</xdr:row>
      <xdr:rowOff>54429</xdr:rowOff>
    </xdr:from>
    <xdr:to>
      <xdr:col>1</xdr:col>
      <xdr:colOff>771518</xdr:colOff>
      <xdr:row>3</xdr:row>
      <xdr:rowOff>176894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9986" y="54429"/>
          <a:ext cx="608232" cy="751115"/>
        </a:xfrm>
        <a:prstGeom prst="rect">
          <a:avLst/>
        </a:prstGeom>
      </xdr:spPr>
    </xdr:pic>
    <xdr:clientData/>
  </xdr:twoCellAnchor>
  <xdr:twoCellAnchor>
    <xdr:from>
      <xdr:col>10</xdr:col>
      <xdr:colOff>59530</xdr:colOff>
      <xdr:row>8</xdr:row>
      <xdr:rowOff>71445</xdr:rowOff>
    </xdr:from>
    <xdr:to>
      <xdr:col>17</xdr:col>
      <xdr:colOff>452437</xdr:colOff>
      <xdr:row>21</xdr:row>
      <xdr:rowOff>28583</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71438</xdr:colOff>
      <xdr:row>21</xdr:row>
      <xdr:rowOff>71438</xdr:rowOff>
    </xdr:from>
    <xdr:to>
      <xdr:col>17</xdr:col>
      <xdr:colOff>464343</xdr:colOff>
      <xdr:row>34</xdr:row>
      <xdr:rowOff>28575</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71438</xdr:colOff>
      <xdr:row>34</xdr:row>
      <xdr:rowOff>83343</xdr:rowOff>
    </xdr:from>
    <xdr:to>
      <xdr:col>17</xdr:col>
      <xdr:colOff>464343</xdr:colOff>
      <xdr:row>47</xdr:row>
      <xdr:rowOff>40481</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DIGER/Mapa%20de%20Riesgos/Mapas/01.%20%20Direccionamiento%20Estrategico-%20Mapa%20de%20Riesgos%20Institucio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1. CONTEXTO"/>
      <sheetName val="2.IDENTIFICACIÓN"/>
      <sheetName val="3. PROBABILIDAD"/>
      <sheetName val="4. IMPACTO GESTIÓN Y E"/>
      <sheetName val="4.1 IMPACTO CORRUPCIÓN"/>
      <sheetName val="5. ZONA RIESGO INHERENTE "/>
      <sheetName val="6. EVALUACIÓN (2)"/>
      <sheetName val="7. ZONA RIESGO RESIDUAL"/>
      <sheetName val="8. MAPA DE RIESGOS"/>
      <sheetName val="Listas"/>
    </sheetNames>
    <sheetDataSet>
      <sheetData sheetId="0">
        <row r="9">
          <cell r="B9" t="str">
            <v>CORRUPCIÓN</v>
          </cell>
        </row>
      </sheetData>
      <sheetData sheetId="1"/>
      <sheetData sheetId="2">
        <row r="4">
          <cell r="B4" t="str">
            <v>CORRUPCIÓN1</v>
          </cell>
        </row>
      </sheetData>
      <sheetData sheetId="3"/>
      <sheetData sheetId="4"/>
      <sheetData sheetId="5"/>
      <sheetData sheetId="6"/>
      <sheetData sheetId="7"/>
      <sheetData sheetId="8"/>
      <sheetData sheetId="9"/>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N88"/>
  <sheetViews>
    <sheetView tabSelected="1" zoomScale="80" zoomScaleNormal="80" workbookViewId="0">
      <selection activeCell="I6" sqref="I6:L7"/>
    </sheetView>
  </sheetViews>
  <sheetFormatPr baseColWidth="10" defaultColWidth="0" defaultRowHeight="16.5" x14ac:dyDescent="0.3"/>
  <cols>
    <col min="1" max="1" width="4.5703125" style="8" customWidth="1"/>
    <col min="2" max="2" width="24.5703125" style="8" customWidth="1"/>
    <col min="3" max="3" width="19.5703125" style="8" customWidth="1"/>
    <col min="4" max="4" width="4.85546875" style="8" customWidth="1"/>
    <col min="5" max="5" width="35.42578125" style="2" customWidth="1"/>
    <col min="6" max="6" width="22.140625" style="9" customWidth="1"/>
    <col min="7" max="7" width="5" style="2" customWidth="1"/>
    <col min="8" max="8" width="20.7109375" style="2" customWidth="1"/>
    <col min="9" max="9" width="27" style="2" customWidth="1"/>
    <col min="10" max="10" width="4.5703125" style="2" customWidth="1"/>
    <col min="11" max="11" width="28.5703125" style="2" customWidth="1"/>
    <col min="12" max="12" width="29.7109375" style="2" customWidth="1"/>
    <col min="13" max="13" width="8.85546875" style="2" customWidth="1"/>
    <col min="14" max="14" width="11.42578125" style="2" hidden="1" customWidth="1"/>
    <col min="15" max="16384" width="11.42578125" style="4" hidden="1"/>
  </cols>
  <sheetData>
    <row r="1" spans="1:14" ht="15.75" customHeight="1" x14ac:dyDescent="0.3">
      <c r="A1" s="88"/>
      <c r="B1" s="88"/>
      <c r="C1" s="94" t="s">
        <v>161</v>
      </c>
      <c r="D1" s="95"/>
      <c r="E1" s="95"/>
      <c r="F1" s="95"/>
      <c r="G1" s="95"/>
      <c r="H1" s="95"/>
      <c r="I1" s="95"/>
      <c r="J1" s="95"/>
      <c r="K1" s="96"/>
      <c r="L1" s="1" t="s">
        <v>262</v>
      </c>
      <c r="N1" s="3"/>
    </row>
    <row r="2" spans="1:14" ht="15.75" customHeight="1" x14ac:dyDescent="0.3">
      <c r="A2" s="88"/>
      <c r="B2" s="88"/>
      <c r="C2" s="97"/>
      <c r="D2" s="98"/>
      <c r="E2" s="98"/>
      <c r="F2" s="98"/>
      <c r="G2" s="98"/>
      <c r="H2" s="98"/>
      <c r="I2" s="98"/>
      <c r="J2" s="98"/>
      <c r="K2" s="99"/>
      <c r="L2" s="1" t="s">
        <v>345</v>
      </c>
      <c r="N2" s="3"/>
    </row>
    <row r="3" spans="1:14" ht="15.75" customHeight="1" x14ac:dyDescent="0.3">
      <c r="A3" s="88"/>
      <c r="B3" s="88"/>
      <c r="C3" s="97"/>
      <c r="D3" s="98"/>
      <c r="E3" s="98"/>
      <c r="F3" s="98"/>
      <c r="G3" s="98"/>
      <c r="H3" s="98"/>
      <c r="I3" s="98"/>
      <c r="J3" s="98"/>
      <c r="K3" s="99"/>
      <c r="L3" s="5" t="s">
        <v>307</v>
      </c>
      <c r="M3" s="4"/>
    </row>
    <row r="4" spans="1:14" ht="15.75" customHeight="1" x14ac:dyDescent="0.3">
      <c r="A4" s="88"/>
      <c r="B4" s="88"/>
      <c r="C4" s="100"/>
      <c r="D4" s="101"/>
      <c r="E4" s="101"/>
      <c r="F4" s="101"/>
      <c r="G4" s="101"/>
      <c r="H4" s="101"/>
      <c r="I4" s="101"/>
      <c r="J4" s="101"/>
      <c r="K4" s="102"/>
      <c r="L4" s="6" t="s">
        <v>344</v>
      </c>
      <c r="M4" s="4"/>
    </row>
    <row r="6" spans="1:14" ht="12.75" customHeight="1" x14ac:dyDescent="0.3">
      <c r="A6" s="83" t="s">
        <v>70</v>
      </c>
      <c r="B6" s="83"/>
      <c r="C6" s="89" t="s">
        <v>53</v>
      </c>
      <c r="D6" s="89"/>
      <c r="E6" s="89"/>
      <c r="F6" s="89"/>
      <c r="G6" s="89"/>
      <c r="H6" s="89"/>
      <c r="I6" s="103" t="s">
        <v>80</v>
      </c>
      <c r="J6" s="103"/>
      <c r="K6" s="103"/>
      <c r="L6" s="103"/>
    </row>
    <row r="7" spans="1:14" ht="12.75" customHeight="1" x14ac:dyDescent="0.3">
      <c r="A7" s="83"/>
      <c r="B7" s="83"/>
      <c r="C7" s="89"/>
      <c r="D7" s="89"/>
      <c r="E7" s="89"/>
      <c r="F7" s="89"/>
      <c r="G7" s="89"/>
      <c r="H7" s="89"/>
      <c r="I7" s="103"/>
      <c r="J7" s="103"/>
      <c r="K7" s="103"/>
      <c r="L7" s="103"/>
    </row>
    <row r="8" spans="1:14" ht="38.25" customHeight="1" x14ac:dyDescent="0.3">
      <c r="A8" s="90" t="s">
        <v>69</v>
      </c>
      <c r="B8" s="90"/>
      <c r="C8" s="91" t="str">
        <f>IFERROR(VLOOKUP(C6,'Datos Hoja 1'!$A$1:$D$17,2,FALSE),"")</f>
        <v>Evaluar la eficacia y eficiencia del Sistema de Control Interno de la entidad, de manera independiente y objetiva, mediante la aplicación de los roles asignados a la Oficina de Control Interno (Liderazgo estratégico, enfoque hacia la prevención, evaluación de la gestión del riesgo, relación con entes externos de control y el de evaluación y seguimiento), en el marco de aseguramiento y consultoría, para generar valor agregado y aportar al cumplimiento de los objetivos institucionales.</v>
      </c>
      <c r="D8" s="91"/>
      <c r="E8" s="91"/>
      <c r="F8" s="91"/>
      <c r="G8" s="91"/>
      <c r="H8" s="91"/>
      <c r="I8" s="104" t="str">
        <f>IFERROR(VLOOKUP(C6,'Datos Hoja 1'!$A$1:$D$17,3,FALSE),"")</f>
        <v>Inicia con la identificación de necesidades y planeación de las actividades de la vigencia para la ejecución de los roles de la Oficina de Control Interno como evaluador independiente del Sistema de Control Interno, continua con la elaboración y aprobación del Plan Anual de Auditorias para la vigencia y su ejecución; la comunicación de resultados de los informes,  seguimiento a los planes de mejoramiento de la entidad y finaliza con el seguimiento a las actividades del Plan Anual de Auditorías y su adecuación y mejora de las actividades que le competen cuando aplique.</v>
      </c>
      <c r="J8" s="104"/>
      <c r="K8" s="104"/>
      <c r="L8" s="104"/>
    </row>
    <row r="9" spans="1:14" ht="42.75" customHeight="1" x14ac:dyDescent="0.3">
      <c r="A9" s="90"/>
      <c r="B9" s="90"/>
      <c r="C9" s="91"/>
      <c r="D9" s="91"/>
      <c r="E9" s="91"/>
      <c r="F9" s="91"/>
      <c r="G9" s="91"/>
      <c r="H9" s="91"/>
      <c r="I9" s="104"/>
      <c r="J9" s="104"/>
      <c r="K9" s="104"/>
      <c r="L9" s="104"/>
    </row>
    <row r="10" spans="1:14" ht="27.75" customHeight="1" x14ac:dyDescent="0.3">
      <c r="A10" s="90" t="s">
        <v>290</v>
      </c>
      <c r="B10" s="90"/>
      <c r="C10" s="91" t="str">
        <f>IFERROR(VLOOKUP(C6,'Datos Hoja 1'!$A$1:$D$17,4,FALSE),"")</f>
        <v>No. 7: Fortalecer los procesos estratégicos, de apoyo y evaluación mediante la implementación de lineamientos que soporten la gestión misional en cumplimiento de los objetivos institucionales en el marco de la mejora continua.</v>
      </c>
      <c r="D10" s="91"/>
      <c r="E10" s="91"/>
      <c r="F10" s="91"/>
      <c r="G10" s="91"/>
      <c r="H10" s="91"/>
      <c r="I10" s="104"/>
      <c r="J10" s="104"/>
      <c r="K10" s="104"/>
      <c r="L10" s="104"/>
    </row>
    <row r="11" spans="1:14" ht="27.75" customHeight="1" x14ac:dyDescent="0.3">
      <c r="A11" s="92"/>
      <c r="B11" s="92"/>
      <c r="C11" s="93"/>
      <c r="D11" s="93"/>
      <c r="E11" s="93"/>
      <c r="F11" s="93"/>
      <c r="G11" s="93"/>
      <c r="H11" s="93"/>
      <c r="I11" s="104"/>
      <c r="J11" s="104"/>
      <c r="K11" s="104"/>
      <c r="L11" s="104"/>
    </row>
    <row r="12" spans="1:14" ht="21" customHeight="1" x14ac:dyDescent="0.3">
      <c r="A12" s="83" t="s">
        <v>292</v>
      </c>
      <c r="B12" s="83"/>
      <c r="C12" s="83"/>
      <c r="D12" s="83"/>
      <c r="E12" s="83"/>
      <c r="F12" s="83"/>
      <c r="G12" s="83"/>
      <c r="H12" s="83"/>
      <c r="I12" s="83"/>
      <c r="J12" s="83"/>
      <c r="K12" s="83"/>
      <c r="L12" s="83"/>
    </row>
    <row r="13" spans="1:14" x14ac:dyDescent="0.3">
      <c r="A13" s="45"/>
      <c r="B13" s="75" t="s">
        <v>266</v>
      </c>
      <c r="C13" s="76"/>
      <c r="D13" s="44"/>
      <c r="E13" s="75" t="s">
        <v>269</v>
      </c>
      <c r="F13" s="76"/>
      <c r="G13" s="45"/>
      <c r="H13" s="75" t="s">
        <v>272</v>
      </c>
      <c r="I13" s="76"/>
      <c r="J13" s="44"/>
      <c r="K13" s="75" t="s">
        <v>276</v>
      </c>
      <c r="L13" s="76"/>
    </row>
    <row r="14" spans="1:14" x14ac:dyDescent="0.3">
      <c r="A14" s="45"/>
      <c r="B14" s="75" t="s">
        <v>267</v>
      </c>
      <c r="C14" s="76"/>
      <c r="D14" s="44"/>
      <c r="E14" s="75" t="s">
        <v>270</v>
      </c>
      <c r="F14" s="76"/>
      <c r="G14" s="45"/>
      <c r="H14" s="75" t="s">
        <v>273</v>
      </c>
      <c r="I14" s="76"/>
      <c r="J14" s="44"/>
      <c r="K14" s="75" t="s">
        <v>285</v>
      </c>
      <c r="L14" s="76"/>
    </row>
    <row r="15" spans="1:14" ht="25.5" customHeight="1" x14ac:dyDescent="0.3">
      <c r="A15" s="45"/>
      <c r="B15" s="75" t="s">
        <v>286</v>
      </c>
      <c r="C15" s="76"/>
      <c r="D15" s="44"/>
      <c r="E15" s="86" t="s">
        <v>275</v>
      </c>
      <c r="F15" s="87"/>
      <c r="G15" s="45"/>
      <c r="H15" s="75" t="s">
        <v>274</v>
      </c>
      <c r="I15" s="76"/>
      <c r="J15" s="44"/>
      <c r="K15" s="86" t="s">
        <v>277</v>
      </c>
      <c r="L15" s="87"/>
    </row>
    <row r="16" spans="1:14" x14ac:dyDescent="0.3">
      <c r="A16" s="45"/>
      <c r="B16" s="75" t="s">
        <v>268</v>
      </c>
      <c r="C16" s="76"/>
      <c r="D16" s="44"/>
      <c r="E16" s="75" t="s">
        <v>271</v>
      </c>
      <c r="F16" s="76"/>
      <c r="G16" s="45"/>
      <c r="H16" s="75" t="s">
        <v>287</v>
      </c>
      <c r="I16" s="76"/>
      <c r="J16" s="44"/>
      <c r="K16" s="75" t="s">
        <v>278</v>
      </c>
      <c r="L16" s="76"/>
    </row>
    <row r="17" spans="1:12" x14ac:dyDescent="0.3">
      <c r="A17" s="45"/>
      <c r="B17" s="75" t="s">
        <v>288</v>
      </c>
      <c r="C17" s="76"/>
      <c r="D17" s="44"/>
      <c r="E17" s="75" t="s">
        <v>279</v>
      </c>
      <c r="F17" s="76"/>
      <c r="G17" s="45"/>
      <c r="H17" s="75" t="s">
        <v>280</v>
      </c>
      <c r="I17" s="76"/>
      <c r="J17" s="44"/>
      <c r="K17" s="75" t="s">
        <v>281</v>
      </c>
      <c r="L17" s="76"/>
    </row>
    <row r="18" spans="1:12" ht="25.5" customHeight="1" x14ac:dyDescent="0.3">
      <c r="A18" s="45" t="s">
        <v>358</v>
      </c>
      <c r="B18" s="75" t="s">
        <v>282</v>
      </c>
      <c r="C18" s="76"/>
      <c r="D18" s="44"/>
      <c r="E18" s="86" t="s">
        <v>283</v>
      </c>
      <c r="F18" s="87"/>
      <c r="G18" s="45"/>
      <c r="H18" s="86" t="s">
        <v>289</v>
      </c>
      <c r="I18" s="87"/>
      <c r="J18" s="44"/>
      <c r="K18" s="75" t="s">
        <v>291</v>
      </c>
      <c r="L18" s="76"/>
    </row>
    <row r="19" spans="1:12" x14ac:dyDescent="0.3">
      <c r="A19" s="45"/>
      <c r="B19" s="75" t="s">
        <v>324</v>
      </c>
      <c r="C19" s="76"/>
      <c r="D19" s="44"/>
      <c r="E19" s="86" t="s">
        <v>296</v>
      </c>
      <c r="F19" s="87"/>
      <c r="G19" s="45"/>
      <c r="H19" s="84" t="s">
        <v>284</v>
      </c>
      <c r="I19" s="85"/>
      <c r="J19" s="44"/>
      <c r="K19" s="84" t="s">
        <v>284</v>
      </c>
      <c r="L19" s="85"/>
    </row>
    <row r="20" spans="1:12" x14ac:dyDescent="0.3">
      <c r="A20" s="45"/>
      <c r="B20" s="84" t="s">
        <v>284</v>
      </c>
      <c r="C20" s="85"/>
      <c r="D20" s="44"/>
      <c r="E20" s="84" t="s">
        <v>284</v>
      </c>
      <c r="F20" s="85"/>
      <c r="G20" s="45"/>
      <c r="H20" s="84" t="s">
        <v>284</v>
      </c>
      <c r="I20" s="85"/>
      <c r="J20" s="44"/>
      <c r="K20" s="84" t="s">
        <v>293</v>
      </c>
      <c r="L20" s="85"/>
    </row>
    <row r="21" spans="1:12" ht="21" customHeight="1" x14ac:dyDescent="0.3">
      <c r="A21" s="77" t="s">
        <v>319</v>
      </c>
      <c r="B21" s="78"/>
      <c r="C21" s="78"/>
      <c r="D21" s="78"/>
      <c r="E21" s="78"/>
      <c r="F21" s="78"/>
      <c r="G21" s="78"/>
      <c r="H21" s="78"/>
      <c r="I21" s="78"/>
      <c r="J21" s="78"/>
      <c r="K21" s="78"/>
      <c r="L21" s="79"/>
    </row>
    <row r="22" spans="1:12" ht="21" customHeight="1" x14ac:dyDescent="0.3">
      <c r="A22" s="80" t="s">
        <v>71</v>
      </c>
      <c r="B22" s="81"/>
      <c r="C22" s="81"/>
      <c r="D22" s="81"/>
      <c r="E22" s="81"/>
      <c r="F22" s="82"/>
      <c r="G22" s="83" t="s">
        <v>72</v>
      </c>
      <c r="H22" s="83"/>
      <c r="I22" s="83"/>
      <c r="J22" s="83"/>
      <c r="K22" s="83"/>
      <c r="L22" s="83"/>
    </row>
    <row r="23" spans="1:12" x14ac:dyDescent="0.3">
      <c r="A23" s="7">
        <v>1</v>
      </c>
      <c r="B23" s="74" t="s">
        <v>359</v>
      </c>
      <c r="C23" s="74"/>
      <c r="D23" s="74"/>
      <c r="E23" s="74"/>
      <c r="F23" s="74"/>
      <c r="G23" s="7">
        <v>1</v>
      </c>
      <c r="H23" s="74" t="s">
        <v>363</v>
      </c>
      <c r="I23" s="74"/>
      <c r="J23" s="74"/>
      <c r="K23" s="74"/>
      <c r="L23" s="74"/>
    </row>
    <row r="24" spans="1:12" x14ac:dyDescent="0.3">
      <c r="A24" s="7">
        <v>2</v>
      </c>
      <c r="B24" s="74" t="s">
        <v>360</v>
      </c>
      <c r="C24" s="74"/>
      <c r="D24" s="74"/>
      <c r="E24" s="74"/>
      <c r="F24" s="74"/>
      <c r="G24" s="7">
        <v>2</v>
      </c>
      <c r="H24" s="74" t="s">
        <v>364</v>
      </c>
      <c r="I24" s="74"/>
      <c r="J24" s="74"/>
      <c r="K24" s="74"/>
      <c r="L24" s="74"/>
    </row>
    <row r="25" spans="1:12" x14ac:dyDescent="0.3">
      <c r="A25" s="7">
        <v>3</v>
      </c>
      <c r="B25" s="74" t="s">
        <v>361</v>
      </c>
      <c r="C25" s="74"/>
      <c r="D25" s="74"/>
      <c r="E25" s="74"/>
      <c r="F25" s="74"/>
      <c r="G25" s="7">
        <v>3</v>
      </c>
      <c r="H25" s="74" t="s">
        <v>365</v>
      </c>
      <c r="I25" s="74"/>
      <c r="J25" s="74"/>
      <c r="K25" s="74"/>
      <c r="L25" s="74"/>
    </row>
    <row r="26" spans="1:12" x14ac:dyDescent="0.3">
      <c r="A26" s="7">
        <v>4</v>
      </c>
      <c r="B26" s="74" t="s">
        <v>362</v>
      </c>
      <c r="C26" s="74"/>
      <c r="D26" s="74"/>
      <c r="E26" s="74"/>
      <c r="F26" s="74"/>
      <c r="G26" s="7">
        <v>4</v>
      </c>
      <c r="H26" s="74" t="s">
        <v>366</v>
      </c>
      <c r="I26" s="74"/>
      <c r="J26" s="74"/>
      <c r="K26" s="74"/>
      <c r="L26" s="74"/>
    </row>
    <row r="27" spans="1:12" x14ac:dyDescent="0.3">
      <c r="A27" s="7">
        <v>5</v>
      </c>
      <c r="B27" s="74"/>
      <c r="C27" s="74"/>
      <c r="D27" s="74"/>
      <c r="E27" s="74"/>
      <c r="F27" s="74"/>
      <c r="G27" s="7">
        <v>5</v>
      </c>
      <c r="H27" s="74" t="s">
        <v>367</v>
      </c>
      <c r="I27" s="74"/>
      <c r="J27" s="74"/>
      <c r="K27" s="74"/>
      <c r="L27" s="74"/>
    </row>
    <row r="28" spans="1:12" x14ac:dyDescent="0.3">
      <c r="A28" s="7">
        <v>6</v>
      </c>
      <c r="B28" s="74"/>
      <c r="C28" s="74"/>
      <c r="D28" s="74"/>
      <c r="E28" s="74"/>
      <c r="F28" s="74"/>
      <c r="G28" s="7">
        <v>6</v>
      </c>
      <c r="H28" s="74" t="s">
        <v>368</v>
      </c>
      <c r="I28" s="74"/>
      <c r="J28" s="74"/>
      <c r="K28" s="74"/>
      <c r="L28" s="74"/>
    </row>
    <row r="29" spans="1:12" x14ac:dyDescent="0.3">
      <c r="A29" s="7">
        <v>7</v>
      </c>
      <c r="B29" s="74"/>
      <c r="C29" s="74"/>
      <c r="D29" s="74"/>
      <c r="E29" s="74"/>
      <c r="F29" s="74"/>
      <c r="G29" s="7">
        <v>7</v>
      </c>
      <c r="H29" s="74" t="s">
        <v>369</v>
      </c>
      <c r="I29" s="74"/>
      <c r="J29" s="74"/>
      <c r="K29" s="74"/>
      <c r="L29" s="74"/>
    </row>
    <row r="30" spans="1:12" x14ac:dyDescent="0.3">
      <c r="A30" s="7">
        <v>8</v>
      </c>
      <c r="B30" s="74"/>
      <c r="C30" s="74"/>
      <c r="D30" s="74"/>
      <c r="E30" s="74"/>
      <c r="F30" s="74"/>
      <c r="G30" s="7">
        <v>8</v>
      </c>
      <c r="H30" s="74" t="s">
        <v>370</v>
      </c>
      <c r="I30" s="74"/>
      <c r="J30" s="74"/>
      <c r="K30" s="74"/>
      <c r="L30" s="74"/>
    </row>
    <row r="31" spans="1:12" x14ac:dyDescent="0.3">
      <c r="A31" s="7">
        <v>9</v>
      </c>
      <c r="B31" s="74"/>
      <c r="C31" s="74"/>
      <c r="D31" s="74"/>
      <c r="E31" s="74"/>
      <c r="F31" s="74"/>
      <c r="G31" s="7">
        <v>9</v>
      </c>
      <c r="H31" s="74"/>
      <c r="I31" s="74"/>
      <c r="J31" s="74"/>
      <c r="K31" s="74"/>
      <c r="L31" s="74"/>
    </row>
    <row r="32" spans="1:12" x14ac:dyDescent="0.3">
      <c r="A32" s="7">
        <v>10</v>
      </c>
      <c r="B32" s="74"/>
      <c r="C32" s="74"/>
      <c r="D32" s="74"/>
      <c r="E32" s="74"/>
      <c r="F32" s="74"/>
      <c r="G32" s="7">
        <v>10</v>
      </c>
      <c r="H32" s="74"/>
      <c r="I32" s="74"/>
      <c r="J32" s="74"/>
      <c r="K32" s="74"/>
      <c r="L32" s="74"/>
    </row>
    <row r="33" spans="1:12" x14ac:dyDescent="0.3">
      <c r="A33" s="7">
        <v>11</v>
      </c>
      <c r="B33" s="74"/>
      <c r="C33" s="74"/>
      <c r="D33" s="74"/>
      <c r="E33" s="74"/>
      <c r="F33" s="74"/>
      <c r="G33" s="7">
        <v>11</v>
      </c>
      <c r="H33" s="74"/>
      <c r="I33" s="74"/>
      <c r="J33" s="74"/>
      <c r="K33" s="74"/>
      <c r="L33" s="74"/>
    </row>
    <row r="34" spans="1:12" x14ac:dyDescent="0.3">
      <c r="A34" s="7">
        <v>12</v>
      </c>
      <c r="B34" s="74"/>
      <c r="C34" s="74"/>
      <c r="D34" s="74"/>
      <c r="E34" s="74"/>
      <c r="F34" s="74"/>
      <c r="G34" s="7">
        <v>12</v>
      </c>
      <c r="H34" s="74"/>
      <c r="I34" s="74"/>
      <c r="J34" s="74"/>
      <c r="K34" s="74"/>
      <c r="L34" s="74"/>
    </row>
    <row r="35" spans="1:12" x14ac:dyDescent="0.3">
      <c r="A35" s="7">
        <v>13</v>
      </c>
      <c r="B35" s="74"/>
      <c r="C35" s="74"/>
      <c r="D35" s="74"/>
      <c r="E35" s="74"/>
      <c r="F35" s="74"/>
      <c r="G35" s="7">
        <v>13</v>
      </c>
      <c r="H35" s="74"/>
      <c r="I35" s="74"/>
      <c r="J35" s="74"/>
      <c r="K35" s="74"/>
      <c r="L35" s="74"/>
    </row>
    <row r="36" spans="1:12" x14ac:dyDescent="0.3">
      <c r="A36" s="7">
        <v>14</v>
      </c>
      <c r="B36" s="74"/>
      <c r="C36" s="74"/>
      <c r="D36" s="74"/>
      <c r="E36" s="74"/>
      <c r="F36" s="74"/>
      <c r="G36" s="7">
        <v>14</v>
      </c>
      <c r="H36" s="74"/>
      <c r="I36" s="74"/>
      <c r="J36" s="74"/>
      <c r="K36" s="74"/>
      <c r="L36" s="74"/>
    </row>
    <row r="37" spans="1:12" x14ac:dyDescent="0.3">
      <c r="A37" s="7">
        <v>15</v>
      </c>
      <c r="B37" s="74"/>
      <c r="C37" s="74"/>
      <c r="D37" s="74"/>
      <c r="E37" s="74"/>
      <c r="F37" s="74"/>
      <c r="G37" s="7">
        <v>15</v>
      </c>
      <c r="H37" s="74"/>
      <c r="I37" s="74"/>
      <c r="J37" s="74"/>
      <c r="K37" s="74"/>
      <c r="L37" s="74"/>
    </row>
    <row r="38" spans="1:12" ht="16.5" customHeight="1" x14ac:dyDescent="0.3">
      <c r="A38" s="77" t="s">
        <v>320</v>
      </c>
      <c r="B38" s="78"/>
      <c r="C38" s="78"/>
      <c r="D38" s="78"/>
      <c r="E38" s="78"/>
      <c r="F38" s="78"/>
      <c r="G38" s="78"/>
      <c r="H38" s="78"/>
      <c r="I38" s="78"/>
      <c r="J38" s="78"/>
      <c r="K38" s="78"/>
      <c r="L38" s="79"/>
    </row>
    <row r="39" spans="1:12" ht="21" customHeight="1" x14ac:dyDescent="0.3">
      <c r="A39" s="80" t="s">
        <v>73</v>
      </c>
      <c r="B39" s="81"/>
      <c r="C39" s="81"/>
      <c r="D39" s="81"/>
      <c r="E39" s="81"/>
      <c r="F39" s="82"/>
      <c r="G39" s="83" t="s">
        <v>74</v>
      </c>
      <c r="H39" s="83"/>
      <c r="I39" s="83"/>
      <c r="J39" s="83"/>
      <c r="K39" s="83"/>
      <c r="L39" s="83"/>
    </row>
    <row r="40" spans="1:12" x14ac:dyDescent="0.3">
      <c r="A40" s="7">
        <v>1</v>
      </c>
      <c r="B40" s="74" t="s">
        <v>371</v>
      </c>
      <c r="C40" s="74"/>
      <c r="D40" s="74"/>
      <c r="E40" s="74"/>
      <c r="F40" s="74"/>
      <c r="G40" s="7">
        <v>1</v>
      </c>
      <c r="H40" s="74" t="s">
        <v>375</v>
      </c>
      <c r="I40" s="74"/>
      <c r="J40" s="74"/>
      <c r="K40" s="74"/>
      <c r="L40" s="74"/>
    </row>
    <row r="41" spans="1:12" x14ac:dyDescent="0.3">
      <c r="A41" s="7">
        <v>2</v>
      </c>
      <c r="B41" s="74" t="s">
        <v>372</v>
      </c>
      <c r="C41" s="74"/>
      <c r="D41" s="74"/>
      <c r="E41" s="74"/>
      <c r="F41" s="74"/>
      <c r="G41" s="7">
        <v>2</v>
      </c>
      <c r="H41" s="74" t="s">
        <v>376</v>
      </c>
      <c r="I41" s="74"/>
      <c r="J41" s="74"/>
      <c r="K41" s="74"/>
      <c r="L41" s="74"/>
    </row>
    <row r="42" spans="1:12" x14ac:dyDescent="0.3">
      <c r="A42" s="7">
        <v>3</v>
      </c>
      <c r="B42" s="74" t="s">
        <v>373</v>
      </c>
      <c r="C42" s="74"/>
      <c r="D42" s="74"/>
      <c r="E42" s="74"/>
      <c r="F42" s="74"/>
      <c r="G42" s="7">
        <v>3</v>
      </c>
      <c r="H42" s="74" t="s">
        <v>377</v>
      </c>
      <c r="I42" s="74"/>
      <c r="J42" s="74"/>
      <c r="K42" s="74"/>
      <c r="L42" s="74"/>
    </row>
    <row r="43" spans="1:12" x14ac:dyDescent="0.3">
      <c r="A43" s="7">
        <v>4</v>
      </c>
      <c r="B43" s="74" t="s">
        <v>374</v>
      </c>
      <c r="C43" s="74"/>
      <c r="D43" s="74"/>
      <c r="E43" s="74"/>
      <c r="F43" s="74"/>
      <c r="G43" s="7">
        <v>4</v>
      </c>
      <c r="H43" s="74"/>
      <c r="I43" s="74"/>
      <c r="J43" s="74"/>
      <c r="K43" s="74"/>
      <c r="L43" s="74"/>
    </row>
    <row r="44" spans="1:12" x14ac:dyDescent="0.3">
      <c r="A44" s="7">
        <v>5</v>
      </c>
      <c r="B44" s="74"/>
      <c r="C44" s="74"/>
      <c r="D44" s="74"/>
      <c r="E44" s="74"/>
      <c r="F44" s="74"/>
      <c r="G44" s="7">
        <v>5</v>
      </c>
      <c r="H44" s="74"/>
      <c r="I44" s="74"/>
      <c r="J44" s="74"/>
      <c r="K44" s="74"/>
      <c r="L44" s="74"/>
    </row>
    <row r="45" spans="1:12" x14ac:dyDescent="0.3">
      <c r="A45" s="7">
        <v>6</v>
      </c>
      <c r="B45" s="74"/>
      <c r="C45" s="74"/>
      <c r="D45" s="74"/>
      <c r="E45" s="74"/>
      <c r="F45" s="74"/>
      <c r="G45" s="7">
        <v>6</v>
      </c>
      <c r="H45" s="74"/>
      <c r="I45" s="74"/>
      <c r="J45" s="74"/>
      <c r="K45" s="74"/>
      <c r="L45" s="74"/>
    </row>
    <row r="46" spans="1:12" x14ac:dyDescent="0.3">
      <c r="A46" s="7">
        <v>7</v>
      </c>
      <c r="B46" s="74"/>
      <c r="C46" s="74"/>
      <c r="D46" s="74"/>
      <c r="E46" s="74"/>
      <c r="F46" s="74"/>
      <c r="G46" s="7">
        <v>7</v>
      </c>
      <c r="H46" s="74"/>
      <c r="I46" s="74"/>
      <c r="J46" s="74"/>
      <c r="K46" s="74"/>
      <c r="L46" s="74"/>
    </row>
    <row r="47" spans="1:12" x14ac:dyDescent="0.3">
      <c r="A47" s="7">
        <v>8</v>
      </c>
      <c r="B47" s="74"/>
      <c r="C47" s="74"/>
      <c r="D47" s="74"/>
      <c r="E47" s="74"/>
      <c r="F47" s="74"/>
      <c r="G47" s="7">
        <v>8</v>
      </c>
      <c r="H47" s="74"/>
      <c r="I47" s="74"/>
      <c r="J47" s="74"/>
      <c r="K47" s="74"/>
      <c r="L47" s="74"/>
    </row>
    <row r="48" spans="1:12" x14ac:dyDescent="0.3">
      <c r="A48" s="7">
        <v>9</v>
      </c>
      <c r="B48" s="74"/>
      <c r="C48" s="74"/>
      <c r="D48" s="74"/>
      <c r="E48" s="74"/>
      <c r="F48" s="74"/>
      <c r="G48" s="7">
        <v>9</v>
      </c>
      <c r="H48" s="74"/>
      <c r="I48" s="74"/>
      <c r="J48" s="74"/>
      <c r="K48" s="74"/>
      <c r="L48" s="74"/>
    </row>
    <row r="49" spans="1:12" x14ac:dyDescent="0.3">
      <c r="A49" s="7">
        <v>10</v>
      </c>
      <c r="B49" s="74"/>
      <c r="C49" s="74"/>
      <c r="D49" s="74"/>
      <c r="E49" s="74"/>
      <c r="F49" s="74"/>
      <c r="G49" s="7">
        <v>10</v>
      </c>
      <c r="H49" s="74"/>
      <c r="I49" s="74"/>
      <c r="J49" s="74"/>
      <c r="K49" s="74"/>
      <c r="L49" s="74"/>
    </row>
    <row r="50" spans="1:12" x14ac:dyDescent="0.3">
      <c r="A50" s="7">
        <v>11</v>
      </c>
      <c r="B50" s="74"/>
      <c r="C50" s="74"/>
      <c r="D50" s="74"/>
      <c r="E50" s="74"/>
      <c r="F50" s="74"/>
      <c r="G50" s="7">
        <v>11</v>
      </c>
      <c r="H50" s="74"/>
      <c r="I50" s="74"/>
      <c r="J50" s="74"/>
      <c r="K50" s="74"/>
      <c r="L50" s="74"/>
    </row>
    <row r="51" spans="1:12" x14ac:dyDescent="0.3">
      <c r="A51" s="7">
        <v>12</v>
      </c>
      <c r="B51" s="74"/>
      <c r="C51" s="74"/>
      <c r="D51" s="74"/>
      <c r="E51" s="74"/>
      <c r="F51" s="74"/>
      <c r="G51" s="7">
        <v>12</v>
      </c>
      <c r="H51" s="74"/>
      <c r="I51" s="74"/>
      <c r="J51" s="74"/>
      <c r="K51" s="74"/>
      <c r="L51" s="74"/>
    </row>
    <row r="52" spans="1:12" x14ac:dyDescent="0.3">
      <c r="A52" s="7">
        <v>13</v>
      </c>
      <c r="B52" s="74"/>
      <c r="C52" s="74"/>
      <c r="D52" s="74"/>
      <c r="E52" s="74"/>
      <c r="F52" s="74"/>
      <c r="G52" s="7">
        <v>13</v>
      </c>
      <c r="H52" s="74"/>
      <c r="I52" s="74"/>
      <c r="J52" s="74"/>
      <c r="K52" s="74"/>
      <c r="L52" s="74"/>
    </row>
    <row r="53" spans="1:12" x14ac:dyDescent="0.3">
      <c r="A53" s="7">
        <v>14</v>
      </c>
      <c r="B53" s="74"/>
      <c r="C53" s="74"/>
      <c r="D53" s="74"/>
      <c r="E53" s="74"/>
      <c r="F53" s="74"/>
      <c r="G53" s="7">
        <v>14</v>
      </c>
      <c r="H53" s="74"/>
      <c r="I53" s="74"/>
      <c r="J53" s="74"/>
      <c r="K53" s="74"/>
      <c r="L53" s="74"/>
    </row>
    <row r="54" spans="1:12" x14ac:dyDescent="0.3">
      <c r="A54" s="7">
        <v>15</v>
      </c>
      <c r="B54" s="74"/>
      <c r="C54" s="74"/>
      <c r="D54" s="74"/>
      <c r="E54" s="74"/>
      <c r="F54" s="74"/>
      <c r="G54" s="7">
        <v>15</v>
      </c>
      <c r="H54" s="74"/>
      <c r="I54" s="74"/>
      <c r="J54" s="74"/>
      <c r="K54" s="74"/>
      <c r="L54" s="74"/>
    </row>
    <row r="55" spans="1:12" ht="16.5" customHeight="1" x14ac:dyDescent="0.3">
      <c r="A55" s="77" t="s">
        <v>328</v>
      </c>
      <c r="B55" s="78"/>
      <c r="C55" s="78"/>
      <c r="D55" s="78"/>
      <c r="E55" s="78"/>
      <c r="F55" s="78"/>
      <c r="G55" s="78"/>
      <c r="H55" s="78"/>
      <c r="I55" s="78"/>
      <c r="J55" s="78"/>
      <c r="K55" s="78"/>
      <c r="L55" s="79"/>
    </row>
    <row r="56" spans="1:12" ht="21" customHeight="1" x14ac:dyDescent="0.3">
      <c r="A56" s="80" t="s">
        <v>321</v>
      </c>
      <c r="B56" s="81"/>
      <c r="C56" s="81"/>
      <c r="D56" s="81"/>
      <c r="E56" s="81"/>
      <c r="F56" s="82"/>
      <c r="G56" s="83" t="s">
        <v>325</v>
      </c>
      <c r="H56" s="83"/>
      <c r="I56" s="83"/>
      <c r="J56" s="83"/>
      <c r="K56" s="83"/>
      <c r="L56" s="83"/>
    </row>
    <row r="57" spans="1:12" x14ac:dyDescent="0.3">
      <c r="A57" s="64">
        <v>1</v>
      </c>
      <c r="B57" s="74" t="s">
        <v>378</v>
      </c>
      <c r="C57" s="74"/>
      <c r="D57" s="74"/>
      <c r="E57" s="74"/>
      <c r="F57" s="74"/>
      <c r="G57" s="64">
        <v>1</v>
      </c>
      <c r="H57" s="74" t="s">
        <v>379</v>
      </c>
      <c r="I57" s="74"/>
      <c r="J57" s="74"/>
      <c r="K57" s="74"/>
      <c r="L57" s="74"/>
    </row>
    <row r="58" spans="1:12" x14ac:dyDescent="0.3">
      <c r="A58" s="64">
        <v>2</v>
      </c>
      <c r="B58" s="74"/>
      <c r="C58" s="74"/>
      <c r="D58" s="74"/>
      <c r="E58" s="74"/>
      <c r="F58" s="74"/>
      <c r="G58" s="64">
        <v>2</v>
      </c>
      <c r="H58" s="74"/>
      <c r="I58" s="74"/>
      <c r="J58" s="74"/>
      <c r="K58" s="74"/>
      <c r="L58" s="74"/>
    </row>
    <row r="59" spans="1:12" x14ac:dyDescent="0.3">
      <c r="A59" s="64">
        <v>3</v>
      </c>
      <c r="B59" s="74"/>
      <c r="C59" s="74"/>
      <c r="D59" s="74"/>
      <c r="E59" s="74"/>
      <c r="F59" s="74"/>
      <c r="G59" s="64">
        <v>3</v>
      </c>
      <c r="H59" s="74"/>
      <c r="I59" s="74"/>
      <c r="J59" s="74"/>
      <c r="K59" s="74"/>
      <c r="L59" s="74"/>
    </row>
    <row r="60" spans="1:12" x14ac:dyDescent="0.3">
      <c r="A60" s="64">
        <v>4</v>
      </c>
      <c r="B60" s="74"/>
      <c r="C60" s="74"/>
      <c r="D60" s="74"/>
      <c r="E60" s="74"/>
      <c r="F60" s="74"/>
      <c r="G60" s="64">
        <v>4</v>
      </c>
      <c r="H60" s="74"/>
      <c r="I60" s="74"/>
      <c r="J60" s="74"/>
      <c r="K60" s="74"/>
      <c r="L60" s="74"/>
    </row>
    <row r="61" spans="1:12" x14ac:dyDescent="0.3">
      <c r="A61" s="64">
        <v>5</v>
      </c>
      <c r="B61" s="74"/>
      <c r="C61" s="74"/>
      <c r="D61" s="74"/>
      <c r="E61" s="74"/>
      <c r="F61" s="74"/>
      <c r="G61" s="64">
        <v>5</v>
      </c>
      <c r="H61" s="74"/>
      <c r="I61" s="74"/>
      <c r="J61" s="74"/>
      <c r="K61" s="74"/>
      <c r="L61" s="74"/>
    </row>
    <row r="62" spans="1:12" x14ac:dyDescent="0.3">
      <c r="A62" s="64">
        <v>6</v>
      </c>
      <c r="B62" s="74"/>
      <c r="C62" s="74"/>
      <c r="D62" s="74"/>
      <c r="E62" s="74"/>
      <c r="F62" s="74"/>
      <c r="G62" s="64">
        <v>6</v>
      </c>
      <c r="H62" s="74"/>
      <c r="I62" s="74"/>
      <c r="J62" s="74"/>
      <c r="K62" s="74"/>
      <c r="L62" s="74"/>
    </row>
    <row r="63" spans="1:12" x14ac:dyDescent="0.3">
      <c r="A63" s="64">
        <v>7</v>
      </c>
      <c r="B63" s="74"/>
      <c r="C63" s="74"/>
      <c r="D63" s="74"/>
      <c r="E63" s="74"/>
      <c r="F63" s="74"/>
      <c r="G63" s="64">
        <v>7</v>
      </c>
      <c r="H63" s="74"/>
      <c r="I63" s="74"/>
      <c r="J63" s="74"/>
      <c r="K63" s="74"/>
      <c r="L63" s="74"/>
    </row>
    <row r="64" spans="1:12" x14ac:dyDescent="0.3">
      <c r="A64" s="64">
        <v>8</v>
      </c>
      <c r="B64" s="74"/>
      <c r="C64" s="74"/>
      <c r="D64" s="74"/>
      <c r="E64" s="74"/>
      <c r="F64" s="74"/>
      <c r="G64" s="64">
        <v>8</v>
      </c>
      <c r="H64" s="74"/>
      <c r="I64" s="74"/>
      <c r="J64" s="74"/>
      <c r="K64" s="74"/>
      <c r="L64" s="74"/>
    </row>
    <row r="65" spans="1:12" x14ac:dyDescent="0.3">
      <c r="A65" s="64">
        <v>9</v>
      </c>
      <c r="B65" s="74"/>
      <c r="C65" s="74"/>
      <c r="D65" s="74"/>
      <c r="E65" s="74"/>
      <c r="F65" s="74"/>
      <c r="G65" s="64">
        <v>9</v>
      </c>
      <c r="H65" s="74"/>
      <c r="I65" s="74"/>
      <c r="J65" s="74"/>
      <c r="K65" s="74"/>
      <c r="L65" s="74"/>
    </row>
    <row r="66" spans="1:12" x14ac:dyDescent="0.3">
      <c r="A66" s="64">
        <v>10</v>
      </c>
      <c r="B66" s="74"/>
      <c r="C66" s="74"/>
      <c r="D66" s="74"/>
      <c r="E66" s="74"/>
      <c r="F66" s="74"/>
      <c r="G66" s="64">
        <v>10</v>
      </c>
      <c r="H66" s="74"/>
      <c r="I66" s="74"/>
      <c r="J66" s="74"/>
      <c r="K66" s="74"/>
      <c r="L66" s="74"/>
    </row>
    <row r="67" spans="1:12" ht="21" customHeight="1" x14ac:dyDescent="0.3">
      <c r="A67" s="80" t="s">
        <v>322</v>
      </c>
      <c r="B67" s="81"/>
      <c r="C67" s="81"/>
      <c r="D67" s="81"/>
      <c r="E67" s="81"/>
      <c r="F67" s="82"/>
      <c r="G67" s="83" t="s">
        <v>326</v>
      </c>
      <c r="H67" s="83"/>
      <c r="I67" s="83"/>
      <c r="J67" s="83"/>
      <c r="K67" s="83"/>
      <c r="L67" s="83"/>
    </row>
    <row r="68" spans="1:12" x14ac:dyDescent="0.3">
      <c r="A68" s="64">
        <v>1</v>
      </c>
      <c r="B68" s="74" t="s">
        <v>380</v>
      </c>
      <c r="C68" s="74"/>
      <c r="D68" s="74"/>
      <c r="E68" s="74"/>
      <c r="F68" s="74"/>
      <c r="G68" s="64">
        <v>1</v>
      </c>
      <c r="H68" s="74" t="s">
        <v>381</v>
      </c>
      <c r="I68" s="74"/>
      <c r="J68" s="74"/>
      <c r="K68" s="74"/>
      <c r="L68" s="74"/>
    </row>
    <row r="69" spans="1:12" x14ac:dyDescent="0.3">
      <c r="A69" s="64">
        <v>2</v>
      </c>
      <c r="B69" s="74"/>
      <c r="C69" s="74"/>
      <c r="D69" s="74"/>
      <c r="E69" s="74"/>
      <c r="F69" s="74"/>
      <c r="G69" s="64">
        <v>2</v>
      </c>
      <c r="H69" s="74"/>
      <c r="I69" s="74"/>
      <c r="J69" s="74"/>
      <c r="K69" s="74"/>
      <c r="L69" s="74"/>
    </row>
    <row r="70" spans="1:12" x14ac:dyDescent="0.3">
      <c r="A70" s="64">
        <v>3</v>
      </c>
      <c r="B70" s="74"/>
      <c r="C70" s="74"/>
      <c r="D70" s="74"/>
      <c r="E70" s="74"/>
      <c r="F70" s="74"/>
      <c r="G70" s="64">
        <v>3</v>
      </c>
      <c r="H70" s="74"/>
      <c r="I70" s="74"/>
      <c r="J70" s="74"/>
      <c r="K70" s="74"/>
      <c r="L70" s="74"/>
    </row>
    <row r="71" spans="1:12" x14ac:dyDescent="0.3">
      <c r="A71" s="64">
        <v>4</v>
      </c>
      <c r="B71" s="74"/>
      <c r="C71" s="74"/>
      <c r="D71" s="74"/>
      <c r="E71" s="74"/>
      <c r="F71" s="74"/>
      <c r="G71" s="64">
        <v>4</v>
      </c>
      <c r="H71" s="74"/>
      <c r="I71" s="74"/>
      <c r="J71" s="74"/>
      <c r="K71" s="74"/>
      <c r="L71" s="74"/>
    </row>
    <row r="72" spans="1:12" x14ac:dyDescent="0.3">
      <c r="A72" s="64">
        <v>5</v>
      </c>
      <c r="B72" s="74"/>
      <c r="C72" s="74"/>
      <c r="D72" s="74"/>
      <c r="E72" s="74"/>
      <c r="F72" s="74"/>
      <c r="G72" s="64">
        <v>5</v>
      </c>
      <c r="H72" s="74"/>
      <c r="I72" s="74"/>
      <c r="J72" s="74"/>
      <c r="K72" s="74"/>
      <c r="L72" s="74"/>
    </row>
    <row r="73" spans="1:12" x14ac:dyDescent="0.3">
      <c r="A73" s="64">
        <v>6</v>
      </c>
      <c r="B73" s="74"/>
      <c r="C73" s="74"/>
      <c r="D73" s="74"/>
      <c r="E73" s="74"/>
      <c r="F73" s="74"/>
      <c r="G73" s="64">
        <v>6</v>
      </c>
      <c r="H73" s="74"/>
      <c r="I73" s="74"/>
      <c r="J73" s="74"/>
      <c r="K73" s="74"/>
      <c r="L73" s="74"/>
    </row>
    <row r="74" spans="1:12" x14ac:dyDescent="0.3">
      <c r="A74" s="64">
        <v>7</v>
      </c>
      <c r="B74" s="74"/>
      <c r="C74" s="74"/>
      <c r="D74" s="74"/>
      <c r="E74" s="74"/>
      <c r="F74" s="74"/>
      <c r="G74" s="64">
        <v>7</v>
      </c>
      <c r="H74" s="74"/>
      <c r="I74" s="74"/>
      <c r="J74" s="74"/>
      <c r="K74" s="74"/>
      <c r="L74" s="74"/>
    </row>
    <row r="75" spans="1:12" x14ac:dyDescent="0.3">
      <c r="A75" s="64">
        <v>8</v>
      </c>
      <c r="B75" s="74"/>
      <c r="C75" s="74"/>
      <c r="D75" s="74"/>
      <c r="E75" s="74"/>
      <c r="F75" s="74"/>
      <c r="G75" s="64">
        <v>8</v>
      </c>
      <c r="H75" s="74"/>
      <c r="I75" s="74"/>
      <c r="J75" s="74"/>
      <c r="K75" s="74"/>
      <c r="L75" s="74"/>
    </row>
    <row r="76" spans="1:12" x14ac:dyDescent="0.3">
      <c r="A76" s="64">
        <v>9</v>
      </c>
      <c r="B76" s="74"/>
      <c r="C76" s="74"/>
      <c r="D76" s="74"/>
      <c r="E76" s="74"/>
      <c r="F76" s="74"/>
      <c r="G76" s="64">
        <v>9</v>
      </c>
      <c r="H76" s="74"/>
      <c r="I76" s="74"/>
      <c r="J76" s="74"/>
      <c r="K76" s="74"/>
      <c r="L76" s="74"/>
    </row>
    <row r="77" spans="1:12" x14ac:dyDescent="0.3">
      <c r="A77" s="64">
        <v>10</v>
      </c>
      <c r="B77" s="74"/>
      <c r="C77" s="74"/>
      <c r="D77" s="74"/>
      <c r="E77" s="74"/>
      <c r="F77" s="74"/>
      <c r="G77" s="64">
        <v>10</v>
      </c>
      <c r="H77" s="74"/>
      <c r="I77" s="74"/>
      <c r="J77" s="74"/>
      <c r="K77" s="74"/>
      <c r="L77" s="74"/>
    </row>
    <row r="78" spans="1:12" ht="21" customHeight="1" x14ac:dyDescent="0.3">
      <c r="A78" s="80" t="s">
        <v>327</v>
      </c>
      <c r="B78" s="81"/>
      <c r="C78" s="81"/>
      <c r="D78" s="81"/>
      <c r="E78" s="81"/>
      <c r="F78" s="82"/>
      <c r="G78" s="83" t="s">
        <v>323</v>
      </c>
      <c r="H78" s="83"/>
      <c r="I78" s="83"/>
      <c r="J78" s="83"/>
      <c r="K78" s="83"/>
      <c r="L78" s="83"/>
    </row>
    <row r="79" spans="1:12" x14ac:dyDescent="0.3">
      <c r="A79" s="53">
        <v>1</v>
      </c>
      <c r="B79" s="74" t="s">
        <v>382</v>
      </c>
      <c r="C79" s="74"/>
      <c r="D79" s="74"/>
      <c r="E79" s="74"/>
      <c r="F79" s="74"/>
      <c r="G79" s="64">
        <v>1</v>
      </c>
      <c r="H79" s="74" t="s">
        <v>383</v>
      </c>
      <c r="I79" s="74"/>
      <c r="J79" s="74"/>
      <c r="K79" s="74"/>
      <c r="L79" s="74"/>
    </row>
    <row r="80" spans="1:12" x14ac:dyDescent="0.3">
      <c r="A80" s="53">
        <v>2</v>
      </c>
      <c r="B80" s="74"/>
      <c r="C80" s="74"/>
      <c r="D80" s="74"/>
      <c r="E80" s="74"/>
      <c r="F80" s="74"/>
      <c r="G80" s="64">
        <v>2</v>
      </c>
      <c r="H80" s="74"/>
      <c r="I80" s="74"/>
      <c r="J80" s="74"/>
      <c r="K80" s="74"/>
      <c r="L80" s="74"/>
    </row>
    <row r="81" spans="1:12" x14ac:dyDescent="0.3">
      <c r="A81" s="53">
        <v>3</v>
      </c>
      <c r="B81" s="74"/>
      <c r="C81" s="74"/>
      <c r="D81" s="74"/>
      <c r="E81" s="74"/>
      <c r="F81" s="74"/>
      <c r="G81" s="64">
        <v>3</v>
      </c>
      <c r="H81" s="74"/>
      <c r="I81" s="74"/>
      <c r="J81" s="74"/>
      <c r="K81" s="74"/>
      <c r="L81" s="74"/>
    </row>
    <row r="82" spans="1:12" x14ac:dyDescent="0.3">
      <c r="A82" s="53">
        <v>4</v>
      </c>
      <c r="B82" s="74"/>
      <c r="C82" s="74"/>
      <c r="D82" s="74"/>
      <c r="E82" s="74"/>
      <c r="F82" s="74"/>
      <c r="G82" s="64">
        <v>4</v>
      </c>
      <c r="H82" s="74"/>
      <c r="I82" s="74"/>
      <c r="J82" s="74"/>
      <c r="K82" s="74"/>
      <c r="L82" s="74"/>
    </row>
    <row r="83" spans="1:12" x14ac:dyDescent="0.3">
      <c r="A83" s="53">
        <v>5</v>
      </c>
      <c r="B83" s="74"/>
      <c r="C83" s="74"/>
      <c r="D83" s="74"/>
      <c r="E83" s="74"/>
      <c r="F83" s="74"/>
      <c r="G83" s="64">
        <v>5</v>
      </c>
      <c r="H83" s="74"/>
      <c r="I83" s="74"/>
      <c r="J83" s="74"/>
      <c r="K83" s="74"/>
      <c r="L83" s="74"/>
    </row>
    <row r="84" spans="1:12" x14ac:dyDescent="0.3">
      <c r="A84" s="53">
        <v>6</v>
      </c>
      <c r="B84" s="74"/>
      <c r="C84" s="74"/>
      <c r="D84" s="74"/>
      <c r="E84" s="74"/>
      <c r="F84" s="74"/>
      <c r="G84" s="64">
        <v>6</v>
      </c>
      <c r="H84" s="74"/>
      <c r="I84" s="74"/>
      <c r="J84" s="74"/>
      <c r="K84" s="74"/>
      <c r="L84" s="74"/>
    </row>
    <row r="85" spans="1:12" x14ac:dyDescent="0.3">
      <c r="A85" s="64">
        <v>7</v>
      </c>
      <c r="B85" s="74"/>
      <c r="C85" s="74"/>
      <c r="D85" s="74"/>
      <c r="E85" s="74"/>
      <c r="F85" s="74"/>
      <c r="G85" s="64">
        <v>7</v>
      </c>
      <c r="H85" s="74"/>
      <c r="I85" s="74"/>
      <c r="J85" s="74"/>
      <c r="K85" s="74"/>
      <c r="L85" s="74"/>
    </row>
    <row r="86" spans="1:12" x14ac:dyDescent="0.3">
      <c r="A86" s="64">
        <v>8</v>
      </c>
      <c r="B86" s="74"/>
      <c r="C86" s="74"/>
      <c r="D86" s="74"/>
      <c r="E86" s="74"/>
      <c r="F86" s="74"/>
      <c r="G86" s="64">
        <v>8</v>
      </c>
      <c r="H86" s="74"/>
      <c r="I86" s="74"/>
      <c r="J86" s="74"/>
      <c r="K86" s="74"/>
      <c r="L86" s="74"/>
    </row>
    <row r="87" spans="1:12" x14ac:dyDescent="0.3">
      <c r="A87" s="64">
        <v>9</v>
      </c>
      <c r="B87" s="74"/>
      <c r="C87" s="74"/>
      <c r="D87" s="74"/>
      <c r="E87" s="74"/>
      <c r="F87" s="74"/>
      <c r="G87" s="64">
        <v>9</v>
      </c>
      <c r="H87" s="74"/>
      <c r="I87" s="74"/>
      <c r="J87" s="74"/>
      <c r="K87" s="74"/>
      <c r="L87" s="74"/>
    </row>
    <row r="88" spans="1:12" x14ac:dyDescent="0.3">
      <c r="A88" s="64">
        <v>10</v>
      </c>
      <c r="B88" s="74"/>
      <c r="C88" s="74"/>
      <c r="D88" s="74"/>
      <c r="E88" s="74"/>
      <c r="F88" s="74"/>
      <c r="G88" s="64">
        <v>10</v>
      </c>
      <c r="H88" s="74"/>
      <c r="I88" s="74"/>
      <c r="J88" s="74"/>
      <c r="K88" s="74"/>
      <c r="L88" s="74"/>
    </row>
  </sheetData>
  <sheetProtection algorithmName="SHA-512" hashValue="9WzKlnjPBEa8AWz0lP2LwodDvfrPZKT9RAY1TiifsWFGLaSGiJsA9HexLhmWr4kI+3R02ifqmdzjvUKYfN7QXQ==" saltValue="EaHtcdKqlzArQnOs0cQMNg==" spinCount="100000" sheet="1" objects="1" scenarios="1" formatColumns="0" formatRows="0"/>
  <mergeCells count="176">
    <mergeCell ref="A67:F67"/>
    <mergeCell ref="G67:L67"/>
    <mergeCell ref="B71:F71"/>
    <mergeCell ref="H71:L71"/>
    <mergeCell ref="B72:F72"/>
    <mergeCell ref="H72:L72"/>
    <mergeCell ref="B73:F73"/>
    <mergeCell ref="H73:L73"/>
    <mergeCell ref="A78:F78"/>
    <mergeCell ref="G78:L78"/>
    <mergeCell ref="B85:F85"/>
    <mergeCell ref="H85:L85"/>
    <mergeCell ref="B68:F68"/>
    <mergeCell ref="H68:L68"/>
    <mergeCell ref="B69:F69"/>
    <mergeCell ref="H69:L69"/>
    <mergeCell ref="B70:F70"/>
    <mergeCell ref="H70:L70"/>
    <mergeCell ref="H44:L44"/>
    <mergeCell ref="B50:F50"/>
    <mergeCell ref="B86:F86"/>
    <mergeCell ref="H86:L86"/>
    <mergeCell ref="B87:F87"/>
    <mergeCell ref="H87:L87"/>
    <mergeCell ref="B88:F88"/>
    <mergeCell ref="H88:L88"/>
    <mergeCell ref="B74:F74"/>
    <mergeCell ref="H74:L74"/>
    <mergeCell ref="B75:F75"/>
    <mergeCell ref="H75:L75"/>
    <mergeCell ref="B76:F76"/>
    <mergeCell ref="H76:L76"/>
    <mergeCell ref="B77:F77"/>
    <mergeCell ref="H77:L77"/>
    <mergeCell ref="B81:F81"/>
    <mergeCell ref="H81:L81"/>
    <mergeCell ref="B82:F82"/>
    <mergeCell ref="H82:L82"/>
    <mergeCell ref="B83:F83"/>
    <mergeCell ref="H83:L83"/>
    <mergeCell ref="B84:F84"/>
    <mergeCell ref="H84:L84"/>
    <mergeCell ref="H40:L40"/>
    <mergeCell ref="A38:L38"/>
    <mergeCell ref="B54:F54"/>
    <mergeCell ref="H54:L54"/>
    <mergeCell ref="A12:L12"/>
    <mergeCell ref="I6:L7"/>
    <mergeCell ref="I8:L11"/>
    <mergeCell ref="B51:F51"/>
    <mergeCell ref="H51:L51"/>
    <mergeCell ref="B52:F52"/>
    <mergeCell ref="H52:L52"/>
    <mergeCell ref="B53:F53"/>
    <mergeCell ref="H53:L53"/>
    <mergeCell ref="B48:F48"/>
    <mergeCell ref="H48:L48"/>
    <mergeCell ref="B49:F49"/>
    <mergeCell ref="H49:L49"/>
    <mergeCell ref="B41:F41"/>
    <mergeCell ref="H41:L41"/>
    <mergeCell ref="B42:F42"/>
    <mergeCell ref="H42:L42"/>
    <mergeCell ref="B43:F43"/>
    <mergeCell ref="H43:L43"/>
    <mergeCell ref="B44:F44"/>
    <mergeCell ref="B31:F31"/>
    <mergeCell ref="H31:L31"/>
    <mergeCell ref="B32:F32"/>
    <mergeCell ref="H32:L32"/>
    <mergeCell ref="B33:F33"/>
    <mergeCell ref="H33:L33"/>
    <mergeCell ref="B34:F34"/>
    <mergeCell ref="H34:L34"/>
    <mergeCell ref="H50:L50"/>
    <mergeCell ref="B45:F45"/>
    <mergeCell ref="H45:L45"/>
    <mergeCell ref="B46:F46"/>
    <mergeCell ref="H46:L46"/>
    <mergeCell ref="B47:F47"/>
    <mergeCell ref="H47:L47"/>
    <mergeCell ref="B35:F35"/>
    <mergeCell ref="H35:L35"/>
    <mergeCell ref="B36:F36"/>
    <mergeCell ref="H36:L36"/>
    <mergeCell ref="B37:F37"/>
    <mergeCell ref="H37:L37"/>
    <mergeCell ref="A39:F39"/>
    <mergeCell ref="G39:L39"/>
    <mergeCell ref="B40:F40"/>
    <mergeCell ref="A1:B4"/>
    <mergeCell ref="A21:L21"/>
    <mergeCell ref="A22:F22"/>
    <mergeCell ref="G22:L22"/>
    <mergeCell ref="A6:B7"/>
    <mergeCell ref="C6:H7"/>
    <mergeCell ref="A8:B9"/>
    <mergeCell ref="C8:H9"/>
    <mergeCell ref="A10:B11"/>
    <mergeCell ref="C10:H11"/>
    <mergeCell ref="C1:K4"/>
    <mergeCell ref="H13:I13"/>
    <mergeCell ref="H14:I14"/>
    <mergeCell ref="H15:I15"/>
    <mergeCell ref="H16:I16"/>
    <mergeCell ref="K13:L13"/>
    <mergeCell ref="K14:L14"/>
    <mergeCell ref="K15:L15"/>
    <mergeCell ref="K16:L16"/>
    <mergeCell ref="B13:C13"/>
    <mergeCell ref="E13:F13"/>
    <mergeCell ref="E14:F14"/>
    <mergeCell ref="E15:F15"/>
    <mergeCell ref="E16:F16"/>
    <mergeCell ref="B19:C19"/>
    <mergeCell ref="E19:F19"/>
    <mergeCell ref="B23:F23"/>
    <mergeCell ref="H23:L23"/>
    <mergeCell ref="B24:F24"/>
    <mergeCell ref="H24:L24"/>
    <mergeCell ref="B17:C17"/>
    <mergeCell ref="E17:F17"/>
    <mergeCell ref="H17:I17"/>
    <mergeCell ref="K17:L17"/>
    <mergeCell ref="B18:C18"/>
    <mergeCell ref="E18:F18"/>
    <mergeCell ref="H18:I18"/>
    <mergeCell ref="K18:L18"/>
    <mergeCell ref="B14:C14"/>
    <mergeCell ref="B15:C15"/>
    <mergeCell ref="B16:C16"/>
    <mergeCell ref="A55:L55"/>
    <mergeCell ref="A56:F56"/>
    <mergeCell ref="G56:L56"/>
    <mergeCell ref="B57:F57"/>
    <mergeCell ref="H57:L57"/>
    <mergeCell ref="B58:F58"/>
    <mergeCell ref="H58:L58"/>
    <mergeCell ref="H19:I19"/>
    <mergeCell ref="K19:L19"/>
    <mergeCell ref="B20:C20"/>
    <mergeCell ref="E20:F20"/>
    <mergeCell ref="H20:I20"/>
    <mergeCell ref="K20:L20"/>
    <mergeCell ref="B25:F25"/>
    <mergeCell ref="H25:L25"/>
    <mergeCell ref="B26:F26"/>
    <mergeCell ref="H26:L26"/>
    <mergeCell ref="B27:F27"/>
    <mergeCell ref="H27:L27"/>
    <mergeCell ref="B28:F28"/>
    <mergeCell ref="H28:L28"/>
    <mergeCell ref="B29:F29"/>
    <mergeCell ref="H29:L29"/>
    <mergeCell ref="B30:F30"/>
    <mergeCell ref="B79:F79"/>
    <mergeCell ref="H79:L79"/>
    <mergeCell ref="B80:F80"/>
    <mergeCell ref="H80:L80"/>
    <mergeCell ref="B59:F59"/>
    <mergeCell ref="H59:L59"/>
    <mergeCell ref="B60:F60"/>
    <mergeCell ref="H60:L60"/>
    <mergeCell ref="B61:F61"/>
    <mergeCell ref="H61:L61"/>
    <mergeCell ref="B62:F62"/>
    <mergeCell ref="H62:L62"/>
    <mergeCell ref="B63:F63"/>
    <mergeCell ref="H63:L63"/>
    <mergeCell ref="B64:F64"/>
    <mergeCell ref="H64:L64"/>
    <mergeCell ref="B65:F65"/>
    <mergeCell ref="H65:L65"/>
    <mergeCell ref="B66:F66"/>
    <mergeCell ref="H66:L66"/>
    <mergeCell ref="H30:L30"/>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Listas!$F$2:$F$17</xm:f>
          </x14:formula1>
          <xm:sqref>C6:H7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E17"/>
  <sheetViews>
    <sheetView topLeftCell="N1" workbookViewId="0">
      <pane ySplit="1" topLeftCell="A2" activePane="bottomLeft" state="frozen"/>
      <selection pane="bottomLeft" activeCell="T4" sqref="T4"/>
    </sheetView>
  </sheetViews>
  <sheetFormatPr baseColWidth="10" defaultRowHeight="15" x14ac:dyDescent="0.25"/>
  <cols>
    <col min="1" max="1" width="15.85546875" style="29" customWidth="1"/>
    <col min="2" max="2" width="23.42578125" style="29" customWidth="1"/>
    <col min="3" max="3" width="25.28515625" style="29" customWidth="1"/>
    <col min="4" max="4" width="16.42578125" style="29" customWidth="1"/>
    <col min="5" max="5" width="19.85546875" style="29" customWidth="1"/>
    <col min="6" max="6" width="26.42578125" style="29" customWidth="1"/>
    <col min="7" max="8" width="11.42578125" style="31"/>
    <col min="9" max="9" width="11" style="25" customWidth="1"/>
    <col min="10" max="10" width="16.140625" style="25" customWidth="1"/>
    <col min="11" max="11" width="14.7109375" style="25" customWidth="1"/>
    <col min="12" max="12" width="10.7109375" style="25" customWidth="1"/>
    <col min="13" max="13" width="9.42578125" style="25" customWidth="1"/>
    <col min="14" max="14" width="13.5703125" style="25" customWidth="1"/>
    <col min="15" max="15" width="7.28515625" style="29" customWidth="1"/>
    <col min="16" max="16" width="16.140625" style="29" customWidth="1"/>
    <col min="17" max="18" width="11.42578125" style="29"/>
    <col min="19" max="19" width="12" style="29" customWidth="1"/>
    <col min="20" max="20" width="11.42578125" style="29"/>
    <col min="21" max="21" width="12.85546875" style="29" customWidth="1"/>
    <col min="22" max="22" width="11.42578125" style="29"/>
    <col min="23" max="23" width="13.140625" style="29" customWidth="1"/>
    <col min="24" max="24" width="13" style="29" customWidth="1"/>
    <col min="25" max="25" width="11.42578125" style="29"/>
    <col min="26" max="26" width="14.42578125" style="31" customWidth="1"/>
    <col min="27" max="27" width="11.42578125" style="31"/>
    <col min="28" max="28" width="36.28515625" style="29" customWidth="1"/>
    <col min="29" max="29" width="45.42578125" style="29" customWidth="1"/>
    <col min="30" max="30" width="15.140625" style="29" customWidth="1"/>
    <col min="31" max="31" width="14.5703125" style="29" customWidth="1"/>
    <col min="32" max="16384" width="11.42578125" style="29"/>
  </cols>
  <sheetData>
    <row r="1" spans="1:31" s="23" customFormat="1" ht="30" x14ac:dyDescent="0.25">
      <c r="A1" s="21" t="s">
        <v>27</v>
      </c>
      <c r="B1" s="21" t="s">
        <v>85</v>
      </c>
      <c r="C1" s="21" t="s">
        <v>2</v>
      </c>
      <c r="D1" s="21" t="s">
        <v>22</v>
      </c>
      <c r="E1" s="21" t="s">
        <v>28</v>
      </c>
      <c r="F1" s="21" t="s">
        <v>38</v>
      </c>
      <c r="G1" s="21" t="s">
        <v>75</v>
      </c>
      <c r="H1" s="21" t="s">
        <v>88</v>
      </c>
      <c r="I1" s="21" t="s">
        <v>55</v>
      </c>
      <c r="J1" s="21" t="s">
        <v>11</v>
      </c>
      <c r="K1" s="21" t="s">
        <v>60</v>
      </c>
      <c r="L1" s="21" t="s">
        <v>12</v>
      </c>
      <c r="M1" s="21" t="s">
        <v>13</v>
      </c>
      <c r="N1" s="21" t="s">
        <v>65</v>
      </c>
      <c r="O1" s="21" t="s">
        <v>119</v>
      </c>
      <c r="P1" s="21" t="s">
        <v>149</v>
      </c>
      <c r="Q1" s="22" t="s">
        <v>116</v>
      </c>
      <c r="R1" s="21" t="s">
        <v>168</v>
      </c>
      <c r="S1" s="21" t="s">
        <v>177</v>
      </c>
      <c r="T1" s="21" t="s">
        <v>178</v>
      </c>
      <c r="U1" s="21" t="s">
        <v>179</v>
      </c>
      <c r="V1" s="21" t="s">
        <v>180</v>
      </c>
      <c r="W1" s="21" t="s">
        <v>181</v>
      </c>
      <c r="X1" s="21" t="s">
        <v>182</v>
      </c>
      <c r="Y1" s="21" t="s">
        <v>13</v>
      </c>
      <c r="Z1" s="21" t="s">
        <v>200</v>
      </c>
      <c r="AA1" s="21" t="s">
        <v>201</v>
      </c>
      <c r="AB1" s="21" t="s">
        <v>206</v>
      </c>
      <c r="AC1" s="21" t="s">
        <v>212</v>
      </c>
      <c r="AD1" s="21" t="s">
        <v>65</v>
      </c>
      <c r="AE1" s="21" t="s">
        <v>295</v>
      </c>
    </row>
    <row r="2" spans="1:31" s="24" customFormat="1" ht="45" x14ac:dyDescent="0.25">
      <c r="A2" s="23" t="s">
        <v>89</v>
      </c>
      <c r="B2" s="24" t="s">
        <v>14</v>
      </c>
      <c r="C2" s="23" t="s">
        <v>90</v>
      </c>
      <c r="D2" s="24" t="s">
        <v>86</v>
      </c>
      <c r="E2" s="24" t="s">
        <v>91</v>
      </c>
      <c r="F2" s="24" t="s">
        <v>39</v>
      </c>
      <c r="G2" s="25"/>
      <c r="H2" s="25"/>
      <c r="I2" s="25" t="s">
        <v>57</v>
      </c>
      <c r="J2" s="25" t="s">
        <v>59</v>
      </c>
      <c r="K2" s="25" t="s">
        <v>60</v>
      </c>
      <c r="L2" s="25" t="s">
        <v>62</v>
      </c>
      <c r="M2" s="26" t="s">
        <v>63</v>
      </c>
      <c r="N2" s="25" t="s">
        <v>66</v>
      </c>
      <c r="O2" s="25" t="s">
        <v>117</v>
      </c>
      <c r="P2" s="24" t="s">
        <v>150</v>
      </c>
      <c r="Q2" s="24" t="s">
        <v>163</v>
      </c>
      <c r="R2" s="24" t="s">
        <v>176</v>
      </c>
      <c r="S2" s="24" t="s">
        <v>183</v>
      </c>
      <c r="T2" s="24" t="s">
        <v>185</v>
      </c>
      <c r="U2" s="25" t="s">
        <v>187</v>
      </c>
      <c r="V2" s="25" t="s">
        <v>189</v>
      </c>
      <c r="W2" s="25" t="s">
        <v>192</v>
      </c>
      <c r="X2" s="24" t="s">
        <v>194</v>
      </c>
      <c r="Y2" s="24" t="s">
        <v>196</v>
      </c>
      <c r="Z2" s="25" t="s">
        <v>183</v>
      </c>
      <c r="AA2" s="25">
        <v>15</v>
      </c>
      <c r="AB2" s="27" t="s">
        <v>207</v>
      </c>
      <c r="AC2" s="28" t="s">
        <v>213</v>
      </c>
      <c r="AD2" s="25" t="s">
        <v>67</v>
      </c>
      <c r="AE2" s="25" t="str">
        <f>""</f>
        <v/>
      </c>
    </row>
    <row r="3" spans="1:31" s="24" customFormat="1" ht="45" x14ac:dyDescent="0.25">
      <c r="A3" s="23" t="s">
        <v>79</v>
      </c>
      <c r="B3" s="23" t="s">
        <v>142</v>
      </c>
      <c r="C3" s="23" t="s">
        <v>92</v>
      </c>
      <c r="D3" s="24" t="s">
        <v>21</v>
      </c>
      <c r="E3" s="24" t="s">
        <v>93</v>
      </c>
      <c r="F3" s="24" t="s">
        <v>40</v>
      </c>
      <c r="G3" s="25"/>
      <c r="H3" s="25"/>
      <c r="I3" s="25" t="s">
        <v>58</v>
      </c>
      <c r="J3" s="25" t="s">
        <v>169</v>
      </c>
      <c r="K3" s="25" t="s">
        <v>61</v>
      </c>
      <c r="L3" s="25" t="s">
        <v>94</v>
      </c>
      <c r="M3" s="26" t="s">
        <v>64</v>
      </c>
      <c r="N3" s="25" t="s">
        <v>67</v>
      </c>
      <c r="O3" s="25" t="s">
        <v>118</v>
      </c>
      <c r="P3" s="24" t="s">
        <v>151</v>
      </c>
      <c r="Q3" s="24" t="s">
        <v>164</v>
      </c>
      <c r="R3" s="24" t="s">
        <v>199</v>
      </c>
      <c r="S3" s="24" t="s">
        <v>184</v>
      </c>
      <c r="T3" s="24" t="s">
        <v>186</v>
      </c>
      <c r="U3" s="25" t="s">
        <v>188</v>
      </c>
      <c r="V3" s="25" t="s">
        <v>190</v>
      </c>
      <c r="W3" s="25" t="s">
        <v>193</v>
      </c>
      <c r="X3" s="24" t="s">
        <v>195</v>
      </c>
      <c r="Y3" s="24" t="s">
        <v>197</v>
      </c>
      <c r="Z3" s="25" t="s">
        <v>184</v>
      </c>
      <c r="AA3" s="25">
        <v>0</v>
      </c>
      <c r="AB3" s="27" t="s">
        <v>208</v>
      </c>
      <c r="AC3" s="28" t="s">
        <v>214</v>
      </c>
      <c r="AD3" s="25" t="s">
        <v>220</v>
      </c>
    </row>
    <row r="4" spans="1:31" s="24" customFormat="1" ht="60" x14ac:dyDescent="0.25">
      <c r="A4" s="23" t="s">
        <v>95</v>
      </c>
      <c r="B4" s="23" t="s">
        <v>143</v>
      </c>
      <c r="C4" s="24" t="s">
        <v>83</v>
      </c>
      <c r="D4" s="24" t="s">
        <v>20</v>
      </c>
      <c r="E4" s="24" t="s">
        <v>97</v>
      </c>
      <c r="F4" s="24" t="s">
        <v>41</v>
      </c>
      <c r="G4" s="25"/>
      <c r="H4" s="25"/>
      <c r="I4" s="25" t="s">
        <v>56</v>
      </c>
      <c r="J4" s="25" t="s">
        <v>338</v>
      </c>
      <c r="K4" s="25" t="s">
        <v>338</v>
      </c>
      <c r="L4" s="25" t="s">
        <v>338</v>
      </c>
      <c r="M4" s="25" t="s">
        <v>338</v>
      </c>
      <c r="N4" s="26" t="s">
        <v>111</v>
      </c>
      <c r="P4" s="24" t="s">
        <v>152</v>
      </c>
      <c r="Q4" s="24" t="s">
        <v>165</v>
      </c>
      <c r="V4" s="24" t="s">
        <v>191</v>
      </c>
      <c r="Y4" s="24" t="s">
        <v>198</v>
      </c>
      <c r="Z4" s="25" t="s">
        <v>185</v>
      </c>
      <c r="AA4" s="25">
        <v>15</v>
      </c>
      <c r="AB4" s="27" t="s">
        <v>209</v>
      </c>
      <c r="AC4" s="28" t="s">
        <v>215</v>
      </c>
      <c r="AD4" s="26" t="s">
        <v>221</v>
      </c>
    </row>
    <row r="5" spans="1:31" ht="45" x14ac:dyDescent="0.25">
      <c r="B5" s="23" t="s">
        <v>144</v>
      </c>
      <c r="C5" s="23" t="s">
        <v>17</v>
      </c>
      <c r="D5" s="29" t="s">
        <v>19</v>
      </c>
      <c r="E5" s="29" t="s">
        <v>98</v>
      </c>
      <c r="F5" s="30" t="s">
        <v>42</v>
      </c>
      <c r="I5" s="25" t="s">
        <v>338</v>
      </c>
      <c r="N5" s="25" t="s">
        <v>68</v>
      </c>
      <c r="P5" s="24" t="s">
        <v>153</v>
      </c>
      <c r="Q5" s="24" t="s">
        <v>166</v>
      </c>
      <c r="Z5" s="25" t="s">
        <v>186</v>
      </c>
      <c r="AA5" s="25">
        <v>0</v>
      </c>
      <c r="AC5" s="28" t="s">
        <v>216</v>
      </c>
      <c r="AD5" s="25"/>
    </row>
    <row r="6" spans="1:31" ht="30" x14ac:dyDescent="0.25">
      <c r="B6" s="24" t="s">
        <v>96</v>
      </c>
      <c r="C6" s="30" t="s">
        <v>84</v>
      </c>
      <c r="D6" s="29" t="s">
        <v>18</v>
      </c>
      <c r="E6" s="29" t="s">
        <v>99</v>
      </c>
      <c r="F6" s="30" t="s">
        <v>43</v>
      </c>
      <c r="P6" s="24" t="s">
        <v>154</v>
      </c>
      <c r="Q6" s="24" t="s">
        <v>167</v>
      </c>
      <c r="Z6" s="25" t="s">
        <v>187</v>
      </c>
      <c r="AA6" s="25">
        <v>15</v>
      </c>
    </row>
    <row r="7" spans="1:31" ht="60" x14ac:dyDescent="0.25">
      <c r="B7" s="30" t="s">
        <v>346</v>
      </c>
      <c r="C7" s="29" t="s">
        <v>81</v>
      </c>
      <c r="E7" s="29" t="s">
        <v>26</v>
      </c>
      <c r="F7" s="29" t="s">
        <v>44</v>
      </c>
      <c r="P7" s="24" t="s">
        <v>155</v>
      </c>
      <c r="Z7" s="25" t="s">
        <v>188</v>
      </c>
      <c r="AA7" s="25">
        <v>0</v>
      </c>
    </row>
    <row r="8" spans="1:31" x14ac:dyDescent="0.25">
      <c r="B8" s="29" t="s">
        <v>116</v>
      </c>
      <c r="C8" s="29" t="s">
        <v>82</v>
      </c>
      <c r="E8" s="29" t="s">
        <v>100</v>
      </c>
      <c r="F8" s="29" t="s">
        <v>45</v>
      </c>
      <c r="P8" s="24" t="s">
        <v>156</v>
      </c>
      <c r="Z8" s="25" t="s">
        <v>189</v>
      </c>
      <c r="AA8" s="25">
        <v>15</v>
      </c>
    </row>
    <row r="9" spans="1:31" x14ac:dyDescent="0.25">
      <c r="B9" s="29" t="s">
        <v>15</v>
      </c>
      <c r="E9" s="29" t="s">
        <v>25</v>
      </c>
      <c r="F9" s="29" t="s">
        <v>46</v>
      </c>
      <c r="P9" s="24" t="s">
        <v>157</v>
      </c>
      <c r="Z9" s="25" t="s">
        <v>190</v>
      </c>
      <c r="AA9" s="25">
        <v>10</v>
      </c>
    </row>
    <row r="10" spans="1:31" x14ac:dyDescent="0.25">
      <c r="B10" s="29" t="s">
        <v>16</v>
      </c>
      <c r="E10" s="29" t="s">
        <v>24</v>
      </c>
      <c r="F10" s="29" t="s">
        <v>47</v>
      </c>
      <c r="Z10" s="25" t="s">
        <v>191</v>
      </c>
      <c r="AA10" s="25">
        <v>0</v>
      </c>
    </row>
    <row r="11" spans="1:31" x14ac:dyDescent="0.25">
      <c r="B11" s="29" t="s">
        <v>294</v>
      </c>
      <c r="E11" s="29" t="s">
        <v>23</v>
      </c>
      <c r="F11" s="29" t="s">
        <v>48</v>
      </c>
      <c r="Z11" s="25" t="s">
        <v>192</v>
      </c>
      <c r="AA11" s="25">
        <v>15</v>
      </c>
    </row>
    <row r="12" spans="1:31" x14ac:dyDescent="0.25">
      <c r="F12" s="29" t="s">
        <v>49</v>
      </c>
      <c r="Z12" s="25" t="s">
        <v>193</v>
      </c>
      <c r="AA12" s="25">
        <v>0</v>
      </c>
    </row>
    <row r="13" spans="1:31" x14ac:dyDescent="0.25">
      <c r="F13" s="29" t="s">
        <v>50</v>
      </c>
      <c r="Z13" s="25" t="s">
        <v>194</v>
      </c>
      <c r="AA13" s="25">
        <v>15</v>
      </c>
    </row>
    <row r="14" spans="1:31" x14ac:dyDescent="0.25">
      <c r="F14" s="29" t="s">
        <v>51</v>
      </c>
      <c r="Z14" s="25" t="s">
        <v>195</v>
      </c>
      <c r="AA14" s="25">
        <v>0</v>
      </c>
    </row>
    <row r="15" spans="1:31" x14ac:dyDescent="0.25">
      <c r="F15" s="29" t="s">
        <v>52</v>
      </c>
      <c r="Z15" s="25" t="s">
        <v>196</v>
      </c>
      <c r="AA15" s="25">
        <v>10</v>
      </c>
    </row>
    <row r="16" spans="1:31" x14ac:dyDescent="0.25">
      <c r="F16" s="29" t="s">
        <v>53</v>
      </c>
      <c r="Z16" s="25" t="s">
        <v>197</v>
      </c>
      <c r="AA16" s="25">
        <v>5</v>
      </c>
    </row>
    <row r="17" spans="6:27" x14ac:dyDescent="0.25">
      <c r="F17" s="29" t="s">
        <v>54</v>
      </c>
      <c r="Z17" s="25" t="s">
        <v>198</v>
      </c>
      <c r="AA17" s="25">
        <v>0</v>
      </c>
    </row>
  </sheetData>
  <sheetProtection algorithmName="SHA-512" hashValue="7avHArlXBw2nl1LtDBFy8QIjGpfOpfbC6qp2Er6mJvuHQhGU018fDeNOf8C6QrS0KoUzelelpIe3imond+ZtjA==" saltValue="p4F4jzRD/WSWSYI43lc1Vg==" spinCount="100000" sheet="1" objects="1" scenarios="1" selectLockedCell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pane ySplit="1" topLeftCell="A2" activePane="bottomLeft" state="frozen"/>
      <selection pane="bottomLeft" activeCell="C2" sqref="C2"/>
    </sheetView>
  </sheetViews>
  <sheetFormatPr baseColWidth="10" defaultColWidth="14.42578125" defaultRowHeight="15" customHeight="1" x14ac:dyDescent="0.15"/>
  <cols>
    <col min="1" max="1" width="13.5703125" style="39" customWidth="1"/>
    <col min="2" max="2" width="36.85546875" style="34" customWidth="1"/>
    <col min="3" max="3" width="39.140625" style="34" customWidth="1"/>
    <col min="4" max="4" width="27.7109375" style="34" customWidth="1"/>
    <col min="5" max="27" width="10.7109375" style="34" customWidth="1"/>
    <col min="28" max="16384" width="14.42578125" style="34"/>
  </cols>
  <sheetData>
    <row r="1" spans="1:4" ht="27.75" customHeight="1" x14ac:dyDescent="0.15">
      <c r="A1" s="32" t="s">
        <v>223</v>
      </c>
      <c r="B1" s="33" t="s">
        <v>75</v>
      </c>
      <c r="C1" s="33" t="s">
        <v>224</v>
      </c>
      <c r="D1" s="33" t="s">
        <v>225</v>
      </c>
    </row>
    <row r="2" spans="1:4" s="37" customFormat="1" ht="99" x14ac:dyDescent="0.15">
      <c r="A2" s="35" t="s">
        <v>39</v>
      </c>
      <c r="B2" s="36" t="s">
        <v>226</v>
      </c>
      <c r="C2" s="36" t="s">
        <v>227</v>
      </c>
      <c r="D2" s="36" t="s">
        <v>256</v>
      </c>
    </row>
    <row r="3" spans="1:4" s="37" customFormat="1" ht="117" x14ac:dyDescent="0.15">
      <c r="A3" s="35" t="s">
        <v>40</v>
      </c>
      <c r="B3" s="36" t="s">
        <v>228</v>
      </c>
      <c r="C3" s="36" t="s">
        <v>229</v>
      </c>
      <c r="D3" s="36" t="s">
        <v>255</v>
      </c>
    </row>
    <row r="4" spans="1:4" s="37" customFormat="1" ht="63" x14ac:dyDescent="0.15">
      <c r="A4" s="35" t="s">
        <v>44</v>
      </c>
      <c r="B4" s="36" t="s">
        <v>230</v>
      </c>
      <c r="C4" s="36" t="s">
        <v>231</v>
      </c>
      <c r="D4" s="36" t="s">
        <v>257</v>
      </c>
    </row>
    <row r="5" spans="1:4" s="37" customFormat="1" ht="45" x14ac:dyDescent="0.15">
      <c r="A5" s="35" t="s">
        <v>45</v>
      </c>
      <c r="B5" s="36" t="s">
        <v>232</v>
      </c>
      <c r="C5" s="36" t="s">
        <v>233</v>
      </c>
      <c r="D5" s="36" t="s">
        <v>261</v>
      </c>
    </row>
    <row r="6" spans="1:4" s="37" customFormat="1" ht="63" x14ac:dyDescent="0.15">
      <c r="A6" s="35" t="s">
        <v>46</v>
      </c>
      <c r="B6" s="36" t="s">
        <v>234</v>
      </c>
      <c r="C6" s="36" t="s">
        <v>235</v>
      </c>
      <c r="D6" s="36" t="s">
        <v>257</v>
      </c>
    </row>
    <row r="7" spans="1:4" s="37" customFormat="1" ht="120" customHeight="1" x14ac:dyDescent="0.15">
      <c r="A7" s="35" t="s">
        <v>42</v>
      </c>
      <c r="B7" s="36" t="s">
        <v>237</v>
      </c>
      <c r="C7" s="36" t="s">
        <v>238</v>
      </c>
      <c r="D7" s="36" t="s">
        <v>259</v>
      </c>
    </row>
    <row r="8" spans="1:4" s="37" customFormat="1" ht="54" x14ac:dyDescent="0.15">
      <c r="A8" s="35" t="s">
        <v>41</v>
      </c>
      <c r="B8" s="36" t="s">
        <v>263</v>
      </c>
      <c r="C8" s="36" t="s">
        <v>236</v>
      </c>
      <c r="D8" s="36" t="s">
        <v>255</v>
      </c>
    </row>
    <row r="9" spans="1:4" s="37" customFormat="1" ht="63" x14ac:dyDescent="0.15">
      <c r="A9" s="35" t="s">
        <v>43</v>
      </c>
      <c r="B9" s="36" t="s">
        <v>239</v>
      </c>
      <c r="C9" s="36" t="s">
        <v>240</v>
      </c>
      <c r="D9" s="36" t="s">
        <v>260</v>
      </c>
    </row>
    <row r="10" spans="1:4" s="37" customFormat="1" ht="63" x14ac:dyDescent="0.15">
      <c r="A10" s="35" t="s">
        <v>47</v>
      </c>
      <c r="B10" s="36" t="s">
        <v>241</v>
      </c>
      <c r="C10" s="36" t="s">
        <v>242</v>
      </c>
      <c r="D10" s="36" t="s">
        <v>257</v>
      </c>
    </row>
    <row r="11" spans="1:4" s="37" customFormat="1" ht="63" x14ac:dyDescent="0.15">
      <c r="A11" s="35" t="s">
        <v>48</v>
      </c>
      <c r="B11" s="36" t="s">
        <v>243</v>
      </c>
      <c r="C11" s="36" t="s">
        <v>244</v>
      </c>
      <c r="D11" s="36" t="s">
        <v>257</v>
      </c>
    </row>
    <row r="12" spans="1:4" s="37" customFormat="1" ht="63" x14ac:dyDescent="0.15">
      <c r="A12" s="35" t="s">
        <v>49</v>
      </c>
      <c r="B12" s="36" t="s">
        <v>245</v>
      </c>
      <c r="C12" s="36" t="s">
        <v>246</v>
      </c>
      <c r="D12" s="36" t="s">
        <v>257</v>
      </c>
    </row>
    <row r="13" spans="1:4" s="37" customFormat="1" ht="63" x14ac:dyDescent="0.15">
      <c r="A13" s="35" t="s">
        <v>50</v>
      </c>
      <c r="B13" s="36" t="s">
        <v>247</v>
      </c>
      <c r="C13" s="36" t="s">
        <v>248</v>
      </c>
      <c r="D13" s="36" t="s">
        <v>257</v>
      </c>
    </row>
    <row r="14" spans="1:4" s="37" customFormat="1" ht="63" x14ac:dyDescent="0.15">
      <c r="A14" s="35" t="s">
        <v>51</v>
      </c>
      <c r="B14" s="36" t="s">
        <v>249</v>
      </c>
      <c r="C14" s="36" t="s">
        <v>250</v>
      </c>
      <c r="D14" s="36" t="s">
        <v>257</v>
      </c>
    </row>
    <row r="15" spans="1:4" s="37" customFormat="1" ht="72" x14ac:dyDescent="0.15">
      <c r="A15" s="35" t="s">
        <v>52</v>
      </c>
      <c r="B15" s="36" t="s">
        <v>251</v>
      </c>
      <c r="C15" s="36" t="s">
        <v>252</v>
      </c>
      <c r="D15" s="36" t="s">
        <v>258</v>
      </c>
    </row>
    <row r="16" spans="1:4" s="37" customFormat="1" ht="45" x14ac:dyDescent="0.15">
      <c r="A16" s="35" t="s">
        <v>54</v>
      </c>
      <c r="B16" s="38"/>
      <c r="C16" s="38"/>
      <c r="D16" s="36" t="s">
        <v>259</v>
      </c>
    </row>
    <row r="17" spans="1:4" s="37" customFormat="1" ht="90" x14ac:dyDescent="0.15">
      <c r="A17" s="35" t="s">
        <v>53</v>
      </c>
      <c r="B17" s="36" t="s">
        <v>253</v>
      </c>
      <c r="C17" s="36" t="s">
        <v>254</v>
      </c>
      <c r="D17" s="36" t="s">
        <v>257</v>
      </c>
    </row>
  </sheetData>
  <sheetProtection algorithmName="SHA-512" hashValue="1UNSeW/NRCxK45JIBfNCeLG2eztQG9wxCrVCFrtUd/qhirWEkZl4H/XWIvBFkqPMXiC+P5Sqq2b4LAZI292Kzw==" saltValue="TMFvyFGnEKlDOk1CN7neqw==" spinCount="100000" sheet="1" objects="1" scenarios="1" selectLockedCells="1"/>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71"/>
  <sheetViews>
    <sheetView zoomScale="80" zoomScaleNormal="80" workbookViewId="0">
      <pane ySplit="8" topLeftCell="A9" activePane="bottomLeft" state="frozen"/>
      <selection activeCell="Y12" sqref="Y12:Y14"/>
      <selection pane="bottomLeft" activeCell="B18" sqref="B18:B20"/>
    </sheetView>
  </sheetViews>
  <sheetFormatPr baseColWidth="10" defaultColWidth="0" defaultRowHeight="16.5" zeroHeight="1" x14ac:dyDescent="0.3"/>
  <cols>
    <col min="1" max="1" width="4" style="8" bestFit="1" customWidth="1"/>
    <col min="2" max="3" width="18.85546875" style="8" customWidth="1"/>
    <col min="4" max="4" width="17.85546875" style="8" customWidth="1"/>
    <col min="5" max="5" width="35.7109375" style="8" customWidth="1"/>
    <col min="6" max="6" width="27.85546875" style="8" customWidth="1"/>
    <col min="7" max="7" width="50.7109375" style="8" customWidth="1"/>
    <col min="8" max="8" width="24.28515625" style="8" customWidth="1"/>
    <col min="9" max="9" width="22.28515625" style="9" customWidth="1"/>
    <col min="10" max="10" width="33.5703125" style="2" customWidth="1"/>
    <col min="11" max="11" width="16.5703125" style="2" customWidth="1"/>
    <col min="12" max="12" width="7.140625" style="2" bestFit="1" customWidth="1"/>
    <col min="13" max="13" width="40.85546875" style="2" customWidth="1"/>
    <col min="14" max="14" width="17.5703125" style="2" customWidth="1"/>
    <col min="15" max="15" width="6.28515625" style="2" bestFit="1" customWidth="1"/>
    <col min="16" max="16" width="16" style="2" customWidth="1"/>
    <col min="17" max="17" width="17" style="4" customWidth="1"/>
    <col min="18" max="18" width="18" style="4" customWidth="1"/>
    <col min="19" max="19" width="17.7109375" style="4" customWidth="1"/>
    <col min="20" max="20" width="20.85546875" style="4" customWidth="1"/>
    <col min="21" max="21" width="17.42578125" style="4" customWidth="1"/>
    <col min="22" max="22" width="48.7109375" style="4" customWidth="1"/>
    <col min="23" max="23" width="6.42578125" style="4" customWidth="1"/>
    <col min="24" max="28" width="11.42578125" style="4" hidden="1" customWidth="1"/>
    <col min="29" max="29" width="5.85546875" style="4" hidden="1" customWidth="1"/>
    <col min="30" max="16384" width="11.42578125" style="4" hidden="1"/>
  </cols>
  <sheetData>
    <row r="1" spans="1:22" ht="16.5" customHeight="1" x14ac:dyDescent="0.25">
      <c r="A1" s="116"/>
      <c r="B1" s="116"/>
      <c r="C1" s="137" t="s">
        <v>161</v>
      </c>
      <c r="D1" s="137"/>
      <c r="E1" s="137"/>
      <c r="F1" s="137"/>
      <c r="G1" s="137"/>
      <c r="H1" s="137"/>
      <c r="I1" s="137"/>
      <c r="J1" s="137"/>
      <c r="K1" s="137"/>
      <c r="L1" s="137"/>
      <c r="M1" s="137"/>
      <c r="N1" s="137"/>
      <c r="O1" s="137"/>
      <c r="P1" s="137"/>
      <c r="Q1" s="137"/>
      <c r="R1" s="137"/>
      <c r="S1" s="137"/>
      <c r="T1" s="137"/>
      <c r="U1" s="137"/>
      <c r="V1" s="57" t="s">
        <v>262</v>
      </c>
    </row>
    <row r="2" spans="1:22" ht="16.5" customHeight="1" x14ac:dyDescent="0.25">
      <c r="A2" s="116"/>
      <c r="B2" s="116"/>
      <c r="C2" s="137"/>
      <c r="D2" s="137"/>
      <c r="E2" s="137"/>
      <c r="F2" s="137"/>
      <c r="G2" s="137"/>
      <c r="H2" s="137"/>
      <c r="I2" s="137"/>
      <c r="J2" s="137"/>
      <c r="K2" s="137"/>
      <c r="L2" s="137"/>
      <c r="M2" s="137"/>
      <c r="N2" s="137"/>
      <c r="O2" s="137"/>
      <c r="P2" s="137"/>
      <c r="Q2" s="137"/>
      <c r="R2" s="137"/>
      <c r="S2" s="137"/>
      <c r="T2" s="137"/>
      <c r="U2" s="137"/>
      <c r="V2" s="57" t="s">
        <v>345</v>
      </c>
    </row>
    <row r="3" spans="1:22" ht="16.5" customHeight="1" x14ac:dyDescent="0.25">
      <c r="A3" s="116"/>
      <c r="B3" s="116"/>
      <c r="C3" s="137"/>
      <c r="D3" s="137"/>
      <c r="E3" s="137"/>
      <c r="F3" s="137"/>
      <c r="G3" s="137"/>
      <c r="H3" s="137"/>
      <c r="I3" s="137"/>
      <c r="J3" s="137"/>
      <c r="K3" s="137"/>
      <c r="L3" s="137"/>
      <c r="M3" s="137"/>
      <c r="N3" s="137"/>
      <c r="O3" s="137"/>
      <c r="P3" s="137"/>
      <c r="Q3" s="137"/>
      <c r="R3" s="137"/>
      <c r="S3" s="137"/>
      <c r="T3" s="137"/>
      <c r="U3" s="137"/>
      <c r="V3" s="57" t="s">
        <v>306</v>
      </c>
    </row>
    <row r="4" spans="1:22" ht="15.75" customHeight="1" x14ac:dyDescent="0.25">
      <c r="A4" s="116"/>
      <c r="B4" s="116"/>
      <c r="C4" s="137"/>
      <c r="D4" s="137"/>
      <c r="E4" s="137"/>
      <c r="F4" s="137"/>
      <c r="G4" s="137"/>
      <c r="H4" s="137"/>
      <c r="I4" s="137"/>
      <c r="J4" s="137"/>
      <c r="K4" s="137"/>
      <c r="L4" s="137"/>
      <c r="M4" s="137"/>
      <c r="N4" s="137"/>
      <c r="O4" s="137"/>
      <c r="P4" s="137"/>
      <c r="Q4" s="137"/>
      <c r="R4" s="137"/>
      <c r="S4" s="137"/>
      <c r="T4" s="137"/>
      <c r="U4" s="137"/>
      <c r="V4" s="57" t="s">
        <v>344</v>
      </c>
    </row>
    <row r="5" spans="1:22" ht="11.25" customHeight="1" x14ac:dyDescent="0.3">
      <c r="A5" s="10"/>
      <c r="B5" s="10"/>
      <c r="C5" s="10"/>
      <c r="D5" s="11"/>
      <c r="E5" s="11"/>
      <c r="F5" s="11"/>
      <c r="G5" s="11"/>
      <c r="H5" s="11"/>
      <c r="I5" s="11"/>
      <c r="J5" s="11"/>
      <c r="K5" s="11"/>
      <c r="L5" s="11"/>
      <c r="M5" s="11"/>
      <c r="N5" s="11"/>
      <c r="O5" s="11"/>
      <c r="P5" s="11"/>
      <c r="Q5" s="11"/>
      <c r="R5" s="11"/>
      <c r="S5" s="11"/>
      <c r="T5" s="11"/>
      <c r="U5" s="11"/>
      <c r="V5" s="11"/>
    </row>
    <row r="6" spans="1:22" ht="15" customHeight="1" x14ac:dyDescent="0.25">
      <c r="A6" s="125" t="s">
        <v>87</v>
      </c>
      <c r="B6" s="128" t="s">
        <v>38</v>
      </c>
      <c r="C6" s="121" t="s">
        <v>108</v>
      </c>
      <c r="D6" s="121"/>
      <c r="E6" s="121"/>
      <c r="F6" s="121"/>
      <c r="G6" s="121"/>
      <c r="H6" s="121"/>
      <c r="I6" s="121"/>
      <c r="J6" s="121"/>
      <c r="K6" s="121" t="s">
        <v>107</v>
      </c>
      <c r="L6" s="121"/>
      <c r="M6" s="121"/>
      <c r="N6" s="121"/>
      <c r="O6" s="121"/>
      <c r="P6" s="121"/>
      <c r="Q6" s="135" t="s">
        <v>329</v>
      </c>
      <c r="R6" s="135"/>
      <c r="S6" s="135"/>
      <c r="T6" s="135"/>
      <c r="U6" s="135"/>
      <c r="V6" s="135"/>
    </row>
    <row r="7" spans="1:22" ht="18" customHeight="1" x14ac:dyDescent="0.25">
      <c r="A7" s="126"/>
      <c r="B7" s="129"/>
      <c r="C7" s="117" t="s">
        <v>308</v>
      </c>
      <c r="D7" s="117" t="s">
        <v>76</v>
      </c>
      <c r="E7" s="117" t="s">
        <v>77</v>
      </c>
      <c r="F7" s="117" t="s">
        <v>78</v>
      </c>
      <c r="G7" s="119" t="s">
        <v>1</v>
      </c>
      <c r="H7" s="118" t="s">
        <v>85</v>
      </c>
      <c r="I7" s="118" t="s">
        <v>2</v>
      </c>
      <c r="J7" s="118" t="s">
        <v>162</v>
      </c>
      <c r="K7" s="122" t="s">
        <v>3</v>
      </c>
      <c r="L7" s="123" t="s">
        <v>4</v>
      </c>
      <c r="M7" s="124" t="s">
        <v>310</v>
      </c>
      <c r="N7" s="122" t="s">
        <v>5</v>
      </c>
      <c r="O7" s="123" t="s">
        <v>4</v>
      </c>
      <c r="P7" s="122" t="s">
        <v>6</v>
      </c>
      <c r="Q7" s="118" t="s">
        <v>332</v>
      </c>
      <c r="R7" s="118" t="s">
        <v>333</v>
      </c>
      <c r="S7" s="118" t="s">
        <v>334</v>
      </c>
      <c r="T7" s="118" t="s">
        <v>330</v>
      </c>
      <c r="U7" s="122" t="s">
        <v>335</v>
      </c>
      <c r="V7" s="118" t="s">
        <v>331</v>
      </c>
    </row>
    <row r="8" spans="1:22" ht="34.5" customHeight="1" x14ac:dyDescent="0.25">
      <c r="A8" s="127"/>
      <c r="B8" s="130"/>
      <c r="C8" s="118"/>
      <c r="D8" s="118"/>
      <c r="E8" s="118"/>
      <c r="F8" s="118"/>
      <c r="G8" s="120"/>
      <c r="H8" s="124"/>
      <c r="I8" s="124"/>
      <c r="J8" s="124"/>
      <c r="K8" s="122"/>
      <c r="L8" s="123"/>
      <c r="M8" s="124"/>
      <c r="N8" s="123"/>
      <c r="O8" s="123"/>
      <c r="P8" s="122"/>
      <c r="Q8" s="124"/>
      <c r="R8" s="124"/>
      <c r="S8" s="124"/>
      <c r="T8" s="124"/>
      <c r="U8" s="122"/>
      <c r="V8" s="124"/>
    </row>
    <row r="9" spans="1:22" ht="16.5" customHeight="1" x14ac:dyDescent="0.25">
      <c r="A9" s="113">
        <v>1</v>
      </c>
      <c r="B9" s="114" t="str">
        <f>IF(C9="","",
IF('1. Punto de Partida'!$C$6="","",'1. Punto de Partida'!$C$6))</f>
        <v>Evaluación independiente</v>
      </c>
      <c r="C9" s="106" t="s">
        <v>384</v>
      </c>
      <c r="D9" s="106" t="s">
        <v>79</v>
      </c>
      <c r="E9" s="106" t="s">
        <v>385</v>
      </c>
      <c r="F9" s="106" t="s">
        <v>386</v>
      </c>
      <c r="G9" s="105" t="s">
        <v>387</v>
      </c>
      <c r="H9" s="115" t="s">
        <v>14</v>
      </c>
      <c r="I9" s="115" t="s">
        <v>92</v>
      </c>
      <c r="J9" s="115" t="s">
        <v>388</v>
      </c>
      <c r="K9" s="109" t="str">
        <f>IFERROR(MID(J9,1,SEARCH(":",J9,1)-1),"")</f>
        <v>Baja</v>
      </c>
      <c r="L9" s="110">
        <f>IF(OR(K9="Rara vez",K9="Muy Baja"),0.2,
IF(OR(K9="Improbable",K9="Baja"),0.4,
IF(OR(K9="Posible",K9="Media"),0.6,
IF(OR(K9="Probable",K9="Alta"),0.8,
IF(OR(K9="Casi seguro",K9="Muy Alta"),1,"")))))</f>
        <v>0.4</v>
      </c>
      <c r="M9" s="112" t="s">
        <v>399</v>
      </c>
      <c r="N9" s="109" t="str">
        <f>IF(OR(H9="Corrupción",H9="Corrupción en Trámites, OPAs y Consultas de Acceso a la Información Pública",H9="Lavado de Activos",H9="Financiación del Terrorismo"),'3. Impacto Riesgo de Corrupción'!Z9:Z11,
IF(OR(M9="Económico: Afectación menor a 10 SMLMV",M9="Reputacional: El riesgo afecta la imagen de alguna área de la organización"),"Leve",
IF(OR(M9="Económico: Entre 10 y 50 SMLMV",M9="Reputacional: El riesgo afecta la imagen de la entidad internamente, de conocimiento general, nivel interno, de junta directiva y accionistas y/o de proveedores"),"Menor",
IF(OR(M9="Económico: Entre 50 y 100 SMLMV",M9="Reputacional: El riesgo afecta la imagen de la entidad con algunos usuarios de relevancia frente al logro de los objetivos"),"Moderado",
IF(OR(M9="Económico: Entre 100 y 500 SMLMV",M9="Reputacional: El riesgo afecta la imagen de de la entidad con efecto publicitario sostenido a nivel de sector administrativo, nivel departamental o municipal"),"Mayor",
IF(OR(M9="Económico: Mayor a 500 SMLMV",M9="Reputacional: El riesgo afecta la imagen de la entidad a nivel nacional, con efecto publicitarios sostenible a nivel país"),"Catastrófico",""))))))</f>
        <v>Moderado</v>
      </c>
      <c r="O9" s="110">
        <f>IF(N9="Leve",0.2,
IF(N9="Menor",0.4,
IF(N9="Moderado",0.6,
IF(N9="Mayor",0.8,
IF(N9="Catastrófico",1,"")))))</f>
        <v>0.6</v>
      </c>
      <c r="P9" s="111" t="str">
        <f>IF(AND(K9="Muy Alta",OR(N9="Leve",N9="Menor",N9="Moderado",N9="Mayor")),"Alto",
IF(AND(K9="Casi seguro",OR(N9="Moderado",N9="Mayor")),"Extremo",
IF(AND(OR(K9="Alta",K9="Probable"),OR(N9="Leve",N9="Menor")),"Moderado",
IF(AND(OR(K9="Alta",K9="Probable"),N9="Moderado"),"Alto",
IF(AND(K9="Alta",N9="Mayor"),"Alto",
IF(AND(K9="Probable",N9="Mayor"),"Extremo",
IF(AND(OR(K9="Media",K9="Posible"),OR(N9="Leve",N9="Menor")),"Moderado",
IF(AND(K9="Media",N9="Moderado"),"Moderado",
IF(AND(K9="Posible",N9="Moderado"),"Alto",
IF(AND(K9="Media",N9="Mayor"),"Alto",
IF(AND(K9="Posible",N9="Mayor"),"Extremo",
IF(AND(OR(K9="Media",K9="Posible"),OR(N9="Mayor")),"Alto",
IF(AND(OR(K9="Baja",K9="Improbable"),OR(N9="Leve")),"Bajo",
IF(AND(OR(K9="Baja",K9="Improbable"),OR(N9="Moderado")),"Moderado",
IF(AND(K9="Baja",OR(N9="Menor",N9="Moderado")),"Moderado",
IF(AND(K9="Improbable",N9="Menor"),"Bajo",
IF(AND(OR(K9="Baja",K9="Improbable"),OR(N9="Mayor")),"Alto",
IF(AND(OR(K9="Muy Baja",K9="Rara vez"),OR(N9="Leve",N9="Menor")),"Bajo",
IF(AND(OR(K9="Muy Baja",K9="Rara vez"),OR(N9="Moderado")),"Moderado",
IF(AND(OR(K9="Muy Baja",K9="Rara vez"),OR(N9="Mayor")),"Alto",
IF(N9="Catastrófico","Extremo","")))))))))))))))))))))</f>
        <v>Moderado</v>
      </c>
      <c r="Q9" s="131" t="s">
        <v>400</v>
      </c>
      <c r="R9" s="131" t="s">
        <v>401</v>
      </c>
      <c r="S9" s="131" t="s">
        <v>402</v>
      </c>
      <c r="T9" s="131" t="s">
        <v>403</v>
      </c>
      <c r="U9" s="136" t="str">
        <f>IF(S9="","","Cuatrimestral")</f>
        <v>Cuatrimestral</v>
      </c>
      <c r="V9" s="132" t="s">
        <v>406</v>
      </c>
    </row>
    <row r="10" spans="1:22" ht="16.5" customHeight="1" x14ac:dyDescent="0.25">
      <c r="A10" s="113"/>
      <c r="B10" s="114"/>
      <c r="C10" s="107"/>
      <c r="D10" s="107"/>
      <c r="E10" s="107"/>
      <c r="F10" s="107"/>
      <c r="G10" s="105"/>
      <c r="H10" s="115"/>
      <c r="I10" s="115"/>
      <c r="J10" s="115"/>
      <c r="K10" s="109"/>
      <c r="L10" s="110"/>
      <c r="M10" s="112"/>
      <c r="N10" s="109"/>
      <c r="O10" s="110"/>
      <c r="P10" s="111"/>
      <c r="Q10" s="131"/>
      <c r="R10" s="131"/>
      <c r="S10" s="131"/>
      <c r="T10" s="131"/>
      <c r="U10" s="136"/>
      <c r="V10" s="133"/>
    </row>
    <row r="11" spans="1:22" ht="16.5" customHeight="1" x14ac:dyDescent="0.25">
      <c r="A11" s="113"/>
      <c r="B11" s="114"/>
      <c r="C11" s="108"/>
      <c r="D11" s="108"/>
      <c r="E11" s="108"/>
      <c r="F11" s="108"/>
      <c r="G11" s="105"/>
      <c r="H11" s="115"/>
      <c r="I11" s="115"/>
      <c r="J11" s="115"/>
      <c r="K11" s="109"/>
      <c r="L11" s="110"/>
      <c r="M11" s="112"/>
      <c r="N11" s="109"/>
      <c r="O11" s="110"/>
      <c r="P11" s="111"/>
      <c r="Q11" s="131"/>
      <c r="R11" s="131"/>
      <c r="S11" s="131"/>
      <c r="T11" s="131"/>
      <c r="U11" s="136"/>
      <c r="V11" s="134"/>
    </row>
    <row r="12" spans="1:22" ht="16.5" customHeight="1" x14ac:dyDescent="0.25">
      <c r="A12" s="113">
        <v>2</v>
      </c>
      <c r="B12" s="114" t="str">
        <f>IF(C12="","",
IF('1. Punto de Partida'!$C$6="","",'1. Punto de Partida'!$C$6))</f>
        <v>Evaluación independiente</v>
      </c>
      <c r="C12" s="106" t="s">
        <v>389</v>
      </c>
      <c r="D12" s="106" t="s">
        <v>79</v>
      </c>
      <c r="E12" s="106" t="s">
        <v>390</v>
      </c>
      <c r="F12" s="106" t="s">
        <v>391</v>
      </c>
      <c r="G12" s="105" t="s">
        <v>392</v>
      </c>
      <c r="H12" s="115" t="s">
        <v>14</v>
      </c>
      <c r="I12" s="115" t="s">
        <v>92</v>
      </c>
      <c r="J12" s="115" t="s">
        <v>393</v>
      </c>
      <c r="K12" s="109" t="str">
        <f t="shared" ref="K12" si="0">IFERROR(MID(J12,1,SEARCH(":",J12,1)-1),"")</f>
        <v>Media</v>
      </c>
      <c r="L12" s="110">
        <f>IF(OR(K12="Rara vez",K12="Muy Baja"),0.2,
IF(OR(K12="Improbable",K12="Baja"),0.4,
IF(OR(K12="Posible",K12="Media"),0.6,
IF(OR(K12="Probable",K12="Alta"),0.8,
IF(OR(K12="Casi seguro",K12="Muy Alta"),1,"")))))</f>
        <v>0.6</v>
      </c>
      <c r="M12" s="112" t="s">
        <v>399</v>
      </c>
      <c r="N12" s="109" t="str">
        <f>IF(OR(H12="Corrupción",H12="Corrupción en Trámites, OPAs y Consultas de Acceso a la Información Pública",H12="Lavado de Activos",H12="Financiación del Terrorismo"),'3. Impacto Riesgo de Corrupción'!Z12:Z14,
IF(OR(M12="Económico: Afectación menor a 10 SMLMV",M12="Reputacional: El riesgo afecta la imagen de alguna área de la organización"),"Leve",
IF(OR(M12="Económico: Entre 10 y 50 SMLMV",M12="Reputacional: El riesgo afecta la imagen de la entidad internamente, de conocimiento general, nivel interno, de junta directiva y accionistas y/o de proveedores"),"Menor",
IF(OR(M12="Económico: Entre 50 y 100 SMLMV",M12="Reputacional: El riesgo afecta la imagen de la entidad con algunos usuarios de relevancia frente al logro de los objetivos"),"Moderado",
IF(OR(M12="Económico: Entre 100 y 500 SMLMV",M12="Reputacional: El riesgo afecta la imagen de de la entidad con efecto publicitario sostenido a nivel de sector administrativo, nivel departamental o municipal"),"Mayor",
IF(OR(M12="Económico: Mayor a 500 SMLMV",M12="Reputacional: El riesgo afecta la imagen de la entidad a nivel nacional, con efecto publicitarios sostenible a nivel país"),"Catastrófico",""))))))</f>
        <v>Moderado</v>
      </c>
      <c r="O12" s="110">
        <f t="shared" ref="O12" si="1">IF(N12="Leve",0.2,
IF(N12="Menor",0.4,
IF(N12="Moderado",0.6,
IF(N12="Mayor",0.8,
IF(N12="Catastrófico",1,"")))))</f>
        <v>0.6</v>
      </c>
      <c r="P12" s="111" t="str">
        <f>IF(AND(K12="Muy Alta",OR(N12="Leve",N12="Menor",N12="Moderado",N12="Mayor")),"Alto",
IF(AND(K12="Casi seguro",OR(N12="Moderado",N12="Mayor")),"Extremo",
IF(AND(OR(K12="Alta",K12="Probable"),OR(N12="Leve",N12="Menor")),"Moderado",
IF(AND(OR(K12="Alta",K12="Probable"),N12="Moderado"),"Alto",
IF(AND(K12="Alta",N12="Mayor"),"Alto",
IF(AND(K12="Probable",N12="Mayor"),"Extremo",
IF(AND(OR(K12="Media",K12="Posible"),OR(N12="Leve",N12="Menor")),"Moderado",
IF(AND(K12="Media",N12="Moderado"),"Moderado",
IF(AND(K12="Posible",N12="Moderado"),"Alto",
IF(AND(K12="Media",N12="Mayor"),"Alto",
IF(AND(K12="Posible",N12="Mayor"),"Extremo",
IF(AND(OR(K12="Media",K12="Posible"),OR(N12="Mayor")),"Alto",
IF(AND(OR(K12="Baja",K12="Improbable"),OR(N12="Leve")),"Bajo",
IF(AND(OR(K12="Baja",K12="Improbable"),OR(N12="Moderado")),"Moderado",
IF(AND(K12="Baja",OR(N12="Menor",N12="Moderado")),"Moderado",
IF(AND(K12="Improbable",N12="Menor"),"Bajo",
IF(AND(OR(K12="Baja",K12="Improbable"),OR(N12="Mayor")),"Alto",
IF(AND(OR(K12="Muy Baja",K12="Rara vez"),OR(N12="Leve",N12="Menor")),"Bajo",
IF(AND(OR(K12="Muy Baja",K12="Rara vez"),OR(N12="Moderado")),"Moderado",
IF(AND(OR(K12="Muy Baja",K12="Rara vez"),OR(N12="Mayor")),"Alto",
IF(N12="Catastrófico","Extremo","")))))))))))))))))))))</f>
        <v>Moderado</v>
      </c>
      <c r="Q12" s="131" t="s">
        <v>404</v>
      </c>
      <c r="R12" s="131" t="s">
        <v>405</v>
      </c>
      <c r="S12" s="131" t="s">
        <v>405</v>
      </c>
      <c r="T12" s="131" t="s">
        <v>403</v>
      </c>
      <c r="U12" s="136" t="str">
        <f>IF(S12="","","Cuatrimestral")</f>
        <v>Cuatrimestral</v>
      </c>
      <c r="V12" s="105" t="s">
        <v>407</v>
      </c>
    </row>
    <row r="13" spans="1:22" ht="16.5" customHeight="1" x14ac:dyDescent="0.25">
      <c r="A13" s="113"/>
      <c r="B13" s="114"/>
      <c r="C13" s="107"/>
      <c r="D13" s="107"/>
      <c r="E13" s="107"/>
      <c r="F13" s="107"/>
      <c r="G13" s="105"/>
      <c r="H13" s="115"/>
      <c r="I13" s="115"/>
      <c r="J13" s="115"/>
      <c r="K13" s="109"/>
      <c r="L13" s="110"/>
      <c r="M13" s="112"/>
      <c r="N13" s="109"/>
      <c r="O13" s="110"/>
      <c r="P13" s="111"/>
      <c r="Q13" s="131"/>
      <c r="R13" s="131"/>
      <c r="S13" s="131"/>
      <c r="T13" s="131"/>
      <c r="U13" s="136"/>
      <c r="V13" s="105"/>
    </row>
    <row r="14" spans="1:22" ht="16.5" customHeight="1" x14ac:dyDescent="0.25">
      <c r="A14" s="113"/>
      <c r="B14" s="114"/>
      <c r="C14" s="108"/>
      <c r="D14" s="108"/>
      <c r="E14" s="108"/>
      <c r="F14" s="108"/>
      <c r="G14" s="105"/>
      <c r="H14" s="115"/>
      <c r="I14" s="115"/>
      <c r="J14" s="115"/>
      <c r="K14" s="109"/>
      <c r="L14" s="110"/>
      <c r="M14" s="112"/>
      <c r="N14" s="109"/>
      <c r="O14" s="110"/>
      <c r="P14" s="111"/>
      <c r="Q14" s="131"/>
      <c r="R14" s="131"/>
      <c r="S14" s="131"/>
      <c r="T14" s="131"/>
      <c r="U14" s="136"/>
      <c r="V14" s="105"/>
    </row>
    <row r="15" spans="1:22" ht="16.5" customHeight="1" x14ac:dyDescent="0.25">
      <c r="A15" s="113">
        <v>3</v>
      </c>
      <c r="B15" s="114" t="str">
        <f>IF(C15="","",
IF('1. Punto de Partida'!$C$6="","",'1. Punto de Partida'!$C$6))</f>
        <v>Evaluación independiente</v>
      </c>
      <c r="C15" s="106" t="s">
        <v>394</v>
      </c>
      <c r="D15" s="106" t="s">
        <v>95</v>
      </c>
      <c r="E15" s="106" t="s">
        <v>395</v>
      </c>
      <c r="F15" s="106" t="s">
        <v>396</v>
      </c>
      <c r="G15" s="105" t="s">
        <v>397</v>
      </c>
      <c r="H15" s="115" t="s">
        <v>116</v>
      </c>
      <c r="I15" s="115" t="s">
        <v>81</v>
      </c>
      <c r="J15" s="115" t="s">
        <v>398</v>
      </c>
      <c r="K15" s="109" t="str">
        <f t="shared" ref="K15" si="2">IFERROR(MID(J15,1,SEARCH(":",J15,1)-1),"")</f>
        <v>Rara vez</v>
      </c>
      <c r="L15" s="110">
        <f t="shared" ref="L15" si="3">IF(OR(K15="Rara vez",K15="Muy Baja"),0.2,
IF(OR(K15="Improbable",K15="Baja"),0.4,
IF(OR(K15="Posible",K15="Media"),0.6,
IF(OR(K15="Probable",K15="Alta"),0.8,
IF(OR(K15="Casi seguro",K15="Muy Alta"),1,"")))))</f>
        <v>0.2</v>
      </c>
      <c r="M15" s="112"/>
      <c r="N15" s="109" t="str">
        <f>IF(OR(H15="Corrupción",H15="Corrupción en Trámites, OPAs y Consultas de Acceso a la Información Pública",H15="Lavado de Activos",H15="Financiación del Terrorismo"),'3. Impacto Riesgo de Corrupción'!Z15:Z17,
IF(OR(M15="Económico: Afectación menor a 10 SMLMV",M15="Reputacional: El riesgo afecta la imagen de alguna área de la organización"),"Leve",
IF(OR(M15="Económico: Entre 10 y 50 SMLMV",M15="Reputacional: El riesgo afecta la imagen de la entidad internamente, de conocimiento general, nivel interno, de junta directiva y accionistas y/o de proveedores"),"Menor",
IF(OR(M15="Económico: Entre 50 y 100 SMLMV",M15="Reputacional: El riesgo afecta la imagen de la entidad con algunos usuarios de relevancia frente al logro de los objetivos"),"Moderado",
IF(OR(M15="Económico: Entre 100 y 500 SMLMV",M15="Reputacional: El riesgo afecta la imagen de de la entidad con efecto publicitario sostenido a nivel de sector administrativo, nivel departamental o municipal"),"Mayor",
IF(OR(M15="Económico: Mayor a 500 SMLMV",M15="Reputacional: El riesgo afecta la imagen de la entidad a nivel nacional, con efecto publicitarios sostenible a nivel país"),"Catastrófico",""))))))</f>
        <v>Catastrófico</v>
      </c>
      <c r="O15" s="110">
        <f t="shared" ref="O15" si="4">IF(N15="Leve",0.2,
IF(N15="Menor",0.4,
IF(N15="Moderado",0.6,
IF(N15="Mayor",0.8,
IF(N15="Catastrófico",1,"")))))</f>
        <v>1</v>
      </c>
      <c r="P15" s="111" t="str">
        <f t="shared" ref="P15" si="5">IF(AND(K15="Muy Alta",OR(N15="Leve",N15="Menor",N15="Moderado",N15="Mayor")),"Alto",
IF(AND(K15="Casi seguro",OR(N15="Moderado",N15="Mayor")),"Extremo",
IF(AND(OR(K15="Alta",K15="Probable"),OR(N15="Leve",N15="Menor")),"Moderado",
IF(AND(OR(K15="Alta",K15="Probable"),N15="Moderado"),"Alto",
IF(AND(K15="Alta",N15="Mayor"),"Alto",
IF(AND(K15="Probable",N15="Mayor"),"Extremo",
IF(AND(OR(K15="Media",K15="Posible"),OR(N15="Leve",N15="Menor")),"Moderado",
IF(AND(K15="Media",N15="Moderado"),"Moderado",
IF(AND(K15="Posible",N15="Moderado"),"Alto",
IF(AND(K15="Media",N15="Mayor"),"Alto",
IF(AND(K15="Posible",N15="Mayor"),"Extremo",
IF(AND(OR(K15="Media",K15="Posible"),OR(N15="Mayor")),"Alto",
IF(AND(OR(K15="Baja",K15="Improbable"),OR(N15="Leve")),"Bajo",
IF(AND(OR(K15="Baja",K15="Improbable"),OR(N15="Moderado")),"Moderado",
IF(AND(K15="Baja",OR(N15="Menor",N15="Moderado")),"Moderado",
IF(AND(K15="Improbable",N15="Menor"),"Bajo",
IF(AND(OR(K15="Baja",K15="Improbable"),OR(N15="Mayor")),"Alto",
IF(AND(OR(K15="Muy Baja",K15="Rara vez"),OR(N15="Leve",N15="Menor")),"Bajo",
IF(AND(OR(K15="Muy Baja",K15="Rara vez"),OR(N15="Moderado")),"Moderado",
IF(AND(OR(K15="Muy Baja",K15="Rara vez"),OR(N15="Mayor")),"Alto",
IF(N15="Catastrófico","Extremo","")))))))))))))))))))))</f>
        <v>Extremo</v>
      </c>
      <c r="Q15" s="131"/>
      <c r="R15" s="131"/>
      <c r="S15" s="131"/>
      <c r="T15" s="131"/>
      <c r="U15" s="136" t="str">
        <f t="shared" ref="U15" si="6">IF(S15="","","Cuatrimestral")</f>
        <v/>
      </c>
      <c r="V15" s="105"/>
    </row>
    <row r="16" spans="1:22" ht="16.5" customHeight="1" x14ac:dyDescent="0.25">
      <c r="A16" s="113"/>
      <c r="B16" s="114"/>
      <c r="C16" s="107"/>
      <c r="D16" s="107"/>
      <c r="E16" s="107"/>
      <c r="F16" s="107"/>
      <c r="G16" s="105"/>
      <c r="H16" s="115"/>
      <c r="I16" s="115"/>
      <c r="J16" s="115"/>
      <c r="K16" s="109"/>
      <c r="L16" s="110"/>
      <c r="M16" s="112"/>
      <c r="N16" s="109"/>
      <c r="O16" s="110"/>
      <c r="P16" s="111"/>
      <c r="Q16" s="131"/>
      <c r="R16" s="131"/>
      <c r="S16" s="131"/>
      <c r="T16" s="131"/>
      <c r="U16" s="136"/>
      <c r="V16" s="105"/>
    </row>
    <row r="17" spans="1:22" ht="16.5" customHeight="1" x14ac:dyDescent="0.25">
      <c r="A17" s="113"/>
      <c r="B17" s="114"/>
      <c r="C17" s="108"/>
      <c r="D17" s="108"/>
      <c r="E17" s="108"/>
      <c r="F17" s="108"/>
      <c r="G17" s="105"/>
      <c r="H17" s="115"/>
      <c r="I17" s="115"/>
      <c r="J17" s="115"/>
      <c r="K17" s="109"/>
      <c r="L17" s="110"/>
      <c r="M17" s="112"/>
      <c r="N17" s="109"/>
      <c r="O17" s="110"/>
      <c r="P17" s="111"/>
      <c r="Q17" s="131"/>
      <c r="R17" s="131"/>
      <c r="S17" s="131"/>
      <c r="T17" s="131"/>
      <c r="U17" s="136"/>
      <c r="V17" s="105"/>
    </row>
    <row r="18" spans="1:22" ht="16.5" customHeight="1" x14ac:dyDescent="0.25">
      <c r="A18" s="113">
        <v>4</v>
      </c>
      <c r="B18" s="114" t="str">
        <f>IF(C18="","",
IF('1. Punto de Partida'!$C$6="","",'1. Punto de Partida'!$C$6))</f>
        <v/>
      </c>
      <c r="C18" s="106"/>
      <c r="D18" s="106"/>
      <c r="E18" s="106"/>
      <c r="F18" s="106"/>
      <c r="G18" s="105"/>
      <c r="H18" s="115"/>
      <c r="I18" s="115"/>
      <c r="J18" s="115"/>
      <c r="K18" s="109" t="str">
        <f t="shared" ref="K18" si="7">IFERROR(MID(J18,1,SEARCH(":",J18,1)-1),"")</f>
        <v/>
      </c>
      <c r="L18" s="110" t="str">
        <f t="shared" ref="L18" si="8">IF(OR(K18="Rara vez",K18="Muy Baja"),0.2,
IF(OR(K18="Improbable",K18="Baja"),0.4,
IF(OR(K18="Posible",K18="Media"),0.6,
IF(OR(K18="Probable",K18="Alta"),0.8,
IF(OR(K18="Casi seguro",K18="Muy Alta"),1,"")))))</f>
        <v/>
      </c>
      <c r="M18" s="112"/>
      <c r="N18" s="109" t="str">
        <f>IF(OR(H18="Corrupción",H18="Corrupción en Trámites, OPAs y Consultas de Acceso a la Información Pública",H18="Lavado de Activos",H18="Financiación del Terrorismo"),'3. Impacto Riesgo de Corrupción'!Z18:Z20,
IF(OR(M18="Económico: Afectación menor a 10 SMLMV",M18="Reputacional: El riesgo afecta la imagen de alguna área de la organización"),"Leve",
IF(OR(M18="Económico: Entre 10 y 50 SMLMV",M18="Reputacional: El riesgo afecta la imagen de la entidad internamente, de conocimiento general, nivel interno, de junta directiva y accionistas y/o de proveedores"),"Menor",
IF(OR(M18="Económico: Entre 50 y 100 SMLMV",M18="Reputacional: El riesgo afecta la imagen de la entidad con algunos usuarios de relevancia frente al logro de los objetivos"),"Moderado",
IF(OR(M18="Económico: Entre 100 y 500 SMLMV",M18="Reputacional: El riesgo afecta la imagen de de la entidad con efecto publicitario sostenido a nivel de sector administrativo, nivel departamental o municipal"),"Mayor",
IF(OR(M18="Económico: Mayor a 500 SMLMV",M18="Reputacional: El riesgo afecta la imagen de la entidad a nivel nacional, con efecto publicitarios sostenible a nivel país"),"Catastrófico",""))))))</f>
        <v/>
      </c>
      <c r="O18" s="110" t="str">
        <f t="shared" ref="O18" si="9">IF(N18="Leve",0.2,
IF(N18="Menor",0.4,
IF(N18="Moderado",0.6,
IF(N18="Mayor",0.8,
IF(N18="Catastrófico",1,"")))))</f>
        <v/>
      </c>
      <c r="P18" s="111" t="str">
        <f t="shared" ref="P18" si="10">IF(AND(K18="Muy Alta",OR(N18="Leve",N18="Menor",N18="Moderado",N18="Mayor")),"Alto",
IF(AND(K18="Casi seguro",OR(N18="Moderado",N18="Mayor")),"Extremo",
IF(AND(OR(K18="Alta",K18="Probable"),OR(N18="Leve",N18="Menor")),"Moderado",
IF(AND(OR(K18="Alta",K18="Probable"),N18="Moderado"),"Alto",
IF(AND(K18="Alta",N18="Mayor"),"Alto",
IF(AND(K18="Probable",N18="Mayor"),"Extremo",
IF(AND(OR(K18="Media",K18="Posible"),OR(N18="Leve",N18="Menor")),"Moderado",
IF(AND(K18="Media",N18="Moderado"),"Moderado",
IF(AND(K18="Posible",N18="Moderado"),"Alto",
IF(AND(K18="Media",N18="Mayor"),"Alto",
IF(AND(K18="Posible",N18="Mayor"),"Extremo",
IF(AND(OR(K18="Media",K18="Posible"),OR(N18="Mayor")),"Alto",
IF(AND(OR(K18="Baja",K18="Improbable"),OR(N18="Leve")),"Bajo",
IF(AND(OR(K18="Baja",K18="Improbable"),OR(N18="Moderado")),"Moderado",
IF(AND(K18="Baja",OR(N18="Menor",N18="Moderado")),"Moderado",
IF(AND(K18="Improbable",N18="Menor"),"Bajo",
IF(AND(OR(K18="Baja",K18="Improbable"),OR(N18="Mayor")),"Alto",
IF(AND(OR(K18="Muy Baja",K18="Rara vez"),OR(N18="Leve",N18="Menor")),"Bajo",
IF(AND(OR(K18="Muy Baja",K18="Rara vez"),OR(N18="Moderado")),"Moderado",
IF(AND(OR(K18="Muy Baja",K18="Rara vez"),OR(N18="Mayor")),"Alto",
IF(N18="Catastrófico","Extremo","")))))))))))))))))))))</f>
        <v/>
      </c>
      <c r="Q18" s="131"/>
      <c r="R18" s="131"/>
      <c r="S18" s="131"/>
      <c r="T18" s="131"/>
      <c r="U18" s="136" t="str">
        <f t="shared" ref="U18" si="11">IF(S18="","","Cuatrimestral")</f>
        <v/>
      </c>
      <c r="V18" s="105"/>
    </row>
    <row r="19" spans="1:22" ht="15" customHeight="1" x14ac:dyDescent="0.25">
      <c r="A19" s="113"/>
      <c r="B19" s="114"/>
      <c r="C19" s="107"/>
      <c r="D19" s="107"/>
      <c r="E19" s="107"/>
      <c r="F19" s="107"/>
      <c r="G19" s="105"/>
      <c r="H19" s="115"/>
      <c r="I19" s="115"/>
      <c r="J19" s="115"/>
      <c r="K19" s="109"/>
      <c r="L19" s="110"/>
      <c r="M19" s="112"/>
      <c r="N19" s="109"/>
      <c r="O19" s="110"/>
      <c r="P19" s="111"/>
      <c r="Q19" s="131"/>
      <c r="R19" s="131"/>
      <c r="S19" s="131"/>
      <c r="T19" s="131"/>
      <c r="U19" s="136"/>
      <c r="V19" s="105"/>
    </row>
    <row r="20" spans="1:22" ht="15" customHeight="1" x14ac:dyDescent="0.25">
      <c r="A20" s="113"/>
      <c r="B20" s="114"/>
      <c r="C20" s="108"/>
      <c r="D20" s="108"/>
      <c r="E20" s="108"/>
      <c r="F20" s="108"/>
      <c r="G20" s="105"/>
      <c r="H20" s="115"/>
      <c r="I20" s="115"/>
      <c r="J20" s="115"/>
      <c r="K20" s="109"/>
      <c r="L20" s="110"/>
      <c r="M20" s="112"/>
      <c r="N20" s="109"/>
      <c r="O20" s="110"/>
      <c r="P20" s="111"/>
      <c r="Q20" s="131"/>
      <c r="R20" s="131"/>
      <c r="S20" s="131"/>
      <c r="T20" s="131"/>
      <c r="U20" s="136"/>
      <c r="V20" s="105"/>
    </row>
    <row r="21" spans="1:22" ht="16.5" customHeight="1" x14ac:dyDescent="0.25">
      <c r="A21" s="113">
        <v>5</v>
      </c>
      <c r="B21" s="114" t="str">
        <f>IF(C21="","",
IF('1. Punto de Partida'!$C$6="","",'1. Punto de Partida'!$C$6))</f>
        <v/>
      </c>
      <c r="C21" s="106"/>
      <c r="D21" s="106"/>
      <c r="E21" s="106"/>
      <c r="F21" s="106"/>
      <c r="G21" s="105"/>
      <c r="H21" s="115"/>
      <c r="I21" s="115"/>
      <c r="J21" s="115"/>
      <c r="K21" s="109" t="str">
        <f t="shared" ref="K21" si="12">IFERROR(MID(J21,1,SEARCH(":",J21,1)-1),"")</f>
        <v/>
      </c>
      <c r="L21" s="110" t="str">
        <f t="shared" ref="L21" si="13">IF(OR(K21="Rara vez",K21="Muy Baja"),0.2,
IF(OR(K21="Improbable",K21="Baja"),0.4,
IF(OR(K21="Posible",K21="Media"),0.6,
IF(OR(K21="Probable",K21="Alta"),0.8,
IF(OR(K21="Casi seguro",K21="Muy Alta"),1,"")))))</f>
        <v/>
      </c>
      <c r="M21" s="112"/>
      <c r="N21" s="109" t="str">
        <f>IF(OR(H21="Corrupción",H21="Corrupción en Trámites, OPAs y Consultas de Acceso a la Información Pública",H21="Lavado de Activos",H21="Financiación del Terrorismo"),'3. Impacto Riesgo de Corrupción'!Z21:Z23,
IF(OR(M21="Económico: Afectación menor a 10 SMLMV",M21="Reputacional: El riesgo afecta la imagen de alguna área de la organización"),"Leve",
IF(OR(M21="Económico: Entre 10 y 50 SMLMV",M21="Reputacional: El riesgo afecta la imagen de la entidad internamente, de conocimiento general, nivel interno, de junta directiva y accionistas y/o de proveedores"),"Menor",
IF(OR(M21="Económico: Entre 50 y 100 SMLMV",M21="Reputacional: El riesgo afecta la imagen de la entidad con algunos usuarios de relevancia frente al logro de los objetivos"),"Moderado",
IF(OR(M21="Económico: Entre 100 y 500 SMLMV",M21="Reputacional: El riesgo afecta la imagen de de la entidad con efecto publicitario sostenido a nivel de sector administrativo, nivel departamental o municipal"),"Mayor",
IF(OR(M21="Económico: Mayor a 500 SMLMV",M21="Reputacional: El riesgo afecta la imagen de la entidad a nivel nacional, con efecto publicitarios sostenible a nivel país"),"Catastrófico",""))))))</f>
        <v/>
      </c>
      <c r="O21" s="110" t="str">
        <f t="shared" ref="O21" si="14">IF(N21="Leve",0.2,
IF(N21="Menor",0.4,
IF(N21="Moderado",0.6,
IF(N21="Mayor",0.8,
IF(N21="Catastrófico",1,"")))))</f>
        <v/>
      </c>
      <c r="P21" s="111" t="str">
        <f t="shared" ref="P21:P66" si="15">IF(AND(K21="Muy Alta",OR(N21="Leve",N21="Menor",N21="Moderado",N21="Mayor")),"Alto",
IF(AND(K21="Casi seguro",OR(N21="Moderado",N21="Mayor")),"Extremo",
IF(AND(OR(K21="Alta",K21="Probable"),OR(N21="Leve",N21="Menor")),"Moderado",
IF(AND(OR(K21="Alta",K21="Probable"),N21="Moderado"),"Alto",
IF(AND(K21="Alta",N21="Mayor"),"Alto",
IF(AND(K21="Probable",N21="Mayor"),"Extremo",
IF(AND(OR(K21="Media",K21="Posible"),OR(N21="Leve",N21="Menor")),"Moderado",
IF(AND(K21="Media",N21="Moderado"),"Moderado",
IF(AND(K21="Posible",N21="Moderado"),"Alto",
IF(AND(K21="Media",N21="Mayor"),"Alto",
IF(AND(K21="Posible",N21="Mayor"),"Extremo",
IF(AND(OR(K21="Media",K21="Posible"),OR(N21="Mayor")),"Alto",
IF(AND(OR(K21="Baja",K21="Improbable"),OR(N21="Leve")),"Bajo",
IF(AND(OR(K21="Baja",K21="Improbable"),OR(N21="Moderado")),"Moderado",
IF(AND(K21="Baja",OR(N21="Menor",N21="Moderado")),"Moderado",
IF(AND(K21="Improbable",N21="Menor"),"Bajo",
IF(AND(OR(K21="Baja",K21="Improbable"),OR(N21="Mayor")),"Alto",
IF(AND(OR(K21="Muy Baja",K21="Rara vez"),OR(N21="Leve",N21="Menor")),"Bajo",
IF(AND(OR(K21="Muy Baja",K21="Rara vez"),OR(N21="Moderado")),"Moderado",
IF(AND(OR(K21="Muy Baja",K21="Rara vez"),OR(N21="Mayor")),"Alto",
IF(N21="Catastrófico","Extremo","")))))))))))))))))))))</f>
        <v/>
      </c>
      <c r="Q21" s="131"/>
      <c r="R21" s="131"/>
      <c r="S21" s="131"/>
      <c r="T21" s="131"/>
      <c r="U21" s="136" t="str">
        <f t="shared" ref="U21" si="16">IF(S21="","","Cuatrimestral")</f>
        <v/>
      </c>
      <c r="V21" s="105"/>
    </row>
    <row r="22" spans="1:22" ht="15" customHeight="1" x14ac:dyDescent="0.25">
      <c r="A22" s="113"/>
      <c r="B22" s="114"/>
      <c r="C22" s="107"/>
      <c r="D22" s="107"/>
      <c r="E22" s="107"/>
      <c r="F22" s="107"/>
      <c r="G22" s="105"/>
      <c r="H22" s="115"/>
      <c r="I22" s="115"/>
      <c r="J22" s="115"/>
      <c r="K22" s="109"/>
      <c r="L22" s="110"/>
      <c r="M22" s="112"/>
      <c r="N22" s="109"/>
      <c r="O22" s="110"/>
      <c r="P22" s="111"/>
      <c r="Q22" s="131"/>
      <c r="R22" s="131"/>
      <c r="S22" s="131"/>
      <c r="T22" s="131"/>
      <c r="U22" s="136"/>
      <c r="V22" s="105"/>
    </row>
    <row r="23" spans="1:22" ht="15" customHeight="1" x14ac:dyDescent="0.25">
      <c r="A23" s="113"/>
      <c r="B23" s="114"/>
      <c r="C23" s="108"/>
      <c r="D23" s="108"/>
      <c r="E23" s="108"/>
      <c r="F23" s="108"/>
      <c r="G23" s="105"/>
      <c r="H23" s="115"/>
      <c r="I23" s="115"/>
      <c r="J23" s="115"/>
      <c r="K23" s="109"/>
      <c r="L23" s="110"/>
      <c r="M23" s="112"/>
      <c r="N23" s="109"/>
      <c r="O23" s="110"/>
      <c r="P23" s="111"/>
      <c r="Q23" s="131"/>
      <c r="R23" s="131"/>
      <c r="S23" s="131"/>
      <c r="T23" s="131"/>
      <c r="U23" s="136"/>
      <c r="V23" s="105"/>
    </row>
    <row r="24" spans="1:22" ht="16.5" customHeight="1" x14ac:dyDescent="0.25">
      <c r="A24" s="113">
        <v>6</v>
      </c>
      <c r="B24" s="114" t="str">
        <f>IF(C24="","",
IF('1. Punto de Partida'!$C$6="","",'1. Punto de Partida'!$C$6))</f>
        <v/>
      </c>
      <c r="C24" s="106"/>
      <c r="D24" s="106"/>
      <c r="E24" s="106"/>
      <c r="F24" s="106"/>
      <c r="G24" s="105"/>
      <c r="H24" s="115"/>
      <c r="I24" s="115"/>
      <c r="J24" s="115"/>
      <c r="K24" s="109" t="str">
        <f t="shared" ref="K24" si="17">IFERROR(MID(J24,1,SEARCH(":",J24,1)-1),"")</f>
        <v/>
      </c>
      <c r="L24" s="110" t="str">
        <f t="shared" ref="L24" si="18">IF(OR(K24="Rara vez",K24="Muy Baja"),0.2,
IF(OR(K24="Improbable",K24="Baja"),0.4,
IF(OR(K24="Posible",K24="Media"),0.6,
IF(OR(K24="Probable",K24="Alta"),0.8,
IF(OR(K24="Casi seguro",K24="Muy Alta"),1,"")))))</f>
        <v/>
      </c>
      <c r="M24" s="112"/>
      <c r="N24" s="109" t="str">
        <f>IF(OR(H24="Corrupción",H24="Corrupción en Trámites, OPAs y Consultas de Acceso a la Información Pública",H24="Lavado de Activos",H24="Financiación del Terrorismo"),'3. Impacto Riesgo de Corrupción'!Z24:Z26,
IF(OR(M24="Económico: Afectación menor a 10 SMLMV",M24="Reputacional: El riesgo afecta la imagen de alguna área de la organización"),"Leve",
IF(OR(M24="Económico: Entre 10 y 50 SMLMV",M24="Reputacional: El riesgo afecta la imagen de la entidad internamente, de conocimiento general, nivel interno, de junta directiva y accionistas y/o de proveedores"),"Menor",
IF(OR(M24="Económico: Entre 50 y 100 SMLMV",M24="Reputacional: El riesgo afecta la imagen de la entidad con algunos usuarios de relevancia frente al logro de los objetivos"),"Moderado",
IF(OR(M24="Económico: Entre 100 y 500 SMLMV",M24="Reputacional: El riesgo afecta la imagen de de la entidad con efecto publicitario sostenido a nivel de sector administrativo, nivel departamental o municipal"),"Mayor",
IF(OR(M24="Económico: Mayor a 500 SMLMV",M24="Reputacional: El riesgo afecta la imagen de la entidad a nivel nacional, con efecto publicitarios sostenible a nivel país"),"Catastrófico",""))))))</f>
        <v/>
      </c>
      <c r="O24" s="110" t="str">
        <f t="shared" ref="O24" si="19">IF(N24="Leve",0.2,
IF(N24="Menor",0.4,
IF(N24="Moderado",0.6,
IF(N24="Mayor",0.8,
IF(N24="Catastrófico",1,"")))))</f>
        <v/>
      </c>
      <c r="P24" s="111" t="str">
        <f t="shared" si="15"/>
        <v/>
      </c>
      <c r="Q24" s="131"/>
      <c r="R24" s="131"/>
      <c r="S24" s="131"/>
      <c r="T24" s="131"/>
      <c r="U24" s="136" t="str">
        <f t="shared" ref="U24" si="20">IF(S24="","","Cuatrimestral")</f>
        <v/>
      </c>
      <c r="V24" s="105"/>
    </row>
    <row r="25" spans="1:22" ht="15" customHeight="1" x14ac:dyDescent="0.25">
      <c r="A25" s="113"/>
      <c r="B25" s="114"/>
      <c r="C25" s="107"/>
      <c r="D25" s="107"/>
      <c r="E25" s="107"/>
      <c r="F25" s="107"/>
      <c r="G25" s="105"/>
      <c r="H25" s="115"/>
      <c r="I25" s="115"/>
      <c r="J25" s="115"/>
      <c r="K25" s="109"/>
      <c r="L25" s="110"/>
      <c r="M25" s="112"/>
      <c r="N25" s="109"/>
      <c r="O25" s="110"/>
      <c r="P25" s="111"/>
      <c r="Q25" s="131"/>
      <c r="R25" s="131"/>
      <c r="S25" s="131"/>
      <c r="T25" s="131"/>
      <c r="U25" s="136"/>
      <c r="V25" s="105"/>
    </row>
    <row r="26" spans="1:22" ht="15" customHeight="1" x14ac:dyDescent="0.25">
      <c r="A26" s="113"/>
      <c r="B26" s="114"/>
      <c r="C26" s="108"/>
      <c r="D26" s="108"/>
      <c r="E26" s="108"/>
      <c r="F26" s="108"/>
      <c r="G26" s="105"/>
      <c r="H26" s="115"/>
      <c r="I26" s="115"/>
      <c r="J26" s="115"/>
      <c r="K26" s="109"/>
      <c r="L26" s="110"/>
      <c r="M26" s="112"/>
      <c r="N26" s="109"/>
      <c r="O26" s="110"/>
      <c r="P26" s="111"/>
      <c r="Q26" s="131"/>
      <c r="R26" s="131"/>
      <c r="S26" s="131"/>
      <c r="T26" s="131"/>
      <c r="U26" s="136"/>
      <c r="V26" s="105"/>
    </row>
    <row r="27" spans="1:22" ht="16.5" customHeight="1" x14ac:dyDescent="0.25">
      <c r="A27" s="113">
        <v>7</v>
      </c>
      <c r="B27" s="114" t="str">
        <f>IF(C27="","",
IF('1. Punto de Partida'!$C$6="","",'1. Punto de Partida'!$C$6))</f>
        <v/>
      </c>
      <c r="C27" s="106"/>
      <c r="D27" s="106"/>
      <c r="E27" s="106"/>
      <c r="F27" s="106"/>
      <c r="G27" s="105"/>
      <c r="H27" s="115"/>
      <c r="I27" s="115"/>
      <c r="J27" s="115"/>
      <c r="K27" s="109" t="str">
        <f t="shared" ref="K27" si="21">IFERROR(MID(J27,1,SEARCH(":",J27,1)-1),"")</f>
        <v/>
      </c>
      <c r="L27" s="110" t="str">
        <f t="shared" ref="L27" si="22">IF(OR(K27="Rara vez",K27="Muy Baja"),0.2,
IF(OR(K27="Improbable",K27="Baja"),0.4,
IF(OR(K27="Posible",K27="Media"),0.6,
IF(OR(K27="Probable",K27="Alta"),0.8,
IF(OR(K27="Casi seguro",K27="Muy Alta"),1,"")))))</f>
        <v/>
      </c>
      <c r="M27" s="112"/>
      <c r="N27" s="109" t="str">
        <f>IF(OR(H27="Corrupción",H27="Corrupción en Trámites, OPAs y Consultas de Acceso a la Información Pública",H27="Lavado de Activos",H27="Financiación del Terrorismo"),'3. Impacto Riesgo de Corrupción'!Z27:Z29,
IF(OR(M27="Económico: Afectación menor a 10 SMLMV",M27="Reputacional: El riesgo afecta la imagen de alguna área de la organización"),"Leve",
IF(OR(M27="Económico: Entre 10 y 50 SMLMV",M27="Reputacional: El riesgo afecta la imagen de la entidad internamente, de conocimiento general, nivel interno, de junta directiva y accionistas y/o de proveedores"),"Menor",
IF(OR(M27="Económico: Entre 50 y 100 SMLMV",M27="Reputacional: El riesgo afecta la imagen de la entidad con algunos usuarios de relevancia frente al logro de los objetivos"),"Moderado",
IF(OR(M27="Económico: Entre 100 y 500 SMLMV",M27="Reputacional: El riesgo afecta la imagen de de la entidad con efecto publicitario sostenido a nivel de sector administrativo, nivel departamental o municipal"),"Mayor",
IF(OR(M27="Económico: Mayor a 500 SMLMV",M27="Reputacional: El riesgo afecta la imagen de la entidad a nivel nacional, con efecto publicitarios sostenible a nivel país"),"Catastrófico",""))))))</f>
        <v/>
      </c>
      <c r="O27" s="110" t="str">
        <f t="shared" ref="O27" si="23">IF(N27="Leve",0.2,
IF(N27="Menor",0.4,
IF(N27="Moderado",0.6,
IF(N27="Mayor",0.8,
IF(N27="Catastrófico",1,"")))))</f>
        <v/>
      </c>
      <c r="P27" s="111" t="str">
        <f t="shared" si="15"/>
        <v/>
      </c>
      <c r="Q27" s="131"/>
      <c r="R27" s="131"/>
      <c r="S27" s="131"/>
      <c r="T27" s="131"/>
      <c r="U27" s="136" t="str">
        <f t="shared" ref="U27" si="24">IF(S27="","","Cuatrimestral")</f>
        <v/>
      </c>
      <c r="V27" s="105"/>
    </row>
    <row r="28" spans="1:22" ht="15" customHeight="1" x14ac:dyDescent="0.25">
      <c r="A28" s="113"/>
      <c r="B28" s="114"/>
      <c r="C28" s="107"/>
      <c r="D28" s="107"/>
      <c r="E28" s="107"/>
      <c r="F28" s="107"/>
      <c r="G28" s="105"/>
      <c r="H28" s="115"/>
      <c r="I28" s="115"/>
      <c r="J28" s="115"/>
      <c r="K28" s="109"/>
      <c r="L28" s="110"/>
      <c r="M28" s="112"/>
      <c r="N28" s="109"/>
      <c r="O28" s="110"/>
      <c r="P28" s="111"/>
      <c r="Q28" s="131"/>
      <c r="R28" s="131"/>
      <c r="S28" s="131"/>
      <c r="T28" s="131"/>
      <c r="U28" s="136"/>
      <c r="V28" s="105"/>
    </row>
    <row r="29" spans="1:22" ht="15" customHeight="1" x14ac:dyDescent="0.25">
      <c r="A29" s="113"/>
      <c r="B29" s="114"/>
      <c r="C29" s="108"/>
      <c r="D29" s="108"/>
      <c r="E29" s="108"/>
      <c r="F29" s="108"/>
      <c r="G29" s="105"/>
      <c r="H29" s="115"/>
      <c r="I29" s="115"/>
      <c r="J29" s="115"/>
      <c r="K29" s="109"/>
      <c r="L29" s="110"/>
      <c r="M29" s="112"/>
      <c r="N29" s="109"/>
      <c r="O29" s="110"/>
      <c r="P29" s="111"/>
      <c r="Q29" s="131"/>
      <c r="R29" s="131"/>
      <c r="S29" s="131"/>
      <c r="T29" s="131"/>
      <c r="U29" s="136"/>
      <c r="V29" s="105"/>
    </row>
    <row r="30" spans="1:22" ht="16.5" customHeight="1" x14ac:dyDescent="0.25">
      <c r="A30" s="113">
        <v>8</v>
      </c>
      <c r="B30" s="114" t="str">
        <f>IF(C30="","",
IF('1. Punto de Partida'!$C$6="","",'1. Punto de Partida'!$C$6))</f>
        <v/>
      </c>
      <c r="C30" s="106"/>
      <c r="D30" s="106"/>
      <c r="E30" s="106"/>
      <c r="F30" s="106"/>
      <c r="G30" s="105"/>
      <c r="H30" s="115"/>
      <c r="I30" s="115"/>
      <c r="J30" s="115"/>
      <c r="K30" s="109" t="str">
        <f t="shared" ref="K30" si="25">IFERROR(MID(J30,1,SEARCH(":",J30,1)-1),"")</f>
        <v/>
      </c>
      <c r="L30" s="110" t="str">
        <f t="shared" ref="L30" si="26">IF(OR(K30="Rara vez",K30="Muy Baja"),0.2,
IF(OR(K30="Improbable",K30="Baja"),0.4,
IF(OR(K30="Posible",K30="Media"),0.6,
IF(OR(K30="Probable",K30="Alta"),0.8,
IF(OR(K30="Casi seguro",K30="Muy Alta"),1,"")))))</f>
        <v/>
      </c>
      <c r="M30" s="112"/>
      <c r="N30" s="109" t="str">
        <f>IF(OR(H30="Corrupción",H30="Corrupción en Trámites, OPAs y Consultas de Acceso a la Información Pública",H30="Lavado de Activos",H30="Financiación del Terrorismo"),'3. Impacto Riesgo de Corrupción'!Z30:Z32,
IF(OR(M30="Económico: Afectación menor a 10 SMLMV",M30="Reputacional: El riesgo afecta la imagen de alguna área de la organización"),"Leve",
IF(OR(M30="Económico: Entre 10 y 50 SMLMV",M30="Reputacional: El riesgo afecta la imagen de la entidad internamente, de conocimiento general, nivel interno, de junta directiva y accionistas y/o de proveedores"),"Menor",
IF(OR(M30="Económico: Entre 50 y 100 SMLMV",M30="Reputacional: El riesgo afecta la imagen de la entidad con algunos usuarios de relevancia frente al logro de los objetivos"),"Moderado",
IF(OR(M30="Económico: Entre 100 y 500 SMLMV",M30="Reputacional: El riesgo afecta la imagen de de la entidad con efecto publicitario sostenido a nivel de sector administrativo, nivel departamental o municipal"),"Mayor",
IF(OR(M30="Económico: Mayor a 500 SMLMV",M30="Reputacional: El riesgo afecta la imagen de la entidad a nivel nacional, con efecto publicitarios sostenible a nivel país"),"Catastrófico",""))))))</f>
        <v/>
      </c>
      <c r="O30" s="110" t="str">
        <f t="shared" ref="O30" si="27">IF(N30="Leve",0.2,
IF(N30="Menor",0.4,
IF(N30="Moderado",0.6,
IF(N30="Mayor",0.8,
IF(N30="Catastrófico",1,"")))))</f>
        <v/>
      </c>
      <c r="P30" s="111" t="str">
        <f t="shared" si="15"/>
        <v/>
      </c>
      <c r="Q30" s="131"/>
      <c r="R30" s="131"/>
      <c r="S30" s="131"/>
      <c r="T30" s="131"/>
      <c r="U30" s="136" t="str">
        <f t="shared" ref="U30" si="28">IF(S30="","","Cuatrimestral")</f>
        <v/>
      </c>
      <c r="V30" s="105"/>
    </row>
    <row r="31" spans="1:22" ht="15" customHeight="1" x14ac:dyDescent="0.25">
      <c r="A31" s="113"/>
      <c r="B31" s="114"/>
      <c r="C31" s="107"/>
      <c r="D31" s="107"/>
      <c r="E31" s="107"/>
      <c r="F31" s="107"/>
      <c r="G31" s="105"/>
      <c r="H31" s="115"/>
      <c r="I31" s="115"/>
      <c r="J31" s="115"/>
      <c r="K31" s="109"/>
      <c r="L31" s="110"/>
      <c r="M31" s="112"/>
      <c r="N31" s="109"/>
      <c r="O31" s="110"/>
      <c r="P31" s="111"/>
      <c r="Q31" s="131"/>
      <c r="R31" s="131"/>
      <c r="S31" s="131"/>
      <c r="T31" s="131"/>
      <c r="U31" s="136"/>
      <c r="V31" s="105"/>
    </row>
    <row r="32" spans="1:22" ht="15" customHeight="1" x14ac:dyDescent="0.25">
      <c r="A32" s="113"/>
      <c r="B32" s="114"/>
      <c r="C32" s="108"/>
      <c r="D32" s="108"/>
      <c r="E32" s="108"/>
      <c r="F32" s="108"/>
      <c r="G32" s="105"/>
      <c r="H32" s="115"/>
      <c r="I32" s="115"/>
      <c r="J32" s="115"/>
      <c r="K32" s="109"/>
      <c r="L32" s="110"/>
      <c r="M32" s="112"/>
      <c r="N32" s="109"/>
      <c r="O32" s="110"/>
      <c r="P32" s="111"/>
      <c r="Q32" s="131"/>
      <c r="R32" s="131"/>
      <c r="S32" s="131"/>
      <c r="T32" s="131"/>
      <c r="U32" s="136"/>
      <c r="V32" s="105"/>
    </row>
    <row r="33" spans="1:22" ht="16.5" customHeight="1" x14ac:dyDescent="0.25">
      <c r="A33" s="113">
        <v>9</v>
      </c>
      <c r="B33" s="114" t="str">
        <f>IF(C33="","",
IF('1. Punto de Partida'!$C$6="","",'1. Punto de Partida'!$C$6))</f>
        <v/>
      </c>
      <c r="C33" s="106"/>
      <c r="D33" s="106"/>
      <c r="E33" s="106"/>
      <c r="F33" s="106"/>
      <c r="G33" s="105"/>
      <c r="H33" s="115"/>
      <c r="I33" s="115"/>
      <c r="J33" s="115"/>
      <c r="K33" s="109" t="str">
        <f t="shared" ref="K33" si="29">IFERROR(MID(J33,1,SEARCH(":",J33,1)-1),"")</f>
        <v/>
      </c>
      <c r="L33" s="110" t="str">
        <f t="shared" ref="L33" si="30">IF(OR(K33="Rara vez",K33="Muy Baja"),0.2,
IF(OR(K33="Improbable",K33="Baja"),0.4,
IF(OR(K33="Posible",K33="Media"),0.6,
IF(OR(K33="Probable",K33="Alta"),0.8,
IF(OR(K33="Casi seguro",K33="Muy Alta"),1,"")))))</f>
        <v/>
      </c>
      <c r="M33" s="112"/>
      <c r="N33" s="109" t="str">
        <f>IF(OR(H33="Corrupción",H33="Corrupción en Trámites, OPAs y Consultas de Acceso a la Información Pública",H33="Lavado de Activos",H33="Financiación del Terrorismo"),'3. Impacto Riesgo de Corrupción'!Z33:Z35,
IF(OR(M33="Económico: Afectación menor a 10 SMLMV",M33="Reputacional: El riesgo afecta la imagen de alguna área de la organización"),"Leve",
IF(OR(M33="Económico: Entre 10 y 50 SMLMV",M33="Reputacional: El riesgo afecta la imagen de la entidad internamente, de conocimiento general, nivel interno, de junta directiva y accionistas y/o de proveedores"),"Menor",
IF(OR(M33="Económico: Entre 50 y 100 SMLMV",M33="Reputacional: El riesgo afecta la imagen de la entidad con algunos usuarios de relevancia frente al logro de los objetivos"),"Moderado",
IF(OR(M33="Económico: Entre 100 y 500 SMLMV",M33="Reputacional: El riesgo afecta la imagen de de la entidad con efecto publicitario sostenido a nivel de sector administrativo, nivel departamental o municipal"),"Mayor",
IF(OR(M33="Económico: Mayor a 500 SMLMV",M33="Reputacional: El riesgo afecta la imagen de la entidad a nivel nacional, con efecto publicitarios sostenible a nivel país"),"Catastrófico",""))))))</f>
        <v/>
      </c>
      <c r="O33" s="110" t="str">
        <f t="shared" ref="O33" si="31">IF(N33="Leve",0.2,
IF(N33="Menor",0.4,
IF(N33="Moderado",0.6,
IF(N33="Mayor",0.8,
IF(N33="Catastrófico",1,"")))))</f>
        <v/>
      </c>
      <c r="P33" s="111" t="str">
        <f t="shared" si="15"/>
        <v/>
      </c>
      <c r="Q33" s="131"/>
      <c r="R33" s="131"/>
      <c r="S33" s="131"/>
      <c r="T33" s="131"/>
      <c r="U33" s="136" t="str">
        <f t="shared" ref="U33" si="32">IF(S33="","","Cuatrimestral")</f>
        <v/>
      </c>
      <c r="V33" s="105"/>
    </row>
    <row r="34" spans="1:22" ht="15" customHeight="1" x14ac:dyDescent="0.25">
      <c r="A34" s="113"/>
      <c r="B34" s="114"/>
      <c r="C34" s="107"/>
      <c r="D34" s="107"/>
      <c r="E34" s="107"/>
      <c r="F34" s="107"/>
      <c r="G34" s="105"/>
      <c r="H34" s="115"/>
      <c r="I34" s="115"/>
      <c r="J34" s="115"/>
      <c r="K34" s="109"/>
      <c r="L34" s="110"/>
      <c r="M34" s="112"/>
      <c r="N34" s="109"/>
      <c r="O34" s="110"/>
      <c r="P34" s="111"/>
      <c r="Q34" s="131"/>
      <c r="R34" s="131"/>
      <c r="S34" s="131"/>
      <c r="T34" s="131"/>
      <c r="U34" s="136"/>
      <c r="V34" s="105"/>
    </row>
    <row r="35" spans="1:22" ht="15" customHeight="1" x14ac:dyDescent="0.25">
      <c r="A35" s="113"/>
      <c r="B35" s="114"/>
      <c r="C35" s="108"/>
      <c r="D35" s="108"/>
      <c r="E35" s="108"/>
      <c r="F35" s="108"/>
      <c r="G35" s="105"/>
      <c r="H35" s="115"/>
      <c r="I35" s="115"/>
      <c r="J35" s="115"/>
      <c r="K35" s="109"/>
      <c r="L35" s="110"/>
      <c r="M35" s="112"/>
      <c r="N35" s="109"/>
      <c r="O35" s="110"/>
      <c r="P35" s="111"/>
      <c r="Q35" s="131"/>
      <c r="R35" s="131"/>
      <c r="S35" s="131"/>
      <c r="T35" s="131"/>
      <c r="U35" s="136"/>
      <c r="V35" s="105"/>
    </row>
    <row r="36" spans="1:22" ht="16.5" customHeight="1" x14ac:dyDescent="0.25">
      <c r="A36" s="113">
        <v>10</v>
      </c>
      <c r="B36" s="114" t="str">
        <f>IF(C36="","",
IF('1. Punto de Partida'!$C$6="","",'1. Punto de Partida'!$C$6))</f>
        <v/>
      </c>
      <c r="C36" s="106"/>
      <c r="D36" s="106"/>
      <c r="E36" s="106"/>
      <c r="F36" s="106"/>
      <c r="G36" s="105"/>
      <c r="H36" s="115"/>
      <c r="I36" s="115"/>
      <c r="J36" s="115"/>
      <c r="K36" s="109" t="str">
        <f t="shared" ref="K36" si="33">IFERROR(MID(J36,1,SEARCH(":",J36,1)-1),"")</f>
        <v/>
      </c>
      <c r="L36" s="110" t="str">
        <f t="shared" ref="L36" si="34">IF(OR(K36="Rara vez",K36="Muy Baja"),0.2,
IF(OR(K36="Improbable",K36="Baja"),0.4,
IF(OR(K36="Posible",K36="Media"),0.6,
IF(OR(K36="Probable",K36="Alta"),0.8,
IF(OR(K36="Casi seguro",K36="Muy Alta"),1,"")))))</f>
        <v/>
      </c>
      <c r="M36" s="112"/>
      <c r="N36" s="109" t="str">
        <f>IF(OR(H36="Corrupción",H36="Corrupción en Trámites, OPAs y Consultas de Acceso a la Información Pública",H36="Lavado de Activos",H36="Financiación del Terrorismo"),'3. Impacto Riesgo de Corrupción'!Z36:Z38,
IF(OR(M36="Económico: Afectación menor a 10 SMLMV",M36="Reputacional: El riesgo afecta la imagen de alguna área de la organización"),"Leve",
IF(OR(M36="Económico: Entre 10 y 50 SMLMV",M36="Reputacional: El riesgo afecta la imagen de la entidad internamente, de conocimiento general, nivel interno, de junta directiva y accionistas y/o de proveedores"),"Menor",
IF(OR(M36="Económico: Entre 50 y 100 SMLMV",M36="Reputacional: El riesgo afecta la imagen de la entidad con algunos usuarios de relevancia frente al logro de los objetivos"),"Moderado",
IF(OR(M36="Económico: Entre 100 y 500 SMLMV",M36="Reputacional: El riesgo afecta la imagen de de la entidad con efecto publicitario sostenido a nivel de sector administrativo, nivel departamental o municipal"),"Mayor",
IF(OR(M36="Económico: Mayor a 500 SMLMV",M36="Reputacional: El riesgo afecta la imagen de la entidad a nivel nacional, con efecto publicitarios sostenible a nivel país"),"Catastrófico",""))))))</f>
        <v/>
      </c>
      <c r="O36" s="110" t="str">
        <f t="shared" ref="O36" si="35">IF(N36="Leve",0.2,
IF(N36="Menor",0.4,
IF(N36="Moderado",0.6,
IF(N36="Mayor",0.8,
IF(N36="Catastrófico",1,"")))))</f>
        <v/>
      </c>
      <c r="P36" s="111" t="str">
        <f t="shared" si="15"/>
        <v/>
      </c>
      <c r="Q36" s="131"/>
      <c r="R36" s="131"/>
      <c r="S36" s="131"/>
      <c r="T36" s="131"/>
      <c r="U36" s="136" t="str">
        <f t="shared" ref="U36" si="36">IF(S36="","","Cuatrimestral")</f>
        <v/>
      </c>
      <c r="V36" s="105"/>
    </row>
    <row r="37" spans="1:22" ht="15" customHeight="1" x14ac:dyDescent="0.25">
      <c r="A37" s="113"/>
      <c r="B37" s="114"/>
      <c r="C37" s="107"/>
      <c r="D37" s="107"/>
      <c r="E37" s="107"/>
      <c r="F37" s="107"/>
      <c r="G37" s="105"/>
      <c r="H37" s="115"/>
      <c r="I37" s="115"/>
      <c r="J37" s="115"/>
      <c r="K37" s="109"/>
      <c r="L37" s="110"/>
      <c r="M37" s="112"/>
      <c r="N37" s="109"/>
      <c r="O37" s="110"/>
      <c r="P37" s="111"/>
      <c r="Q37" s="131"/>
      <c r="R37" s="131"/>
      <c r="S37" s="131"/>
      <c r="T37" s="131"/>
      <c r="U37" s="136"/>
      <c r="V37" s="105"/>
    </row>
    <row r="38" spans="1:22" ht="15" customHeight="1" x14ac:dyDescent="0.25">
      <c r="A38" s="113"/>
      <c r="B38" s="114"/>
      <c r="C38" s="108"/>
      <c r="D38" s="108"/>
      <c r="E38" s="108"/>
      <c r="F38" s="108"/>
      <c r="G38" s="105"/>
      <c r="H38" s="115"/>
      <c r="I38" s="115"/>
      <c r="J38" s="115"/>
      <c r="K38" s="109"/>
      <c r="L38" s="110"/>
      <c r="M38" s="112"/>
      <c r="N38" s="109"/>
      <c r="O38" s="110"/>
      <c r="P38" s="111"/>
      <c r="Q38" s="131"/>
      <c r="R38" s="131"/>
      <c r="S38" s="131"/>
      <c r="T38" s="131"/>
      <c r="U38" s="136"/>
      <c r="V38" s="105"/>
    </row>
    <row r="39" spans="1:22" ht="16.5" customHeight="1" x14ac:dyDescent="0.25">
      <c r="A39" s="113">
        <v>11</v>
      </c>
      <c r="B39" s="114" t="str">
        <f>IF(C39="","",
IF('1. Punto de Partida'!$C$6="","",'1. Punto de Partida'!$C$6))</f>
        <v/>
      </c>
      <c r="C39" s="106"/>
      <c r="D39" s="106"/>
      <c r="E39" s="106"/>
      <c r="F39" s="106"/>
      <c r="G39" s="105"/>
      <c r="H39" s="115"/>
      <c r="I39" s="115"/>
      <c r="J39" s="115"/>
      <c r="K39" s="109" t="str">
        <f t="shared" ref="K39" si="37">IFERROR(MID(J39,1,SEARCH(":",J39,1)-1),"")</f>
        <v/>
      </c>
      <c r="L39" s="110" t="str">
        <f t="shared" ref="L39" si="38">IF(OR(K39="Rara vez",K39="Muy Baja"),0.2,
IF(OR(K39="Improbable",K39="Baja"),0.4,
IF(OR(K39="Posible",K39="Media"),0.6,
IF(OR(K39="Probable",K39="Alta"),0.8,
IF(OR(K39="Casi seguro",K39="Muy Alta"),1,"")))))</f>
        <v/>
      </c>
      <c r="M39" s="112"/>
      <c r="N39" s="109" t="str">
        <f>IF(OR(H39="Corrupción",H39="Corrupción en Trámites, OPAs y Consultas de Acceso a la Información Pública",H39="Lavado de Activos",H39="Financiación del Terrorismo"),'3. Impacto Riesgo de Corrupción'!Z39:Z41,
IF(OR(M39="Económico: Afectación menor a 10 SMLMV",M39="Reputacional: El riesgo afecta la imagen de alguna área de la organización"),"Leve",
IF(OR(M39="Económico: Entre 10 y 50 SMLMV",M39="Reputacional: El riesgo afecta la imagen de la entidad internamente, de conocimiento general, nivel interno, de junta directiva y accionistas y/o de proveedores"),"Menor",
IF(OR(M39="Económico: Entre 50 y 100 SMLMV",M39="Reputacional: El riesgo afecta la imagen de la entidad con algunos usuarios de relevancia frente al logro de los objetivos"),"Moderado",
IF(OR(M39="Económico: Entre 100 y 500 SMLMV",M39="Reputacional: El riesgo afecta la imagen de de la entidad con efecto publicitario sostenido a nivel de sector administrativo, nivel departamental o municipal"),"Mayor",
IF(OR(M39="Económico: Mayor a 500 SMLMV",M39="Reputacional: El riesgo afecta la imagen de la entidad a nivel nacional, con efecto publicitarios sostenible a nivel país"),"Catastrófico",""))))))</f>
        <v/>
      </c>
      <c r="O39" s="110" t="str">
        <f t="shared" ref="O39" si="39">IF(N39="Leve",0.2,
IF(N39="Menor",0.4,
IF(N39="Moderado",0.6,
IF(N39="Mayor",0.8,
IF(N39="Catastrófico",1,"")))))</f>
        <v/>
      </c>
      <c r="P39" s="111" t="str">
        <f t="shared" si="15"/>
        <v/>
      </c>
      <c r="Q39" s="131"/>
      <c r="R39" s="131"/>
      <c r="S39" s="131"/>
      <c r="T39" s="131"/>
      <c r="U39" s="136" t="str">
        <f t="shared" ref="U39" si="40">IF(S39="","","Cuatrimestral")</f>
        <v/>
      </c>
      <c r="V39" s="105"/>
    </row>
    <row r="40" spans="1:22" ht="15" customHeight="1" x14ac:dyDescent="0.25">
      <c r="A40" s="113"/>
      <c r="B40" s="114"/>
      <c r="C40" s="107"/>
      <c r="D40" s="107"/>
      <c r="E40" s="107"/>
      <c r="F40" s="107"/>
      <c r="G40" s="105"/>
      <c r="H40" s="115"/>
      <c r="I40" s="115"/>
      <c r="J40" s="115"/>
      <c r="K40" s="109"/>
      <c r="L40" s="110"/>
      <c r="M40" s="112"/>
      <c r="N40" s="109"/>
      <c r="O40" s="110"/>
      <c r="P40" s="111"/>
      <c r="Q40" s="131"/>
      <c r="R40" s="131"/>
      <c r="S40" s="131"/>
      <c r="T40" s="131"/>
      <c r="U40" s="136"/>
      <c r="V40" s="105"/>
    </row>
    <row r="41" spans="1:22" ht="15" customHeight="1" x14ac:dyDescent="0.25">
      <c r="A41" s="113"/>
      <c r="B41" s="114"/>
      <c r="C41" s="108"/>
      <c r="D41" s="108"/>
      <c r="E41" s="108"/>
      <c r="F41" s="108"/>
      <c r="G41" s="105"/>
      <c r="H41" s="115"/>
      <c r="I41" s="115"/>
      <c r="J41" s="115"/>
      <c r="K41" s="109"/>
      <c r="L41" s="110"/>
      <c r="M41" s="112"/>
      <c r="N41" s="109"/>
      <c r="O41" s="110"/>
      <c r="P41" s="111"/>
      <c r="Q41" s="131"/>
      <c r="R41" s="131"/>
      <c r="S41" s="131"/>
      <c r="T41" s="131"/>
      <c r="U41" s="136"/>
      <c r="V41" s="105"/>
    </row>
    <row r="42" spans="1:22" ht="16.5" customHeight="1" x14ac:dyDescent="0.25">
      <c r="A42" s="113">
        <v>12</v>
      </c>
      <c r="B42" s="114" t="str">
        <f>IF(C42="","",
IF('1. Punto de Partida'!$C$6="","",'1. Punto de Partida'!$C$6))</f>
        <v/>
      </c>
      <c r="C42" s="106"/>
      <c r="D42" s="106"/>
      <c r="E42" s="106"/>
      <c r="F42" s="106"/>
      <c r="G42" s="105"/>
      <c r="H42" s="115"/>
      <c r="I42" s="115"/>
      <c r="J42" s="115"/>
      <c r="K42" s="109" t="str">
        <f t="shared" ref="K42" si="41">IFERROR(MID(J42,1,SEARCH(":",J42,1)-1),"")</f>
        <v/>
      </c>
      <c r="L42" s="110" t="str">
        <f t="shared" ref="L42" si="42">IF(OR(K42="Rara vez",K42="Muy Baja"),0.2,
IF(OR(K42="Improbable",K42="Baja"),0.4,
IF(OR(K42="Posible",K42="Media"),0.6,
IF(OR(K42="Probable",K42="Alta"),0.8,
IF(OR(K42="Casi seguro",K42="Muy Alta"),1,"")))))</f>
        <v/>
      </c>
      <c r="M42" s="112"/>
      <c r="N42" s="109" t="str">
        <f>IF(OR(H42="Corrupción",H42="Corrupción en Trámites, OPAs y Consultas de Acceso a la Información Pública",H42="Lavado de Activos",H42="Financiación del Terrorismo"),'3. Impacto Riesgo de Corrupción'!Z42:Z44,
IF(OR(M42="Económico: Afectación menor a 10 SMLMV",M42="Reputacional: El riesgo afecta la imagen de alguna área de la organización"),"Leve",
IF(OR(M42="Económico: Entre 10 y 50 SMLMV",M42="Reputacional: El riesgo afecta la imagen de la entidad internamente, de conocimiento general, nivel interno, de junta directiva y accionistas y/o de proveedores"),"Menor",
IF(OR(M42="Económico: Entre 50 y 100 SMLMV",M42="Reputacional: El riesgo afecta la imagen de la entidad con algunos usuarios de relevancia frente al logro de los objetivos"),"Moderado",
IF(OR(M42="Económico: Entre 100 y 500 SMLMV",M42="Reputacional: El riesgo afecta la imagen de de la entidad con efecto publicitario sostenido a nivel de sector administrativo, nivel departamental o municipal"),"Mayor",
IF(OR(M42="Económico: Mayor a 500 SMLMV",M42="Reputacional: El riesgo afecta la imagen de la entidad a nivel nacional, con efecto publicitarios sostenible a nivel país"),"Catastrófico",""))))))</f>
        <v/>
      </c>
      <c r="O42" s="110" t="str">
        <f t="shared" ref="O42" si="43">IF(N42="Leve",0.2,
IF(N42="Menor",0.4,
IF(N42="Moderado",0.6,
IF(N42="Mayor",0.8,
IF(N42="Catastrófico",1,"")))))</f>
        <v/>
      </c>
      <c r="P42" s="111" t="str">
        <f t="shared" si="15"/>
        <v/>
      </c>
      <c r="Q42" s="131"/>
      <c r="R42" s="131"/>
      <c r="S42" s="131"/>
      <c r="T42" s="131"/>
      <c r="U42" s="136" t="str">
        <f t="shared" ref="U42" si="44">IF(S42="","","Cuatrimestral")</f>
        <v/>
      </c>
      <c r="V42" s="105"/>
    </row>
    <row r="43" spans="1:22" ht="15" customHeight="1" x14ac:dyDescent="0.25">
      <c r="A43" s="113"/>
      <c r="B43" s="114"/>
      <c r="C43" s="107"/>
      <c r="D43" s="107"/>
      <c r="E43" s="107"/>
      <c r="F43" s="107"/>
      <c r="G43" s="105"/>
      <c r="H43" s="115"/>
      <c r="I43" s="115"/>
      <c r="J43" s="115"/>
      <c r="K43" s="109"/>
      <c r="L43" s="110"/>
      <c r="M43" s="112"/>
      <c r="N43" s="109"/>
      <c r="O43" s="110"/>
      <c r="P43" s="111"/>
      <c r="Q43" s="131"/>
      <c r="R43" s="131"/>
      <c r="S43" s="131"/>
      <c r="T43" s="131"/>
      <c r="U43" s="136"/>
      <c r="V43" s="105"/>
    </row>
    <row r="44" spans="1:22" ht="15" customHeight="1" x14ac:dyDescent="0.25">
      <c r="A44" s="113"/>
      <c r="B44" s="114"/>
      <c r="C44" s="108"/>
      <c r="D44" s="108"/>
      <c r="E44" s="108"/>
      <c r="F44" s="108"/>
      <c r="G44" s="105"/>
      <c r="H44" s="115"/>
      <c r="I44" s="115"/>
      <c r="J44" s="115"/>
      <c r="K44" s="109"/>
      <c r="L44" s="110"/>
      <c r="M44" s="112"/>
      <c r="N44" s="109"/>
      <c r="O44" s="110"/>
      <c r="P44" s="111"/>
      <c r="Q44" s="131"/>
      <c r="R44" s="131"/>
      <c r="S44" s="131"/>
      <c r="T44" s="131"/>
      <c r="U44" s="136"/>
      <c r="V44" s="105"/>
    </row>
    <row r="45" spans="1:22" ht="16.5" customHeight="1" x14ac:dyDescent="0.25">
      <c r="A45" s="113">
        <v>13</v>
      </c>
      <c r="B45" s="114" t="str">
        <f>IF(C45="","",
IF('1. Punto de Partida'!$C$6="","",'1. Punto de Partida'!$C$6))</f>
        <v/>
      </c>
      <c r="C45" s="106"/>
      <c r="D45" s="106"/>
      <c r="E45" s="106"/>
      <c r="F45" s="106"/>
      <c r="G45" s="105"/>
      <c r="H45" s="115"/>
      <c r="I45" s="115"/>
      <c r="J45" s="115"/>
      <c r="K45" s="109" t="str">
        <f t="shared" ref="K45" si="45">IFERROR(MID(J45,1,SEARCH(":",J45,1)-1),"")</f>
        <v/>
      </c>
      <c r="L45" s="110" t="str">
        <f t="shared" ref="L45" si="46">IF(OR(K45="Rara vez",K45="Muy Baja"),0.2,
IF(OR(K45="Improbable",K45="Baja"),0.4,
IF(OR(K45="Posible",K45="Media"),0.6,
IF(OR(K45="Probable",K45="Alta"),0.8,
IF(OR(K45="Casi seguro",K45="Muy Alta"),1,"")))))</f>
        <v/>
      </c>
      <c r="M45" s="112"/>
      <c r="N45" s="109" t="str">
        <f>IF(OR(H45="Corrupción",H45="Corrupción en Trámites, OPAs y Consultas de Acceso a la Información Pública",H45="Lavado de Activos",H45="Financiación del Terrorismo"),'3. Impacto Riesgo de Corrupción'!Z45:Z47,
IF(OR(M45="Económico: Afectación menor a 10 SMLMV",M45="Reputacional: El riesgo afecta la imagen de alguna área de la organización"),"Leve",
IF(OR(M45="Económico: Entre 10 y 50 SMLMV",M45="Reputacional: El riesgo afecta la imagen de la entidad internamente, de conocimiento general, nivel interno, de junta directiva y accionistas y/o de proveedores"),"Menor",
IF(OR(M45="Económico: Entre 50 y 100 SMLMV",M45="Reputacional: El riesgo afecta la imagen de la entidad con algunos usuarios de relevancia frente al logro de los objetivos"),"Moderado",
IF(OR(M45="Económico: Entre 100 y 500 SMLMV",M45="Reputacional: El riesgo afecta la imagen de de la entidad con efecto publicitario sostenido a nivel de sector administrativo, nivel departamental o municipal"),"Mayor",
IF(OR(M45="Económico: Mayor a 500 SMLMV",M45="Reputacional: El riesgo afecta la imagen de la entidad a nivel nacional, con efecto publicitarios sostenible a nivel país"),"Catastrófico",""))))))</f>
        <v/>
      </c>
      <c r="O45" s="110" t="str">
        <f t="shared" ref="O45" si="47">IF(N45="Leve",0.2,
IF(N45="Menor",0.4,
IF(N45="Moderado",0.6,
IF(N45="Mayor",0.8,
IF(N45="Catastrófico",1,"")))))</f>
        <v/>
      </c>
      <c r="P45" s="111" t="str">
        <f t="shared" si="15"/>
        <v/>
      </c>
      <c r="Q45" s="131"/>
      <c r="R45" s="131"/>
      <c r="S45" s="131"/>
      <c r="T45" s="131"/>
      <c r="U45" s="136" t="str">
        <f t="shared" ref="U45" si="48">IF(S45="","","Cuatrimestral")</f>
        <v/>
      </c>
      <c r="V45" s="105"/>
    </row>
    <row r="46" spans="1:22" ht="15" customHeight="1" x14ac:dyDescent="0.25">
      <c r="A46" s="113"/>
      <c r="B46" s="114"/>
      <c r="C46" s="107"/>
      <c r="D46" s="107"/>
      <c r="E46" s="107"/>
      <c r="F46" s="107"/>
      <c r="G46" s="105"/>
      <c r="H46" s="115"/>
      <c r="I46" s="115"/>
      <c r="J46" s="115"/>
      <c r="K46" s="109"/>
      <c r="L46" s="110"/>
      <c r="M46" s="112"/>
      <c r="N46" s="109"/>
      <c r="O46" s="110"/>
      <c r="P46" s="111"/>
      <c r="Q46" s="131"/>
      <c r="R46" s="131"/>
      <c r="S46" s="131"/>
      <c r="T46" s="131"/>
      <c r="U46" s="136"/>
      <c r="V46" s="105"/>
    </row>
    <row r="47" spans="1:22" ht="15" customHeight="1" x14ac:dyDescent="0.25">
      <c r="A47" s="113"/>
      <c r="B47" s="114"/>
      <c r="C47" s="108"/>
      <c r="D47" s="108"/>
      <c r="E47" s="108"/>
      <c r="F47" s="108"/>
      <c r="G47" s="105"/>
      <c r="H47" s="115"/>
      <c r="I47" s="115"/>
      <c r="J47" s="115"/>
      <c r="K47" s="109"/>
      <c r="L47" s="110"/>
      <c r="M47" s="112"/>
      <c r="N47" s="109"/>
      <c r="O47" s="110"/>
      <c r="P47" s="111"/>
      <c r="Q47" s="131"/>
      <c r="R47" s="131"/>
      <c r="S47" s="131"/>
      <c r="T47" s="131"/>
      <c r="U47" s="136"/>
      <c r="V47" s="105"/>
    </row>
    <row r="48" spans="1:22" ht="16.5" customHeight="1" x14ac:dyDescent="0.25">
      <c r="A48" s="113">
        <v>14</v>
      </c>
      <c r="B48" s="114" t="str">
        <f>IF(C48="","",
IF('1. Punto de Partida'!$C$6="","",'1. Punto de Partida'!$C$6))</f>
        <v/>
      </c>
      <c r="C48" s="106"/>
      <c r="D48" s="106"/>
      <c r="E48" s="106"/>
      <c r="F48" s="106"/>
      <c r="G48" s="105"/>
      <c r="H48" s="115"/>
      <c r="I48" s="115"/>
      <c r="J48" s="115"/>
      <c r="K48" s="109" t="str">
        <f t="shared" ref="K48" si="49">IFERROR(MID(J48,1,SEARCH(":",J48,1)-1),"")</f>
        <v/>
      </c>
      <c r="L48" s="110" t="str">
        <f t="shared" ref="L48" si="50">IF(OR(K48="Rara vez",K48="Muy Baja"),0.2,
IF(OR(K48="Improbable",K48="Baja"),0.4,
IF(OR(K48="Posible",K48="Media"),0.6,
IF(OR(K48="Probable",K48="Alta"),0.8,
IF(OR(K48="Casi seguro",K48="Muy Alta"),1,"")))))</f>
        <v/>
      </c>
      <c r="M48" s="112"/>
      <c r="N48" s="109" t="str">
        <f>IF(OR(H48="Corrupción",H48="Corrupción en Trámites, OPAs y Consultas de Acceso a la Información Pública",H48="Lavado de Activos",H48="Financiación del Terrorismo"),'3. Impacto Riesgo de Corrupción'!Z48:Z50,
IF(OR(M48="Económico: Afectación menor a 10 SMLMV",M48="Reputacional: El riesgo afecta la imagen de alguna área de la organización"),"Leve",
IF(OR(M48="Económico: Entre 10 y 50 SMLMV",M48="Reputacional: El riesgo afecta la imagen de la entidad internamente, de conocimiento general, nivel interno, de junta directiva y accionistas y/o de proveedores"),"Menor",
IF(OR(M48="Económico: Entre 50 y 100 SMLMV",M48="Reputacional: El riesgo afecta la imagen de la entidad con algunos usuarios de relevancia frente al logro de los objetivos"),"Moderado",
IF(OR(M48="Económico: Entre 100 y 500 SMLMV",M48="Reputacional: El riesgo afecta la imagen de de la entidad con efecto publicitario sostenido a nivel de sector administrativo, nivel departamental o municipal"),"Mayor",
IF(OR(M48="Económico: Mayor a 500 SMLMV",M48="Reputacional: El riesgo afecta la imagen de la entidad a nivel nacional, con efecto publicitarios sostenible a nivel país"),"Catastrófico",""))))))</f>
        <v/>
      </c>
      <c r="O48" s="110" t="str">
        <f t="shared" ref="O48" si="51">IF(N48="Leve",0.2,
IF(N48="Menor",0.4,
IF(N48="Moderado",0.6,
IF(N48="Mayor",0.8,
IF(N48="Catastrófico",1,"")))))</f>
        <v/>
      </c>
      <c r="P48" s="111" t="str">
        <f t="shared" si="15"/>
        <v/>
      </c>
      <c r="Q48" s="131"/>
      <c r="R48" s="131"/>
      <c r="S48" s="131"/>
      <c r="T48" s="131"/>
      <c r="U48" s="136" t="str">
        <f t="shared" ref="U48" si="52">IF(S48="","","Cuatrimestral")</f>
        <v/>
      </c>
      <c r="V48" s="105"/>
    </row>
    <row r="49" spans="1:22" ht="15" customHeight="1" x14ac:dyDescent="0.25">
      <c r="A49" s="113"/>
      <c r="B49" s="114"/>
      <c r="C49" s="107"/>
      <c r="D49" s="107"/>
      <c r="E49" s="107"/>
      <c r="F49" s="107"/>
      <c r="G49" s="105"/>
      <c r="H49" s="115"/>
      <c r="I49" s="115"/>
      <c r="J49" s="115"/>
      <c r="K49" s="109"/>
      <c r="L49" s="110"/>
      <c r="M49" s="112"/>
      <c r="N49" s="109"/>
      <c r="O49" s="110"/>
      <c r="P49" s="111"/>
      <c r="Q49" s="131"/>
      <c r="R49" s="131"/>
      <c r="S49" s="131"/>
      <c r="T49" s="131"/>
      <c r="U49" s="136"/>
      <c r="V49" s="105"/>
    </row>
    <row r="50" spans="1:22" ht="15" customHeight="1" x14ac:dyDescent="0.25">
      <c r="A50" s="113"/>
      <c r="B50" s="114"/>
      <c r="C50" s="108"/>
      <c r="D50" s="108"/>
      <c r="E50" s="108"/>
      <c r="F50" s="108"/>
      <c r="G50" s="105"/>
      <c r="H50" s="115"/>
      <c r="I50" s="115"/>
      <c r="J50" s="115"/>
      <c r="K50" s="109"/>
      <c r="L50" s="110"/>
      <c r="M50" s="112"/>
      <c r="N50" s="109"/>
      <c r="O50" s="110"/>
      <c r="P50" s="111"/>
      <c r="Q50" s="131"/>
      <c r="R50" s="131"/>
      <c r="S50" s="131"/>
      <c r="T50" s="131"/>
      <c r="U50" s="136"/>
      <c r="V50" s="105"/>
    </row>
    <row r="51" spans="1:22" ht="16.5" customHeight="1" x14ac:dyDescent="0.25">
      <c r="A51" s="113">
        <v>15</v>
      </c>
      <c r="B51" s="114" t="str">
        <f>IF(C51="","",
IF('1. Punto de Partida'!$C$6="","",'1. Punto de Partida'!$C$6))</f>
        <v/>
      </c>
      <c r="C51" s="106"/>
      <c r="D51" s="106"/>
      <c r="E51" s="106"/>
      <c r="F51" s="106"/>
      <c r="G51" s="105"/>
      <c r="H51" s="115"/>
      <c r="I51" s="115"/>
      <c r="J51" s="115"/>
      <c r="K51" s="109" t="str">
        <f t="shared" ref="K51" si="53">IFERROR(MID(J51,1,SEARCH(":",J51,1)-1),"")</f>
        <v/>
      </c>
      <c r="L51" s="110" t="str">
        <f t="shared" ref="L51" si="54">IF(OR(K51="Rara vez",K51="Muy Baja"),0.2,
IF(OR(K51="Improbable",K51="Baja"),0.4,
IF(OR(K51="Posible",K51="Media"),0.6,
IF(OR(K51="Probable",K51="Alta"),0.8,
IF(OR(K51="Casi seguro",K51="Muy Alta"),1,"")))))</f>
        <v/>
      </c>
      <c r="M51" s="112"/>
      <c r="N51" s="109" t="str">
        <f>IF(OR(H51="Corrupción",H51="Corrupción en Trámites, OPAs y Consultas de Acceso a la Información Pública",H51="Lavado de Activos",H51="Financiación del Terrorismo"),'3. Impacto Riesgo de Corrupción'!Z51:Z53,
IF(OR(M51="Económico: Afectación menor a 10 SMLMV",M51="Reputacional: El riesgo afecta la imagen de alguna área de la organización"),"Leve",
IF(OR(M51="Económico: Entre 10 y 50 SMLMV",M51="Reputacional: El riesgo afecta la imagen de la entidad internamente, de conocimiento general, nivel interno, de junta directiva y accionistas y/o de proveedores"),"Menor",
IF(OR(M51="Económico: Entre 50 y 100 SMLMV",M51="Reputacional: El riesgo afecta la imagen de la entidad con algunos usuarios de relevancia frente al logro de los objetivos"),"Moderado",
IF(OR(M51="Económico: Entre 100 y 500 SMLMV",M51="Reputacional: El riesgo afecta la imagen de de la entidad con efecto publicitario sostenido a nivel de sector administrativo, nivel departamental o municipal"),"Mayor",
IF(OR(M51="Económico: Mayor a 500 SMLMV",M51="Reputacional: El riesgo afecta la imagen de la entidad a nivel nacional, con efecto publicitarios sostenible a nivel país"),"Catastrófico",""))))))</f>
        <v/>
      </c>
      <c r="O51" s="110" t="str">
        <f t="shared" ref="O51" si="55">IF(N51="Leve",0.2,
IF(N51="Menor",0.4,
IF(N51="Moderado",0.6,
IF(N51="Mayor",0.8,
IF(N51="Catastrófico",1,"")))))</f>
        <v/>
      </c>
      <c r="P51" s="111" t="str">
        <f t="shared" si="15"/>
        <v/>
      </c>
      <c r="Q51" s="131"/>
      <c r="R51" s="131"/>
      <c r="S51" s="131"/>
      <c r="T51" s="131"/>
      <c r="U51" s="136" t="str">
        <f t="shared" ref="U51" si="56">IF(S51="","","Cuatrimestral")</f>
        <v/>
      </c>
      <c r="V51" s="105"/>
    </row>
    <row r="52" spans="1:22" ht="15" customHeight="1" x14ac:dyDescent="0.25">
      <c r="A52" s="113"/>
      <c r="B52" s="114"/>
      <c r="C52" s="107"/>
      <c r="D52" s="107"/>
      <c r="E52" s="107"/>
      <c r="F52" s="107"/>
      <c r="G52" s="105"/>
      <c r="H52" s="115"/>
      <c r="I52" s="115"/>
      <c r="J52" s="115"/>
      <c r="K52" s="109"/>
      <c r="L52" s="110"/>
      <c r="M52" s="112"/>
      <c r="N52" s="109"/>
      <c r="O52" s="110"/>
      <c r="P52" s="111"/>
      <c r="Q52" s="131"/>
      <c r="R52" s="131"/>
      <c r="S52" s="131"/>
      <c r="T52" s="131"/>
      <c r="U52" s="136"/>
      <c r="V52" s="105"/>
    </row>
    <row r="53" spans="1:22" ht="15" customHeight="1" x14ac:dyDescent="0.25">
      <c r="A53" s="113"/>
      <c r="B53" s="114"/>
      <c r="C53" s="108"/>
      <c r="D53" s="108"/>
      <c r="E53" s="108"/>
      <c r="F53" s="108"/>
      <c r="G53" s="105"/>
      <c r="H53" s="115"/>
      <c r="I53" s="115"/>
      <c r="J53" s="115"/>
      <c r="K53" s="109"/>
      <c r="L53" s="110"/>
      <c r="M53" s="112"/>
      <c r="N53" s="109"/>
      <c r="O53" s="110"/>
      <c r="P53" s="111"/>
      <c r="Q53" s="131"/>
      <c r="R53" s="131"/>
      <c r="S53" s="131"/>
      <c r="T53" s="131"/>
      <c r="U53" s="136"/>
      <c r="V53" s="105"/>
    </row>
    <row r="54" spans="1:22" ht="16.5" customHeight="1" x14ac:dyDescent="0.25">
      <c r="A54" s="113">
        <v>16</v>
      </c>
      <c r="B54" s="114" t="str">
        <f>IF(C54="","",
IF('1. Punto de Partida'!$C$6="","",'1. Punto de Partida'!$C$6))</f>
        <v/>
      </c>
      <c r="C54" s="106"/>
      <c r="D54" s="106"/>
      <c r="E54" s="106"/>
      <c r="F54" s="106"/>
      <c r="G54" s="105"/>
      <c r="H54" s="115"/>
      <c r="I54" s="115"/>
      <c r="J54" s="115"/>
      <c r="K54" s="109" t="str">
        <f t="shared" ref="K54" si="57">IFERROR(MID(J54,1,SEARCH(":",J54,1)-1),"")</f>
        <v/>
      </c>
      <c r="L54" s="110" t="str">
        <f t="shared" ref="L54" si="58">IF(OR(K54="Rara vez",K54="Muy Baja"),0.2,
IF(OR(K54="Improbable",K54="Baja"),0.4,
IF(OR(K54="Posible",K54="Media"),0.6,
IF(OR(K54="Probable",K54="Alta"),0.8,
IF(OR(K54="Casi seguro",K54="Muy Alta"),1,"")))))</f>
        <v/>
      </c>
      <c r="M54" s="112"/>
      <c r="N54" s="109" t="str">
        <f>IF(OR(H54="Corrupción",H54="Corrupción en Trámites, OPAs y Consultas de Acceso a la Información Pública",H54="Lavado de Activos",H54="Financiación del Terrorismo"),'3. Impacto Riesgo de Corrupción'!Z54:Z56,
IF(OR(M54="Económico: Afectación menor a 10 SMLMV",M54="Reputacional: El riesgo afecta la imagen de alguna área de la organización"),"Leve",
IF(OR(M54="Económico: Entre 10 y 50 SMLMV",M54="Reputacional: El riesgo afecta la imagen de la entidad internamente, de conocimiento general, nivel interno, de junta directiva y accionistas y/o de proveedores"),"Menor",
IF(OR(M54="Económico: Entre 50 y 100 SMLMV",M54="Reputacional: El riesgo afecta la imagen de la entidad con algunos usuarios de relevancia frente al logro de los objetivos"),"Moderado",
IF(OR(M54="Económico: Entre 100 y 500 SMLMV",M54="Reputacional: El riesgo afecta la imagen de de la entidad con efecto publicitario sostenido a nivel de sector administrativo, nivel departamental o municipal"),"Mayor",
IF(OR(M54="Económico: Mayor a 500 SMLMV",M54="Reputacional: El riesgo afecta la imagen de la entidad a nivel nacional, con efecto publicitarios sostenible a nivel país"),"Catastrófico",""))))))</f>
        <v/>
      </c>
      <c r="O54" s="110" t="str">
        <f t="shared" ref="O54" si="59">IF(N54="Leve",0.2,
IF(N54="Menor",0.4,
IF(N54="Moderado",0.6,
IF(N54="Mayor",0.8,
IF(N54="Catastrófico",1,"")))))</f>
        <v/>
      </c>
      <c r="P54" s="111" t="str">
        <f t="shared" si="15"/>
        <v/>
      </c>
      <c r="Q54" s="131"/>
      <c r="R54" s="131"/>
      <c r="S54" s="131"/>
      <c r="T54" s="131"/>
      <c r="U54" s="136" t="str">
        <f t="shared" ref="U54" si="60">IF(S54="","","Cuatrimestral")</f>
        <v/>
      </c>
      <c r="V54" s="105"/>
    </row>
    <row r="55" spans="1:22" ht="15" customHeight="1" x14ac:dyDescent="0.25">
      <c r="A55" s="113"/>
      <c r="B55" s="114"/>
      <c r="C55" s="107"/>
      <c r="D55" s="107"/>
      <c r="E55" s="107"/>
      <c r="F55" s="107"/>
      <c r="G55" s="105"/>
      <c r="H55" s="115"/>
      <c r="I55" s="115"/>
      <c r="J55" s="115"/>
      <c r="K55" s="109"/>
      <c r="L55" s="110"/>
      <c r="M55" s="112"/>
      <c r="N55" s="109"/>
      <c r="O55" s="110"/>
      <c r="P55" s="111"/>
      <c r="Q55" s="131"/>
      <c r="R55" s="131"/>
      <c r="S55" s="131"/>
      <c r="T55" s="131"/>
      <c r="U55" s="136"/>
      <c r="V55" s="105"/>
    </row>
    <row r="56" spans="1:22" ht="15" customHeight="1" x14ac:dyDescent="0.25">
      <c r="A56" s="113"/>
      <c r="B56" s="114"/>
      <c r="C56" s="108"/>
      <c r="D56" s="108"/>
      <c r="E56" s="108"/>
      <c r="F56" s="108"/>
      <c r="G56" s="105"/>
      <c r="H56" s="115"/>
      <c r="I56" s="115"/>
      <c r="J56" s="115"/>
      <c r="K56" s="109"/>
      <c r="L56" s="110"/>
      <c r="M56" s="112"/>
      <c r="N56" s="109"/>
      <c r="O56" s="110"/>
      <c r="P56" s="111"/>
      <c r="Q56" s="131"/>
      <c r="R56" s="131"/>
      <c r="S56" s="131"/>
      <c r="T56" s="131"/>
      <c r="U56" s="136"/>
      <c r="V56" s="105"/>
    </row>
    <row r="57" spans="1:22" ht="16.5" customHeight="1" x14ac:dyDescent="0.25">
      <c r="A57" s="113">
        <v>17</v>
      </c>
      <c r="B57" s="114" t="str">
        <f>IF(C57="","",
IF('1. Punto de Partida'!$C$6="","",'1. Punto de Partida'!$C$6))</f>
        <v/>
      </c>
      <c r="C57" s="106"/>
      <c r="D57" s="106"/>
      <c r="E57" s="106"/>
      <c r="F57" s="106"/>
      <c r="G57" s="105"/>
      <c r="H57" s="115"/>
      <c r="I57" s="115"/>
      <c r="J57" s="115"/>
      <c r="K57" s="109" t="str">
        <f t="shared" ref="K57" si="61">IFERROR(MID(J57,1,SEARCH(":",J57,1)-1),"")</f>
        <v/>
      </c>
      <c r="L57" s="110" t="str">
        <f t="shared" ref="L57" si="62">IF(OR(K57="Rara vez",K57="Muy Baja"),0.2,
IF(OR(K57="Improbable",K57="Baja"),0.4,
IF(OR(K57="Posible",K57="Media"),0.6,
IF(OR(K57="Probable",K57="Alta"),0.8,
IF(OR(K57="Casi seguro",K57="Muy Alta"),1,"")))))</f>
        <v/>
      </c>
      <c r="M57" s="112"/>
      <c r="N57" s="109" t="str">
        <f>IF(OR(H57="Corrupción",H57="Corrupción en Trámites, OPAs y Consultas de Acceso a la Información Pública",H57="Lavado de Activos",H57="Financiación del Terrorismo"),'3. Impacto Riesgo de Corrupción'!Z57:Z59,
IF(OR(M57="Económico: Afectación menor a 10 SMLMV",M57="Reputacional: El riesgo afecta la imagen de alguna área de la organización"),"Leve",
IF(OR(M57="Económico: Entre 10 y 50 SMLMV",M57="Reputacional: El riesgo afecta la imagen de la entidad internamente, de conocimiento general, nivel interno, de junta directiva y accionistas y/o de proveedores"),"Menor",
IF(OR(M57="Económico: Entre 50 y 100 SMLMV",M57="Reputacional: El riesgo afecta la imagen de la entidad con algunos usuarios de relevancia frente al logro de los objetivos"),"Moderado",
IF(OR(M57="Económico: Entre 100 y 500 SMLMV",M57="Reputacional: El riesgo afecta la imagen de de la entidad con efecto publicitario sostenido a nivel de sector administrativo, nivel departamental o municipal"),"Mayor",
IF(OR(M57="Económico: Mayor a 500 SMLMV",M57="Reputacional: El riesgo afecta la imagen de la entidad a nivel nacional, con efecto publicitarios sostenible a nivel país"),"Catastrófico",""))))))</f>
        <v/>
      </c>
      <c r="O57" s="110" t="str">
        <f t="shared" ref="O57" si="63">IF(N57="Leve",0.2,
IF(N57="Menor",0.4,
IF(N57="Moderado",0.6,
IF(N57="Mayor",0.8,
IF(N57="Catastrófico",1,"")))))</f>
        <v/>
      </c>
      <c r="P57" s="111" t="str">
        <f t="shared" si="15"/>
        <v/>
      </c>
      <c r="Q57" s="131"/>
      <c r="R57" s="131"/>
      <c r="S57" s="131"/>
      <c r="T57" s="131"/>
      <c r="U57" s="136" t="str">
        <f t="shared" ref="U57" si="64">IF(S57="","","Cuatrimestral")</f>
        <v/>
      </c>
      <c r="V57" s="105"/>
    </row>
    <row r="58" spans="1:22" ht="15" customHeight="1" x14ac:dyDescent="0.25">
      <c r="A58" s="113"/>
      <c r="B58" s="114"/>
      <c r="C58" s="107"/>
      <c r="D58" s="107"/>
      <c r="E58" s="107"/>
      <c r="F58" s="107"/>
      <c r="G58" s="105"/>
      <c r="H58" s="115"/>
      <c r="I58" s="115"/>
      <c r="J58" s="115"/>
      <c r="K58" s="109"/>
      <c r="L58" s="110"/>
      <c r="M58" s="112"/>
      <c r="N58" s="109"/>
      <c r="O58" s="110"/>
      <c r="P58" s="111"/>
      <c r="Q58" s="131"/>
      <c r="R58" s="131"/>
      <c r="S58" s="131"/>
      <c r="T58" s="131"/>
      <c r="U58" s="136"/>
      <c r="V58" s="105"/>
    </row>
    <row r="59" spans="1:22" ht="15" customHeight="1" x14ac:dyDescent="0.25">
      <c r="A59" s="113"/>
      <c r="B59" s="114"/>
      <c r="C59" s="108"/>
      <c r="D59" s="108"/>
      <c r="E59" s="108"/>
      <c r="F59" s="108"/>
      <c r="G59" s="105"/>
      <c r="H59" s="115"/>
      <c r="I59" s="115"/>
      <c r="J59" s="115"/>
      <c r="K59" s="109"/>
      <c r="L59" s="110"/>
      <c r="M59" s="112"/>
      <c r="N59" s="109"/>
      <c r="O59" s="110"/>
      <c r="P59" s="111"/>
      <c r="Q59" s="131"/>
      <c r="R59" s="131"/>
      <c r="S59" s="131"/>
      <c r="T59" s="131"/>
      <c r="U59" s="136"/>
      <c r="V59" s="105"/>
    </row>
    <row r="60" spans="1:22" ht="16.5" customHeight="1" x14ac:dyDescent="0.25">
      <c r="A60" s="113">
        <v>18</v>
      </c>
      <c r="B60" s="114" t="str">
        <f>IF(C60="","",
IF('1. Punto de Partida'!$C$6="","",'1. Punto de Partida'!$C$6))</f>
        <v/>
      </c>
      <c r="C60" s="106"/>
      <c r="D60" s="106"/>
      <c r="E60" s="106"/>
      <c r="F60" s="106"/>
      <c r="G60" s="105"/>
      <c r="H60" s="115"/>
      <c r="I60" s="115"/>
      <c r="J60" s="115"/>
      <c r="K60" s="109" t="str">
        <f t="shared" ref="K60" si="65">IFERROR(MID(J60,1,SEARCH(":",J60,1)-1),"")</f>
        <v/>
      </c>
      <c r="L60" s="110" t="str">
        <f t="shared" ref="L60" si="66">IF(OR(K60="Rara vez",K60="Muy Baja"),0.2,
IF(OR(K60="Improbable",K60="Baja"),0.4,
IF(OR(K60="Posible",K60="Media"),0.6,
IF(OR(K60="Probable",K60="Alta"),0.8,
IF(OR(K60="Casi seguro",K60="Muy Alta"),1,"")))))</f>
        <v/>
      </c>
      <c r="M60" s="112"/>
      <c r="N60" s="109" t="str">
        <f>IF(OR(H60="Corrupción",H60="Corrupción en Trámites, OPAs y Consultas de Acceso a la Información Pública",H60="Lavado de Activos",H60="Financiación del Terrorismo"),'3. Impacto Riesgo de Corrupción'!Z60:Z62,
IF(OR(M60="Económico: Afectación menor a 10 SMLMV",M60="Reputacional: El riesgo afecta la imagen de alguna área de la organización"),"Leve",
IF(OR(M60="Económico: Entre 10 y 50 SMLMV",M60="Reputacional: El riesgo afecta la imagen de la entidad internamente, de conocimiento general, nivel interno, de junta directiva y accionistas y/o de proveedores"),"Menor",
IF(OR(M60="Económico: Entre 50 y 100 SMLMV",M60="Reputacional: El riesgo afecta la imagen de la entidad con algunos usuarios de relevancia frente al logro de los objetivos"),"Moderado",
IF(OR(M60="Económico: Entre 100 y 500 SMLMV",M60="Reputacional: El riesgo afecta la imagen de de la entidad con efecto publicitario sostenido a nivel de sector administrativo, nivel departamental o municipal"),"Mayor",
IF(OR(M60="Económico: Mayor a 500 SMLMV",M60="Reputacional: El riesgo afecta la imagen de la entidad a nivel nacional, con efecto publicitarios sostenible a nivel país"),"Catastrófico",""))))))</f>
        <v/>
      </c>
      <c r="O60" s="110" t="str">
        <f t="shared" ref="O60" si="67">IF(N60="Leve",0.2,
IF(N60="Menor",0.4,
IF(N60="Moderado",0.6,
IF(N60="Mayor",0.8,
IF(N60="Catastrófico",1,"")))))</f>
        <v/>
      </c>
      <c r="P60" s="111" t="str">
        <f t="shared" si="15"/>
        <v/>
      </c>
      <c r="Q60" s="131"/>
      <c r="R60" s="131"/>
      <c r="S60" s="131"/>
      <c r="T60" s="131"/>
      <c r="U60" s="136" t="str">
        <f t="shared" ref="U60" si="68">IF(S60="","","Cuatrimestral")</f>
        <v/>
      </c>
      <c r="V60" s="105"/>
    </row>
    <row r="61" spans="1:22" ht="15" customHeight="1" x14ac:dyDescent="0.25">
      <c r="A61" s="113"/>
      <c r="B61" s="114"/>
      <c r="C61" s="107"/>
      <c r="D61" s="107"/>
      <c r="E61" s="107"/>
      <c r="F61" s="107"/>
      <c r="G61" s="105"/>
      <c r="H61" s="115"/>
      <c r="I61" s="115"/>
      <c r="J61" s="115"/>
      <c r="K61" s="109"/>
      <c r="L61" s="110"/>
      <c r="M61" s="112"/>
      <c r="N61" s="109"/>
      <c r="O61" s="110"/>
      <c r="P61" s="111"/>
      <c r="Q61" s="131"/>
      <c r="R61" s="131"/>
      <c r="S61" s="131"/>
      <c r="T61" s="131"/>
      <c r="U61" s="136"/>
      <c r="V61" s="105"/>
    </row>
    <row r="62" spans="1:22" ht="15" customHeight="1" x14ac:dyDescent="0.25">
      <c r="A62" s="113"/>
      <c r="B62" s="114"/>
      <c r="C62" s="108"/>
      <c r="D62" s="108"/>
      <c r="E62" s="108"/>
      <c r="F62" s="108"/>
      <c r="G62" s="105"/>
      <c r="H62" s="115"/>
      <c r="I62" s="115"/>
      <c r="J62" s="115"/>
      <c r="K62" s="109"/>
      <c r="L62" s="110"/>
      <c r="M62" s="112"/>
      <c r="N62" s="109"/>
      <c r="O62" s="110"/>
      <c r="P62" s="111"/>
      <c r="Q62" s="131"/>
      <c r="R62" s="131"/>
      <c r="S62" s="131"/>
      <c r="T62" s="131"/>
      <c r="U62" s="136"/>
      <c r="V62" s="105"/>
    </row>
    <row r="63" spans="1:22" ht="16.5" customHeight="1" x14ac:dyDescent="0.25">
      <c r="A63" s="113">
        <v>19</v>
      </c>
      <c r="B63" s="114" t="str">
        <f>IF(C63="","",
IF('1. Punto de Partida'!$C$6="","",'1. Punto de Partida'!$C$6))</f>
        <v/>
      </c>
      <c r="C63" s="106"/>
      <c r="D63" s="106"/>
      <c r="E63" s="106"/>
      <c r="F63" s="106"/>
      <c r="G63" s="105"/>
      <c r="H63" s="115"/>
      <c r="I63" s="115"/>
      <c r="J63" s="115"/>
      <c r="K63" s="109" t="str">
        <f t="shared" ref="K63" si="69">IFERROR(MID(J63,1,SEARCH(":",J63,1)-1),"")</f>
        <v/>
      </c>
      <c r="L63" s="110" t="str">
        <f t="shared" ref="L63" si="70">IF(OR(K63="Rara vez",K63="Muy Baja"),0.2,
IF(OR(K63="Improbable",K63="Baja"),0.4,
IF(OR(K63="Posible",K63="Media"),0.6,
IF(OR(K63="Probable",K63="Alta"),0.8,
IF(OR(K63="Casi seguro",K63="Muy Alta"),1,"")))))</f>
        <v/>
      </c>
      <c r="M63" s="112"/>
      <c r="N63" s="109" t="str">
        <f>IF(OR(H63="Corrupción",H63="Corrupción en Trámites, OPAs y Consultas de Acceso a la Información Pública",H63="Lavado de Activos",H63="Financiación del Terrorismo"),'3. Impacto Riesgo de Corrupción'!Z63:Z65,
IF(OR(M63="Económico: Afectación menor a 10 SMLMV",M63="Reputacional: El riesgo afecta la imagen de alguna área de la organización"),"Leve",
IF(OR(M63="Económico: Entre 10 y 50 SMLMV",M63="Reputacional: El riesgo afecta la imagen de la entidad internamente, de conocimiento general, nivel interno, de junta directiva y accionistas y/o de proveedores"),"Menor",
IF(OR(M63="Económico: Entre 50 y 100 SMLMV",M63="Reputacional: El riesgo afecta la imagen de la entidad con algunos usuarios de relevancia frente al logro de los objetivos"),"Moderado",
IF(OR(M63="Económico: Entre 100 y 500 SMLMV",M63="Reputacional: El riesgo afecta la imagen de de la entidad con efecto publicitario sostenido a nivel de sector administrativo, nivel departamental o municipal"),"Mayor",
IF(OR(M63="Económico: Mayor a 500 SMLMV",M63="Reputacional: El riesgo afecta la imagen de la entidad a nivel nacional, con efecto publicitarios sostenible a nivel país"),"Catastrófico",""))))))</f>
        <v/>
      </c>
      <c r="O63" s="110" t="str">
        <f t="shared" ref="O63" si="71">IF(N63="Leve",0.2,
IF(N63="Menor",0.4,
IF(N63="Moderado",0.6,
IF(N63="Mayor",0.8,
IF(N63="Catastrófico",1,"")))))</f>
        <v/>
      </c>
      <c r="P63" s="111" t="str">
        <f t="shared" si="15"/>
        <v/>
      </c>
      <c r="Q63" s="131"/>
      <c r="R63" s="131"/>
      <c r="S63" s="131"/>
      <c r="T63" s="131"/>
      <c r="U63" s="136" t="str">
        <f t="shared" ref="U63" si="72">IF(S63="","","Cuatrimestral")</f>
        <v/>
      </c>
      <c r="V63" s="105"/>
    </row>
    <row r="64" spans="1:22" ht="15" customHeight="1" x14ac:dyDescent="0.25">
      <c r="A64" s="113"/>
      <c r="B64" s="114"/>
      <c r="C64" s="107"/>
      <c r="D64" s="107"/>
      <c r="E64" s="107"/>
      <c r="F64" s="107"/>
      <c r="G64" s="105"/>
      <c r="H64" s="115"/>
      <c r="I64" s="115"/>
      <c r="J64" s="115"/>
      <c r="K64" s="109"/>
      <c r="L64" s="110"/>
      <c r="M64" s="112"/>
      <c r="N64" s="109"/>
      <c r="O64" s="110"/>
      <c r="P64" s="111"/>
      <c r="Q64" s="131"/>
      <c r="R64" s="131"/>
      <c r="S64" s="131"/>
      <c r="T64" s="131"/>
      <c r="U64" s="136"/>
      <c r="V64" s="105"/>
    </row>
    <row r="65" spans="1:22" ht="15" customHeight="1" x14ac:dyDescent="0.25">
      <c r="A65" s="113"/>
      <c r="B65" s="114"/>
      <c r="C65" s="108"/>
      <c r="D65" s="108"/>
      <c r="E65" s="108"/>
      <c r="F65" s="108"/>
      <c r="G65" s="105"/>
      <c r="H65" s="115"/>
      <c r="I65" s="115"/>
      <c r="J65" s="115"/>
      <c r="K65" s="109"/>
      <c r="L65" s="110"/>
      <c r="M65" s="112"/>
      <c r="N65" s="109"/>
      <c r="O65" s="110"/>
      <c r="P65" s="111"/>
      <c r="Q65" s="131"/>
      <c r="R65" s="131"/>
      <c r="S65" s="131"/>
      <c r="T65" s="131"/>
      <c r="U65" s="136"/>
      <c r="V65" s="105"/>
    </row>
    <row r="66" spans="1:22" ht="16.5" customHeight="1" x14ac:dyDescent="0.25">
      <c r="A66" s="113">
        <v>20</v>
      </c>
      <c r="B66" s="114" t="str">
        <f>IF(C66="","",
IF('1. Punto de Partida'!$C$6="","",'1. Punto de Partida'!$C$6))</f>
        <v/>
      </c>
      <c r="C66" s="106"/>
      <c r="D66" s="106"/>
      <c r="E66" s="106"/>
      <c r="F66" s="106"/>
      <c r="G66" s="105"/>
      <c r="H66" s="115"/>
      <c r="I66" s="115"/>
      <c r="J66" s="115"/>
      <c r="K66" s="109" t="str">
        <f t="shared" ref="K66" si="73">IFERROR(MID(J66,1,SEARCH(":",J66,1)-1),"")</f>
        <v/>
      </c>
      <c r="L66" s="110" t="str">
        <f t="shared" ref="L66" si="74">IF(OR(K66="Rara vez",K66="Muy Baja"),0.2,
IF(OR(K66="Improbable",K66="Baja"),0.4,
IF(OR(K66="Posible",K66="Media"),0.6,
IF(OR(K66="Probable",K66="Alta"),0.8,
IF(OR(K66="Casi seguro",K66="Muy Alta"),1,"")))))</f>
        <v/>
      </c>
      <c r="M66" s="112"/>
      <c r="N66" s="109" t="str">
        <f>IF(OR(H66="Corrupción",H66="Corrupción en Trámites, OPAs y Consultas de Acceso a la Información Pública",H66="Lavado de Activos",H66="Financiación del Terrorismo"),'3. Impacto Riesgo de Corrupción'!Z66:Z68,
IF(OR(M66="Económico: Afectación menor a 10 SMLMV",M66="Reputacional: El riesgo afecta la imagen de alguna área de la organización"),"Leve",
IF(OR(M66="Económico: Entre 10 y 50 SMLMV",M66="Reputacional: El riesgo afecta la imagen de la entidad internamente, de conocimiento general, nivel interno, de junta directiva y accionistas y/o de proveedores"),"Menor",
IF(OR(M66="Económico: Entre 50 y 100 SMLMV",M66="Reputacional: El riesgo afecta la imagen de la entidad con algunos usuarios de relevancia frente al logro de los objetivos"),"Moderado",
IF(OR(M66="Económico: Entre 100 y 500 SMLMV",M66="Reputacional: El riesgo afecta la imagen de de la entidad con efecto publicitario sostenido a nivel de sector administrativo, nivel departamental o municipal"),"Mayor",
IF(OR(M66="Económico: Mayor a 500 SMLMV",M66="Reputacional: El riesgo afecta la imagen de la entidad a nivel nacional, con efecto publicitarios sostenible a nivel país"),"Catastrófico",""))))))</f>
        <v/>
      </c>
      <c r="O66" s="110" t="str">
        <f t="shared" ref="O66" si="75">IF(N66="Leve",0.2,
IF(N66="Menor",0.4,
IF(N66="Moderado",0.6,
IF(N66="Mayor",0.8,
IF(N66="Catastrófico",1,"")))))</f>
        <v/>
      </c>
      <c r="P66" s="111" t="str">
        <f t="shared" si="15"/>
        <v/>
      </c>
      <c r="Q66" s="131"/>
      <c r="R66" s="131"/>
      <c r="S66" s="131"/>
      <c r="T66" s="131"/>
      <c r="U66" s="136" t="str">
        <f t="shared" ref="U66" si="76">IF(S66="","","Cuatrimestral")</f>
        <v/>
      </c>
      <c r="V66" s="105"/>
    </row>
    <row r="67" spans="1:22" ht="15" customHeight="1" x14ac:dyDescent="0.25">
      <c r="A67" s="113"/>
      <c r="B67" s="114"/>
      <c r="C67" s="107"/>
      <c r="D67" s="107"/>
      <c r="E67" s="107"/>
      <c r="F67" s="107"/>
      <c r="G67" s="105"/>
      <c r="H67" s="115"/>
      <c r="I67" s="115"/>
      <c r="J67" s="115"/>
      <c r="K67" s="109"/>
      <c r="L67" s="110"/>
      <c r="M67" s="112"/>
      <c r="N67" s="109"/>
      <c r="O67" s="110"/>
      <c r="P67" s="111"/>
      <c r="Q67" s="131"/>
      <c r="R67" s="131"/>
      <c r="S67" s="131"/>
      <c r="T67" s="131"/>
      <c r="U67" s="136"/>
      <c r="V67" s="105"/>
    </row>
    <row r="68" spans="1:22" ht="15" customHeight="1" x14ac:dyDescent="0.25">
      <c r="A68" s="113"/>
      <c r="B68" s="114"/>
      <c r="C68" s="108"/>
      <c r="D68" s="108"/>
      <c r="E68" s="108"/>
      <c r="F68" s="108"/>
      <c r="G68" s="105"/>
      <c r="H68" s="115"/>
      <c r="I68" s="115"/>
      <c r="J68" s="115"/>
      <c r="K68" s="109"/>
      <c r="L68" s="110"/>
      <c r="M68" s="112"/>
      <c r="N68" s="109"/>
      <c r="O68" s="110"/>
      <c r="P68" s="111"/>
      <c r="Q68" s="131"/>
      <c r="R68" s="131"/>
      <c r="S68" s="131"/>
      <c r="T68" s="131"/>
      <c r="U68" s="136"/>
      <c r="V68" s="105"/>
    </row>
    <row r="69" spans="1:22" x14ac:dyDescent="0.3"/>
    <row r="70" spans="1:22" x14ac:dyDescent="0.3"/>
    <row r="71" spans="1:22" x14ac:dyDescent="0.3"/>
  </sheetData>
  <sheetProtection algorithmName="SHA-512" hashValue="5eLj40PAFrnjUIleclCwpNh7+3KaYZWsk11f3W9X4gm6JXfolhlhj+pSGd/l/xV/1eao6UnM5uOYmIFuSrHpmQ==" saltValue="dVBePeQWMxjLLZYuY2DJAg==" spinCount="100000" sheet="1" objects="1" scenarios="1" formatColumns="0" formatRows="0"/>
  <mergeCells count="467">
    <mergeCell ref="U57:U59"/>
    <mergeCell ref="U60:U62"/>
    <mergeCell ref="U63:U65"/>
    <mergeCell ref="U66:U68"/>
    <mergeCell ref="V54:V56"/>
    <mergeCell ref="C1:U4"/>
    <mergeCell ref="U7:U8"/>
    <mergeCell ref="U9:U11"/>
    <mergeCell ref="U12:U14"/>
    <mergeCell ref="U15:U17"/>
    <mergeCell ref="U18:U20"/>
    <mergeCell ref="U21:U23"/>
    <mergeCell ref="U24:U26"/>
    <mergeCell ref="U27:U29"/>
    <mergeCell ref="U30:U32"/>
    <mergeCell ref="U33:U35"/>
    <mergeCell ref="U36:U38"/>
    <mergeCell ref="U39:U41"/>
    <mergeCell ref="U42:U44"/>
    <mergeCell ref="U45:U47"/>
    <mergeCell ref="U48:U50"/>
    <mergeCell ref="U51:U53"/>
    <mergeCell ref="U54:U56"/>
    <mergeCell ref="V45:V47"/>
    <mergeCell ref="R66:R68"/>
    <mergeCell ref="S66:S68"/>
    <mergeCell ref="T66:T68"/>
    <mergeCell ref="Q6:V6"/>
    <mergeCell ref="R57:R59"/>
    <mergeCell ref="S57:S59"/>
    <mergeCell ref="T57:T59"/>
    <mergeCell ref="R60:R62"/>
    <mergeCell ref="S60:S62"/>
    <mergeCell ref="T60:T62"/>
    <mergeCell ref="R63:R65"/>
    <mergeCell ref="S63:S65"/>
    <mergeCell ref="T63:T65"/>
    <mergeCell ref="R48:R50"/>
    <mergeCell ref="S48:S50"/>
    <mergeCell ref="T48:T50"/>
    <mergeCell ref="R51:R53"/>
    <mergeCell ref="S51:S53"/>
    <mergeCell ref="T51:T53"/>
    <mergeCell ref="V51:V53"/>
    <mergeCell ref="R54:R56"/>
    <mergeCell ref="S54:S56"/>
    <mergeCell ref="T54:T56"/>
    <mergeCell ref="V48:V50"/>
    <mergeCell ref="R30:R32"/>
    <mergeCell ref="S30:S32"/>
    <mergeCell ref="T30:T32"/>
    <mergeCell ref="V30:V32"/>
    <mergeCell ref="R33:R35"/>
    <mergeCell ref="S33:S35"/>
    <mergeCell ref="T33:T35"/>
    <mergeCell ref="V33:V35"/>
    <mergeCell ref="R36:R38"/>
    <mergeCell ref="S36:S38"/>
    <mergeCell ref="T36:T38"/>
    <mergeCell ref="V36:V38"/>
    <mergeCell ref="R39:R41"/>
    <mergeCell ref="S39:S41"/>
    <mergeCell ref="T39:T41"/>
    <mergeCell ref="V39:V41"/>
    <mergeCell ref="R42:R44"/>
    <mergeCell ref="S42:S44"/>
    <mergeCell ref="T42:T44"/>
    <mergeCell ref="V42:V44"/>
    <mergeCell ref="R45:R47"/>
    <mergeCell ref="S45:S47"/>
    <mergeCell ref="T45:T47"/>
    <mergeCell ref="S21:S23"/>
    <mergeCell ref="T21:T23"/>
    <mergeCell ref="V21:V23"/>
    <mergeCell ref="R24:R26"/>
    <mergeCell ref="S24:S26"/>
    <mergeCell ref="T24:T26"/>
    <mergeCell ref="V24:V26"/>
    <mergeCell ref="R27:R29"/>
    <mergeCell ref="S27:S29"/>
    <mergeCell ref="T27:T29"/>
    <mergeCell ref="V27:V29"/>
    <mergeCell ref="Q60:Q62"/>
    <mergeCell ref="Q63:Q65"/>
    <mergeCell ref="Q66:Q68"/>
    <mergeCell ref="R7:R8"/>
    <mergeCell ref="S7:S8"/>
    <mergeCell ref="T7:T8"/>
    <mergeCell ref="V7:V8"/>
    <mergeCell ref="R9:R11"/>
    <mergeCell ref="S9:S11"/>
    <mergeCell ref="T9:T11"/>
    <mergeCell ref="V9:V11"/>
    <mergeCell ref="R12:R14"/>
    <mergeCell ref="S12:S14"/>
    <mergeCell ref="T12:T14"/>
    <mergeCell ref="V12:V14"/>
    <mergeCell ref="R15:R17"/>
    <mergeCell ref="S15:S17"/>
    <mergeCell ref="T15:T17"/>
    <mergeCell ref="V15:V17"/>
    <mergeCell ref="R18:R20"/>
    <mergeCell ref="S18:S20"/>
    <mergeCell ref="T18:T20"/>
    <mergeCell ref="V18:V20"/>
    <mergeCell ref="R21:R23"/>
    <mergeCell ref="Q33:Q35"/>
    <mergeCell ref="Q36:Q38"/>
    <mergeCell ref="Q39:Q41"/>
    <mergeCell ref="Q42:Q44"/>
    <mergeCell ref="Q45:Q47"/>
    <mergeCell ref="Q48:Q50"/>
    <mergeCell ref="Q51:Q53"/>
    <mergeCell ref="Q54:Q56"/>
    <mergeCell ref="Q57:Q59"/>
    <mergeCell ref="Q7:Q8"/>
    <mergeCell ref="Q9:Q11"/>
    <mergeCell ref="Q12:Q14"/>
    <mergeCell ref="Q15:Q17"/>
    <mergeCell ref="Q18:Q20"/>
    <mergeCell ref="Q21:Q23"/>
    <mergeCell ref="Q24:Q26"/>
    <mergeCell ref="Q27:Q29"/>
    <mergeCell ref="Q30:Q32"/>
    <mergeCell ref="A1:B4"/>
    <mergeCell ref="D7:D8"/>
    <mergeCell ref="E7:E8"/>
    <mergeCell ref="F7:F8"/>
    <mergeCell ref="G7:G8"/>
    <mergeCell ref="K6:P6"/>
    <mergeCell ref="N7:N8"/>
    <mergeCell ref="O7:O8"/>
    <mergeCell ref="P7:P8"/>
    <mergeCell ref="H7:H8"/>
    <mergeCell ref="I7:I8"/>
    <mergeCell ref="J7:J8"/>
    <mergeCell ref="K7:K8"/>
    <mergeCell ref="L7:L8"/>
    <mergeCell ref="M7:M8"/>
    <mergeCell ref="A6:A8"/>
    <mergeCell ref="B6:B8"/>
    <mergeCell ref="C6:J6"/>
    <mergeCell ref="C7:C8"/>
    <mergeCell ref="P9:P11"/>
    <mergeCell ref="I9:I11"/>
    <mergeCell ref="J9:J11"/>
    <mergeCell ref="K9:K11"/>
    <mergeCell ref="L9:L11"/>
    <mergeCell ref="M9:M11"/>
    <mergeCell ref="N9:N11"/>
    <mergeCell ref="A9:A11"/>
    <mergeCell ref="B9:B11"/>
    <mergeCell ref="D9:D11"/>
    <mergeCell ref="E9:E11"/>
    <mergeCell ref="F9:F11"/>
    <mergeCell ref="G9:G11"/>
    <mergeCell ref="H9:H11"/>
    <mergeCell ref="O9:O11"/>
    <mergeCell ref="C9:C11"/>
    <mergeCell ref="P12:P14"/>
    <mergeCell ref="I12:I14"/>
    <mergeCell ref="J12:J14"/>
    <mergeCell ref="K12:K14"/>
    <mergeCell ref="L12:L14"/>
    <mergeCell ref="M12:M14"/>
    <mergeCell ref="N12:N14"/>
    <mergeCell ref="A12:A14"/>
    <mergeCell ref="B12:B14"/>
    <mergeCell ref="D12:D14"/>
    <mergeCell ref="E12:E14"/>
    <mergeCell ref="F12:F14"/>
    <mergeCell ref="G12:G14"/>
    <mergeCell ref="H12:H14"/>
    <mergeCell ref="O12:O14"/>
    <mergeCell ref="C12:C14"/>
    <mergeCell ref="P15:P17"/>
    <mergeCell ref="I15:I17"/>
    <mergeCell ref="J15:J17"/>
    <mergeCell ref="K15:K17"/>
    <mergeCell ref="L15:L17"/>
    <mergeCell ref="M15:M17"/>
    <mergeCell ref="N15:N17"/>
    <mergeCell ref="A15:A17"/>
    <mergeCell ref="B15:B17"/>
    <mergeCell ref="D15:D17"/>
    <mergeCell ref="E15:E17"/>
    <mergeCell ref="F15:F17"/>
    <mergeCell ref="G15:G17"/>
    <mergeCell ref="H15:H17"/>
    <mergeCell ref="O15:O17"/>
    <mergeCell ref="C15:C17"/>
    <mergeCell ref="P18:P20"/>
    <mergeCell ref="I18:I20"/>
    <mergeCell ref="J18:J20"/>
    <mergeCell ref="K18:K20"/>
    <mergeCell ref="L18:L20"/>
    <mergeCell ref="M18:M20"/>
    <mergeCell ref="N18:N20"/>
    <mergeCell ref="A18:A20"/>
    <mergeCell ref="B18:B20"/>
    <mergeCell ref="D18:D20"/>
    <mergeCell ref="E18:E20"/>
    <mergeCell ref="F18:F20"/>
    <mergeCell ref="G18:G20"/>
    <mergeCell ref="H18:H20"/>
    <mergeCell ref="O18:O20"/>
    <mergeCell ref="C18:C20"/>
    <mergeCell ref="P21:P23"/>
    <mergeCell ref="I21:I23"/>
    <mergeCell ref="J21:J23"/>
    <mergeCell ref="K21:K23"/>
    <mergeCell ref="L21:L23"/>
    <mergeCell ref="M21:M23"/>
    <mergeCell ref="N21:N23"/>
    <mergeCell ref="A21:A23"/>
    <mergeCell ref="B21:B23"/>
    <mergeCell ref="D21:D23"/>
    <mergeCell ref="E21:E23"/>
    <mergeCell ref="F21:F23"/>
    <mergeCell ref="G21:G23"/>
    <mergeCell ref="H21:H23"/>
    <mergeCell ref="O21:O23"/>
    <mergeCell ref="C21:C23"/>
    <mergeCell ref="P24:P26"/>
    <mergeCell ref="I24:I26"/>
    <mergeCell ref="J24:J26"/>
    <mergeCell ref="K24:K26"/>
    <mergeCell ref="L24:L26"/>
    <mergeCell ref="M24:M26"/>
    <mergeCell ref="N24:N26"/>
    <mergeCell ref="A24:A26"/>
    <mergeCell ref="B24:B26"/>
    <mergeCell ref="D24:D26"/>
    <mergeCell ref="E24:E26"/>
    <mergeCell ref="F24:F26"/>
    <mergeCell ref="G24:G26"/>
    <mergeCell ref="H24:H26"/>
    <mergeCell ref="O24:O26"/>
    <mergeCell ref="C24:C26"/>
    <mergeCell ref="P27:P29"/>
    <mergeCell ref="I27:I29"/>
    <mergeCell ref="J27:J29"/>
    <mergeCell ref="K27:K29"/>
    <mergeCell ref="L27:L29"/>
    <mergeCell ref="M27:M29"/>
    <mergeCell ref="N27:N29"/>
    <mergeCell ref="A27:A29"/>
    <mergeCell ref="B27:B29"/>
    <mergeCell ref="D27:D29"/>
    <mergeCell ref="E27:E29"/>
    <mergeCell ref="F27:F29"/>
    <mergeCell ref="G27:G29"/>
    <mergeCell ref="H27:H29"/>
    <mergeCell ref="O27:O29"/>
    <mergeCell ref="C27:C29"/>
    <mergeCell ref="P30:P32"/>
    <mergeCell ref="I30:I32"/>
    <mergeCell ref="J30:J32"/>
    <mergeCell ref="K30:K32"/>
    <mergeCell ref="L30:L32"/>
    <mergeCell ref="M30:M32"/>
    <mergeCell ref="N30:N32"/>
    <mergeCell ref="A30:A32"/>
    <mergeCell ref="B30:B32"/>
    <mergeCell ref="D30:D32"/>
    <mergeCell ref="E30:E32"/>
    <mergeCell ref="F30:F32"/>
    <mergeCell ref="G30:G32"/>
    <mergeCell ref="H30:H32"/>
    <mergeCell ref="O30:O32"/>
    <mergeCell ref="C30:C32"/>
    <mergeCell ref="P33:P35"/>
    <mergeCell ref="I33:I35"/>
    <mergeCell ref="J33:J35"/>
    <mergeCell ref="K33:K35"/>
    <mergeCell ref="L33:L35"/>
    <mergeCell ref="M33:M35"/>
    <mergeCell ref="N33:N35"/>
    <mergeCell ref="A33:A35"/>
    <mergeCell ref="B33:B35"/>
    <mergeCell ref="D33:D35"/>
    <mergeCell ref="E33:E35"/>
    <mergeCell ref="F33:F35"/>
    <mergeCell ref="G33:G35"/>
    <mergeCell ref="H33:H35"/>
    <mergeCell ref="O33:O35"/>
    <mergeCell ref="C33:C35"/>
    <mergeCell ref="P36:P38"/>
    <mergeCell ref="I36:I38"/>
    <mergeCell ref="J36:J38"/>
    <mergeCell ref="K36:K38"/>
    <mergeCell ref="L36:L38"/>
    <mergeCell ref="M36:M38"/>
    <mergeCell ref="N36:N38"/>
    <mergeCell ref="A36:A38"/>
    <mergeCell ref="B36:B38"/>
    <mergeCell ref="D36:D38"/>
    <mergeCell ref="E36:E38"/>
    <mergeCell ref="F36:F38"/>
    <mergeCell ref="G36:G38"/>
    <mergeCell ref="H36:H38"/>
    <mergeCell ref="O36:O38"/>
    <mergeCell ref="C36:C38"/>
    <mergeCell ref="P39:P41"/>
    <mergeCell ref="A42:A44"/>
    <mergeCell ref="B42:B44"/>
    <mergeCell ref="D42:D44"/>
    <mergeCell ref="E42:E44"/>
    <mergeCell ref="F42:F44"/>
    <mergeCell ref="G42:G44"/>
    <mergeCell ref="H42:H44"/>
    <mergeCell ref="I42:I44"/>
    <mergeCell ref="J42:J44"/>
    <mergeCell ref="K42:K44"/>
    <mergeCell ref="L42:L44"/>
    <mergeCell ref="M42:M44"/>
    <mergeCell ref="N42:N44"/>
    <mergeCell ref="O42:O44"/>
    <mergeCell ref="P42:P44"/>
    <mergeCell ref="A39:A41"/>
    <mergeCell ref="B39:B41"/>
    <mergeCell ref="D39:D41"/>
    <mergeCell ref="E39:E41"/>
    <mergeCell ref="F39:F41"/>
    <mergeCell ref="G39:G41"/>
    <mergeCell ref="K39:K41"/>
    <mergeCell ref="N39:N41"/>
    <mergeCell ref="B45:B47"/>
    <mergeCell ref="D45:D47"/>
    <mergeCell ref="E45:E47"/>
    <mergeCell ref="F45:F47"/>
    <mergeCell ref="G45:G47"/>
    <mergeCell ref="H45:H47"/>
    <mergeCell ref="I45:I47"/>
    <mergeCell ref="J45:J47"/>
    <mergeCell ref="D48:D50"/>
    <mergeCell ref="E48:E50"/>
    <mergeCell ref="F48:F50"/>
    <mergeCell ref="G48:G50"/>
    <mergeCell ref="H48:H50"/>
    <mergeCell ref="I48:I50"/>
    <mergeCell ref="J48:J50"/>
    <mergeCell ref="P45:P47"/>
    <mergeCell ref="A48:A50"/>
    <mergeCell ref="B48:B50"/>
    <mergeCell ref="O48:O50"/>
    <mergeCell ref="P48:P50"/>
    <mergeCell ref="A45:A47"/>
    <mergeCell ref="K54:K56"/>
    <mergeCell ref="L54:L56"/>
    <mergeCell ref="M54:M56"/>
    <mergeCell ref="N54:N56"/>
    <mergeCell ref="O54:O56"/>
    <mergeCell ref="P54:P56"/>
    <mergeCell ref="N45:N47"/>
    <mergeCell ref="O45:O47"/>
    <mergeCell ref="P51:P53"/>
    <mergeCell ref="A51:A53"/>
    <mergeCell ref="B51:B53"/>
    <mergeCell ref="D51:D53"/>
    <mergeCell ref="E51:E53"/>
    <mergeCell ref="F51:F53"/>
    <mergeCell ref="G51:G53"/>
    <mergeCell ref="H51:H53"/>
    <mergeCell ref="I51:I53"/>
    <mergeCell ref="J51:J53"/>
    <mergeCell ref="A54:A56"/>
    <mergeCell ref="B54:B56"/>
    <mergeCell ref="D54:D56"/>
    <mergeCell ref="E54:E56"/>
    <mergeCell ref="F54:F56"/>
    <mergeCell ref="G54:G56"/>
    <mergeCell ref="H54:H56"/>
    <mergeCell ref="I54:I56"/>
    <mergeCell ref="J54:J56"/>
    <mergeCell ref="L51:L53"/>
    <mergeCell ref="M51:M53"/>
    <mergeCell ref="N51:N53"/>
    <mergeCell ref="M39:M41"/>
    <mergeCell ref="H39:H41"/>
    <mergeCell ref="I39:I41"/>
    <mergeCell ref="J39:J41"/>
    <mergeCell ref="L39:L41"/>
    <mergeCell ref="O39:O41"/>
    <mergeCell ref="O51:O53"/>
    <mergeCell ref="K48:K50"/>
    <mergeCell ref="L48:L50"/>
    <mergeCell ref="K45:K47"/>
    <mergeCell ref="L45:L47"/>
    <mergeCell ref="M45:M47"/>
    <mergeCell ref="M48:M50"/>
    <mergeCell ref="N48:N50"/>
    <mergeCell ref="K51:K53"/>
    <mergeCell ref="O57:O59"/>
    <mergeCell ref="P57:P59"/>
    <mergeCell ref="A60:A62"/>
    <mergeCell ref="B60:B62"/>
    <mergeCell ref="D60:D62"/>
    <mergeCell ref="E60:E62"/>
    <mergeCell ref="F60:F62"/>
    <mergeCell ref="G60:G62"/>
    <mergeCell ref="H60:H62"/>
    <mergeCell ref="I60:I62"/>
    <mergeCell ref="J60:J62"/>
    <mergeCell ref="K60:K62"/>
    <mergeCell ref="L60:L62"/>
    <mergeCell ref="M60:M62"/>
    <mergeCell ref="N60:N62"/>
    <mergeCell ref="O60:O62"/>
    <mergeCell ref="P60:P62"/>
    <mergeCell ref="A57:A59"/>
    <mergeCell ref="B57:B59"/>
    <mergeCell ref="D57:D59"/>
    <mergeCell ref="E57:E59"/>
    <mergeCell ref="F57:F59"/>
    <mergeCell ref="G57:G59"/>
    <mergeCell ref="L57:L59"/>
    <mergeCell ref="M57:M59"/>
    <mergeCell ref="H57:H59"/>
    <mergeCell ref="I57:I59"/>
    <mergeCell ref="J57:J59"/>
    <mergeCell ref="K63:K65"/>
    <mergeCell ref="L63:L65"/>
    <mergeCell ref="M63:M65"/>
    <mergeCell ref="N57:N59"/>
    <mergeCell ref="A63:A65"/>
    <mergeCell ref="B63:B65"/>
    <mergeCell ref="D63:D65"/>
    <mergeCell ref="E63:E65"/>
    <mergeCell ref="F63:F65"/>
    <mergeCell ref="G63:G65"/>
    <mergeCell ref="H63:H65"/>
    <mergeCell ref="I63:I65"/>
    <mergeCell ref="J63:J65"/>
    <mergeCell ref="A66:A68"/>
    <mergeCell ref="B66:B68"/>
    <mergeCell ref="D66:D68"/>
    <mergeCell ref="E66:E68"/>
    <mergeCell ref="F66:F68"/>
    <mergeCell ref="G66:G68"/>
    <mergeCell ref="H66:H68"/>
    <mergeCell ref="I66:I68"/>
    <mergeCell ref="J66:J68"/>
    <mergeCell ref="V57:V59"/>
    <mergeCell ref="V60:V62"/>
    <mergeCell ref="V63:V65"/>
    <mergeCell ref="V66:V68"/>
    <mergeCell ref="C66:C68"/>
    <mergeCell ref="C39:C41"/>
    <mergeCell ref="C42:C44"/>
    <mergeCell ref="C45:C47"/>
    <mergeCell ref="C48:C50"/>
    <mergeCell ref="C51:C53"/>
    <mergeCell ref="C54:C56"/>
    <mergeCell ref="C57:C59"/>
    <mergeCell ref="C60:C62"/>
    <mergeCell ref="C63:C65"/>
    <mergeCell ref="N63:N65"/>
    <mergeCell ref="O63:O65"/>
    <mergeCell ref="P63:P65"/>
    <mergeCell ref="K66:K68"/>
    <mergeCell ref="L66:L68"/>
    <mergeCell ref="M66:M68"/>
    <mergeCell ref="N66:N68"/>
    <mergeCell ref="O66:O68"/>
    <mergeCell ref="P66:P68"/>
    <mergeCell ref="K57:K59"/>
  </mergeCells>
  <conditionalFormatting sqref="K9">
    <cfRule type="cellIs" dxfId="318" priority="238" operator="equal">
      <formula>"Muy Alta"</formula>
    </cfRule>
    <cfRule type="cellIs" dxfId="317" priority="239" operator="equal">
      <formula>"Alta"</formula>
    </cfRule>
    <cfRule type="cellIs" dxfId="316" priority="240" operator="equal">
      <formula>"Media"</formula>
    </cfRule>
    <cfRule type="cellIs" dxfId="315" priority="241" operator="equal">
      <formula>"Baja"</formula>
    </cfRule>
    <cfRule type="cellIs" dxfId="314" priority="242" operator="equal">
      <formula>"Muy Baja"</formula>
    </cfRule>
  </conditionalFormatting>
  <conditionalFormatting sqref="N9">
    <cfRule type="cellIs" dxfId="313" priority="233" operator="equal">
      <formula>"Catastrófico"</formula>
    </cfRule>
    <cfRule type="cellIs" dxfId="312" priority="234" operator="equal">
      <formula>"Mayor"</formula>
    </cfRule>
    <cfRule type="cellIs" dxfId="311" priority="235" operator="equal">
      <formula>"Moderado"</formula>
    </cfRule>
    <cfRule type="cellIs" dxfId="310" priority="236" operator="equal">
      <formula>"Menor"</formula>
    </cfRule>
    <cfRule type="cellIs" dxfId="309" priority="237" operator="equal">
      <formula>"Leve"</formula>
    </cfRule>
  </conditionalFormatting>
  <conditionalFormatting sqref="K12 K15 K18 K21 K24 K27 K30 K33 K36">
    <cfRule type="cellIs" dxfId="308" priority="210" operator="equal">
      <formula>"Muy Alta"</formula>
    </cfRule>
    <cfRule type="cellIs" dxfId="307" priority="211" operator="equal">
      <formula>"Alta"</formula>
    </cfRule>
    <cfRule type="cellIs" dxfId="306" priority="212" operator="equal">
      <formula>"Media"</formula>
    </cfRule>
    <cfRule type="cellIs" dxfId="305" priority="213" operator="equal">
      <formula>"Baja"</formula>
    </cfRule>
    <cfRule type="cellIs" dxfId="304" priority="214" operator="equal">
      <formula>"Muy Baja"</formula>
    </cfRule>
  </conditionalFormatting>
  <conditionalFormatting sqref="K39 K42 K45 K48 K51">
    <cfRule type="cellIs" dxfId="303" priority="158" operator="equal">
      <formula>"Muy Alta"</formula>
    </cfRule>
    <cfRule type="cellIs" dxfId="302" priority="159" operator="equal">
      <formula>"Alta"</formula>
    </cfRule>
    <cfRule type="cellIs" dxfId="301" priority="160" operator="equal">
      <formula>"Media"</formula>
    </cfRule>
    <cfRule type="cellIs" dxfId="300" priority="161" operator="equal">
      <formula>"Baja"</formula>
    </cfRule>
    <cfRule type="cellIs" dxfId="299" priority="162" operator="equal">
      <formula>"Muy Baja"</formula>
    </cfRule>
  </conditionalFormatting>
  <conditionalFormatting sqref="K9:K53">
    <cfRule type="expression" dxfId="298" priority="144">
      <formula>IF($K9="Casi seguro",1,0)</formula>
    </cfRule>
    <cfRule type="expression" dxfId="297" priority="145">
      <formula>IF($K9="Probable",1,0)</formula>
    </cfRule>
    <cfRule type="expression" dxfId="296" priority="146">
      <formula>IF($K9="Posible",1,0)</formula>
    </cfRule>
    <cfRule type="expression" dxfId="295" priority="147">
      <formula>IF($K9="Improbable",1,0)</formula>
    </cfRule>
    <cfRule type="expression" dxfId="294" priority="148">
      <formula>IF($K9="Rara vez",1,0)</formula>
    </cfRule>
  </conditionalFormatting>
  <conditionalFormatting sqref="K12 K15 K18 K21 K24 K27 K30 K33 K36 K39 K42 K45 K48 K51">
    <cfRule type="cellIs" dxfId="293" priority="139" operator="equal">
      <formula>"Muy Alta"</formula>
    </cfRule>
    <cfRule type="cellIs" dxfId="292" priority="140" operator="equal">
      <formula>"Alta"</formula>
    </cfRule>
    <cfRule type="cellIs" dxfId="291" priority="141" operator="equal">
      <formula>"Media"</formula>
    </cfRule>
    <cfRule type="cellIs" dxfId="290" priority="142" operator="equal">
      <formula>"Baja"</formula>
    </cfRule>
    <cfRule type="cellIs" dxfId="289" priority="143" operator="equal">
      <formula>"Muy Baja"</formula>
    </cfRule>
  </conditionalFormatting>
  <conditionalFormatting sqref="K54 K57 K60 K63 K66">
    <cfRule type="cellIs" dxfId="288" priority="106" operator="equal">
      <formula>"Muy Alta"</formula>
    </cfRule>
    <cfRule type="cellIs" dxfId="287" priority="107" operator="equal">
      <formula>"Alta"</formula>
    </cfRule>
    <cfRule type="cellIs" dxfId="286" priority="108" operator="equal">
      <formula>"Media"</formula>
    </cfRule>
    <cfRule type="cellIs" dxfId="285" priority="109" operator="equal">
      <formula>"Baja"</formula>
    </cfRule>
    <cfRule type="cellIs" dxfId="284" priority="110" operator="equal">
      <formula>"Muy Baja"</formula>
    </cfRule>
  </conditionalFormatting>
  <conditionalFormatting sqref="K54:K68">
    <cfRule type="expression" dxfId="283" priority="96">
      <formula>IF($K54="Casi seguro",1,0)</formula>
    </cfRule>
    <cfRule type="expression" dxfId="282" priority="97">
      <formula>IF($K54="Probable",1,0)</formula>
    </cfRule>
    <cfRule type="expression" dxfId="281" priority="98">
      <formula>IF($K54="Posible",1,0)</formula>
    </cfRule>
    <cfRule type="expression" dxfId="280" priority="99">
      <formula>IF($K54="Improbable",1,0)</formula>
    </cfRule>
    <cfRule type="expression" dxfId="279" priority="100">
      <formula>IF($K54="Rara vez",1,0)</formula>
    </cfRule>
  </conditionalFormatting>
  <conditionalFormatting sqref="K54 K57 K60 K63 K66">
    <cfRule type="cellIs" dxfId="278" priority="91" operator="equal">
      <formula>"Muy Alta"</formula>
    </cfRule>
    <cfRule type="cellIs" dxfId="277" priority="92" operator="equal">
      <formula>"Alta"</formula>
    </cfRule>
    <cfRule type="cellIs" dxfId="276" priority="93" operator="equal">
      <formula>"Media"</formula>
    </cfRule>
    <cfRule type="cellIs" dxfId="275" priority="94" operator="equal">
      <formula>"Baja"</formula>
    </cfRule>
    <cfRule type="cellIs" dxfId="274" priority="95" operator="equal">
      <formula>"Muy Baja"</formula>
    </cfRule>
  </conditionalFormatting>
  <conditionalFormatting sqref="N12 N15 N18 N21 N24 N27 N30 N33 N36 N39 N42 N45 N48 N51 N54 N57 N60 N63 N66">
    <cfRule type="cellIs" dxfId="273" priority="33" operator="equal">
      <formula>"Catastrófico"</formula>
    </cfRule>
    <cfRule type="cellIs" dxfId="272" priority="34" operator="equal">
      <formula>"Mayor"</formula>
    </cfRule>
    <cfRule type="cellIs" dxfId="271" priority="35" operator="equal">
      <formula>"Moderado"</formula>
    </cfRule>
    <cfRule type="cellIs" dxfId="270" priority="36" operator="equal">
      <formula>"Menor"</formula>
    </cfRule>
    <cfRule type="cellIs" dxfId="269" priority="37" operator="equal">
      <formula>"Leve"</formula>
    </cfRule>
  </conditionalFormatting>
  <conditionalFormatting sqref="Q9:T68 V9:V68">
    <cfRule type="expression" dxfId="268" priority="30">
      <formula>IF(OR($H9="Corrupción",$H9="Lavado de Activos",$H9="Corrupción en Trámites, OPAs y Consultas de Acceso a la Información Pública",$H9="Financiación del Terrorismo"),1,0)</formula>
    </cfRule>
  </conditionalFormatting>
  <conditionalFormatting sqref="U9:U68">
    <cfRule type="expression" dxfId="267" priority="25">
      <formula>IF(OR($H9="Corrupción",$H9="Lavado de Activos",$H9="Corrupción en Trámites, OPAs y Consultas de Acceso a la Información Pública",$H9="Financiación del Terrorismo"),1,0)</formula>
    </cfRule>
  </conditionalFormatting>
  <conditionalFormatting sqref="P9">
    <cfRule type="cellIs" dxfId="266" priority="13" operator="equal">
      <formula>"Extremo"</formula>
    </cfRule>
    <cfRule type="cellIs" dxfId="265" priority="14" operator="equal">
      <formula>"Alto"</formula>
    </cfRule>
    <cfRule type="cellIs" dxfId="264" priority="15" operator="equal">
      <formula>"Moderado"</formula>
    </cfRule>
    <cfRule type="cellIs" dxfId="263" priority="16" operator="equal">
      <formula>"Bajo"</formula>
    </cfRule>
  </conditionalFormatting>
  <conditionalFormatting sqref="P12">
    <cfRule type="cellIs" dxfId="262" priority="9" operator="equal">
      <formula>"Extremo"</formula>
    </cfRule>
    <cfRule type="cellIs" dxfId="261" priority="10" operator="equal">
      <formula>"Alto"</formula>
    </cfRule>
    <cfRule type="cellIs" dxfId="260" priority="11" operator="equal">
      <formula>"Moderado"</formula>
    </cfRule>
    <cfRule type="cellIs" dxfId="259" priority="12" operator="equal">
      <formula>"Bajo"</formula>
    </cfRule>
  </conditionalFormatting>
  <conditionalFormatting sqref="P15 P18 P21">
    <cfRule type="cellIs" dxfId="258" priority="5" operator="equal">
      <formula>"Extremo"</formula>
    </cfRule>
    <cfRule type="cellIs" dxfId="257" priority="6" operator="equal">
      <formula>"Alto"</formula>
    </cfRule>
    <cfRule type="cellIs" dxfId="256" priority="7" operator="equal">
      <formula>"Moderado"</formula>
    </cfRule>
    <cfRule type="cellIs" dxfId="255" priority="8" operator="equal">
      <formula>"Bajo"</formula>
    </cfRule>
  </conditionalFormatting>
  <conditionalFormatting sqref="P24 P27 P30 P33 P36 P39 P42 P45 P48 P51 P54 P57 P60 P63 P66">
    <cfRule type="cellIs" dxfId="254" priority="1" operator="equal">
      <formula>"Extremo"</formula>
    </cfRule>
    <cfRule type="cellIs" dxfId="253" priority="2" operator="equal">
      <formula>"Alto"</formula>
    </cfRule>
    <cfRule type="cellIs" dxfId="252" priority="3" operator="equal">
      <formula>"Moderado"</formula>
    </cfRule>
    <cfRule type="cellIs" dxfId="251" priority="4" operator="equal">
      <formula>"Bajo"</formula>
    </cfRule>
  </conditionalFormatting>
  <dataValidations count="1">
    <dataValidation type="list" allowBlank="1" showInputMessage="1" showErrorMessage="1" sqref="J9:J68">
      <formula1>IF(OR($H9="Corrupción",$H9="Corrupción en Trámites, OPAs y Consultas de Acceso a la Información Pública",$H9="Lavado de Activos",$H9="Financiación del Terrorismo"),Corrupción,IF($H9="","",Probabilidad))</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Listas!$C$2:$C$8</xm:f>
          </x14:formula1>
          <xm:sqref>I9:I68</xm:sqref>
        </x14:dataValidation>
        <x14:dataValidation type="list" allowBlank="1" showInputMessage="1" showErrorMessage="1">
          <x14:formula1>
            <xm:f>Listas!$A$2:$A$4</xm:f>
          </x14:formula1>
          <xm:sqref>D9:D68</xm:sqref>
        </x14:dataValidation>
        <x14:dataValidation type="list" allowBlank="1" showInputMessage="1" showErrorMessage="1">
          <x14:formula1>
            <xm:f>IF($G9&gt;0,TipoRiesgo,Listas!$R$2)</xm:f>
          </x14:formula1>
          <xm:sqref>H9:H68</xm:sqref>
        </x14:dataValidation>
        <x14:dataValidation type="list" allowBlank="1" showInputMessage="1" showErrorMessage="1">
          <x14:formula1>
            <xm:f>IF(OR($H9="",$H9="Corrupción",$H9="Corrupción en Trámites, OPAs y Consultas de Acceso a la Información Pública",$H9="Lavado de Activos",$H9="Financiación del Terrorismo"),Listas!$AE$2,CriteriosImpacto)</xm:f>
          </x14:formula1>
          <xm:sqref>M9:M68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0"/>
  <sheetViews>
    <sheetView zoomScale="80" zoomScaleNormal="80" workbookViewId="0">
      <pane ySplit="8" topLeftCell="A9" activePane="bottomLeft" state="frozen"/>
      <selection pane="bottomLeft" activeCell="C15" sqref="C15:C17"/>
    </sheetView>
  </sheetViews>
  <sheetFormatPr baseColWidth="10" defaultColWidth="0" defaultRowHeight="16.5" zeroHeight="1" x14ac:dyDescent="0.3"/>
  <cols>
    <col min="1" max="1" width="4" style="8" bestFit="1" customWidth="1"/>
    <col min="2" max="3" width="18.85546875" style="8" customWidth="1"/>
    <col min="4" max="4" width="27.42578125" style="8" customWidth="1"/>
    <col min="5" max="5" width="21.140625" style="8" customWidth="1"/>
    <col min="6" max="6" width="13.85546875" style="8" customWidth="1"/>
    <col min="7" max="7" width="20.28515625" style="8" customWidth="1"/>
    <col min="8" max="8" width="14.5703125" style="8" customWidth="1"/>
    <col min="9" max="9" width="23.28515625" style="8" customWidth="1"/>
    <col min="10" max="10" width="19.7109375" style="8" customWidth="1"/>
    <col min="11" max="11" width="14.7109375" style="8" customWidth="1"/>
    <col min="12" max="12" width="11.28515625" style="8" customWidth="1"/>
    <col min="13" max="13" width="17.5703125" style="8" customWidth="1"/>
    <col min="14" max="14" width="17" style="8" customWidth="1"/>
    <col min="15" max="15" width="19.7109375" style="8" customWidth="1"/>
    <col min="16" max="16" width="16.28515625" style="8" customWidth="1"/>
    <col min="17" max="17" width="15.28515625" style="8" customWidth="1"/>
    <col min="18" max="18" width="11.7109375" style="8" customWidth="1"/>
    <col min="19" max="19" width="10.140625" style="8" customWidth="1"/>
    <col min="20" max="20" width="13.5703125" style="8" customWidth="1"/>
    <col min="21" max="21" width="15.7109375" style="8" customWidth="1"/>
    <col min="22" max="23" width="10.42578125" style="8" customWidth="1"/>
    <col min="24" max="24" width="11.7109375" style="8" customWidth="1"/>
    <col min="25" max="25" width="13.5703125" style="2" customWidth="1"/>
    <col min="26" max="27" width="11.42578125" style="2" customWidth="1"/>
    <col min="28" max="37" width="11.42578125" style="2" hidden="1" customWidth="1"/>
    <col min="38" max="16384" width="11.42578125" style="4" hidden="1"/>
  </cols>
  <sheetData>
    <row r="1" spans="1:37" ht="19.5" customHeight="1" x14ac:dyDescent="0.3">
      <c r="A1" s="142"/>
      <c r="B1" s="142"/>
      <c r="C1" s="138" t="s">
        <v>161</v>
      </c>
      <c r="D1" s="138"/>
      <c r="E1" s="138"/>
      <c r="F1" s="138"/>
      <c r="G1" s="138"/>
      <c r="H1" s="138"/>
      <c r="I1" s="138"/>
      <c r="J1" s="138"/>
      <c r="K1" s="138"/>
      <c r="L1" s="138"/>
      <c r="M1" s="138"/>
      <c r="N1" s="138"/>
      <c r="O1" s="138"/>
      <c r="P1" s="138"/>
      <c r="Q1" s="138"/>
      <c r="R1" s="138"/>
      <c r="S1" s="138"/>
      <c r="T1" s="138"/>
      <c r="U1" s="138"/>
      <c r="V1" s="138"/>
      <c r="W1" s="138"/>
      <c r="X1" s="139" t="s">
        <v>262</v>
      </c>
      <c r="Y1" s="140"/>
      <c r="Z1" s="141"/>
      <c r="AA1" s="3"/>
      <c r="AB1" s="3"/>
      <c r="AC1" s="3"/>
      <c r="AD1" s="3"/>
      <c r="AE1" s="3"/>
      <c r="AF1" s="3"/>
      <c r="AG1" s="3"/>
      <c r="AH1" s="3"/>
      <c r="AI1" s="3"/>
      <c r="AJ1" s="3"/>
      <c r="AK1" s="3"/>
    </row>
    <row r="2" spans="1:37" ht="19.5" customHeight="1" x14ac:dyDescent="0.3">
      <c r="A2" s="142"/>
      <c r="B2" s="142"/>
      <c r="C2" s="138"/>
      <c r="D2" s="138"/>
      <c r="E2" s="138"/>
      <c r="F2" s="138"/>
      <c r="G2" s="138"/>
      <c r="H2" s="138"/>
      <c r="I2" s="138"/>
      <c r="J2" s="138"/>
      <c r="K2" s="138"/>
      <c r="L2" s="138"/>
      <c r="M2" s="138"/>
      <c r="N2" s="138"/>
      <c r="O2" s="138"/>
      <c r="P2" s="138"/>
      <c r="Q2" s="138"/>
      <c r="R2" s="138"/>
      <c r="S2" s="138"/>
      <c r="T2" s="138"/>
      <c r="U2" s="138"/>
      <c r="V2" s="138"/>
      <c r="W2" s="138"/>
      <c r="X2" s="139" t="s">
        <v>345</v>
      </c>
      <c r="Y2" s="140"/>
      <c r="Z2" s="141"/>
      <c r="AA2" s="3"/>
      <c r="AB2" s="3"/>
      <c r="AC2" s="3"/>
      <c r="AD2" s="3"/>
      <c r="AE2" s="3"/>
      <c r="AF2" s="3"/>
      <c r="AG2" s="3"/>
      <c r="AH2" s="3"/>
      <c r="AI2" s="3"/>
      <c r="AJ2" s="3"/>
      <c r="AK2" s="3"/>
    </row>
    <row r="3" spans="1:37" ht="19.5" customHeight="1" x14ac:dyDescent="0.3">
      <c r="A3" s="142"/>
      <c r="B3" s="142"/>
      <c r="C3" s="138"/>
      <c r="D3" s="138"/>
      <c r="E3" s="138"/>
      <c r="F3" s="138"/>
      <c r="G3" s="138"/>
      <c r="H3" s="138"/>
      <c r="I3" s="138"/>
      <c r="J3" s="138"/>
      <c r="K3" s="138"/>
      <c r="L3" s="138"/>
      <c r="M3" s="138"/>
      <c r="N3" s="138"/>
      <c r="O3" s="138"/>
      <c r="P3" s="138"/>
      <c r="Q3" s="138"/>
      <c r="R3" s="138"/>
      <c r="S3" s="138"/>
      <c r="T3" s="138"/>
      <c r="U3" s="138"/>
      <c r="V3" s="138"/>
      <c r="W3" s="138"/>
      <c r="X3" s="139" t="s">
        <v>305</v>
      </c>
      <c r="Y3" s="140"/>
      <c r="Z3" s="141"/>
      <c r="AA3" s="3"/>
      <c r="AB3" s="3"/>
      <c r="AC3" s="3"/>
      <c r="AD3" s="3"/>
      <c r="AE3" s="3"/>
      <c r="AF3" s="3"/>
      <c r="AG3" s="3"/>
      <c r="AH3" s="3"/>
      <c r="AI3" s="3"/>
      <c r="AJ3" s="3"/>
      <c r="AK3" s="3"/>
    </row>
    <row r="4" spans="1:37" ht="19.5" customHeight="1" x14ac:dyDescent="0.3">
      <c r="A4" s="142"/>
      <c r="B4" s="142"/>
      <c r="C4" s="138"/>
      <c r="D4" s="138"/>
      <c r="E4" s="138"/>
      <c r="F4" s="138"/>
      <c r="G4" s="138"/>
      <c r="H4" s="138"/>
      <c r="I4" s="138"/>
      <c r="J4" s="138"/>
      <c r="K4" s="138"/>
      <c r="L4" s="138"/>
      <c r="M4" s="138"/>
      <c r="N4" s="138"/>
      <c r="O4" s="138"/>
      <c r="P4" s="138"/>
      <c r="Q4" s="138"/>
      <c r="R4" s="138"/>
      <c r="S4" s="138"/>
      <c r="T4" s="138"/>
      <c r="U4" s="138"/>
      <c r="V4" s="138"/>
      <c r="W4" s="138"/>
      <c r="X4" s="139" t="s">
        <v>344</v>
      </c>
      <c r="Y4" s="140"/>
      <c r="Z4" s="141"/>
      <c r="AA4" s="3"/>
      <c r="AB4" s="3"/>
      <c r="AC4" s="3"/>
      <c r="AD4" s="3"/>
      <c r="AE4" s="3"/>
      <c r="AF4" s="3"/>
      <c r="AG4" s="3"/>
      <c r="AH4" s="3"/>
      <c r="AI4" s="3"/>
      <c r="AJ4" s="3"/>
      <c r="AK4" s="3"/>
    </row>
    <row r="5" spans="1:37" x14ac:dyDescent="0.3">
      <c r="A5" s="12"/>
      <c r="B5" s="12"/>
      <c r="C5" s="12"/>
      <c r="D5" s="12"/>
      <c r="E5" s="12"/>
      <c r="F5" s="12"/>
      <c r="G5" s="12"/>
      <c r="H5" s="12"/>
      <c r="I5" s="12"/>
      <c r="J5" s="12"/>
      <c r="K5" s="12"/>
      <c r="L5" s="12"/>
      <c r="M5" s="12"/>
      <c r="N5" s="12"/>
      <c r="O5" s="12"/>
      <c r="P5" s="12"/>
      <c r="Q5" s="12"/>
      <c r="R5" s="12"/>
      <c r="S5" s="12"/>
      <c r="T5" s="12"/>
      <c r="U5" s="12"/>
      <c r="V5" s="12"/>
      <c r="W5" s="12"/>
      <c r="X5" s="12"/>
      <c r="Y5" s="3"/>
      <c r="Z5" s="3"/>
      <c r="AA5" s="3"/>
      <c r="AB5" s="3"/>
      <c r="AC5" s="3"/>
      <c r="AD5" s="3"/>
      <c r="AE5" s="3"/>
      <c r="AF5" s="3"/>
      <c r="AG5" s="3"/>
      <c r="AH5" s="3"/>
      <c r="AI5" s="3"/>
      <c r="AJ5" s="3"/>
      <c r="AK5" s="3"/>
    </row>
    <row r="6" spans="1:37" ht="15.75" customHeight="1" x14ac:dyDescent="0.3">
      <c r="A6" s="121" t="s">
        <v>108</v>
      </c>
      <c r="B6" s="121"/>
      <c r="C6" s="121"/>
      <c r="D6" s="121"/>
      <c r="E6" s="121"/>
      <c r="F6" s="121" t="s">
        <v>120</v>
      </c>
      <c r="G6" s="121"/>
      <c r="H6" s="121"/>
      <c r="I6" s="121"/>
      <c r="J6" s="121"/>
      <c r="K6" s="121"/>
      <c r="L6" s="121"/>
      <c r="M6" s="121"/>
      <c r="N6" s="121"/>
      <c r="O6" s="121"/>
      <c r="P6" s="121"/>
      <c r="Q6" s="121"/>
      <c r="R6" s="121"/>
      <c r="S6" s="121"/>
      <c r="T6" s="121"/>
      <c r="U6" s="121"/>
      <c r="V6" s="121"/>
      <c r="W6" s="121"/>
      <c r="X6" s="121"/>
      <c r="Y6" s="122" t="s">
        <v>140</v>
      </c>
      <c r="Z6" s="122" t="s">
        <v>5</v>
      </c>
      <c r="AA6" s="3"/>
      <c r="AB6" s="3"/>
      <c r="AC6" s="3"/>
      <c r="AD6" s="3"/>
      <c r="AE6" s="3"/>
      <c r="AF6" s="3"/>
      <c r="AG6" s="3"/>
      <c r="AH6" s="3"/>
      <c r="AI6" s="3"/>
      <c r="AJ6" s="3"/>
      <c r="AK6" s="3"/>
    </row>
    <row r="7" spans="1:37" ht="18" customHeight="1" x14ac:dyDescent="0.3">
      <c r="A7" s="144" t="s">
        <v>87</v>
      </c>
      <c r="B7" s="123" t="s">
        <v>38</v>
      </c>
      <c r="C7" s="123" t="s">
        <v>308</v>
      </c>
      <c r="D7" s="123" t="s">
        <v>1</v>
      </c>
      <c r="E7" s="123" t="s">
        <v>85</v>
      </c>
      <c r="F7" s="143" t="s">
        <v>126</v>
      </c>
      <c r="G7" s="143" t="s">
        <v>121</v>
      </c>
      <c r="H7" s="143" t="s">
        <v>122</v>
      </c>
      <c r="I7" s="143" t="s">
        <v>123</v>
      </c>
      <c r="J7" s="143" t="s">
        <v>124</v>
      </c>
      <c r="K7" s="143" t="s">
        <v>137</v>
      </c>
      <c r="L7" s="143" t="s">
        <v>125</v>
      </c>
      <c r="M7" s="143" t="s">
        <v>127</v>
      </c>
      <c r="N7" s="143" t="s">
        <v>128</v>
      </c>
      <c r="O7" s="143" t="s">
        <v>138</v>
      </c>
      <c r="P7" s="143" t="s">
        <v>129</v>
      </c>
      <c r="Q7" s="143" t="s">
        <v>130</v>
      </c>
      <c r="R7" s="143" t="s">
        <v>131</v>
      </c>
      <c r="S7" s="143" t="s">
        <v>132</v>
      </c>
      <c r="T7" s="143" t="s">
        <v>133</v>
      </c>
      <c r="U7" s="143" t="s">
        <v>139</v>
      </c>
      <c r="V7" s="143" t="s">
        <v>134</v>
      </c>
      <c r="W7" s="143" t="s">
        <v>135</v>
      </c>
      <c r="X7" s="143" t="s">
        <v>136</v>
      </c>
      <c r="Y7" s="122"/>
      <c r="Z7" s="122"/>
      <c r="AA7" s="3"/>
      <c r="AB7" s="3"/>
      <c r="AC7" s="3"/>
      <c r="AD7" s="3"/>
      <c r="AE7" s="3"/>
      <c r="AF7" s="3"/>
      <c r="AG7" s="3"/>
      <c r="AH7" s="3"/>
      <c r="AI7" s="3"/>
      <c r="AJ7" s="3"/>
      <c r="AK7" s="3"/>
    </row>
    <row r="8" spans="1:37" ht="35.25" customHeight="1" x14ac:dyDescent="0.25">
      <c r="A8" s="144"/>
      <c r="B8" s="123"/>
      <c r="C8" s="123"/>
      <c r="D8" s="123"/>
      <c r="E8" s="123"/>
      <c r="F8" s="143"/>
      <c r="G8" s="143"/>
      <c r="H8" s="143"/>
      <c r="I8" s="143"/>
      <c r="J8" s="143"/>
      <c r="K8" s="143"/>
      <c r="L8" s="143"/>
      <c r="M8" s="143"/>
      <c r="N8" s="143"/>
      <c r="O8" s="143"/>
      <c r="P8" s="143"/>
      <c r="Q8" s="143"/>
      <c r="R8" s="143"/>
      <c r="S8" s="143"/>
      <c r="T8" s="143"/>
      <c r="U8" s="143"/>
      <c r="V8" s="143"/>
      <c r="W8" s="143"/>
      <c r="X8" s="143"/>
      <c r="Y8" s="122"/>
      <c r="Z8" s="122"/>
      <c r="AA8" s="13"/>
      <c r="AB8" s="13"/>
      <c r="AC8" s="13"/>
      <c r="AD8" s="13"/>
      <c r="AE8" s="13"/>
      <c r="AF8" s="13"/>
      <c r="AG8" s="13"/>
      <c r="AH8" s="13"/>
      <c r="AI8" s="13"/>
      <c r="AJ8" s="13"/>
      <c r="AK8" s="13"/>
    </row>
    <row r="9" spans="1:37" ht="16.5" customHeight="1" x14ac:dyDescent="0.25">
      <c r="A9" s="113">
        <v>1</v>
      </c>
      <c r="B9" s="136" t="str">
        <f>IF(OR('2. Identificación del Riesgo'!H9:H11="Corrupción",'2. Identificación del Riesgo'!H9:H11="Lavado de Activos",'2. Identificación del Riesgo'!H9:H11="Financiación del Terrorismo",'2. Identificación del Riesgo'!H9:H11="Corrupción en Trámites, OPAs y Consultas de Acceso a la Información Pública"),'2. Identificación del Riesgo'!B9:B11,
IF('2. Identificación del Riesgo'!H9:H11="","",
IF(OR('2. Identificación del Riesgo'!H9:H11&lt;&gt;"Corrupción",'2. Identificación del Riesgo'!H9:H11&lt;&gt;"Lavado de Activos",'2. Identificación del Riesgo'!H9:H11&lt;&gt;"Financiación del Terrorismo",'2. Identificación del Riesgo'!H9:H11&lt;&gt;"Corrupción en Trámites, OPAs y Consultas de Acceso a la Información Pública"),"No aplica")))</f>
        <v>No aplica</v>
      </c>
      <c r="C9" s="136" t="str">
        <f>IF(OR('2. Identificación del Riesgo'!H9:H11="Corrupción",'2. Identificación del Riesgo'!H9:H11="Lavado de Activos",'2. Identificación del Riesgo'!H9:H11="Financiación del Terrorismo",'2. Identificación del Riesgo'!H9:H11="Corrupción en Trámites, OPAs y Consultas de Acceso a la Información Pública"),'2. Identificación del Riesgo'!C9:C11,
IF('2. Identificación del Riesgo'!H9:H11="","",
IF(OR('2. Identificación del Riesgo'!H9:H11&lt;&gt;"Corrupción",'2. Identificación del Riesgo'!H9:H11&lt;&gt;"Lavado de Activos",'2. Identificación del Riesgo'!H9:H11&lt;&gt;"Financiación del Terrorismo",'2. Identificación del Riesgo'!H9:H11&lt;&gt;"Corrupción en Trámites, OPAs y Consultas de Acceso a la Información Pública"),"No aplica")))</f>
        <v>No aplica</v>
      </c>
      <c r="D9" s="136" t="str">
        <f>IF(OR('2. Identificación del Riesgo'!H9:H11="Corrupción",'2. Identificación del Riesgo'!H9:H11="Lavado de Activos",'2. Identificación del Riesgo'!H9:H11="Financiación del Terrorismo",'2. Identificación del Riesgo'!H9:H11="Corrupción en Trámites, OPAs y Consultas de Acceso a la Información Pública"),'2. Identificación del Riesgo'!G9:G11,
IF('2. Identificación del Riesgo'!H9:H11="","",
IF(OR('2. Identificación del Riesgo'!H9:H11&lt;&gt;"Corrupción",'2. Identificación del Riesgo'!H9:H11&lt;&gt;"Lavado de Activos",'2. Identificación del Riesgo'!H9:H11&lt;&gt;"Financiación del Terrorismo",'2. Identificación del Riesgo'!H9:H11&lt;&gt;"Corrupción en Trámites, OPAs y Consultas de Acceso a la Información Pública"),"No aplica")))</f>
        <v>No aplica</v>
      </c>
      <c r="E9" s="136" t="str">
        <f>IF(OR('2. Identificación del Riesgo'!H9:H11="Corrupción",'2. Identificación del Riesgo'!H9:H11="Lavado de Activos",'2. Identificación del Riesgo'!H9:H11="Financiación del Terrorismo",'2. Identificación del Riesgo'!H9:H11="Corrupción en Trámites, OPAs y Consultas de Acceso a la Información Pública"),'2. Identificación del Riesgo'!H9:H11,
IF('2. Identificación del Riesgo'!H9:H11="","",
IF(OR('2. Identificación del Riesgo'!H9:H11&lt;&gt;"Corrupción",'2. Identificación del Riesgo'!H9:H11&lt;&gt;"Lavado de Activos",'2. Identificación del Riesgo'!H9:H11&lt;&gt;"Financiación del Terrorismo",'2. Identificación del Riesgo'!H9:H11&lt;&gt;"Corrupción en Trámites, OPAs y Consultas de Acceso a la Información Pública"),"No aplica")))</f>
        <v>No aplica</v>
      </c>
      <c r="F9" s="115"/>
      <c r="G9" s="115"/>
      <c r="H9" s="115"/>
      <c r="I9" s="115"/>
      <c r="J9" s="115"/>
      <c r="K9" s="115"/>
      <c r="L9" s="115"/>
      <c r="M9" s="115"/>
      <c r="N9" s="115"/>
      <c r="O9" s="115"/>
      <c r="P9" s="115"/>
      <c r="Q9" s="115"/>
      <c r="R9" s="115"/>
      <c r="S9" s="115"/>
      <c r="T9" s="115"/>
      <c r="U9" s="115"/>
      <c r="V9" s="115"/>
      <c r="W9" s="115"/>
      <c r="X9" s="115"/>
      <c r="Y9" s="114" t="str">
        <f>IF(OR(E9="",E9="No Aplica"),"",COUNTIF(F9:X11,"SI"))</f>
        <v/>
      </c>
      <c r="Z9" s="109" t="str">
        <f>IF(AND(Y9=0,OR(U9="",U9="NO"),OR(E9="Corrupción",E9="Corrupción en Trámites, OPAs y Consultas de Acceso a la Información Pública")),"Moderado",
IF(AND(Y9=0,OR(U9="",U9="NO"),OR(E9="Lavado de Activos",E9="Financiación del Terrorismo")),"Mayor",
IF(AND(U9="SI"),"Catastrófico",
IF(AND(Y9&gt;0,Y9&lt;=11,OR(E9="Lavado de Activos",E9="Financiación del Terrorismo")),"Mayor",
IF(AND(Y9&gt;11,Y9&lt;=19,OR(E9="Lavado de Activos",E9="Financiación del Terrorismo")),"Catastrófico",
IF(AND(Y9&gt;0,Y9&lt;=5,OR(E9="Corrupción",E9="Corrupción en Trámites, OPAs y Consultas de Acceso a la Información Pública")),"Moderado",
IF(AND(Y9&gt;5,Y9&lt;=11,OR(E9="Corrupción",E9="Corrupción en Trámites, OPAs y Consultas de Acceso a la Información Pública")),"Mayor",
IF(AND(Y9&gt;11,Y9&lt;=19,OR(E9="Corrupción",E9="Corrupción en Trámites, OPAs y Consultas de Acceso a la Información Pública")),"Catastrófico",""))))))))</f>
        <v/>
      </c>
      <c r="AA9" s="14"/>
      <c r="AB9" s="14"/>
      <c r="AC9" s="14"/>
      <c r="AD9" s="14"/>
      <c r="AE9" s="14"/>
      <c r="AF9" s="14"/>
      <c r="AG9" s="14"/>
      <c r="AH9" s="14"/>
      <c r="AI9" s="14"/>
      <c r="AJ9" s="14"/>
      <c r="AK9" s="14"/>
    </row>
    <row r="10" spans="1:37" x14ac:dyDescent="0.3">
      <c r="A10" s="113"/>
      <c r="B10" s="136"/>
      <c r="C10" s="136"/>
      <c r="D10" s="136"/>
      <c r="E10" s="136"/>
      <c r="F10" s="115"/>
      <c r="G10" s="115"/>
      <c r="H10" s="115"/>
      <c r="I10" s="115"/>
      <c r="J10" s="115"/>
      <c r="K10" s="115"/>
      <c r="L10" s="115"/>
      <c r="M10" s="115"/>
      <c r="N10" s="115"/>
      <c r="O10" s="115"/>
      <c r="P10" s="115"/>
      <c r="Q10" s="115"/>
      <c r="R10" s="115"/>
      <c r="S10" s="115"/>
      <c r="T10" s="115"/>
      <c r="U10" s="115"/>
      <c r="V10" s="115"/>
      <c r="W10" s="115"/>
      <c r="X10" s="115"/>
      <c r="Y10" s="114"/>
      <c r="Z10" s="109"/>
      <c r="AA10" s="3"/>
      <c r="AB10" s="3"/>
      <c r="AC10" s="3"/>
      <c r="AD10" s="3"/>
      <c r="AE10" s="3"/>
      <c r="AF10" s="3"/>
      <c r="AG10" s="3"/>
      <c r="AH10" s="3"/>
      <c r="AI10" s="3"/>
      <c r="AJ10" s="3"/>
      <c r="AK10" s="3"/>
    </row>
    <row r="11" spans="1:37" x14ac:dyDescent="0.3">
      <c r="A11" s="113"/>
      <c r="B11" s="136"/>
      <c r="C11" s="136"/>
      <c r="D11" s="136"/>
      <c r="E11" s="136"/>
      <c r="F11" s="115"/>
      <c r="G11" s="115"/>
      <c r="H11" s="115"/>
      <c r="I11" s="115"/>
      <c r="J11" s="115"/>
      <c r="K11" s="115"/>
      <c r="L11" s="115"/>
      <c r="M11" s="115"/>
      <c r="N11" s="115"/>
      <c r="O11" s="115"/>
      <c r="P11" s="115"/>
      <c r="Q11" s="115"/>
      <c r="R11" s="115"/>
      <c r="S11" s="115"/>
      <c r="T11" s="115"/>
      <c r="U11" s="115"/>
      <c r="V11" s="115"/>
      <c r="W11" s="115"/>
      <c r="X11" s="115"/>
      <c r="Y11" s="114"/>
      <c r="Z11" s="109"/>
      <c r="AA11" s="3"/>
      <c r="AB11" s="3"/>
      <c r="AC11" s="3"/>
      <c r="AD11" s="3"/>
      <c r="AE11" s="3"/>
      <c r="AF11" s="3"/>
      <c r="AG11" s="3"/>
      <c r="AH11" s="3"/>
      <c r="AI11" s="3"/>
      <c r="AJ11" s="3"/>
      <c r="AK11" s="3"/>
    </row>
    <row r="12" spans="1:37" ht="16.5" customHeight="1" x14ac:dyDescent="0.3">
      <c r="A12" s="113">
        <v>2</v>
      </c>
      <c r="B12" s="136" t="str">
        <f>IF(OR('2. Identificación del Riesgo'!H12:H14="Corrupción",'2. Identificación del Riesgo'!H12:H14="Lavado de Activos",'2. Identificación del Riesgo'!H12:H14="Financiación del Terrorismo",'2. Identificación del Riesgo'!H12:H14="Corrupción en Trámites, OPAs y Consultas de Acceso a la Información Pública"),'2. Identificación del Riesgo'!B12:B14,
IF('2. Identificación del Riesgo'!H12:H14="","",
IF(OR('2. Identificación del Riesgo'!H12:H14&lt;&gt;"Corrupción",'2. Identificación del Riesgo'!H12:H14&lt;&gt;"Lavado de Activos",'2. Identificación del Riesgo'!H12:H14&lt;&gt;"Financiación del Terrorismo",'2. Identificación del Riesgo'!H12:H14&lt;&gt;"Corrupción en Trámites, OPAs y Consultas de Acceso a la Información Pública"),"No aplica")))</f>
        <v>No aplica</v>
      </c>
      <c r="C12" s="136" t="str">
        <f>IF(OR('2. Identificación del Riesgo'!H12:H14="Corrupción",'2. Identificación del Riesgo'!H12:H14="Lavado de Activos",'2. Identificación del Riesgo'!H12:H14="Financiación del Terrorismo",'2. Identificación del Riesgo'!H12:H14="Corrupción en Trámites, OPAs y Consultas de Acceso a la Información Pública"),'2. Identificación del Riesgo'!C12:C14,
IF('2. Identificación del Riesgo'!H12:H14="","",
IF(OR('2. Identificación del Riesgo'!H12:H14&lt;&gt;"Corrupción",'2. Identificación del Riesgo'!H12:H14&lt;&gt;"Lavado de Activos",'2. Identificación del Riesgo'!H12:H14&lt;&gt;"Financiación del Terrorismo",'2. Identificación del Riesgo'!H12:H14&lt;&gt;"Corrupción en Trámites, OPAs y Consultas de Acceso a la Información Pública"),"No aplica")))</f>
        <v>No aplica</v>
      </c>
      <c r="D12" s="136" t="str">
        <f>IF(OR('2. Identificación del Riesgo'!H12:H14="Corrupción",'2. Identificación del Riesgo'!H12:H14="Lavado de Activos",'2. Identificación del Riesgo'!H12:H14="Financiación del Terrorismo",'2. Identificación del Riesgo'!H12:H14="Corrupción en Trámites, OPAs y Consultas de Acceso a la Información Pública"),'2. Identificación del Riesgo'!G12:G14,
IF('2. Identificación del Riesgo'!H12:H14="","",
IF(OR('2. Identificación del Riesgo'!H12:H14&lt;&gt;"Corrupción",'2. Identificación del Riesgo'!H12:H14&lt;&gt;"Lavado de Activos",'2. Identificación del Riesgo'!H12:H14&lt;&gt;"Financiación del Terrorismo",'2. Identificación del Riesgo'!H12:H14&lt;&gt;"Corrupción en Trámites, OPAs y Consultas de Acceso a la Información Pública"),"No aplica")))</f>
        <v>No aplica</v>
      </c>
      <c r="E12" s="136" t="str">
        <f>IF(OR('2. Identificación del Riesgo'!H12:H14="Corrupción",'2. Identificación del Riesgo'!H12:H14="Lavado de Activos",'2. Identificación del Riesgo'!H12:H14="Financiación del Terrorismo",'2. Identificación del Riesgo'!H12:H14="Corrupción en Trámites, OPAs y Consultas de Acceso a la Información Pública"),'2. Identificación del Riesgo'!H12:H14,
IF('2. Identificación del Riesgo'!H12:H14="","",
IF(OR('2. Identificación del Riesgo'!H12:H14&lt;&gt;"Corrupción",'2. Identificación del Riesgo'!H12:H14&lt;&gt;"Lavado de Activos",'2. Identificación del Riesgo'!H12:H14&lt;&gt;"Financiación del Terrorismo",'2. Identificación del Riesgo'!H12:H14&lt;&gt;"Corrupción en Trámites, OPAs y Consultas de Acceso a la Información Pública"),"No aplica")))</f>
        <v>No aplica</v>
      </c>
      <c r="F12" s="115"/>
      <c r="G12" s="115"/>
      <c r="H12" s="115"/>
      <c r="I12" s="115"/>
      <c r="J12" s="115"/>
      <c r="K12" s="115"/>
      <c r="L12" s="115"/>
      <c r="M12" s="115"/>
      <c r="N12" s="115"/>
      <c r="O12" s="115"/>
      <c r="P12" s="115"/>
      <c r="Q12" s="115"/>
      <c r="R12" s="115"/>
      <c r="S12" s="115"/>
      <c r="T12" s="115"/>
      <c r="U12" s="115"/>
      <c r="V12" s="115"/>
      <c r="W12" s="115"/>
      <c r="X12" s="115"/>
      <c r="Y12" s="114" t="str">
        <f t="shared" ref="Y12" si="0">IF(OR(E12="",E12="No Aplica"),"",COUNTIF(F12:X14,"SI"))</f>
        <v/>
      </c>
      <c r="Z12" s="109" t="str">
        <f>IF(AND(Y12=0,OR(U12="",U12="NO"),OR(E12="Corrupción",E12="Corrupción en Trámites, OPAs y Consultas de Acceso a la Información Pública")),"Moderado",
IF(AND(Y12=0,OR(U12="",U12="NO"),OR(E12="Lavado de Activos",E12="Financiación del Terrorismo")),"Mayor",
IF(AND(U12="SI"),"Catastrófico",
IF(AND(Y12&gt;0,Y12&lt;=11,OR(E12="Lavado de Activos",E12="Financiación del Terrorismo")),"Mayor",
IF(AND(Y12&gt;11,Y12&lt;=19,OR(E12="Lavado de Activos",E12="Financiación del Terrorismo")),"Catastrófico",
IF(AND(Y12&gt;0,Y12&lt;=5,OR(E12="Corrupción",E12="Corrupción en Trámites, OPAs y Consultas de Acceso a la Información Pública")),"Moderado",
IF(AND(Y12&gt;5,Y12&lt;=11,OR(E12="Corrupción",E12="Corrupción en Trámites, OPAs y Consultas de Acceso a la Información Pública")),"Mayor",
IF(AND(Y12&gt;11,Y12&lt;=19,OR(E12="Corrupción",E12="Corrupción en Trámites, OPAs y Consultas de Acceso a la Información Pública")),"Catastrófico",""))))))))</f>
        <v/>
      </c>
      <c r="AA12" s="3"/>
      <c r="AB12" s="3"/>
      <c r="AC12" s="3"/>
      <c r="AD12" s="3"/>
      <c r="AE12" s="3"/>
      <c r="AF12" s="3"/>
      <c r="AG12" s="3"/>
      <c r="AH12" s="3"/>
      <c r="AI12" s="3"/>
      <c r="AJ12" s="3"/>
      <c r="AK12" s="3"/>
    </row>
    <row r="13" spans="1:37" x14ac:dyDescent="0.3">
      <c r="A13" s="113"/>
      <c r="B13" s="136"/>
      <c r="C13" s="136"/>
      <c r="D13" s="136"/>
      <c r="E13" s="136"/>
      <c r="F13" s="115"/>
      <c r="G13" s="115"/>
      <c r="H13" s="115"/>
      <c r="I13" s="115"/>
      <c r="J13" s="115"/>
      <c r="K13" s="115"/>
      <c r="L13" s="115"/>
      <c r="M13" s="115"/>
      <c r="N13" s="115"/>
      <c r="O13" s="115"/>
      <c r="P13" s="115"/>
      <c r="Q13" s="115"/>
      <c r="R13" s="115"/>
      <c r="S13" s="115"/>
      <c r="T13" s="115"/>
      <c r="U13" s="115"/>
      <c r="V13" s="115"/>
      <c r="W13" s="115"/>
      <c r="X13" s="115"/>
      <c r="Y13" s="114"/>
      <c r="Z13" s="109"/>
      <c r="AA13" s="3"/>
      <c r="AB13" s="3"/>
      <c r="AC13" s="3"/>
      <c r="AD13" s="3"/>
      <c r="AE13" s="3"/>
      <c r="AF13" s="3"/>
      <c r="AG13" s="3"/>
      <c r="AH13" s="3"/>
      <c r="AI13" s="3"/>
      <c r="AJ13" s="3"/>
      <c r="AK13" s="3"/>
    </row>
    <row r="14" spans="1:37" x14ac:dyDescent="0.3">
      <c r="A14" s="113"/>
      <c r="B14" s="136"/>
      <c r="C14" s="136"/>
      <c r="D14" s="136"/>
      <c r="E14" s="136"/>
      <c r="F14" s="115"/>
      <c r="G14" s="115"/>
      <c r="H14" s="115"/>
      <c r="I14" s="115"/>
      <c r="J14" s="115"/>
      <c r="K14" s="115"/>
      <c r="L14" s="115"/>
      <c r="M14" s="115"/>
      <c r="N14" s="115"/>
      <c r="O14" s="115"/>
      <c r="P14" s="115"/>
      <c r="Q14" s="115"/>
      <c r="R14" s="115"/>
      <c r="S14" s="115"/>
      <c r="T14" s="115"/>
      <c r="U14" s="115"/>
      <c r="V14" s="115"/>
      <c r="W14" s="115"/>
      <c r="X14" s="115"/>
      <c r="Y14" s="114"/>
      <c r="Z14" s="109"/>
      <c r="AA14" s="3"/>
      <c r="AB14" s="3"/>
      <c r="AC14" s="3"/>
      <c r="AD14" s="3"/>
      <c r="AE14" s="3"/>
      <c r="AF14" s="3"/>
      <c r="AG14" s="3"/>
      <c r="AH14" s="3"/>
      <c r="AI14" s="3"/>
      <c r="AJ14" s="3"/>
      <c r="AK14" s="3"/>
    </row>
    <row r="15" spans="1:37" ht="16.5" customHeight="1" x14ac:dyDescent="0.3">
      <c r="A15" s="113">
        <v>3</v>
      </c>
      <c r="B15" s="136" t="str">
        <f>IF(OR('2. Identificación del Riesgo'!H15:H17="Corrupción",'2. Identificación del Riesgo'!H15:H17="Lavado de Activos",'2. Identificación del Riesgo'!H15:H17="Financiación del Terrorismo",'2. Identificación del Riesgo'!H15:H17="Corrupción en Trámites, OPAs y Consultas de Acceso a la Información Pública"),'2. Identificación del Riesgo'!B15:B17,
IF('2. Identificación del Riesgo'!H15:H17="","",
IF(OR('2. Identificación del Riesgo'!H15:H17&lt;&gt;"Corrupción",'2. Identificación del Riesgo'!H15:H17&lt;&gt;"Lavado de Activos",'2. Identificación del Riesgo'!H15:H17&lt;&gt;"Financiación del Terrorismo",'2. Identificación del Riesgo'!H15:H17&lt;&gt;"Corrupción en Trámites, OPAs y Consultas de Acceso a la Información Pública"),"No aplica")))</f>
        <v>Evaluación independiente</v>
      </c>
      <c r="C15" s="136" t="str">
        <f>IF(OR('2. Identificación del Riesgo'!H15:H17="Corrupción",'2. Identificación del Riesgo'!H15:H17="Lavado de Activos",'2. Identificación del Riesgo'!H15:H17="Financiación del Terrorismo",'2. Identificación del Riesgo'!H15:H17="Corrupción en Trámites, OPAs y Consultas de Acceso a la Información Pública"),'2. Identificación del Riesgo'!C15:C17,
IF('2. Identificación del Riesgo'!H15:H17="","",
IF(OR('2. Identificación del Riesgo'!H15:H17&lt;&gt;"Corrupción",'2. Identificación del Riesgo'!H15:H17&lt;&gt;"Lavado de Activos",'2. Identificación del Riesgo'!H15:H17&lt;&gt;"Financiación del Terrorismo",'2. Identificación del Riesgo'!H15:H17&lt;&gt;"Corrupción en Trámites, OPAs y Consultas de Acceso a la Información Pública"),"No aplica")))</f>
        <v>Elaborar, presentar y publicar los informes de
Auditoría Interna y seguimientos y desarrollo
de los roles de la Oficina de Control Interno
(Liderazgo estratégico, enfoque hacia la
prevención, evaluación de la gestión del riesgo,
relación con entes externos de control y el
de evaluación y seguimiento) de acuerdo
al Plan de Auditorías aprobado</v>
      </c>
      <c r="D15" s="136" t="str">
        <f>IF(OR('2. Identificación del Riesgo'!H15:H17="Corrupción",'2. Identificación del Riesgo'!H15:H17="Lavado de Activos",'2. Identificación del Riesgo'!H15:H17="Financiación del Terrorismo",'2. Identificación del Riesgo'!H15:H17="Corrupción en Trámites, OPAs y Consultas de Acceso a la Información Pública"),'2. Identificación del Riesgo'!G15:G17,
IF('2. Identificación del Riesgo'!H15:H17="","",
IF(OR('2. Identificación del Riesgo'!H15:H17&lt;&gt;"Corrupción",'2. Identificación del Riesgo'!H15:H17&lt;&gt;"Lavado de Activos",'2. Identificación del Riesgo'!H15:H17&lt;&gt;"Financiación del Terrorismo",'2. Identificación del Riesgo'!H15:H17&lt;&gt;"Corrupción en Trámites, OPAs y Consultas de Acceso a la Información Pública"),"No aplica")))</f>
        <v>Posibilidad de afectación económica y reputacional por la alteración total o parcial de los resultados de informes de seguimiento, evaluación y/o auditoría producidos por la Oficina de Control Interno, con el fin de evitar la detección de hallazgos, prácticas indebidas, o manejos inapropiados en la gestión institucional, para beneficio propio o particular, debido a la falta de apropiación de los valores institucionales por parte del auditor, desconocimiento del Código de ética del Auditor del IDIGER y  realización de ejercicios de auditoría, seguimientos e informes de ley, con conflictos de interés, ofrecimiento de dádivas a cambio</v>
      </c>
      <c r="E15" s="136" t="str">
        <f>IF(OR('2. Identificación del Riesgo'!H15:H17="Corrupción",'2. Identificación del Riesgo'!H15:H17="Lavado de Activos",'2. Identificación del Riesgo'!H15:H17="Financiación del Terrorismo",'2. Identificación del Riesgo'!H15:H17="Corrupción en Trámites, OPAs y Consultas de Acceso a la Información Pública"),'2. Identificación del Riesgo'!H15:H17,
IF('2. Identificación del Riesgo'!H15:H17="","",
IF(OR('2. Identificación del Riesgo'!H15:H17&lt;&gt;"Corrupción",'2. Identificación del Riesgo'!H15:H17&lt;&gt;"Lavado de Activos",'2. Identificación del Riesgo'!H15:H17&lt;&gt;"Financiación del Terrorismo",'2. Identificación del Riesgo'!H15:H17&lt;&gt;"Corrupción en Trámites, OPAs y Consultas de Acceso a la Información Pública"),"No aplica")))</f>
        <v>Corrupción</v>
      </c>
      <c r="F15" s="115" t="s">
        <v>117</v>
      </c>
      <c r="G15" s="115" t="s">
        <v>117</v>
      </c>
      <c r="H15" s="115" t="s">
        <v>117</v>
      </c>
      <c r="I15" s="115" t="s">
        <v>117</v>
      </c>
      <c r="J15" s="115" t="s">
        <v>117</v>
      </c>
      <c r="K15" s="115" t="s">
        <v>117</v>
      </c>
      <c r="L15" s="115" t="s">
        <v>117</v>
      </c>
      <c r="M15" s="115" t="s">
        <v>117</v>
      </c>
      <c r="N15" s="115" t="s">
        <v>117</v>
      </c>
      <c r="O15" s="115" t="s">
        <v>117</v>
      </c>
      <c r="P15" s="115" t="s">
        <v>117</v>
      </c>
      <c r="Q15" s="115" t="s">
        <v>117</v>
      </c>
      <c r="R15" s="115" t="s">
        <v>117</v>
      </c>
      <c r="S15" s="115" t="s">
        <v>117</v>
      </c>
      <c r="T15" s="115" t="s">
        <v>117</v>
      </c>
      <c r="U15" s="115" t="s">
        <v>117</v>
      </c>
      <c r="V15" s="115" t="s">
        <v>117</v>
      </c>
      <c r="W15" s="115" t="s">
        <v>117</v>
      </c>
      <c r="X15" s="115" t="s">
        <v>117</v>
      </c>
      <c r="Y15" s="114">
        <f t="shared" ref="Y15" si="1">IF(OR(E15="",E15="No Aplica"),"",COUNTIF(F15:X17,"SI"))</f>
        <v>19</v>
      </c>
      <c r="Z15" s="109" t="str">
        <f>IF(AND(Y15=0,OR(U15="",U15="NO"),OR(E15="Corrupción",E15="Corrupción en Trámites, OPAs y Consultas de Acceso a la Información Pública")),"Moderado",
IF(AND(Y15=0,OR(U15="",U15="NO"),OR(E15="Lavado de Activos",E15="Financiación del Terrorismo")),"Mayor",
IF(AND(U15="SI"),"Catastrófico",
IF(AND(Y15&gt;0,Y15&lt;=11,OR(E15="Lavado de Activos",E15="Financiación del Terrorismo")),"Mayor",
IF(AND(Y15&gt;11,Y15&lt;=19,OR(E15="Lavado de Activos",E15="Financiación del Terrorismo")),"Catastrófico",
IF(AND(Y15&gt;0,Y15&lt;=5,OR(E15="Corrupción",E15="Corrupción en Trámites, OPAs y Consultas de Acceso a la Información Pública")),"Moderado",
IF(AND(Y15&gt;5,Y15&lt;=11,OR(E15="Corrupción",E15="Corrupción en Trámites, OPAs y Consultas de Acceso a la Información Pública")),"Mayor",
IF(AND(Y15&gt;11,Y15&lt;=19,OR(E15="Corrupción",E15="Corrupción en Trámites, OPAs y Consultas de Acceso a la Información Pública")),"Catastrófico",""))))))))</f>
        <v>Catastrófico</v>
      </c>
      <c r="AA15" s="3"/>
      <c r="AB15" s="3"/>
      <c r="AC15" s="3"/>
      <c r="AD15" s="3"/>
      <c r="AE15" s="3"/>
      <c r="AF15" s="3"/>
      <c r="AG15" s="3"/>
      <c r="AH15" s="3"/>
      <c r="AI15" s="3"/>
      <c r="AJ15" s="3"/>
      <c r="AK15" s="3"/>
    </row>
    <row r="16" spans="1:37" x14ac:dyDescent="0.3">
      <c r="A16" s="113"/>
      <c r="B16" s="136"/>
      <c r="C16" s="136"/>
      <c r="D16" s="136"/>
      <c r="E16" s="136"/>
      <c r="F16" s="115"/>
      <c r="G16" s="115"/>
      <c r="H16" s="115"/>
      <c r="I16" s="115"/>
      <c r="J16" s="115"/>
      <c r="K16" s="115"/>
      <c r="L16" s="115"/>
      <c r="M16" s="115"/>
      <c r="N16" s="115"/>
      <c r="O16" s="115"/>
      <c r="P16" s="115"/>
      <c r="Q16" s="115"/>
      <c r="R16" s="115"/>
      <c r="S16" s="115"/>
      <c r="T16" s="115"/>
      <c r="U16" s="115"/>
      <c r="V16" s="115"/>
      <c r="W16" s="115"/>
      <c r="X16" s="115"/>
      <c r="Y16" s="114"/>
      <c r="Z16" s="109"/>
      <c r="AA16" s="3"/>
      <c r="AB16" s="3"/>
      <c r="AC16" s="3"/>
      <c r="AD16" s="3"/>
      <c r="AE16" s="3"/>
      <c r="AF16" s="3"/>
      <c r="AG16" s="3"/>
      <c r="AH16" s="3"/>
      <c r="AI16" s="3"/>
      <c r="AJ16" s="3"/>
      <c r="AK16" s="3"/>
    </row>
    <row r="17" spans="1:37" x14ac:dyDescent="0.3">
      <c r="A17" s="113"/>
      <c r="B17" s="136"/>
      <c r="C17" s="136"/>
      <c r="D17" s="136"/>
      <c r="E17" s="136"/>
      <c r="F17" s="115"/>
      <c r="G17" s="115"/>
      <c r="H17" s="115"/>
      <c r="I17" s="115"/>
      <c r="J17" s="115"/>
      <c r="K17" s="115"/>
      <c r="L17" s="115"/>
      <c r="M17" s="115"/>
      <c r="N17" s="115"/>
      <c r="O17" s="115"/>
      <c r="P17" s="115"/>
      <c r="Q17" s="115"/>
      <c r="R17" s="115"/>
      <c r="S17" s="115"/>
      <c r="T17" s="115"/>
      <c r="U17" s="115"/>
      <c r="V17" s="115"/>
      <c r="W17" s="115"/>
      <c r="X17" s="115"/>
      <c r="Y17" s="114"/>
      <c r="Z17" s="109"/>
      <c r="AA17" s="3"/>
      <c r="AB17" s="3"/>
      <c r="AC17" s="3"/>
      <c r="AD17" s="3"/>
      <c r="AE17" s="3"/>
      <c r="AF17" s="3"/>
      <c r="AG17" s="3"/>
      <c r="AH17" s="3"/>
      <c r="AI17" s="3"/>
      <c r="AJ17" s="3"/>
      <c r="AK17" s="3"/>
    </row>
    <row r="18" spans="1:37" ht="16.5" customHeight="1" x14ac:dyDescent="0.3">
      <c r="A18" s="113">
        <v>4</v>
      </c>
      <c r="B18" s="136" t="str">
        <f>IF(OR('2. Identificación del Riesgo'!H18:H20="Corrupción",'2. Identificación del Riesgo'!H18:H20="Lavado de Activos",'2. Identificación del Riesgo'!H18:H20="Financiación del Terrorismo",'2. Identificación del Riesgo'!H18:H20="Corrupción en Trámites, OPAs y Consultas de Acceso a la Información Pública"),'2. Identificación del Riesgo'!B18:B20,
IF('2. Identificación del Riesgo'!H18:H20="","",
IF(OR('2. Identificación del Riesgo'!H18:H20&lt;&gt;"Corrupción",'2. Identificación del Riesgo'!H18:H20&lt;&gt;"Lavado de Activos",'2. Identificación del Riesgo'!H18:H20&lt;&gt;"Financiación del Terrorismo",'2. Identificación del Riesgo'!H18:H20&lt;&gt;"Corrupción en Trámites, OPAs y Consultas de Acceso a la Información Pública"),"No aplica")))</f>
        <v/>
      </c>
      <c r="C18" s="136" t="str">
        <f>IF(OR('2. Identificación del Riesgo'!H18:H20="Corrupción",'2. Identificación del Riesgo'!H18:H20="Lavado de Activos",'2. Identificación del Riesgo'!H18:H20="Financiación del Terrorismo",'2. Identificación del Riesgo'!H18:H20="Corrupción en Trámites, OPAs y Consultas de Acceso a la Información Pública"),'2. Identificación del Riesgo'!C18:C20,
IF('2. Identificación del Riesgo'!H18:H20="","",
IF(OR('2. Identificación del Riesgo'!H18:H20&lt;&gt;"Corrupción",'2. Identificación del Riesgo'!H18:H20&lt;&gt;"Lavado de Activos",'2. Identificación del Riesgo'!H18:H20&lt;&gt;"Financiación del Terrorismo",'2. Identificación del Riesgo'!H18:H20&lt;&gt;"Corrupción en Trámites, OPAs y Consultas de Acceso a la Información Pública"),"No aplica")))</f>
        <v/>
      </c>
      <c r="D18" s="136" t="str">
        <f>IF(OR('2. Identificación del Riesgo'!H18:H20="Corrupción",'2. Identificación del Riesgo'!H18:H20="Lavado de Activos",'2. Identificación del Riesgo'!H18:H20="Financiación del Terrorismo",'2. Identificación del Riesgo'!H18:H20="Corrupción en Trámites, OPAs y Consultas de Acceso a la Información Pública"),'2. Identificación del Riesgo'!G18:G20,
IF('2. Identificación del Riesgo'!H18:H20="","",
IF(OR('2. Identificación del Riesgo'!H18:H20&lt;&gt;"Corrupción",'2. Identificación del Riesgo'!H18:H20&lt;&gt;"Lavado de Activos",'2. Identificación del Riesgo'!H18:H20&lt;&gt;"Financiación del Terrorismo",'2. Identificación del Riesgo'!H18:H20&lt;&gt;"Corrupción en Trámites, OPAs y Consultas de Acceso a la Información Pública"),"No aplica")))</f>
        <v/>
      </c>
      <c r="E18" s="136" t="str">
        <f>IF(OR('2. Identificación del Riesgo'!H18:H20="Corrupción",'2. Identificación del Riesgo'!H18:H20="Lavado de Activos",'2. Identificación del Riesgo'!H18:H20="Financiación del Terrorismo",'2. Identificación del Riesgo'!H18:H20="Corrupción en Trámites, OPAs y Consultas de Acceso a la Información Pública"),'2. Identificación del Riesgo'!H18:H20,
IF('2. Identificación del Riesgo'!H18:H20="","",
IF(OR('2. Identificación del Riesgo'!H18:H20&lt;&gt;"Corrupción",'2. Identificación del Riesgo'!H18:H20&lt;&gt;"Lavado de Activos",'2. Identificación del Riesgo'!H18:H20&lt;&gt;"Financiación del Terrorismo",'2. Identificación del Riesgo'!H18:H20&lt;&gt;"Corrupción en Trámites, OPAs y Consultas de Acceso a la Información Pública"),"No aplica")))</f>
        <v/>
      </c>
      <c r="F18" s="115"/>
      <c r="G18" s="115"/>
      <c r="H18" s="115"/>
      <c r="I18" s="115"/>
      <c r="J18" s="115"/>
      <c r="K18" s="115"/>
      <c r="L18" s="115"/>
      <c r="M18" s="115"/>
      <c r="N18" s="115"/>
      <c r="O18" s="115"/>
      <c r="P18" s="115"/>
      <c r="Q18" s="115"/>
      <c r="R18" s="115"/>
      <c r="S18" s="115"/>
      <c r="T18" s="115"/>
      <c r="U18" s="115"/>
      <c r="V18" s="115"/>
      <c r="W18" s="115"/>
      <c r="X18" s="115"/>
      <c r="Y18" s="114" t="str">
        <f t="shared" ref="Y18" si="2">IF(OR(E18="",E18="No Aplica"),"",COUNTIF(F18:X20,"SI"))</f>
        <v/>
      </c>
      <c r="Z18" s="109" t="str">
        <f>IF(AND(Y18=0,OR(U18="",U18="NO"),OR(E18="Corrupción",E18="Corrupción en Trámites, OPAs y Consultas de Acceso a la Información Pública")),"Moderado",
IF(AND(Y18=0,OR(U18="",U18="NO"),OR(E18="Lavado de Activos",E18="Financiación del Terrorismo")),"Mayor",
IF(AND(U18="SI"),"Catastrófico",
IF(AND(Y18&gt;0,Y18&lt;=11,OR(E18="Lavado de Activos",E18="Financiación del Terrorismo")),"Mayor",
IF(AND(Y18&gt;11,Y18&lt;=19,OR(E18="Lavado de Activos",E18="Financiación del Terrorismo")),"Catastrófico",
IF(AND(Y18&gt;0,Y18&lt;=5,OR(E18="Corrupción",E18="Corrupción en Trámites, OPAs y Consultas de Acceso a la Información Pública")),"Moderado",
IF(AND(Y18&gt;5,Y18&lt;=11,OR(E18="Corrupción",E18="Corrupción en Trámites, OPAs y Consultas de Acceso a la Información Pública")),"Mayor",
IF(AND(Y18&gt;11,Y18&lt;=19,OR(E18="Corrupción",E18="Corrupción en Trámites, OPAs y Consultas de Acceso a la Información Pública")),"Catastrófico",""))))))))</f>
        <v/>
      </c>
      <c r="AA18" s="3"/>
      <c r="AB18" s="3"/>
      <c r="AC18" s="3"/>
      <c r="AD18" s="3"/>
      <c r="AE18" s="3"/>
      <c r="AF18" s="3"/>
      <c r="AG18" s="3"/>
      <c r="AH18" s="3"/>
      <c r="AI18" s="3"/>
      <c r="AJ18" s="3"/>
      <c r="AK18" s="3"/>
    </row>
    <row r="19" spans="1:37" x14ac:dyDescent="0.3">
      <c r="A19" s="113"/>
      <c r="B19" s="136"/>
      <c r="C19" s="136"/>
      <c r="D19" s="136"/>
      <c r="E19" s="136"/>
      <c r="F19" s="115"/>
      <c r="G19" s="115"/>
      <c r="H19" s="115"/>
      <c r="I19" s="115"/>
      <c r="J19" s="115"/>
      <c r="K19" s="115"/>
      <c r="L19" s="115"/>
      <c r="M19" s="115"/>
      <c r="N19" s="115"/>
      <c r="O19" s="115"/>
      <c r="P19" s="115"/>
      <c r="Q19" s="115"/>
      <c r="R19" s="115"/>
      <c r="S19" s="115"/>
      <c r="T19" s="115"/>
      <c r="U19" s="115"/>
      <c r="V19" s="115"/>
      <c r="W19" s="115"/>
      <c r="X19" s="115"/>
      <c r="Y19" s="114"/>
      <c r="Z19" s="109"/>
      <c r="AA19" s="3"/>
      <c r="AB19" s="3"/>
      <c r="AC19" s="3"/>
      <c r="AD19" s="3"/>
      <c r="AE19" s="3"/>
      <c r="AF19" s="3"/>
      <c r="AG19" s="3"/>
      <c r="AH19" s="3"/>
      <c r="AI19" s="3"/>
      <c r="AJ19" s="3"/>
      <c r="AK19" s="3"/>
    </row>
    <row r="20" spans="1:37" x14ac:dyDescent="0.3">
      <c r="A20" s="113"/>
      <c r="B20" s="136"/>
      <c r="C20" s="136"/>
      <c r="D20" s="136"/>
      <c r="E20" s="136"/>
      <c r="F20" s="115"/>
      <c r="G20" s="115"/>
      <c r="H20" s="115"/>
      <c r="I20" s="115"/>
      <c r="J20" s="115"/>
      <c r="K20" s="115"/>
      <c r="L20" s="115"/>
      <c r="M20" s="115"/>
      <c r="N20" s="115"/>
      <c r="O20" s="115"/>
      <c r="P20" s="115"/>
      <c r="Q20" s="115"/>
      <c r="R20" s="115"/>
      <c r="S20" s="115"/>
      <c r="T20" s="115"/>
      <c r="U20" s="115"/>
      <c r="V20" s="115"/>
      <c r="W20" s="115"/>
      <c r="X20" s="115"/>
      <c r="Y20" s="114"/>
      <c r="Z20" s="109"/>
      <c r="AA20" s="3"/>
      <c r="AB20" s="3"/>
      <c r="AC20" s="3"/>
      <c r="AD20" s="3"/>
      <c r="AE20" s="3"/>
      <c r="AF20" s="3"/>
      <c r="AG20" s="3"/>
      <c r="AH20" s="3"/>
      <c r="AI20" s="3"/>
      <c r="AJ20" s="3"/>
      <c r="AK20" s="3"/>
    </row>
    <row r="21" spans="1:37" ht="16.5" customHeight="1" x14ac:dyDescent="0.3">
      <c r="A21" s="113">
        <v>5</v>
      </c>
      <c r="B21" s="136" t="str">
        <f>IF(OR('2. Identificación del Riesgo'!H21:H23="Corrupción",'2. Identificación del Riesgo'!H21:H23="Lavado de Activos",'2. Identificación del Riesgo'!H21:H23="Financiación del Terrorismo",'2. Identificación del Riesgo'!H21:H23="Corrupción en Trámites, OPAs y Consultas de Acceso a la Información Pública"),'2. Identificación del Riesgo'!B21:B23,
IF('2. Identificación del Riesgo'!H21:H23="","",
IF(OR('2. Identificación del Riesgo'!H21:H23&lt;&gt;"Corrupción",'2. Identificación del Riesgo'!H21:H23&lt;&gt;"Lavado de Activos",'2. Identificación del Riesgo'!H21:H23&lt;&gt;"Financiación del Terrorismo",'2. Identificación del Riesgo'!H21:H23&lt;&gt;"Corrupción en Trámites, OPAs y Consultas de Acceso a la Información Pública"),"No aplica")))</f>
        <v/>
      </c>
      <c r="C21" s="136" t="str">
        <f>IF(OR('2. Identificación del Riesgo'!H21:H23="Corrupción",'2. Identificación del Riesgo'!H21:H23="Lavado de Activos",'2. Identificación del Riesgo'!H21:H23="Financiación del Terrorismo",'2. Identificación del Riesgo'!H21:H23="Corrupción en Trámites, OPAs y Consultas de Acceso a la Información Pública"),'2. Identificación del Riesgo'!C21:C23,
IF('2. Identificación del Riesgo'!H21:H23="","",
IF(OR('2. Identificación del Riesgo'!H21:H23&lt;&gt;"Corrupción",'2. Identificación del Riesgo'!H21:H23&lt;&gt;"Lavado de Activos",'2. Identificación del Riesgo'!H21:H23&lt;&gt;"Financiación del Terrorismo",'2. Identificación del Riesgo'!H21:H23&lt;&gt;"Corrupción en Trámites, OPAs y Consultas de Acceso a la Información Pública"),"No aplica")))</f>
        <v/>
      </c>
      <c r="D21" s="136" t="str">
        <f>IF(OR('2. Identificación del Riesgo'!H21:H23="Corrupción",'2. Identificación del Riesgo'!H21:H23="Lavado de Activos",'2. Identificación del Riesgo'!H21:H23="Financiación del Terrorismo",'2. Identificación del Riesgo'!H21:H23="Corrupción en Trámites, OPAs y Consultas de Acceso a la Información Pública"),'2. Identificación del Riesgo'!G21:G23,
IF('2. Identificación del Riesgo'!H21:H23="","",
IF(OR('2. Identificación del Riesgo'!H21:H23&lt;&gt;"Corrupción",'2. Identificación del Riesgo'!H21:H23&lt;&gt;"Lavado de Activos",'2. Identificación del Riesgo'!H21:H23&lt;&gt;"Financiación del Terrorismo",'2. Identificación del Riesgo'!H21:H23&lt;&gt;"Corrupción en Trámites, OPAs y Consultas de Acceso a la Información Pública"),"No aplica")))</f>
        <v/>
      </c>
      <c r="E21" s="136" t="str">
        <f>IF(OR('2. Identificación del Riesgo'!H21:H23="Corrupción",'2. Identificación del Riesgo'!H21:H23="Lavado de Activos",'2. Identificación del Riesgo'!H21:H23="Financiación del Terrorismo",'2. Identificación del Riesgo'!H21:H23="Corrupción en Trámites, OPAs y Consultas de Acceso a la Información Pública"),'2. Identificación del Riesgo'!H21:H23,
IF('2. Identificación del Riesgo'!H21:H23="","",
IF(OR('2. Identificación del Riesgo'!H21:H23&lt;&gt;"Corrupción",'2. Identificación del Riesgo'!H21:H23&lt;&gt;"Lavado de Activos",'2. Identificación del Riesgo'!H21:H23&lt;&gt;"Financiación del Terrorismo",'2. Identificación del Riesgo'!H21:H23&lt;&gt;"Corrupción en Trámites, OPAs y Consultas de Acceso a la Información Pública"),"No aplica")))</f>
        <v/>
      </c>
      <c r="F21" s="115"/>
      <c r="G21" s="115"/>
      <c r="H21" s="115"/>
      <c r="I21" s="115"/>
      <c r="J21" s="115"/>
      <c r="K21" s="115"/>
      <c r="L21" s="115"/>
      <c r="M21" s="115"/>
      <c r="N21" s="115"/>
      <c r="O21" s="115"/>
      <c r="P21" s="115"/>
      <c r="Q21" s="115"/>
      <c r="R21" s="115"/>
      <c r="S21" s="115"/>
      <c r="T21" s="115"/>
      <c r="U21" s="115"/>
      <c r="V21" s="115"/>
      <c r="W21" s="115"/>
      <c r="X21" s="115"/>
      <c r="Y21" s="114" t="str">
        <f t="shared" ref="Y21" si="3">IF(OR(E21="",E21="No Aplica"),"",COUNTIF(F21:X23,"SI"))</f>
        <v/>
      </c>
      <c r="Z21" s="109" t="str">
        <f>IF(AND(Y21=0,OR(U21="",U21="NO"),OR(E21="Corrupción",E21="Corrupción en Trámites, OPAs y Consultas de Acceso a la Información Pública")),"Moderado",
IF(AND(Y21=0,OR(U21="",U21="NO"),OR(E21="Lavado de Activos",E21="Financiación del Terrorismo")),"Mayor",
IF(AND(U21="SI"),"Catastrófico",
IF(AND(Y21&gt;0,Y21&lt;=11,OR(E21="Lavado de Activos",E21="Financiación del Terrorismo")),"Mayor",
IF(AND(Y21&gt;11,Y21&lt;=19,OR(E21="Lavado de Activos",E21="Financiación del Terrorismo")),"Catastrófico",
IF(AND(Y21&gt;0,Y21&lt;=5,OR(E21="Corrupción",E21="Corrupción en Trámites, OPAs y Consultas de Acceso a la Información Pública")),"Moderado",
IF(AND(Y21&gt;5,Y21&lt;=11,OR(E21="Corrupción",E21="Corrupción en Trámites, OPAs y Consultas de Acceso a la Información Pública")),"Mayor",
IF(AND(Y21&gt;11,Y21&lt;=19,OR(E21="Corrupción",E21="Corrupción en Trámites, OPAs y Consultas de Acceso a la Información Pública")),"Catastrófico",""))))))))</f>
        <v/>
      </c>
      <c r="AA21" s="3"/>
      <c r="AB21" s="3"/>
      <c r="AC21" s="3"/>
      <c r="AD21" s="3"/>
      <c r="AE21" s="3"/>
      <c r="AF21" s="3"/>
      <c r="AG21" s="3"/>
      <c r="AH21" s="3"/>
      <c r="AI21" s="3"/>
      <c r="AJ21" s="3"/>
      <c r="AK21" s="3"/>
    </row>
    <row r="22" spans="1:37" x14ac:dyDescent="0.3">
      <c r="A22" s="113"/>
      <c r="B22" s="136"/>
      <c r="C22" s="136"/>
      <c r="D22" s="136"/>
      <c r="E22" s="136"/>
      <c r="F22" s="115"/>
      <c r="G22" s="115"/>
      <c r="H22" s="115"/>
      <c r="I22" s="115"/>
      <c r="J22" s="115"/>
      <c r="K22" s="115"/>
      <c r="L22" s="115"/>
      <c r="M22" s="115"/>
      <c r="N22" s="115"/>
      <c r="O22" s="115"/>
      <c r="P22" s="115"/>
      <c r="Q22" s="115"/>
      <c r="R22" s="115"/>
      <c r="S22" s="115"/>
      <c r="T22" s="115"/>
      <c r="U22" s="115"/>
      <c r="V22" s="115"/>
      <c r="W22" s="115"/>
      <c r="X22" s="115"/>
      <c r="Y22" s="114"/>
      <c r="Z22" s="109"/>
      <c r="AA22" s="3"/>
      <c r="AB22" s="3"/>
      <c r="AC22" s="3"/>
      <c r="AD22" s="3"/>
      <c r="AE22" s="3"/>
      <c r="AF22" s="3"/>
      <c r="AG22" s="3"/>
      <c r="AH22" s="3"/>
      <c r="AI22" s="3"/>
      <c r="AJ22" s="3"/>
      <c r="AK22" s="3"/>
    </row>
    <row r="23" spans="1:37" x14ac:dyDescent="0.3">
      <c r="A23" s="113"/>
      <c r="B23" s="136"/>
      <c r="C23" s="136"/>
      <c r="D23" s="136"/>
      <c r="E23" s="136"/>
      <c r="F23" s="115"/>
      <c r="G23" s="115"/>
      <c r="H23" s="115"/>
      <c r="I23" s="115"/>
      <c r="J23" s="115"/>
      <c r="K23" s="115"/>
      <c r="L23" s="115"/>
      <c r="M23" s="115"/>
      <c r="N23" s="115"/>
      <c r="O23" s="115"/>
      <c r="P23" s="115"/>
      <c r="Q23" s="115"/>
      <c r="R23" s="115"/>
      <c r="S23" s="115"/>
      <c r="T23" s="115"/>
      <c r="U23" s="115"/>
      <c r="V23" s="115"/>
      <c r="W23" s="115"/>
      <c r="X23" s="115"/>
      <c r="Y23" s="114"/>
      <c r="Z23" s="109"/>
      <c r="AA23" s="3"/>
      <c r="AB23" s="3"/>
      <c r="AC23" s="3"/>
      <c r="AD23" s="3"/>
      <c r="AE23" s="3"/>
      <c r="AF23" s="3"/>
      <c r="AG23" s="3"/>
      <c r="AH23" s="3"/>
      <c r="AI23" s="3"/>
      <c r="AJ23" s="3"/>
      <c r="AK23" s="3"/>
    </row>
    <row r="24" spans="1:37" ht="16.5" customHeight="1" x14ac:dyDescent="0.3">
      <c r="A24" s="113">
        <v>6</v>
      </c>
      <c r="B24" s="136" t="str">
        <f>IF(OR('2. Identificación del Riesgo'!H24:H26="Corrupción",'2. Identificación del Riesgo'!H24:H26="Lavado de Activos",'2. Identificación del Riesgo'!H24:H26="Financiación del Terrorismo",'2. Identificación del Riesgo'!H24:H26="Corrupción en Trámites, OPAs y Consultas de Acceso a la Información Pública"),'2. Identificación del Riesgo'!B24:B26,
IF('2. Identificación del Riesgo'!H24:H26="","",
IF(OR('2. Identificación del Riesgo'!H24:H26&lt;&gt;"Corrupción",'2. Identificación del Riesgo'!H24:H26&lt;&gt;"Lavado de Activos",'2. Identificación del Riesgo'!H24:H26&lt;&gt;"Financiación del Terrorismo",'2. Identificación del Riesgo'!H24:H26&lt;&gt;"Corrupción en Trámites, OPAs y Consultas de Acceso a la Información Pública"),"No aplica")))</f>
        <v/>
      </c>
      <c r="C24" s="136" t="str">
        <f>IF(OR('2. Identificación del Riesgo'!H24:H26="Corrupción",'2. Identificación del Riesgo'!H24:H26="Lavado de Activos",'2. Identificación del Riesgo'!H24:H26="Financiación del Terrorismo",'2. Identificación del Riesgo'!H24:H26="Corrupción en Trámites, OPAs y Consultas de Acceso a la Información Pública"),'2. Identificación del Riesgo'!C24:C26,
IF('2. Identificación del Riesgo'!H24:H26="","",
IF(OR('2. Identificación del Riesgo'!H24:H26&lt;&gt;"Corrupción",'2. Identificación del Riesgo'!H24:H26&lt;&gt;"Lavado de Activos",'2. Identificación del Riesgo'!H24:H26&lt;&gt;"Financiación del Terrorismo",'2. Identificación del Riesgo'!H24:H26&lt;&gt;"Corrupción en Trámites, OPAs y Consultas de Acceso a la Información Pública"),"No aplica")))</f>
        <v/>
      </c>
      <c r="D24" s="136" t="str">
        <f>IF(OR('2. Identificación del Riesgo'!H24:H26="Corrupción",'2. Identificación del Riesgo'!H24:H26="Lavado de Activos",'2. Identificación del Riesgo'!H24:H26="Financiación del Terrorismo",'2. Identificación del Riesgo'!H24:H26="Corrupción en Trámites, OPAs y Consultas de Acceso a la Información Pública"),'2. Identificación del Riesgo'!G24:G26,
IF('2. Identificación del Riesgo'!H24:H26="","",
IF(OR('2. Identificación del Riesgo'!H24:H26&lt;&gt;"Corrupción",'2. Identificación del Riesgo'!H24:H26&lt;&gt;"Lavado de Activos",'2. Identificación del Riesgo'!H24:H26&lt;&gt;"Financiación del Terrorismo",'2. Identificación del Riesgo'!H24:H26&lt;&gt;"Corrupción en Trámites, OPAs y Consultas de Acceso a la Información Pública"),"No aplica")))</f>
        <v/>
      </c>
      <c r="E24" s="136" t="str">
        <f>IF(OR('2. Identificación del Riesgo'!H24:H26="Corrupción",'2. Identificación del Riesgo'!H24:H26="Lavado de Activos",'2. Identificación del Riesgo'!H24:H26="Financiación del Terrorismo",'2. Identificación del Riesgo'!H24:H26="Corrupción en Trámites, OPAs y Consultas de Acceso a la Información Pública"),'2. Identificación del Riesgo'!H24:H26,
IF('2. Identificación del Riesgo'!H24:H26="","",
IF(OR('2. Identificación del Riesgo'!H24:H26&lt;&gt;"Corrupción",'2. Identificación del Riesgo'!H24:H26&lt;&gt;"Lavado de Activos",'2. Identificación del Riesgo'!H24:H26&lt;&gt;"Financiación del Terrorismo",'2. Identificación del Riesgo'!H24:H26&lt;&gt;"Corrupción en Trámites, OPAs y Consultas de Acceso a la Información Pública"),"No aplica")))</f>
        <v/>
      </c>
      <c r="F24" s="115"/>
      <c r="G24" s="115"/>
      <c r="H24" s="115"/>
      <c r="I24" s="115"/>
      <c r="J24" s="115"/>
      <c r="K24" s="115"/>
      <c r="L24" s="115"/>
      <c r="M24" s="115"/>
      <c r="N24" s="115"/>
      <c r="O24" s="115"/>
      <c r="P24" s="115"/>
      <c r="Q24" s="115"/>
      <c r="R24" s="115"/>
      <c r="S24" s="115"/>
      <c r="T24" s="115"/>
      <c r="U24" s="115"/>
      <c r="V24" s="115"/>
      <c r="W24" s="115"/>
      <c r="X24" s="115"/>
      <c r="Y24" s="114" t="str">
        <f t="shared" ref="Y24" si="4">IF(OR(E24="",E24="No Aplica"),"",COUNTIF(F24:X26,"SI"))</f>
        <v/>
      </c>
      <c r="Z24" s="109" t="str">
        <f>IF(AND(Y24=0,OR(U24="",U24="NO"),OR(E24="Corrupción",E24="Corrupción en Trámites, OPAs y Consultas de Acceso a la Información Pública")),"Moderado",
IF(AND(Y24=0,OR(U24="",U24="NO"),OR(E24="Lavado de Activos",E24="Financiación del Terrorismo")),"Mayor",
IF(AND(U24="SI"),"Catastrófico",
IF(AND(Y24&gt;0,Y24&lt;=11,OR(E24="Lavado de Activos",E24="Financiación del Terrorismo")),"Mayor",
IF(AND(Y24&gt;11,Y24&lt;=19,OR(E24="Lavado de Activos",E24="Financiación del Terrorismo")),"Catastrófico",
IF(AND(Y24&gt;0,Y24&lt;=5,OR(E24="Corrupción",E24="Corrupción en Trámites, OPAs y Consultas de Acceso a la Información Pública")),"Moderado",
IF(AND(Y24&gt;5,Y24&lt;=11,OR(E24="Corrupción",E24="Corrupción en Trámites, OPAs y Consultas de Acceso a la Información Pública")),"Mayor",
IF(AND(Y24&gt;11,Y24&lt;=19,OR(E24="Corrupción",E24="Corrupción en Trámites, OPAs y Consultas de Acceso a la Información Pública")),"Catastrófico",""))))))))</f>
        <v/>
      </c>
      <c r="AA24" s="3"/>
      <c r="AB24" s="3"/>
      <c r="AC24" s="3"/>
      <c r="AD24" s="3"/>
      <c r="AE24" s="3"/>
      <c r="AF24" s="3"/>
      <c r="AG24" s="3"/>
      <c r="AH24" s="3"/>
      <c r="AI24" s="3"/>
      <c r="AJ24" s="3"/>
      <c r="AK24" s="3"/>
    </row>
    <row r="25" spans="1:37" x14ac:dyDescent="0.3">
      <c r="A25" s="113"/>
      <c r="B25" s="136"/>
      <c r="C25" s="136"/>
      <c r="D25" s="136"/>
      <c r="E25" s="136"/>
      <c r="F25" s="115"/>
      <c r="G25" s="115"/>
      <c r="H25" s="115"/>
      <c r="I25" s="115"/>
      <c r="J25" s="115"/>
      <c r="K25" s="115"/>
      <c r="L25" s="115"/>
      <c r="M25" s="115"/>
      <c r="N25" s="115"/>
      <c r="O25" s="115"/>
      <c r="P25" s="115"/>
      <c r="Q25" s="115"/>
      <c r="R25" s="115"/>
      <c r="S25" s="115"/>
      <c r="T25" s="115"/>
      <c r="U25" s="115"/>
      <c r="V25" s="115"/>
      <c r="W25" s="115"/>
      <c r="X25" s="115"/>
      <c r="Y25" s="114"/>
      <c r="Z25" s="109"/>
      <c r="AA25" s="3"/>
      <c r="AB25" s="3"/>
      <c r="AC25" s="3"/>
      <c r="AD25" s="3"/>
      <c r="AE25" s="3"/>
      <c r="AF25" s="3"/>
      <c r="AG25" s="3"/>
      <c r="AH25" s="3"/>
      <c r="AI25" s="3"/>
      <c r="AJ25" s="3"/>
      <c r="AK25" s="3"/>
    </row>
    <row r="26" spans="1:37" x14ac:dyDescent="0.3">
      <c r="A26" s="113"/>
      <c r="B26" s="136"/>
      <c r="C26" s="136"/>
      <c r="D26" s="136"/>
      <c r="E26" s="136"/>
      <c r="F26" s="115"/>
      <c r="G26" s="115"/>
      <c r="H26" s="115"/>
      <c r="I26" s="115"/>
      <c r="J26" s="115"/>
      <c r="K26" s="115"/>
      <c r="L26" s="115"/>
      <c r="M26" s="115"/>
      <c r="N26" s="115"/>
      <c r="O26" s="115"/>
      <c r="P26" s="115"/>
      <c r="Q26" s="115"/>
      <c r="R26" s="115"/>
      <c r="S26" s="115"/>
      <c r="T26" s="115"/>
      <c r="U26" s="115"/>
      <c r="V26" s="115"/>
      <c r="W26" s="115"/>
      <c r="X26" s="115"/>
      <c r="Y26" s="114"/>
      <c r="Z26" s="109"/>
      <c r="AA26" s="3"/>
      <c r="AB26" s="3"/>
      <c r="AC26" s="3"/>
      <c r="AD26" s="3"/>
      <c r="AE26" s="3"/>
      <c r="AF26" s="3"/>
      <c r="AG26" s="3"/>
      <c r="AH26" s="3"/>
      <c r="AI26" s="3"/>
      <c r="AJ26" s="3"/>
      <c r="AK26" s="3"/>
    </row>
    <row r="27" spans="1:37" ht="16.5" customHeight="1" x14ac:dyDescent="0.3">
      <c r="A27" s="113">
        <v>7</v>
      </c>
      <c r="B27" s="136" t="str">
        <f>IF(OR('2. Identificación del Riesgo'!H27:H29="Corrupción",'2. Identificación del Riesgo'!H27:H29="Lavado de Activos",'2. Identificación del Riesgo'!H27:H29="Financiación del Terrorismo",'2. Identificación del Riesgo'!H27:H29="Corrupción en Trámites, OPAs y Consultas de Acceso a la Información Pública"),'2. Identificación del Riesgo'!B27:B29,
IF('2. Identificación del Riesgo'!H27:H29="","",
IF(OR('2. Identificación del Riesgo'!H27:H29&lt;&gt;"Corrupción",'2. Identificación del Riesgo'!H27:H29&lt;&gt;"Lavado de Activos",'2. Identificación del Riesgo'!H27:H29&lt;&gt;"Financiación del Terrorismo",'2. Identificación del Riesgo'!H27:H29&lt;&gt;"Corrupción en Trámites, OPAs y Consultas de Acceso a la Información Pública"),"No aplica")))</f>
        <v/>
      </c>
      <c r="C27" s="136" t="str">
        <f>IF(OR('2. Identificación del Riesgo'!H27:H29="Corrupción",'2. Identificación del Riesgo'!H27:H29="Lavado de Activos",'2. Identificación del Riesgo'!H27:H29="Financiación del Terrorismo",'2. Identificación del Riesgo'!H27:H29="Corrupción en Trámites, OPAs y Consultas de Acceso a la Información Pública"),'2. Identificación del Riesgo'!C27:C29,
IF('2. Identificación del Riesgo'!H27:H29="","",
IF(OR('2. Identificación del Riesgo'!H27:H29&lt;&gt;"Corrupción",'2. Identificación del Riesgo'!H27:H29&lt;&gt;"Lavado de Activos",'2. Identificación del Riesgo'!H27:H29&lt;&gt;"Financiación del Terrorismo",'2. Identificación del Riesgo'!H27:H29&lt;&gt;"Corrupción en Trámites, OPAs y Consultas de Acceso a la Información Pública"),"No aplica")))</f>
        <v/>
      </c>
      <c r="D27" s="136" t="str">
        <f>IF(OR('2. Identificación del Riesgo'!H27:H29="Corrupción",'2. Identificación del Riesgo'!H27:H29="Lavado de Activos",'2. Identificación del Riesgo'!H27:H29="Financiación del Terrorismo",'2. Identificación del Riesgo'!H27:H29="Corrupción en Trámites, OPAs y Consultas de Acceso a la Información Pública"),'2. Identificación del Riesgo'!G27:G29,
IF('2. Identificación del Riesgo'!H27:H29="","",
IF(OR('2. Identificación del Riesgo'!H27:H29&lt;&gt;"Corrupción",'2. Identificación del Riesgo'!H27:H29&lt;&gt;"Lavado de Activos",'2. Identificación del Riesgo'!H27:H29&lt;&gt;"Financiación del Terrorismo",'2. Identificación del Riesgo'!H27:H29&lt;&gt;"Corrupción en Trámites, OPAs y Consultas de Acceso a la Información Pública"),"No aplica")))</f>
        <v/>
      </c>
      <c r="E27" s="136" t="str">
        <f>IF(OR('2. Identificación del Riesgo'!H27:H29="Corrupción",'2. Identificación del Riesgo'!H27:H29="Lavado de Activos",'2. Identificación del Riesgo'!H27:H29="Financiación del Terrorismo",'2. Identificación del Riesgo'!H27:H29="Corrupción en Trámites, OPAs y Consultas de Acceso a la Información Pública"),'2. Identificación del Riesgo'!H27:H29,
IF('2. Identificación del Riesgo'!H27:H29="","",
IF(OR('2. Identificación del Riesgo'!H27:H29&lt;&gt;"Corrupción",'2. Identificación del Riesgo'!H27:H29&lt;&gt;"Lavado de Activos",'2. Identificación del Riesgo'!H27:H29&lt;&gt;"Financiación del Terrorismo",'2. Identificación del Riesgo'!H27:H29&lt;&gt;"Corrupción en Trámites, OPAs y Consultas de Acceso a la Información Pública"),"No aplica")))</f>
        <v/>
      </c>
      <c r="F27" s="115"/>
      <c r="G27" s="115"/>
      <c r="H27" s="115"/>
      <c r="I27" s="115"/>
      <c r="J27" s="115"/>
      <c r="K27" s="115"/>
      <c r="L27" s="115"/>
      <c r="M27" s="115"/>
      <c r="N27" s="115"/>
      <c r="O27" s="115"/>
      <c r="P27" s="115"/>
      <c r="Q27" s="115"/>
      <c r="R27" s="115"/>
      <c r="S27" s="115"/>
      <c r="T27" s="115"/>
      <c r="U27" s="115"/>
      <c r="V27" s="115"/>
      <c r="W27" s="115"/>
      <c r="X27" s="115"/>
      <c r="Y27" s="114" t="str">
        <f t="shared" ref="Y27" si="5">IF(OR(E27="",E27="No Aplica"),"",COUNTIF(F27:X29,"SI"))</f>
        <v/>
      </c>
      <c r="Z27" s="109" t="str">
        <f>IF(AND(Y27=0,OR(U27="",U27="NO"),OR(E27="Corrupción",E27="Corrupción en Trámites, OPAs y Consultas de Acceso a la Información Pública")),"Moderado",
IF(AND(Y27=0,OR(U27="",U27="NO"),OR(E27="Lavado de Activos",E27="Financiación del Terrorismo")),"Mayor",
IF(AND(U27="SI"),"Catastrófico",
IF(AND(Y27&gt;0,Y27&lt;=11,OR(E27="Lavado de Activos",E27="Financiación del Terrorismo")),"Mayor",
IF(AND(Y27&gt;11,Y27&lt;=19,OR(E27="Lavado de Activos",E27="Financiación del Terrorismo")),"Catastrófico",
IF(AND(Y27&gt;0,Y27&lt;=5,OR(E27="Corrupción",E27="Corrupción en Trámites, OPAs y Consultas de Acceso a la Información Pública")),"Moderado",
IF(AND(Y27&gt;5,Y27&lt;=11,OR(E27="Corrupción",E27="Corrupción en Trámites, OPAs y Consultas de Acceso a la Información Pública")),"Mayor",
IF(AND(Y27&gt;11,Y27&lt;=19,OR(E27="Corrupción",E27="Corrupción en Trámites, OPAs y Consultas de Acceso a la Información Pública")),"Catastrófico",""))))))))</f>
        <v/>
      </c>
      <c r="AA27" s="3"/>
      <c r="AB27" s="3"/>
      <c r="AC27" s="3"/>
      <c r="AD27" s="3"/>
      <c r="AE27" s="3"/>
      <c r="AF27" s="3"/>
      <c r="AG27" s="3"/>
      <c r="AH27" s="3"/>
      <c r="AI27" s="3"/>
      <c r="AJ27" s="3"/>
      <c r="AK27" s="3"/>
    </row>
    <row r="28" spans="1:37" x14ac:dyDescent="0.3">
      <c r="A28" s="113"/>
      <c r="B28" s="136"/>
      <c r="C28" s="136"/>
      <c r="D28" s="136"/>
      <c r="E28" s="136"/>
      <c r="F28" s="115"/>
      <c r="G28" s="115"/>
      <c r="H28" s="115"/>
      <c r="I28" s="115"/>
      <c r="J28" s="115"/>
      <c r="K28" s="115"/>
      <c r="L28" s="115"/>
      <c r="M28" s="115"/>
      <c r="N28" s="115"/>
      <c r="O28" s="115"/>
      <c r="P28" s="115"/>
      <c r="Q28" s="115"/>
      <c r="R28" s="115"/>
      <c r="S28" s="115"/>
      <c r="T28" s="115"/>
      <c r="U28" s="115"/>
      <c r="V28" s="115"/>
      <c r="W28" s="115"/>
      <c r="X28" s="115"/>
      <c r="Y28" s="114"/>
      <c r="Z28" s="109"/>
      <c r="AA28" s="3"/>
      <c r="AB28" s="3"/>
      <c r="AC28" s="3"/>
      <c r="AD28" s="3"/>
      <c r="AE28" s="3"/>
      <c r="AF28" s="3"/>
      <c r="AG28" s="3"/>
      <c r="AH28" s="3"/>
      <c r="AI28" s="3"/>
      <c r="AJ28" s="3"/>
      <c r="AK28" s="3"/>
    </row>
    <row r="29" spans="1:37" x14ac:dyDescent="0.3">
      <c r="A29" s="113"/>
      <c r="B29" s="136"/>
      <c r="C29" s="136"/>
      <c r="D29" s="136"/>
      <c r="E29" s="136"/>
      <c r="F29" s="115"/>
      <c r="G29" s="115"/>
      <c r="H29" s="115"/>
      <c r="I29" s="115"/>
      <c r="J29" s="115"/>
      <c r="K29" s="115"/>
      <c r="L29" s="115"/>
      <c r="M29" s="115"/>
      <c r="N29" s="115"/>
      <c r="O29" s="115"/>
      <c r="P29" s="115"/>
      <c r="Q29" s="115"/>
      <c r="R29" s="115"/>
      <c r="S29" s="115"/>
      <c r="T29" s="115"/>
      <c r="U29" s="115"/>
      <c r="V29" s="115"/>
      <c r="W29" s="115"/>
      <c r="X29" s="115"/>
      <c r="Y29" s="114"/>
      <c r="Z29" s="109"/>
      <c r="AA29" s="3"/>
      <c r="AB29" s="3"/>
      <c r="AC29" s="3"/>
      <c r="AD29" s="3"/>
      <c r="AE29" s="3"/>
      <c r="AF29" s="3"/>
      <c r="AG29" s="3"/>
      <c r="AH29" s="3"/>
      <c r="AI29" s="3"/>
      <c r="AJ29" s="3"/>
      <c r="AK29" s="3"/>
    </row>
    <row r="30" spans="1:37" ht="16.5" customHeight="1" x14ac:dyDescent="0.3">
      <c r="A30" s="113">
        <v>8</v>
      </c>
      <c r="B30" s="136" t="str">
        <f>IF(OR('2. Identificación del Riesgo'!H30:H32="Corrupción",'2. Identificación del Riesgo'!H30:H32="Lavado de Activos",'2. Identificación del Riesgo'!H30:H32="Financiación del Terrorismo",'2. Identificación del Riesgo'!H30:H32="Corrupción en Trámites, OPAs y Consultas de Acceso a la Información Pública"),'2. Identificación del Riesgo'!B30:B32,
IF('2. Identificación del Riesgo'!H30:H32="","",
IF(OR('2. Identificación del Riesgo'!H30:H32&lt;&gt;"Corrupción",'2. Identificación del Riesgo'!H30:H32&lt;&gt;"Lavado de Activos",'2. Identificación del Riesgo'!H30:H32&lt;&gt;"Financiación del Terrorismo",'2. Identificación del Riesgo'!H30:H32&lt;&gt;"Corrupción en Trámites, OPAs y Consultas de Acceso a la Información Pública"),"No aplica")))</f>
        <v/>
      </c>
      <c r="C30" s="136" t="str">
        <f>IF(OR('2. Identificación del Riesgo'!H30:H32="Corrupción",'2. Identificación del Riesgo'!H30:H32="Lavado de Activos",'2. Identificación del Riesgo'!H30:H32="Financiación del Terrorismo",'2. Identificación del Riesgo'!H30:H32="Corrupción en Trámites, OPAs y Consultas de Acceso a la Información Pública"),'2. Identificación del Riesgo'!C30:C32,
IF('2. Identificación del Riesgo'!H30:H32="","",
IF(OR('2. Identificación del Riesgo'!H30:H32&lt;&gt;"Corrupción",'2. Identificación del Riesgo'!H30:H32&lt;&gt;"Lavado de Activos",'2. Identificación del Riesgo'!H30:H32&lt;&gt;"Financiación del Terrorismo",'2. Identificación del Riesgo'!H30:H32&lt;&gt;"Corrupción en Trámites, OPAs y Consultas de Acceso a la Información Pública"),"No aplica")))</f>
        <v/>
      </c>
      <c r="D30" s="136" t="str">
        <f>IF(OR('2. Identificación del Riesgo'!H30:H32="Corrupción",'2. Identificación del Riesgo'!H30:H32="Lavado de Activos",'2. Identificación del Riesgo'!H30:H32="Financiación del Terrorismo",'2. Identificación del Riesgo'!H30:H32="Corrupción en Trámites, OPAs y Consultas de Acceso a la Información Pública"),'2. Identificación del Riesgo'!G30:G32,
IF('2. Identificación del Riesgo'!H30:H32="","",
IF(OR('2. Identificación del Riesgo'!H30:H32&lt;&gt;"Corrupción",'2. Identificación del Riesgo'!H30:H32&lt;&gt;"Lavado de Activos",'2. Identificación del Riesgo'!H30:H32&lt;&gt;"Financiación del Terrorismo",'2. Identificación del Riesgo'!H30:H32&lt;&gt;"Corrupción en Trámites, OPAs y Consultas de Acceso a la Información Pública"),"No aplica")))</f>
        <v/>
      </c>
      <c r="E30" s="136" t="str">
        <f>IF(OR('2. Identificación del Riesgo'!H30:H32="Corrupción",'2. Identificación del Riesgo'!H30:H32="Lavado de Activos",'2. Identificación del Riesgo'!H30:H32="Financiación del Terrorismo",'2. Identificación del Riesgo'!H30:H32="Corrupción en Trámites, OPAs y Consultas de Acceso a la Información Pública"),'2. Identificación del Riesgo'!H30:H32,
IF('2. Identificación del Riesgo'!H30:H32="","",
IF(OR('2. Identificación del Riesgo'!H30:H32&lt;&gt;"Corrupción",'2. Identificación del Riesgo'!H30:H32&lt;&gt;"Lavado de Activos",'2. Identificación del Riesgo'!H30:H32&lt;&gt;"Financiación del Terrorismo",'2. Identificación del Riesgo'!H30:H32&lt;&gt;"Corrupción en Trámites, OPAs y Consultas de Acceso a la Información Pública"),"No aplica")))</f>
        <v/>
      </c>
      <c r="F30" s="115"/>
      <c r="G30" s="115"/>
      <c r="H30" s="115"/>
      <c r="I30" s="115"/>
      <c r="J30" s="115"/>
      <c r="K30" s="115"/>
      <c r="L30" s="115"/>
      <c r="M30" s="115"/>
      <c r="N30" s="115"/>
      <c r="O30" s="115"/>
      <c r="P30" s="115"/>
      <c r="Q30" s="115"/>
      <c r="R30" s="115"/>
      <c r="S30" s="115"/>
      <c r="T30" s="115"/>
      <c r="U30" s="115"/>
      <c r="V30" s="115"/>
      <c r="W30" s="115"/>
      <c r="X30" s="115"/>
      <c r="Y30" s="114" t="str">
        <f t="shared" ref="Y30" si="6">IF(OR(E30="",E30="No Aplica"),"",COUNTIF(F30:X32,"SI"))</f>
        <v/>
      </c>
      <c r="Z30" s="109" t="str">
        <f>IF(AND(Y30=0,OR(U30="",U30="NO"),OR(E30="Corrupción",E30="Corrupción en Trámites, OPAs y Consultas de Acceso a la Información Pública")),"Moderado",
IF(AND(Y30=0,OR(U30="",U30="NO"),OR(E30="Lavado de Activos",E30="Financiación del Terrorismo")),"Mayor",
IF(AND(U30="SI"),"Catastrófico",
IF(AND(Y30&gt;0,Y30&lt;=11,OR(E30="Lavado de Activos",E30="Financiación del Terrorismo")),"Mayor",
IF(AND(Y30&gt;11,Y30&lt;=19,OR(E30="Lavado de Activos",E30="Financiación del Terrorismo")),"Catastrófico",
IF(AND(Y30&gt;0,Y30&lt;=5,OR(E30="Corrupción",E30="Corrupción en Trámites, OPAs y Consultas de Acceso a la Información Pública")),"Moderado",
IF(AND(Y30&gt;5,Y30&lt;=11,OR(E30="Corrupción",E30="Corrupción en Trámites, OPAs y Consultas de Acceso a la Información Pública")),"Mayor",
IF(AND(Y30&gt;11,Y30&lt;=19,OR(E30="Corrupción",E30="Corrupción en Trámites, OPAs y Consultas de Acceso a la Información Pública")),"Catastrófico",""))))))))</f>
        <v/>
      </c>
      <c r="AA30" s="3"/>
      <c r="AB30" s="3"/>
      <c r="AC30" s="3"/>
      <c r="AD30" s="3"/>
      <c r="AE30" s="3"/>
      <c r="AF30" s="3"/>
      <c r="AG30" s="3"/>
      <c r="AH30" s="3"/>
      <c r="AI30" s="3"/>
      <c r="AJ30" s="3"/>
      <c r="AK30" s="3"/>
    </row>
    <row r="31" spans="1:37" x14ac:dyDescent="0.3">
      <c r="A31" s="113"/>
      <c r="B31" s="136"/>
      <c r="C31" s="136"/>
      <c r="D31" s="136"/>
      <c r="E31" s="136"/>
      <c r="F31" s="115"/>
      <c r="G31" s="115"/>
      <c r="H31" s="115"/>
      <c r="I31" s="115"/>
      <c r="J31" s="115"/>
      <c r="K31" s="115"/>
      <c r="L31" s="115"/>
      <c r="M31" s="115"/>
      <c r="N31" s="115"/>
      <c r="O31" s="115"/>
      <c r="P31" s="115"/>
      <c r="Q31" s="115"/>
      <c r="R31" s="115"/>
      <c r="S31" s="115"/>
      <c r="T31" s="115"/>
      <c r="U31" s="115"/>
      <c r="V31" s="115"/>
      <c r="W31" s="115"/>
      <c r="X31" s="115"/>
      <c r="Y31" s="114"/>
      <c r="Z31" s="109"/>
      <c r="AA31" s="3"/>
      <c r="AB31" s="3"/>
      <c r="AC31" s="3"/>
      <c r="AD31" s="3"/>
      <c r="AE31" s="3"/>
      <c r="AF31" s="3"/>
      <c r="AG31" s="3"/>
      <c r="AH31" s="3"/>
      <c r="AI31" s="3"/>
      <c r="AJ31" s="3"/>
      <c r="AK31" s="3"/>
    </row>
    <row r="32" spans="1:37" x14ac:dyDescent="0.3">
      <c r="A32" s="113"/>
      <c r="B32" s="136"/>
      <c r="C32" s="136"/>
      <c r="D32" s="136"/>
      <c r="E32" s="136"/>
      <c r="F32" s="115"/>
      <c r="G32" s="115"/>
      <c r="H32" s="115"/>
      <c r="I32" s="115"/>
      <c r="J32" s="115"/>
      <c r="K32" s="115"/>
      <c r="L32" s="115"/>
      <c r="M32" s="115"/>
      <c r="N32" s="115"/>
      <c r="O32" s="115"/>
      <c r="P32" s="115"/>
      <c r="Q32" s="115"/>
      <c r="R32" s="115"/>
      <c r="S32" s="115"/>
      <c r="T32" s="115"/>
      <c r="U32" s="115"/>
      <c r="V32" s="115"/>
      <c r="W32" s="115"/>
      <c r="X32" s="115"/>
      <c r="Y32" s="114"/>
      <c r="Z32" s="109"/>
      <c r="AA32" s="3"/>
      <c r="AB32" s="3"/>
      <c r="AC32" s="3"/>
      <c r="AD32" s="3"/>
      <c r="AE32" s="3"/>
      <c r="AF32" s="3"/>
      <c r="AG32" s="3"/>
      <c r="AH32" s="3"/>
      <c r="AI32" s="3"/>
      <c r="AJ32" s="3"/>
      <c r="AK32" s="3"/>
    </row>
    <row r="33" spans="1:37" ht="16.5" customHeight="1" x14ac:dyDescent="0.3">
      <c r="A33" s="113">
        <v>9</v>
      </c>
      <c r="B33" s="136" t="str">
        <f>IF(OR('2. Identificación del Riesgo'!H33:H35="Corrupción",'2. Identificación del Riesgo'!H33:H35="Lavado de Activos",'2. Identificación del Riesgo'!H33:H35="Financiación del Terrorismo",'2. Identificación del Riesgo'!H33:H35="Corrupción en Trámites, OPAs y Consultas de Acceso a la Información Pública"),'2. Identificación del Riesgo'!B33:B35,
IF('2. Identificación del Riesgo'!H33:H35="","",
IF(OR('2. Identificación del Riesgo'!H33:H35&lt;&gt;"Corrupción",'2. Identificación del Riesgo'!H33:H35&lt;&gt;"Lavado de Activos",'2. Identificación del Riesgo'!H33:H35&lt;&gt;"Financiación del Terrorismo",'2. Identificación del Riesgo'!H33:H35&lt;&gt;"Corrupción en Trámites, OPAs y Consultas de Acceso a la Información Pública"),"No aplica")))</f>
        <v/>
      </c>
      <c r="C33" s="136" t="str">
        <f>IF(OR('2. Identificación del Riesgo'!H33:H35="Corrupción",'2. Identificación del Riesgo'!H33:H35="Lavado de Activos",'2. Identificación del Riesgo'!H33:H35="Financiación del Terrorismo",'2. Identificación del Riesgo'!H33:H35="Corrupción en Trámites, OPAs y Consultas de Acceso a la Información Pública"),'2. Identificación del Riesgo'!C33:C35,
IF('2. Identificación del Riesgo'!H33:H35="","",
IF(OR('2. Identificación del Riesgo'!H33:H35&lt;&gt;"Corrupción",'2. Identificación del Riesgo'!H33:H35&lt;&gt;"Lavado de Activos",'2. Identificación del Riesgo'!H33:H35&lt;&gt;"Financiación del Terrorismo",'2. Identificación del Riesgo'!H33:H35&lt;&gt;"Corrupción en Trámites, OPAs y Consultas de Acceso a la Información Pública"),"No aplica")))</f>
        <v/>
      </c>
      <c r="D33" s="136" t="str">
        <f>IF(OR('2. Identificación del Riesgo'!H33:H35="Corrupción",'2. Identificación del Riesgo'!H33:H35="Lavado de Activos",'2. Identificación del Riesgo'!H33:H35="Financiación del Terrorismo",'2. Identificación del Riesgo'!H33:H35="Corrupción en Trámites, OPAs y Consultas de Acceso a la Información Pública"),'2. Identificación del Riesgo'!G33:G35,
IF('2. Identificación del Riesgo'!H33:H35="","",
IF(OR('2. Identificación del Riesgo'!H33:H35&lt;&gt;"Corrupción",'2. Identificación del Riesgo'!H33:H35&lt;&gt;"Lavado de Activos",'2. Identificación del Riesgo'!H33:H35&lt;&gt;"Financiación del Terrorismo",'2. Identificación del Riesgo'!H33:H35&lt;&gt;"Corrupción en Trámites, OPAs y Consultas de Acceso a la Información Pública"),"No aplica")))</f>
        <v/>
      </c>
      <c r="E33" s="136" t="str">
        <f>IF(OR('2. Identificación del Riesgo'!H33:H35="Corrupción",'2. Identificación del Riesgo'!H33:H35="Lavado de Activos",'2. Identificación del Riesgo'!H33:H35="Financiación del Terrorismo",'2. Identificación del Riesgo'!H33:H35="Corrupción en Trámites, OPAs y Consultas de Acceso a la Información Pública"),'2. Identificación del Riesgo'!H33:H35,
IF('2. Identificación del Riesgo'!H33:H35="","",
IF(OR('2. Identificación del Riesgo'!H33:H35&lt;&gt;"Corrupción",'2. Identificación del Riesgo'!H33:H35&lt;&gt;"Lavado de Activos",'2. Identificación del Riesgo'!H33:H35&lt;&gt;"Financiación del Terrorismo",'2. Identificación del Riesgo'!H33:H35&lt;&gt;"Corrupción en Trámites, OPAs y Consultas de Acceso a la Información Pública"),"No aplica")))</f>
        <v/>
      </c>
      <c r="F33" s="115"/>
      <c r="G33" s="115"/>
      <c r="H33" s="115"/>
      <c r="I33" s="115"/>
      <c r="J33" s="115"/>
      <c r="K33" s="115"/>
      <c r="L33" s="115"/>
      <c r="M33" s="115"/>
      <c r="N33" s="115"/>
      <c r="O33" s="115"/>
      <c r="P33" s="115"/>
      <c r="Q33" s="115"/>
      <c r="R33" s="115"/>
      <c r="S33" s="115"/>
      <c r="T33" s="115"/>
      <c r="U33" s="115"/>
      <c r="V33" s="115"/>
      <c r="W33" s="115"/>
      <c r="X33" s="115"/>
      <c r="Y33" s="114" t="str">
        <f t="shared" ref="Y33" si="7">IF(OR(E33="",E33="No Aplica"),"",COUNTIF(F33:X35,"SI"))</f>
        <v/>
      </c>
      <c r="Z33" s="109" t="str">
        <f>IF(AND(Y33=0,OR(U33="",U33="NO"),OR(E33="Corrupción",E33="Corrupción en Trámites, OPAs y Consultas de Acceso a la Información Pública")),"Moderado",
IF(AND(Y33=0,OR(U33="",U33="NO"),OR(E33="Lavado de Activos",E33="Financiación del Terrorismo")),"Mayor",
IF(AND(U33="SI"),"Catastrófico",
IF(AND(Y33&gt;0,Y33&lt;=11,OR(E33="Lavado de Activos",E33="Financiación del Terrorismo")),"Mayor",
IF(AND(Y33&gt;11,Y33&lt;=19,OR(E33="Lavado de Activos",E33="Financiación del Terrorismo")),"Catastrófico",
IF(AND(Y33&gt;0,Y33&lt;=5,OR(E33="Corrupción",E33="Corrupción en Trámites, OPAs y Consultas de Acceso a la Información Pública")),"Moderado",
IF(AND(Y33&gt;5,Y33&lt;=11,OR(E33="Corrupción",E33="Corrupción en Trámites, OPAs y Consultas de Acceso a la Información Pública")),"Mayor",
IF(AND(Y33&gt;11,Y33&lt;=19,OR(E33="Corrupción",E33="Corrupción en Trámites, OPAs y Consultas de Acceso a la Información Pública")),"Catastrófico",""))))))))</f>
        <v/>
      </c>
      <c r="AA33" s="3"/>
      <c r="AB33" s="3"/>
      <c r="AC33" s="3"/>
      <c r="AD33" s="3"/>
      <c r="AE33" s="3"/>
      <c r="AF33" s="3"/>
      <c r="AG33" s="3"/>
      <c r="AH33" s="3"/>
      <c r="AI33" s="3"/>
      <c r="AJ33" s="3"/>
      <c r="AK33" s="3"/>
    </row>
    <row r="34" spans="1:37" x14ac:dyDescent="0.3">
      <c r="A34" s="113"/>
      <c r="B34" s="136"/>
      <c r="C34" s="136"/>
      <c r="D34" s="136"/>
      <c r="E34" s="136"/>
      <c r="F34" s="115"/>
      <c r="G34" s="115"/>
      <c r="H34" s="115"/>
      <c r="I34" s="115"/>
      <c r="J34" s="115"/>
      <c r="K34" s="115"/>
      <c r="L34" s="115"/>
      <c r="M34" s="115"/>
      <c r="N34" s="115"/>
      <c r="O34" s="115"/>
      <c r="P34" s="115"/>
      <c r="Q34" s="115"/>
      <c r="R34" s="115"/>
      <c r="S34" s="115"/>
      <c r="T34" s="115"/>
      <c r="U34" s="115"/>
      <c r="V34" s="115"/>
      <c r="W34" s="115"/>
      <c r="X34" s="115"/>
      <c r="Y34" s="114"/>
      <c r="Z34" s="109"/>
      <c r="AA34" s="3"/>
      <c r="AB34" s="3"/>
      <c r="AC34" s="3"/>
      <c r="AD34" s="3"/>
      <c r="AE34" s="3"/>
      <c r="AF34" s="3"/>
      <c r="AG34" s="3"/>
      <c r="AH34" s="3"/>
      <c r="AI34" s="3"/>
      <c r="AJ34" s="3"/>
      <c r="AK34" s="3"/>
    </row>
    <row r="35" spans="1:37" x14ac:dyDescent="0.3">
      <c r="A35" s="113"/>
      <c r="B35" s="136"/>
      <c r="C35" s="136"/>
      <c r="D35" s="136"/>
      <c r="E35" s="136"/>
      <c r="F35" s="115"/>
      <c r="G35" s="115"/>
      <c r="H35" s="115"/>
      <c r="I35" s="115"/>
      <c r="J35" s="115"/>
      <c r="K35" s="115"/>
      <c r="L35" s="115"/>
      <c r="M35" s="115"/>
      <c r="N35" s="115"/>
      <c r="O35" s="115"/>
      <c r="P35" s="115"/>
      <c r="Q35" s="115"/>
      <c r="R35" s="115"/>
      <c r="S35" s="115"/>
      <c r="T35" s="115"/>
      <c r="U35" s="115"/>
      <c r="V35" s="115"/>
      <c r="W35" s="115"/>
      <c r="X35" s="115"/>
      <c r="Y35" s="114"/>
      <c r="Z35" s="109"/>
      <c r="AA35" s="3"/>
      <c r="AB35" s="3"/>
      <c r="AC35" s="3"/>
      <c r="AD35" s="3"/>
      <c r="AE35" s="3"/>
      <c r="AF35" s="3"/>
      <c r="AG35" s="3"/>
      <c r="AH35" s="3"/>
      <c r="AI35" s="3"/>
      <c r="AJ35" s="3"/>
      <c r="AK35" s="3"/>
    </row>
    <row r="36" spans="1:37" ht="16.5" customHeight="1" x14ac:dyDescent="0.3">
      <c r="A36" s="113">
        <v>10</v>
      </c>
      <c r="B36" s="136" t="str">
        <f>IF(OR('2. Identificación del Riesgo'!H36:H38="Corrupción",'2. Identificación del Riesgo'!H36:H38="Lavado de Activos",'2. Identificación del Riesgo'!H36:H38="Financiación del Terrorismo",'2. Identificación del Riesgo'!H36:H38="Corrupción en Trámites, OPAs y Consultas de Acceso a la Información Pública"),'2. Identificación del Riesgo'!B36:B38,
IF('2. Identificación del Riesgo'!H36:H38="","",
IF(OR('2. Identificación del Riesgo'!H36:H38&lt;&gt;"Corrupción",'2. Identificación del Riesgo'!H36:H38&lt;&gt;"Lavado de Activos",'2. Identificación del Riesgo'!H36:H38&lt;&gt;"Financiación del Terrorismo",'2. Identificación del Riesgo'!H36:H38&lt;&gt;"Corrupción en Trámites, OPAs y Consultas de Acceso a la Información Pública"),"No aplica")))</f>
        <v/>
      </c>
      <c r="C36" s="136" t="str">
        <f>IF(OR('2. Identificación del Riesgo'!H36:H38="Corrupción",'2. Identificación del Riesgo'!H36:H38="Lavado de Activos",'2. Identificación del Riesgo'!H36:H38="Financiación del Terrorismo",'2. Identificación del Riesgo'!H36:H38="Corrupción en Trámites, OPAs y Consultas de Acceso a la Información Pública"),'2. Identificación del Riesgo'!C36:C38,
IF('2. Identificación del Riesgo'!H36:H38="","",
IF(OR('2. Identificación del Riesgo'!H36:H38&lt;&gt;"Corrupción",'2. Identificación del Riesgo'!H36:H38&lt;&gt;"Lavado de Activos",'2. Identificación del Riesgo'!H36:H38&lt;&gt;"Financiación del Terrorismo",'2. Identificación del Riesgo'!H36:H38&lt;&gt;"Corrupción en Trámites, OPAs y Consultas de Acceso a la Información Pública"),"No aplica")))</f>
        <v/>
      </c>
      <c r="D36" s="136" t="str">
        <f>IF(OR('2. Identificación del Riesgo'!H36:H38="Corrupción",'2. Identificación del Riesgo'!H36:H38="Lavado de Activos",'2. Identificación del Riesgo'!H36:H38="Financiación del Terrorismo",'2. Identificación del Riesgo'!H36:H38="Corrupción en Trámites, OPAs y Consultas de Acceso a la Información Pública"),'2. Identificación del Riesgo'!G36:G38,
IF('2. Identificación del Riesgo'!H36:H38="","",
IF(OR('2. Identificación del Riesgo'!H36:H38&lt;&gt;"Corrupción",'2. Identificación del Riesgo'!H36:H38&lt;&gt;"Lavado de Activos",'2. Identificación del Riesgo'!H36:H38&lt;&gt;"Financiación del Terrorismo",'2. Identificación del Riesgo'!H36:H38&lt;&gt;"Corrupción en Trámites, OPAs y Consultas de Acceso a la Información Pública"),"No aplica")))</f>
        <v/>
      </c>
      <c r="E36" s="136" t="str">
        <f>IF(OR('2. Identificación del Riesgo'!H36:H38="Corrupción",'2. Identificación del Riesgo'!H36:H38="Lavado de Activos",'2. Identificación del Riesgo'!H36:H38="Financiación del Terrorismo",'2. Identificación del Riesgo'!H36:H38="Corrupción en Trámites, OPAs y Consultas de Acceso a la Información Pública"),'2. Identificación del Riesgo'!H36:H38,
IF('2. Identificación del Riesgo'!H36:H38="","",
IF(OR('2. Identificación del Riesgo'!H36:H38&lt;&gt;"Corrupción",'2. Identificación del Riesgo'!H36:H38&lt;&gt;"Lavado de Activos",'2. Identificación del Riesgo'!H36:H38&lt;&gt;"Financiación del Terrorismo",'2. Identificación del Riesgo'!H36:H38&lt;&gt;"Corrupción en Trámites, OPAs y Consultas de Acceso a la Información Pública"),"No aplica")))</f>
        <v/>
      </c>
      <c r="F36" s="115"/>
      <c r="G36" s="115"/>
      <c r="H36" s="115"/>
      <c r="I36" s="115"/>
      <c r="J36" s="115"/>
      <c r="K36" s="115"/>
      <c r="L36" s="115"/>
      <c r="M36" s="115"/>
      <c r="N36" s="115"/>
      <c r="O36" s="115"/>
      <c r="P36" s="115"/>
      <c r="Q36" s="115"/>
      <c r="R36" s="115"/>
      <c r="S36" s="115"/>
      <c r="T36" s="115"/>
      <c r="U36" s="115"/>
      <c r="V36" s="115"/>
      <c r="W36" s="115"/>
      <c r="X36" s="115"/>
      <c r="Y36" s="114" t="str">
        <f t="shared" ref="Y36" si="8">IF(OR(E36="",E36="No Aplica"),"",COUNTIF(F36:X38,"SI"))</f>
        <v/>
      </c>
      <c r="Z36" s="109" t="str">
        <f>IF(AND(Y36=0,OR(U36="",U36="NO"),OR(E36="Corrupción",E36="Corrupción en Trámites, OPAs y Consultas de Acceso a la Información Pública")),"Moderado",
IF(AND(Y36=0,OR(U36="",U36="NO"),OR(E36="Lavado de Activos",E36="Financiación del Terrorismo")),"Mayor",
IF(AND(U36="SI"),"Catastrófico",
IF(AND(Y36&gt;0,Y36&lt;=11,OR(E36="Lavado de Activos",E36="Financiación del Terrorismo")),"Mayor",
IF(AND(Y36&gt;11,Y36&lt;=19,OR(E36="Lavado de Activos",E36="Financiación del Terrorismo")),"Catastrófico",
IF(AND(Y36&gt;0,Y36&lt;=5,OR(E36="Corrupción",E36="Corrupción en Trámites, OPAs y Consultas de Acceso a la Información Pública")),"Moderado",
IF(AND(Y36&gt;5,Y36&lt;=11,OR(E36="Corrupción",E36="Corrupción en Trámites, OPAs y Consultas de Acceso a la Información Pública")),"Mayor",
IF(AND(Y36&gt;11,Y36&lt;=19,OR(E36="Corrupción",E36="Corrupción en Trámites, OPAs y Consultas de Acceso a la Información Pública")),"Catastrófico",""))))))))</f>
        <v/>
      </c>
      <c r="AA36" s="3"/>
      <c r="AB36" s="3"/>
      <c r="AC36" s="3"/>
      <c r="AD36" s="3"/>
      <c r="AE36" s="3"/>
      <c r="AF36" s="3"/>
      <c r="AG36" s="3"/>
      <c r="AH36" s="3"/>
      <c r="AI36" s="3"/>
      <c r="AJ36" s="3"/>
      <c r="AK36" s="3"/>
    </row>
    <row r="37" spans="1:37" x14ac:dyDescent="0.3">
      <c r="A37" s="113"/>
      <c r="B37" s="136"/>
      <c r="C37" s="136"/>
      <c r="D37" s="136"/>
      <c r="E37" s="136"/>
      <c r="F37" s="115"/>
      <c r="G37" s="115"/>
      <c r="H37" s="115"/>
      <c r="I37" s="115"/>
      <c r="J37" s="115"/>
      <c r="K37" s="115"/>
      <c r="L37" s="115"/>
      <c r="M37" s="115"/>
      <c r="N37" s="115"/>
      <c r="O37" s="115"/>
      <c r="P37" s="115"/>
      <c r="Q37" s="115"/>
      <c r="R37" s="115"/>
      <c r="S37" s="115"/>
      <c r="T37" s="115"/>
      <c r="U37" s="115"/>
      <c r="V37" s="115"/>
      <c r="W37" s="115"/>
      <c r="X37" s="115"/>
      <c r="Y37" s="114"/>
      <c r="Z37" s="109"/>
    </row>
    <row r="38" spans="1:37" x14ac:dyDescent="0.3">
      <c r="A38" s="113"/>
      <c r="B38" s="136"/>
      <c r="C38" s="136"/>
      <c r="D38" s="136"/>
      <c r="E38" s="136"/>
      <c r="F38" s="115"/>
      <c r="G38" s="115"/>
      <c r="H38" s="115"/>
      <c r="I38" s="115"/>
      <c r="J38" s="115"/>
      <c r="K38" s="115"/>
      <c r="L38" s="115"/>
      <c r="M38" s="115"/>
      <c r="N38" s="115"/>
      <c r="O38" s="115"/>
      <c r="P38" s="115"/>
      <c r="Q38" s="115"/>
      <c r="R38" s="115"/>
      <c r="S38" s="115"/>
      <c r="T38" s="115"/>
      <c r="U38" s="115"/>
      <c r="V38" s="115"/>
      <c r="W38" s="115"/>
      <c r="X38" s="115"/>
      <c r="Y38" s="114"/>
      <c r="Z38" s="109"/>
    </row>
    <row r="39" spans="1:37" ht="16.5" customHeight="1" x14ac:dyDescent="0.3">
      <c r="A39" s="113">
        <v>11</v>
      </c>
      <c r="B39" s="136" t="str">
        <f>IF(OR('2. Identificación del Riesgo'!H39:H41="Corrupción",'2. Identificación del Riesgo'!H39:H41="Lavado de Activos",'2. Identificación del Riesgo'!H39:H41="Financiación del Terrorismo",'2. Identificación del Riesgo'!H39:H41="Corrupción en Trámites, OPAs y Consultas de Acceso a la Información Pública"),'2. Identificación del Riesgo'!B39:B41,
IF('2. Identificación del Riesgo'!H39:H41="","",
IF(OR('2. Identificación del Riesgo'!H39:H41&lt;&gt;"Corrupción",'2. Identificación del Riesgo'!H39:H41&lt;&gt;"Lavado de Activos",'2. Identificación del Riesgo'!H39:H41&lt;&gt;"Financiación del Terrorismo",'2. Identificación del Riesgo'!H39:H41&lt;&gt;"Corrupción en Trámites, OPAs y Consultas de Acceso a la Información Pública"),"No aplica")))</f>
        <v/>
      </c>
      <c r="C39" s="136" t="str">
        <f>IF(OR('2. Identificación del Riesgo'!H39:H41="Corrupción",'2. Identificación del Riesgo'!H39:H41="Lavado de Activos",'2. Identificación del Riesgo'!H39:H41="Financiación del Terrorismo",'2. Identificación del Riesgo'!H39:H41="Corrupción en Trámites, OPAs y Consultas de Acceso a la Información Pública"),'2. Identificación del Riesgo'!C39:C41,
IF('2. Identificación del Riesgo'!H39:H41="","",
IF(OR('2. Identificación del Riesgo'!H39:H41&lt;&gt;"Corrupción",'2. Identificación del Riesgo'!H39:H41&lt;&gt;"Lavado de Activos",'2. Identificación del Riesgo'!H39:H41&lt;&gt;"Financiación del Terrorismo",'2. Identificación del Riesgo'!H39:H41&lt;&gt;"Corrupción en Trámites, OPAs y Consultas de Acceso a la Información Pública"),"No aplica")))</f>
        <v/>
      </c>
      <c r="D39" s="136" t="str">
        <f>IF(OR('2. Identificación del Riesgo'!H39:H41="Corrupción",'2. Identificación del Riesgo'!H39:H41="Lavado de Activos",'2. Identificación del Riesgo'!H39:H41="Financiación del Terrorismo",'2. Identificación del Riesgo'!H39:H41="Corrupción en Trámites, OPAs y Consultas de Acceso a la Información Pública"),'2. Identificación del Riesgo'!G39:G41,
IF('2. Identificación del Riesgo'!H39:H41="","",
IF(OR('2. Identificación del Riesgo'!H39:H41&lt;&gt;"Corrupción",'2. Identificación del Riesgo'!H39:H41&lt;&gt;"Lavado de Activos",'2. Identificación del Riesgo'!H39:H41&lt;&gt;"Financiación del Terrorismo",'2. Identificación del Riesgo'!H39:H41&lt;&gt;"Corrupción en Trámites, OPAs y Consultas de Acceso a la Información Pública"),"No aplica")))</f>
        <v/>
      </c>
      <c r="E39" s="136" t="str">
        <f>IF(OR('2. Identificación del Riesgo'!H39:H41="Corrupción",'2. Identificación del Riesgo'!H39:H41="Lavado de Activos",'2. Identificación del Riesgo'!H39:H41="Financiación del Terrorismo",'2. Identificación del Riesgo'!H39:H41="Corrupción en Trámites, OPAs y Consultas de Acceso a la Información Pública"),'2. Identificación del Riesgo'!H39:H41,
IF('2. Identificación del Riesgo'!H39:H41="","",
IF(OR('2. Identificación del Riesgo'!H39:H41&lt;&gt;"Corrupción",'2. Identificación del Riesgo'!H39:H41&lt;&gt;"Lavado de Activos",'2. Identificación del Riesgo'!H39:H41&lt;&gt;"Financiación del Terrorismo",'2. Identificación del Riesgo'!H39:H41&lt;&gt;"Corrupción en Trámites, OPAs y Consultas de Acceso a la Información Pública"),"No aplica")))</f>
        <v/>
      </c>
      <c r="F39" s="115"/>
      <c r="G39" s="115"/>
      <c r="H39" s="115"/>
      <c r="I39" s="115"/>
      <c r="J39" s="115"/>
      <c r="K39" s="115"/>
      <c r="L39" s="115"/>
      <c r="M39" s="115"/>
      <c r="N39" s="115"/>
      <c r="O39" s="115"/>
      <c r="P39" s="115"/>
      <c r="Q39" s="115"/>
      <c r="R39" s="115"/>
      <c r="S39" s="115"/>
      <c r="T39" s="115"/>
      <c r="U39" s="115"/>
      <c r="V39" s="115"/>
      <c r="W39" s="115"/>
      <c r="X39" s="115"/>
      <c r="Y39" s="114" t="str">
        <f t="shared" ref="Y39" si="9">IF(OR(E39="",E39="No Aplica"),"",COUNTIF(F39:X41,"SI"))</f>
        <v/>
      </c>
      <c r="Z39" s="109" t="str">
        <f>IF(AND(Y39=0,OR(U39="",U39="NO"),OR(E39="Corrupción",E39="Corrupción en Trámites, OPAs y Consultas de Acceso a la Información Pública")),"Moderado",
IF(AND(Y39=0,OR(U39="",U39="NO"),OR(E39="Lavado de Activos",E39="Financiación del Terrorismo")),"Mayor",
IF(AND(U39="SI"),"Catastrófico",
IF(AND(Y39&gt;0,Y39&lt;=11,OR(E39="Lavado de Activos",E39="Financiación del Terrorismo")),"Mayor",
IF(AND(Y39&gt;11,Y39&lt;=19,OR(E39="Lavado de Activos",E39="Financiación del Terrorismo")),"Catastrófico",
IF(AND(Y39&gt;0,Y39&lt;=5,OR(E39="Corrupción",E39="Corrupción en Trámites, OPAs y Consultas de Acceso a la Información Pública")),"Moderado",
IF(AND(Y39&gt;5,Y39&lt;=11,OR(E39="Corrupción",E39="Corrupción en Trámites, OPAs y Consultas de Acceso a la Información Pública")),"Mayor",
IF(AND(Y39&gt;11,Y39&lt;=19,OR(E39="Corrupción",E39="Corrupción en Trámites, OPAs y Consultas de Acceso a la Información Pública")),"Catastrófico",""))))))))</f>
        <v/>
      </c>
      <c r="AA39" s="3"/>
      <c r="AB39" s="3"/>
      <c r="AC39" s="3"/>
      <c r="AD39" s="3"/>
      <c r="AE39" s="3"/>
      <c r="AF39" s="3"/>
      <c r="AG39" s="3"/>
      <c r="AH39" s="3"/>
      <c r="AI39" s="3"/>
      <c r="AJ39" s="3"/>
      <c r="AK39" s="3"/>
    </row>
    <row r="40" spans="1:37" x14ac:dyDescent="0.3">
      <c r="A40" s="113"/>
      <c r="B40" s="136"/>
      <c r="C40" s="136"/>
      <c r="D40" s="136"/>
      <c r="E40" s="136"/>
      <c r="F40" s="115"/>
      <c r="G40" s="115"/>
      <c r="H40" s="115"/>
      <c r="I40" s="115"/>
      <c r="J40" s="115"/>
      <c r="K40" s="115"/>
      <c r="L40" s="115"/>
      <c r="M40" s="115"/>
      <c r="N40" s="115"/>
      <c r="O40" s="115"/>
      <c r="P40" s="115"/>
      <c r="Q40" s="115"/>
      <c r="R40" s="115"/>
      <c r="S40" s="115"/>
      <c r="T40" s="115"/>
      <c r="U40" s="115"/>
      <c r="V40" s="115"/>
      <c r="W40" s="115"/>
      <c r="X40" s="115"/>
      <c r="Y40" s="114"/>
      <c r="Z40" s="109"/>
    </row>
    <row r="41" spans="1:37" x14ac:dyDescent="0.3">
      <c r="A41" s="113"/>
      <c r="B41" s="136"/>
      <c r="C41" s="136"/>
      <c r="D41" s="136"/>
      <c r="E41" s="136"/>
      <c r="F41" s="115"/>
      <c r="G41" s="115"/>
      <c r="H41" s="115"/>
      <c r="I41" s="115"/>
      <c r="J41" s="115"/>
      <c r="K41" s="115"/>
      <c r="L41" s="115"/>
      <c r="M41" s="115"/>
      <c r="N41" s="115"/>
      <c r="O41" s="115"/>
      <c r="P41" s="115"/>
      <c r="Q41" s="115"/>
      <c r="R41" s="115"/>
      <c r="S41" s="115"/>
      <c r="T41" s="115"/>
      <c r="U41" s="115"/>
      <c r="V41" s="115"/>
      <c r="W41" s="115"/>
      <c r="X41" s="115"/>
      <c r="Y41" s="114"/>
      <c r="Z41" s="109"/>
    </row>
    <row r="42" spans="1:37" ht="16.5" customHeight="1" x14ac:dyDescent="0.3">
      <c r="A42" s="113">
        <v>12</v>
      </c>
      <c r="B42" s="136" t="str">
        <f>IF(OR('2. Identificación del Riesgo'!H42:H44="Corrupción",'2. Identificación del Riesgo'!H42:H44="Lavado de Activos",'2. Identificación del Riesgo'!H42:H44="Financiación del Terrorismo",'2. Identificación del Riesgo'!H42:H44="Corrupción en Trámites, OPAs y Consultas de Acceso a la Información Pública"),'2. Identificación del Riesgo'!B42:B44,
IF('2. Identificación del Riesgo'!H42:H44="","",
IF(OR('2. Identificación del Riesgo'!H42:H44&lt;&gt;"Corrupción",'2. Identificación del Riesgo'!H42:H44&lt;&gt;"Lavado de Activos",'2. Identificación del Riesgo'!H42:H44&lt;&gt;"Financiación del Terrorismo",'2. Identificación del Riesgo'!H42:H44&lt;&gt;"Corrupción en Trámites, OPAs y Consultas de Acceso a la Información Pública"),"No aplica")))</f>
        <v/>
      </c>
      <c r="C42" s="136" t="str">
        <f>IF(OR('2. Identificación del Riesgo'!H42:H44="Corrupción",'2. Identificación del Riesgo'!H42:H44="Lavado de Activos",'2. Identificación del Riesgo'!H42:H44="Financiación del Terrorismo",'2. Identificación del Riesgo'!H42:H44="Corrupción en Trámites, OPAs y Consultas de Acceso a la Información Pública"),'2. Identificación del Riesgo'!C42:C44,
IF('2. Identificación del Riesgo'!H42:H44="","",
IF(OR('2. Identificación del Riesgo'!H42:H44&lt;&gt;"Corrupción",'2. Identificación del Riesgo'!H42:H44&lt;&gt;"Lavado de Activos",'2. Identificación del Riesgo'!H42:H44&lt;&gt;"Financiación del Terrorismo",'2. Identificación del Riesgo'!H42:H44&lt;&gt;"Corrupción en Trámites, OPAs y Consultas de Acceso a la Información Pública"),"No aplica")))</f>
        <v/>
      </c>
      <c r="D42" s="136" t="str">
        <f>IF(OR('2. Identificación del Riesgo'!H42:H44="Corrupción",'2. Identificación del Riesgo'!H42:H44="Lavado de Activos",'2. Identificación del Riesgo'!H42:H44="Financiación del Terrorismo",'2. Identificación del Riesgo'!H42:H44="Corrupción en Trámites, OPAs y Consultas de Acceso a la Información Pública"),'2. Identificación del Riesgo'!G42:G44,
IF('2. Identificación del Riesgo'!H42:H44="","",
IF(OR('2. Identificación del Riesgo'!H42:H44&lt;&gt;"Corrupción",'2. Identificación del Riesgo'!H42:H44&lt;&gt;"Lavado de Activos",'2. Identificación del Riesgo'!H42:H44&lt;&gt;"Financiación del Terrorismo",'2. Identificación del Riesgo'!H42:H44&lt;&gt;"Corrupción en Trámites, OPAs y Consultas de Acceso a la Información Pública"),"No aplica")))</f>
        <v/>
      </c>
      <c r="E42" s="136" t="str">
        <f>IF(OR('2. Identificación del Riesgo'!H42:H44="Corrupción",'2. Identificación del Riesgo'!H42:H44="Lavado de Activos",'2. Identificación del Riesgo'!H42:H44="Financiación del Terrorismo",'2. Identificación del Riesgo'!H42:H44="Corrupción en Trámites, OPAs y Consultas de Acceso a la Información Pública"),'2. Identificación del Riesgo'!H42:H44,
IF('2. Identificación del Riesgo'!H42:H44="","",
IF(OR('2. Identificación del Riesgo'!H42:H44&lt;&gt;"Corrupción",'2. Identificación del Riesgo'!H42:H44&lt;&gt;"Lavado de Activos",'2. Identificación del Riesgo'!H42:H44&lt;&gt;"Financiación del Terrorismo",'2. Identificación del Riesgo'!H42:H44&lt;&gt;"Corrupción en Trámites, OPAs y Consultas de Acceso a la Información Pública"),"No aplica")))</f>
        <v/>
      </c>
      <c r="F42" s="115"/>
      <c r="G42" s="115"/>
      <c r="H42" s="115"/>
      <c r="I42" s="115"/>
      <c r="J42" s="115"/>
      <c r="K42" s="115"/>
      <c r="L42" s="115"/>
      <c r="M42" s="115"/>
      <c r="N42" s="115"/>
      <c r="O42" s="115"/>
      <c r="P42" s="115"/>
      <c r="Q42" s="115"/>
      <c r="R42" s="115"/>
      <c r="S42" s="115"/>
      <c r="T42" s="115"/>
      <c r="U42" s="115"/>
      <c r="V42" s="115"/>
      <c r="W42" s="115"/>
      <c r="X42" s="115"/>
      <c r="Y42" s="114" t="str">
        <f t="shared" ref="Y42" si="10">IF(OR(E42="",E42="No Aplica"),"",COUNTIF(F42:X44,"SI"))</f>
        <v/>
      </c>
      <c r="Z42" s="109" t="str">
        <f>IF(AND(Y42=0,OR(U42="",U42="NO"),OR(E42="Corrupción",E42="Corrupción en Trámites, OPAs y Consultas de Acceso a la Información Pública")),"Moderado",
IF(AND(Y42=0,OR(U42="",U42="NO"),OR(E42="Lavado de Activos",E42="Financiación del Terrorismo")),"Mayor",
IF(AND(U42="SI"),"Catastrófico",
IF(AND(Y42&gt;0,Y42&lt;=11,OR(E42="Lavado de Activos",E42="Financiación del Terrorismo")),"Mayor",
IF(AND(Y42&gt;11,Y42&lt;=19,OR(E42="Lavado de Activos",E42="Financiación del Terrorismo")),"Catastrófico",
IF(AND(Y42&gt;0,Y42&lt;=5,OR(E42="Corrupción",E42="Corrupción en Trámites, OPAs y Consultas de Acceso a la Información Pública")),"Moderado",
IF(AND(Y42&gt;5,Y42&lt;=11,OR(E42="Corrupción",E42="Corrupción en Trámites, OPAs y Consultas de Acceso a la Información Pública")),"Mayor",
IF(AND(Y42&gt;11,Y42&lt;=19,OR(E42="Corrupción",E42="Corrupción en Trámites, OPAs y Consultas de Acceso a la Información Pública")),"Catastrófico",""))))))))</f>
        <v/>
      </c>
      <c r="AA42" s="3"/>
      <c r="AB42" s="3"/>
      <c r="AC42" s="3"/>
      <c r="AD42" s="3"/>
      <c r="AE42" s="3"/>
      <c r="AF42" s="3"/>
      <c r="AG42" s="3"/>
      <c r="AH42" s="3"/>
      <c r="AI42" s="3"/>
      <c r="AJ42" s="3"/>
      <c r="AK42" s="3"/>
    </row>
    <row r="43" spans="1:37" x14ac:dyDescent="0.3">
      <c r="A43" s="113"/>
      <c r="B43" s="136"/>
      <c r="C43" s="136"/>
      <c r="D43" s="136"/>
      <c r="E43" s="136"/>
      <c r="F43" s="115"/>
      <c r="G43" s="115"/>
      <c r="H43" s="115"/>
      <c r="I43" s="115"/>
      <c r="J43" s="115"/>
      <c r="K43" s="115"/>
      <c r="L43" s="115"/>
      <c r="M43" s="115"/>
      <c r="N43" s="115"/>
      <c r="O43" s="115"/>
      <c r="P43" s="115"/>
      <c r="Q43" s="115"/>
      <c r="R43" s="115"/>
      <c r="S43" s="115"/>
      <c r="T43" s="115"/>
      <c r="U43" s="115"/>
      <c r="V43" s="115"/>
      <c r="W43" s="115"/>
      <c r="X43" s="115"/>
      <c r="Y43" s="114"/>
      <c r="Z43" s="109"/>
    </row>
    <row r="44" spans="1:37" x14ac:dyDescent="0.3">
      <c r="A44" s="113"/>
      <c r="B44" s="136"/>
      <c r="C44" s="136"/>
      <c r="D44" s="136"/>
      <c r="E44" s="136"/>
      <c r="F44" s="115"/>
      <c r="G44" s="115"/>
      <c r="H44" s="115"/>
      <c r="I44" s="115"/>
      <c r="J44" s="115"/>
      <c r="K44" s="115"/>
      <c r="L44" s="115"/>
      <c r="M44" s="115"/>
      <c r="N44" s="115"/>
      <c r="O44" s="115"/>
      <c r="P44" s="115"/>
      <c r="Q44" s="115"/>
      <c r="R44" s="115"/>
      <c r="S44" s="115"/>
      <c r="T44" s="115"/>
      <c r="U44" s="115"/>
      <c r="V44" s="115"/>
      <c r="W44" s="115"/>
      <c r="X44" s="115"/>
      <c r="Y44" s="114"/>
      <c r="Z44" s="109"/>
    </row>
    <row r="45" spans="1:37" ht="16.5" customHeight="1" x14ac:dyDescent="0.3">
      <c r="A45" s="113">
        <v>13</v>
      </c>
      <c r="B45" s="136" t="str">
        <f>IF(OR('2. Identificación del Riesgo'!H45:H47="Corrupción",'2. Identificación del Riesgo'!H45:H47="Lavado de Activos",'2. Identificación del Riesgo'!H45:H47="Financiación del Terrorismo",'2. Identificación del Riesgo'!H45:H47="Corrupción en Trámites, OPAs y Consultas de Acceso a la Información Pública"),'2. Identificación del Riesgo'!B45:B47,
IF('2. Identificación del Riesgo'!H45:H47="","",
IF(OR('2. Identificación del Riesgo'!H45:H47&lt;&gt;"Corrupción",'2. Identificación del Riesgo'!H45:H47&lt;&gt;"Lavado de Activos",'2. Identificación del Riesgo'!H45:H47&lt;&gt;"Financiación del Terrorismo",'2. Identificación del Riesgo'!H45:H47&lt;&gt;"Corrupción en Trámites, OPAs y Consultas de Acceso a la Información Pública"),"No aplica")))</f>
        <v/>
      </c>
      <c r="C45" s="136" t="str">
        <f>IF(OR('2. Identificación del Riesgo'!H45:H47="Corrupción",'2. Identificación del Riesgo'!H45:H47="Lavado de Activos",'2. Identificación del Riesgo'!H45:H47="Financiación del Terrorismo",'2. Identificación del Riesgo'!H45:H47="Corrupción en Trámites, OPAs y Consultas de Acceso a la Información Pública"),'2. Identificación del Riesgo'!C45:C47,
IF('2. Identificación del Riesgo'!H45:H47="","",
IF(OR('2. Identificación del Riesgo'!H45:H47&lt;&gt;"Corrupción",'2. Identificación del Riesgo'!H45:H47&lt;&gt;"Lavado de Activos",'2. Identificación del Riesgo'!H45:H47&lt;&gt;"Financiación del Terrorismo",'2. Identificación del Riesgo'!H45:H47&lt;&gt;"Corrupción en Trámites, OPAs y Consultas de Acceso a la Información Pública"),"No aplica")))</f>
        <v/>
      </c>
      <c r="D45" s="136" t="str">
        <f>IF(OR('2. Identificación del Riesgo'!H45:H47="Corrupción",'2. Identificación del Riesgo'!H45:H47="Lavado de Activos",'2. Identificación del Riesgo'!H45:H47="Financiación del Terrorismo",'2. Identificación del Riesgo'!H45:H47="Corrupción en Trámites, OPAs y Consultas de Acceso a la Información Pública"),'2. Identificación del Riesgo'!G45:G47,
IF('2. Identificación del Riesgo'!H45:H47="","",
IF(OR('2. Identificación del Riesgo'!H45:H47&lt;&gt;"Corrupción",'2. Identificación del Riesgo'!H45:H47&lt;&gt;"Lavado de Activos",'2. Identificación del Riesgo'!H45:H47&lt;&gt;"Financiación del Terrorismo",'2. Identificación del Riesgo'!H45:H47&lt;&gt;"Corrupción en Trámites, OPAs y Consultas de Acceso a la Información Pública"),"No aplica")))</f>
        <v/>
      </c>
      <c r="E45" s="136" t="str">
        <f>IF(OR('2. Identificación del Riesgo'!H45:H47="Corrupción",'2. Identificación del Riesgo'!H45:H47="Lavado de Activos",'2. Identificación del Riesgo'!H45:H47="Financiación del Terrorismo",'2. Identificación del Riesgo'!H45:H47="Corrupción en Trámites, OPAs y Consultas de Acceso a la Información Pública"),'2. Identificación del Riesgo'!H45:H47,
IF('2. Identificación del Riesgo'!H45:H47="","",
IF(OR('2. Identificación del Riesgo'!H45:H47&lt;&gt;"Corrupción",'2. Identificación del Riesgo'!H45:H47&lt;&gt;"Lavado de Activos",'2. Identificación del Riesgo'!H45:H47&lt;&gt;"Financiación del Terrorismo",'2. Identificación del Riesgo'!H45:H47&lt;&gt;"Corrupción en Trámites, OPAs y Consultas de Acceso a la Información Pública"),"No aplica")))</f>
        <v/>
      </c>
      <c r="F45" s="115"/>
      <c r="G45" s="115"/>
      <c r="H45" s="115"/>
      <c r="I45" s="115"/>
      <c r="J45" s="115"/>
      <c r="K45" s="115"/>
      <c r="L45" s="115"/>
      <c r="M45" s="115"/>
      <c r="N45" s="115"/>
      <c r="O45" s="115"/>
      <c r="P45" s="115"/>
      <c r="Q45" s="115"/>
      <c r="R45" s="115"/>
      <c r="S45" s="115"/>
      <c r="T45" s="115"/>
      <c r="U45" s="115"/>
      <c r="V45" s="115"/>
      <c r="W45" s="115"/>
      <c r="X45" s="115"/>
      <c r="Y45" s="114" t="str">
        <f t="shared" ref="Y45" si="11">IF(OR(E45="",E45="No Aplica"),"",COUNTIF(F45:X47,"SI"))</f>
        <v/>
      </c>
      <c r="Z45" s="109" t="str">
        <f>IF(AND(Y45=0,OR(U45="",U45="NO"),OR(E45="Corrupción",E45="Corrupción en Trámites, OPAs y Consultas de Acceso a la Información Pública")),"Moderado",
IF(AND(Y45=0,OR(U45="",U45="NO"),OR(E45="Lavado de Activos",E45="Financiación del Terrorismo")),"Mayor",
IF(AND(U45="SI"),"Catastrófico",
IF(AND(Y45&gt;0,Y45&lt;=11,OR(E45="Lavado de Activos",E45="Financiación del Terrorismo")),"Mayor",
IF(AND(Y45&gt;11,Y45&lt;=19,OR(E45="Lavado de Activos",E45="Financiación del Terrorismo")),"Catastrófico",
IF(AND(Y45&gt;0,Y45&lt;=5,OR(E45="Corrupción",E45="Corrupción en Trámites, OPAs y Consultas de Acceso a la Información Pública")),"Moderado",
IF(AND(Y45&gt;5,Y45&lt;=11,OR(E45="Corrupción",E45="Corrupción en Trámites, OPAs y Consultas de Acceso a la Información Pública")),"Mayor",
IF(AND(Y45&gt;11,Y45&lt;=19,OR(E45="Corrupción",E45="Corrupción en Trámites, OPAs y Consultas de Acceso a la Información Pública")),"Catastrófico",""))))))))</f>
        <v/>
      </c>
      <c r="AA45" s="3"/>
      <c r="AB45" s="3"/>
      <c r="AC45" s="3"/>
      <c r="AD45" s="3"/>
      <c r="AE45" s="3"/>
      <c r="AF45" s="3"/>
      <c r="AG45" s="3"/>
      <c r="AH45" s="3"/>
      <c r="AI45" s="3"/>
      <c r="AJ45" s="3"/>
      <c r="AK45" s="3"/>
    </row>
    <row r="46" spans="1:37" x14ac:dyDescent="0.3">
      <c r="A46" s="113"/>
      <c r="B46" s="136"/>
      <c r="C46" s="136"/>
      <c r="D46" s="136"/>
      <c r="E46" s="136"/>
      <c r="F46" s="115"/>
      <c r="G46" s="115"/>
      <c r="H46" s="115"/>
      <c r="I46" s="115"/>
      <c r="J46" s="115"/>
      <c r="K46" s="115"/>
      <c r="L46" s="115"/>
      <c r="M46" s="115"/>
      <c r="N46" s="115"/>
      <c r="O46" s="115"/>
      <c r="P46" s="115"/>
      <c r="Q46" s="115"/>
      <c r="R46" s="115"/>
      <c r="S46" s="115"/>
      <c r="T46" s="115"/>
      <c r="U46" s="115"/>
      <c r="V46" s="115"/>
      <c r="W46" s="115"/>
      <c r="X46" s="115"/>
      <c r="Y46" s="114"/>
      <c r="Z46" s="109"/>
    </row>
    <row r="47" spans="1:37" x14ac:dyDescent="0.3">
      <c r="A47" s="113"/>
      <c r="B47" s="136"/>
      <c r="C47" s="136"/>
      <c r="D47" s="136"/>
      <c r="E47" s="136"/>
      <c r="F47" s="115"/>
      <c r="G47" s="115"/>
      <c r="H47" s="115"/>
      <c r="I47" s="115"/>
      <c r="J47" s="115"/>
      <c r="K47" s="115"/>
      <c r="L47" s="115"/>
      <c r="M47" s="115"/>
      <c r="N47" s="115"/>
      <c r="O47" s="115"/>
      <c r="P47" s="115"/>
      <c r="Q47" s="115"/>
      <c r="R47" s="115"/>
      <c r="S47" s="115"/>
      <c r="T47" s="115"/>
      <c r="U47" s="115"/>
      <c r="V47" s="115"/>
      <c r="W47" s="115"/>
      <c r="X47" s="115"/>
      <c r="Y47" s="114"/>
      <c r="Z47" s="109"/>
    </row>
    <row r="48" spans="1:37" ht="16.5" customHeight="1" x14ac:dyDescent="0.3">
      <c r="A48" s="113">
        <v>14</v>
      </c>
      <c r="B48" s="136" t="str">
        <f>IF(OR('2. Identificación del Riesgo'!H48:H50="Corrupción",'2. Identificación del Riesgo'!H48:H50="Lavado de Activos",'2. Identificación del Riesgo'!H48:H50="Financiación del Terrorismo",'2. Identificación del Riesgo'!H48:H50="Corrupción en Trámites, OPAs y Consultas de Acceso a la Información Pública"),'2. Identificación del Riesgo'!B48:B50,
IF('2. Identificación del Riesgo'!H48:H50="","",
IF(OR('2. Identificación del Riesgo'!H48:H50&lt;&gt;"Corrupción",'2. Identificación del Riesgo'!H48:H50&lt;&gt;"Lavado de Activos",'2. Identificación del Riesgo'!H48:H50&lt;&gt;"Financiación del Terrorismo",'2. Identificación del Riesgo'!H48:H50&lt;&gt;"Corrupción en Trámites, OPAs y Consultas de Acceso a la Información Pública"),"No aplica")))</f>
        <v/>
      </c>
      <c r="C48" s="136" t="str">
        <f>IF(OR('2. Identificación del Riesgo'!H48:H50="Corrupción",'2. Identificación del Riesgo'!H48:H50="Lavado de Activos",'2. Identificación del Riesgo'!H48:H50="Financiación del Terrorismo",'2. Identificación del Riesgo'!H48:H50="Corrupción en Trámites, OPAs y Consultas de Acceso a la Información Pública"),'2. Identificación del Riesgo'!C48:C50,
IF('2. Identificación del Riesgo'!H48:H50="","",
IF(OR('2. Identificación del Riesgo'!H48:H50&lt;&gt;"Corrupción",'2. Identificación del Riesgo'!H48:H50&lt;&gt;"Lavado de Activos",'2. Identificación del Riesgo'!H48:H50&lt;&gt;"Financiación del Terrorismo",'2. Identificación del Riesgo'!H48:H50&lt;&gt;"Corrupción en Trámites, OPAs y Consultas de Acceso a la Información Pública"),"No aplica")))</f>
        <v/>
      </c>
      <c r="D48" s="136" t="str">
        <f>IF(OR('2. Identificación del Riesgo'!H48:H50="Corrupción",'2. Identificación del Riesgo'!H48:H50="Lavado de Activos",'2. Identificación del Riesgo'!H48:H50="Financiación del Terrorismo",'2. Identificación del Riesgo'!H48:H50="Corrupción en Trámites, OPAs y Consultas de Acceso a la Información Pública"),'2. Identificación del Riesgo'!G48:G50,
IF('2. Identificación del Riesgo'!H48:H50="","",
IF(OR('2. Identificación del Riesgo'!H48:H50&lt;&gt;"Corrupción",'2. Identificación del Riesgo'!H48:H50&lt;&gt;"Lavado de Activos",'2. Identificación del Riesgo'!H48:H50&lt;&gt;"Financiación del Terrorismo",'2. Identificación del Riesgo'!H48:H50&lt;&gt;"Corrupción en Trámites, OPAs y Consultas de Acceso a la Información Pública"),"No aplica")))</f>
        <v/>
      </c>
      <c r="E48" s="136" t="str">
        <f>IF(OR('2. Identificación del Riesgo'!H48:H50="Corrupción",'2. Identificación del Riesgo'!H48:H50="Lavado de Activos",'2. Identificación del Riesgo'!H48:H50="Financiación del Terrorismo",'2. Identificación del Riesgo'!H48:H50="Corrupción en Trámites, OPAs y Consultas de Acceso a la Información Pública"),'2. Identificación del Riesgo'!H48:H50,
IF('2. Identificación del Riesgo'!H48:H50="","",
IF(OR('2. Identificación del Riesgo'!H48:H50&lt;&gt;"Corrupción",'2. Identificación del Riesgo'!H48:H50&lt;&gt;"Lavado de Activos",'2. Identificación del Riesgo'!H48:H50&lt;&gt;"Financiación del Terrorismo",'2. Identificación del Riesgo'!H48:H50&lt;&gt;"Corrupción en Trámites, OPAs y Consultas de Acceso a la Información Pública"),"No aplica")))</f>
        <v/>
      </c>
      <c r="F48" s="115"/>
      <c r="G48" s="115"/>
      <c r="H48" s="115"/>
      <c r="I48" s="115"/>
      <c r="J48" s="115"/>
      <c r="K48" s="115"/>
      <c r="L48" s="115"/>
      <c r="M48" s="115"/>
      <c r="N48" s="115"/>
      <c r="O48" s="115"/>
      <c r="P48" s="115"/>
      <c r="Q48" s="115"/>
      <c r="R48" s="115"/>
      <c r="S48" s="115"/>
      <c r="T48" s="115"/>
      <c r="U48" s="115"/>
      <c r="V48" s="115"/>
      <c r="W48" s="115"/>
      <c r="X48" s="115"/>
      <c r="Y48" s="114" t="str">
        <f t="shared" ref="Y48" si="12">IF(OR(E48="",E48="No Aplica"),"",COUNTIF(F48:X50,"SI"))</f>
        <v/>
      </c>
      <c r="Z48" s="109" t="str">
        <f>IF(AND(Y48=0,OR(U48="",U48="NO"),OR(E48="Corrupción",E48="Corrupción en Trámites, OPAs y Consultas de Acceso a la Información Pública")),"Moderado",
IF(AND(Y48=0,OR(U48="",U48="NO"),OR(E48="Lavado de Activos",E48="Financiación del Terrorismo")),"Mayor",
IF(AND(U48="SI"),"Catastrófico",
IF(AND(Y48&gt;0,Y48&lt;=11,OR(E48="Lavado de Activos",E48="Financiación del Terrorismo")),"Mayor",
IF(AND(Y48&gt;11,Y48&lt;=19,OR(E48="Lavado de Activos",E48="Financiación del Terrorismo")),"Catastrófico",
IF(AND(Y48&gt;0,Y48&lt;=5,OR(E48="Corrupción",E48="Corrupción en Trámites, OPAs y Consultas de Acceso a la Información Pública")),"Moderado",
IF(AND(Y48&gt;5,Y48&lt;=11,OR(E48="Corrupción",E48="Corrupción en Trámites, OPAs y Consultas de Acceso a la Información Pública")),"Mayor",
IF(AND(Y48&gt;11,Y48&lt;=19,OR(E48="Corrupción",E48="Corrupción en Trámites, OPAs y Consultas de Acceso a la Información Pública")),"Catastrófico",""))))))))</f>
        <v/>
      </c>
      <c r="AA48" s="3"/>
      <c r="AB48" s="3"/>
      <c r="AC48" s="3"/>
      <c r="AD48" s="3"/>
      <c r="AE48" s="3"/>
      <c r="AF48" s="3"/>
      <c r="AG48" s="3"/>
      <c r="AH48" s="3"/>
      <c r="AI48" s="3"/>
      <c r="AJ48" s="3"/>
      <c r="AK48" s="3"/>
    </row>
    <row r="49" spans="1:37" x14ac:dyDescent="0.3">
      <c r="A49" s="113"/>
      <c r="B49" s="136"/>
      <c r="C49" s="136"/>
      <c r="D49" s="136"/>
      <c r="E49" s="136"/>
      <c r="F49" s="115"/>
      <c r="G49" s="115"/>
      <c r="H49" s="115"/>
      <c r="I49" s="115"/>
      <c r="J49" s="115"/>
      <c r="K49" s="115"/>
      <c r="L49" s="115"/>
      <c r="M49" s="115"/>
      <c r="N49" s="115"/>
      <c r="O49" s="115"/>
      <c r="P49" s="115"/>
      <c r="Q49" s="115"/>
      <c r="R49" s="115"/>
      <c r="S49" s="115"/>
      <c r="T49" s="115"/>
      <c r="U49" s="115"/>
      <c r="V49" s="115"/>
      <c r="W49" s="115"/>
      <c r="X49" s="115"/>
      <c r="Y49" s="114"/>
      <c r="Z49" s="109"/>
    </row>
    <row r="50" spans="1:37" x14ac:dyDescent="0.3">
      <c r="A50" s="113"/>
      <c r="B50" s="136"/>
      <c r="C50" s="136"/>
      <c r="D50" s="136"/>
      <c r="E50" s="136"/>
      <c r="F50" s="115"/>
      <c r="G50" s="115"/>
      <c r="H50" s="115"/>
      <c r="I50" s="115"/>
      <c r="J50" s="115"/>
      <c r="K50" s="115"/>
      <c r="L50" s="115"/>
      <c r="M50" s="115"/>
      <c r="N50" s="115"/>
      <c r="O50" s="115"/>
      <c r="P50" s="115"/>
      <c r="Q50" s="115"/>
      <c r="R50" s="115"/>
      <c r="S50" s="115"/>
      <c r="T50" s="115"/>
      <c r="U50" s="115"/>
      <c r="V50" s="115"/>
      <c r="W50" s="115"/>
      <c r="X50" s="115"/>
      <c r="Y50" s="114"/>
      <c r="Z50" s="109"/>
    </row>
    <row r="51" spans="1:37" ht="16.5" customHeight="1" x14ac:dyDescent="0.3">
      <c r="A51" s="113">
        <v>15</v>
      </c>
      <c r="B51" s="136" t="str">
        <f>IF(OR('2. Identificación del Riesgo'!H51:H53="Corrupción",'2. Identificación del Riesgo'!H51:H53="Lavado de Activos",'2. Identificación del Riesgo'!H51:H53="Financiación del Terrorismo",'2. Identificación del Riesgo'!H51:H53="Corrupción en Trámites, OPAs y Consultas de Acceso a la Información Pública"),'2. Identificación del Riesgo'!B51:B53,
IF('2. Identificación del Riesgo'!H51:H53="","",
IF(OR('2. Identificación del Riesgo'!H51:H53&lt;&gt;"Corrupción",'2. Identificación del Riesgo'!H51:H53&lt;&gt;"Lavado de Activos",'2. Identificación del Riesgo'!H51:H53&lt;&gt;"Financiación del Terrorismo",'2. Identificación del Riesgo'!H51:H53&lt;&gt;"Corrupción en Trámites, OPAs y Consultas de Acceso a la Información Pública"),"No aplica")))</f>
        <v/>
      </c>
      <c r="C51" s="136" t="str">
        <f>IF(OR('2. Identificación del Riesgo'!H51:H53="Corrupción",'2. Identificación del Riesgo'!H51:H53="Lavado de Activos",'2. Identificación del Riesgo'!H51:H53="Financiación del Terrorismo",'2. Identificación del Riesgo'!H51:H53="Corrupción en Trámites, OPAs y Consultas de Acceso a la Información Pública"),'2. Identificación del Riesgo'!C51:C53,
IF('2. Identificación del Riesgo'!H51:H53="","",
IF(OR('2. Identificación del Riesgo'!H51:H53&lt;&gt;"Corrupción",'2. Identificación del Riesgo'!H51:H53&lt;&gt;"Lavado de Activos",'2. Identificación del Riesgo'!H51:H53&lt;&gt;"Financiación del Terrorismo",'2. Identificación del Riesgo'!H51:H53&lt;&gt;"Corrupción en Trámites, OPAs y Consultas de Acceso a la Información Pública"),"No aplica")))</f>
        <v/>
      </c>
      <c r="D51" s="136" t="str">
        <f>IF(OR('2. Identificación del Riesgo'!H51:H53="Corrupción",'2. Identificación del Riesgo'!H51:H53="Lavado de Activos",'2. Identificación del Riesgo'!H51:H53="Financiación del Terrorismo",'2. Identificación del Riesgo'!H51:H53="Corrupción en Trámites, OPAs y Consultas de Acceso a la Información Pública"),'2. Identificación del Riesgo'!G51:G53,
IF('2. Identificación del Riesgo'!H51:H53="","",
IF(OR('2. Identificación del Riesgo'!H51:H53&lt;&gt;"Corrupción",'2. Identificación del Riesgo'!H51:H53&lt;&gt;"Lavado de Activos",'2. Identificación del Riesgo'!H51:H53&lt;&gt;"Financiación del Terrorismo",'2. Identificación del Riesgo'!H51:H53&lt;&gt;"Corrupción en Trámites, OPAs y Consultas de Acceso a la Información Pública"),"No aplica")))</f>
        <v/>
      </c>
      <c r="E51" s="136" t="str">
        <f>IF(OR('2. Identificación del Riesgo'!H51:H53="Corrupción",'2. Identificación del Riesgo'!H51:H53="Lavado de Activos",'2. Identificación del Riesgo'!H51:H53="Financiación del Terrorismo",'2. Identificación del Riesgo'!H51:H53="Corrupción en Trámites, OPAs y Consultas de Acceso a la Información Pública"),'2. Identificación del Riesgo'!H51:H53,
IF('2. Identificación del Riesgo'!H51:H53="","",
IF(OR('2. Identificación del Riesgo'!H51:H53&lt;&gt;"Corrupción",'2. Identificación del Riesgo'!H51:H53&lt;&gt;"Lavado de Activos",'2. Identificación del Riesgo'!H51:H53&lt;&gt;"Financiación del Terrorismo",'2. Identificación del Riesgo'!H51:H53&lt;&gt;"Corrupción en Trámites, OPAs y Consultas de Acceso a la Información Pública"),"No aplica")))</f>
        <v/>
      </c>
      <c r="F51" s="115"/>
      <c r="G51" s="115"/>
      <c r="H51" s="115"/>
      <c r="I51" s="115"/>
      <c r="J51" s="115"/>
      <c r="K51" s="115"/>
      <c r="L51" s="115"/>
      <c r="M51" s="115"/>
      <c r="N51" s="115"/>
      <c r="O51" s="115"/>
      <c r="P51" s="115"/>
      <c r="Q51" s="115"/>
      <c r="R51" s="115"/>
      <c r="S51" s="115"/>
      <c r="T51" s="115"/>
      <c r="U51" s="115"/>
      <c r="V51" s="115"/>
      <c r="W51" s="115"/>
      <c r="X51" s="115"/>
      <c r="Y51" s="114" t="str">
        <f t="shared" ref="Y51" si="13">IF(OR(E51="",E51="No Aplica"),"",COUNTIF(F51:X53,"SI"))</f>
        <v/>
      </c>
      <c r="Z51" s="109" t="str">
        <f>IF(AND(Y51=0,OR(U51="",U51="NO"),OR(E51="Corrupción",E51="Corrupción en Trámites, OPAs y Consultas de Acceso a la Información Pública")),"Moderado",
IF(AND(Y51=0,OR(U51="",U51="NO"),OR(E51="Lavado de Activos",E51="Financiación del Terrorismo")),"Mayor",
IF(AND(U51="SI"),"Catastrófico",
IF(AND(Y51&gt;0,Y51&lt;=11,OR(E51="Lavado de Activos",E51="Financiación del Terrorismo")),"Mayor",
IF(AND(Y51&gt;11,Y51&lt;=19,OR(E51="Lavado de Activos",E51="Financiación del Terrorismo")),"Catastrófico",
IF(AND(Y51&gt;0,Y51&lt;=5,OR(E51="Corrupción",E51="Corrupción en Trámites, OPAs y Consultas de Acceso a la Información Pública")),"Moderado",
IF(AND(Y51&gt;5,Y51&lt;=11,OR(E51="Corrupción",E51="Corrupción en Trámites, OPAs y Consultas de Acceso a la Información Pública")),"Mayor",
IF(AND(Y51&gt;11,Y51&lt;=19,OR(E51="Corrupción",E51="Corrupción en Trámites, OPAs y Consultas de Acceso a la Información Pública")),"Catastrófico",""))))))))</f>
        <v/>
      </c>
      <c r="AA51" s="3"/>
      <c r="AB51" s="3"/>
      <c r="AC51" s="3"/>
      <c r="AD51" s="3"/>
      <c r="AE51" s="3"/>
      <c r="AF51" s="3"/>
      <c r="AG51" s="3"/>
      <c r="AH51" s="3"/>
      <c r="AI51" s="3"/>
      <c r="AJ51" s="3"/>
      <c r="AK51" s="3"/>
    </row>
    <row r="52" spans="1:37" x14ac:dyDescent="0.3">
      <c r="A52" s="113"/>
      <c r="B52" s="136"/>
      <c r="C52" s="136"/>
      <c r="D52" s="136"/>
      <c r="E52" s="136"/>
      <c r="F52" s="115"/>
      <c r="G52" s="115"/>
      <c r="H52" s="115"/>
      <c r="I52" s="115"/>
      <c r="J52" s="115"/>
      <c r="K52" s="115"/>
      <c r="L52" s="115"/>
      <c r="M52" s="115"/>
      <c r="N52" s="115"/>
      <c r="O52" s="115"/>
      <c r="P52" s="115"/>
      <c r="Q52" s="115"/>
      <c r="R52" s="115"/>
      <c r="S52" s="115"/>
      <c r="T52" s="115"/>
      <c r="U52" s="115"/>
      <c r="V52" s="115"/>
      <c r="W52" s="115"/>
      <c r="X52" s="115"/>
      <c r="Y52" s="114"/>
      <c r="Z52" s="109"/>
    </row>
    <row r="53" spans="1:37" x14ac:dyDescent="0.3">
      <c r="A53" s="113"/>
      <c r="B53" s="136"/>
      <c r="C53" s="136"/>
      <c r="D53" s="136"/>
      <c r="E53" s="136"/>
      <c r="F53" s="115"/>
      <c r="G53" s="115"/>
      <c r="H53" s="115"/>
      <c r="I53" s="115"/>
      <c r="J53" s="115"/>
      <c r="K53" s="115"/>
      <c r="L53" s="115"/>
      <c r="M53" s="115"/>
      <c r="N53" s="115"/>
      <c r="O53" s="115"/>
      <c r="P53" s="115"/>
      <c r="Q53" s="115"/>
      <c r="R53" s="115"/>
      <c r="S53" s="115"/>
      <c r="T53" s="115"/>
      <c r="U53" s="115"/>
      <c r="V53" s="115"/>
      <c r="W53" s="115"/>
      <c r="X53" s="115"/>
      <c r="Y53" s="114"/>
      <c r="Z53" s="109"/>
    </row>
    <row r="54" spans="1:37" ht="16.5" customHeight="1" x14ac:dyDescent="0.3">
      <c r="A54" s="113">
        <v>16</v>
      </c>
      <c r="B54" s="136" t="str">
        <f>IF(OR('2. Identificación del Riesgo'!H54:H56="Corrupción",'2. Identificación del Riesgo'!H54:H56="Lavado de Activos",'2. Identificación del Riesgo'!H54:H56="Financiación del Terrorismo",'2. Identificación del Riesgo'!H54:H56="Corrupción en Trámites, OPAs y Consultas de Acceso a la Información Pública"),'2. Identificación del Riesgo'!B54:B56,
IF('2. Identificación del Riesgo'!H54:H56="","",
IF(OR('2. Identificación del Riesgo'!H54:H56&lt;&gt;"Corrupción",'2. Identificación del Riesgo'!H54:H56&lt;&gt;"Lavado de Activos",'2. Identificación del Riesgo'!H54:H56&lt;&gt;"Financiación del Terrorismo",'2. Identificación del Riesgo'!H54:H56&lt;&gt;"Corrupción en Trámites, OPAs y Consultas de Acceso a la Información Pública"),"No aplica")))</f>
        <v/>
      </c>
      <c r="C54" s="136" t="str">
        <f>IF(OR('2. Identificación del Riesgo'!H54:H56="Corrupción",'2. Identificación del Riesgo'!H54:H56="Lavado de Activos",'2. Identificación del Riesgo'!H54:H56="Financiación del Terrorismo",'2. Identificación del Riesgo'!H54:H56="Corrupción en Trámites, OPAs y Consultas de Acceso a la Información Pública"),'2. Identificación del Riesgo'!C54:C56,
IF('2. Identificación del Riesgo'!H54:H56="","",
IF(OR('2. Identificación del Riesgo'!H54:H56&lt;&gt;"Corrupción",'2. Identificación del Riesgo'!H54:H56&lt;&gt;"Lavado de Activos",'2. Identificación del Riesgo'!H54:H56&lt;&gt;"Financiación del Terrorismo",'2. Identificación del Riesgo'!H54:H56&lt;&gt;"Corrupción en Trámites, OPAs y Consultas de Acceso a la Información Pública"),"No aplica")))</f>
        <v/>
      </c>
      <c r="D54" s="136" t="str">
        <f>IF(OR('2. Identificación del Riesgo'!H54:H56="Corrupción",'2. Identificación del Riesgo'!H54:H56="Lavado de Activos",'2. Identificación del Riesgo'!H54:H56="Financiación del Terrorismo",'2. Identificación del Riesgo'!H54:H56="Corrupción en Trámites, OPAs y Consultas de Acceso a la Información Pública"),'2. Identificación del Riesgo'!G54:G56,
IF('2. Identificación del Riesgo'!H54:H56="","",
IF(OR('2. Identificación del Riesgo'!H54:H56&lt;&gt;"Corrupción",'2. Identificación del Riesgo'!H54:H56&lt;&gt;"Lavado de Activos",'2. Identificación del Riesgo'!H54:H56&lt;&gt;"Financiación del Terrorismo",'2. Identificación del Riesgo'!H54:H56&lt;&gt;"Corrupción en Trámites, OPAs y Consultas de Acceso a la Información Pública"),"No aplica")))</f>
        <v/>
      </c>
      <c r="E54" s="136" t="str">
        <f>IF(OR('2. Identificación del Riesgo'!H54:H56="Corrupción",'2. Identificación del Riesgo'!H54:H56="Lavado de Activos",'2. Identificación del Riesgo'!H54:H56="Financiación del Terrorismo",'2. Identificación del Riesgo'!H54:H56="Corrupción en Trámites, OPAs y Consultas de Acceso a la Información Pública"),'2. Identificación del Riesgo'!H54:H56,
IF('2. Identificación del Riesgo'!H54:H56="","",
IF(OR('2. Identificación del Riesgo'!H54:H56&lt;&gt;"Corrupción",'2. Identificación del Riesgo'!H54:H56&lt;&gt;"Lavado de Activos",'2. Identificación del Riesgo'!H54:H56&lt;&gt;"Financiación del Terrorismo",'2. Identificación del Riesgo'!H54:H56&lt;&gt;"Corrupción en Trámites, OPAs y Consultas de Acceso a la Información Pública"),"No aplica")))</f>
        <v/>
      </c>
      <c r="F54" s="115"/>
      <c r="G54" s="115"/>
      <c r="H54" s="115"/>
      <c r="I54" s="115"/>
      <c r="J54" s="115"/>
      <c r="K54" s="115"/>
      <c r="L54" s="115"/>
      <c r="M54" s="115"/>
      <c r="N54" s="115"/>
      <c r="O54" s="115"/>
      <c r="P54" s="115"/>
      <c r="Q54" s="115"/>
      <c r="R54" s="115"/>
      <c r="S54" s="115"/>
      <c r="T54" s="115"/>
      <c r="U54" s="115"/>
      <c r="V54" s="115"/>
      <c r="W54" s="115"/>
      <c r="X54" s="115"/>
      <c r="Y54" s="114" t="str">
        <f t="shared" ref="Y54" si="14">IF(OR(E54="",E54="No Aplica"),"",COUNTIF(F54:X56,"SI"))</f>
        <v/>
      </c>
      <c r="Z54" s="109" t="str">
        <f>IF(AND(Y54=0,OR(U54="",U54="NO"),OR(E54="Corrupción",E54="Corrupción en Trámites, OPAs y Consultas de Acceso a la Información Pública")),"Moderado",
IF(AND(Y54=0,OR(U54="",U54="NO"),OR(E54="Lavado de Activos",E54="Financiación del Terrorismo")),"Mayor",
IF(AND(U54="SI"),"Catastrófico",
IF(AND(Y54&gt;0,Y54&lt;=11,OR(E54="Lavado de Activos",E54="Financiación del Terrorismo")),"Mayor",
IF(AND(Y54&gt;11,Y54&lt;=19,OR(E54="Lavado de Activos",E54="Financiación del Terrorismo")),"Catastrófico",
IF(AND(Y54&gt;0,Y54&lt;=5,OR(E54="Corrupción",E54="Corrupción en Trámites, OPAs y Consultas de Acceso a la Información Pública")),"Moderado",
IF(AND(Y54&gt;5,Y54&lt;=11,OR(E54="Corrupción",E54="Corrupción en Trámites, OPAs y Consultas de Acceso a la Información Pública")),"Mayor",
IF(AND(Y54&gt;11,Y54&lt;=19,OR(E54="Corrupción",E54="Corrupción en Trámites, OPAs y Consultas de Acceso a la Información Pública")),"Catastrófico",""))))))))</f>
        <v/>
      </c>
      <c r="AA54" s="3"/>
      <c r="AB54" s="3"/>
      <c r="AC54" s="3"/>
      <c r="AD54" s="3"/>
      <c r="AE54" s="3"/>
      <c r="AF54" s="3"/>
      <c r="AG54" s="3"/>
      <c r="AH54" s="3"/>
      <c r="AI54" s="3"/>
      <c r="AJ54" s="3"/>
      <c r="AK54" s="3"/>
    </row>
    <row r="55" spans="1:37" x14ac:dyDescent="0.3">
      <c r="A55" s="113"/>
      <c r="B55" s="136"/>
      <c r="C55" s="136"/>
      <c r="D55" s="136"/>
      <c r="E55" s="136"/>
      <c r="F55" s="115"/>
      <c r="G55" s="115"/>
      <c r="H55" s="115"/>
      <c r="I55" s="115"/>
      <c r="J55" s="115"/>
      <c r="K55" s="115"/>
      <c r="L55" s="115"/>
      <c r="M55" s="115"/>
      <c r="N55" s="115"/>
      <c r="O55" s="115"/>
      <c r="P55" s="115"/>
      <c r="Q55" s="115"/>
      <c r="R55" s="115"/>
      <c r="S55" s="115"/>
      <c r="T55" s="115"/>
      <c r="U55" s="115"/>
      <c r="V55" s="115"/>
      <c r="W55" s="115"/>
      <c r="X55" s="115"/>
      <c r="Y55" s="114"/>
      <c r="Z55" s="109"/>
    </row>
    <row r="56" spans="1:37" x14ac:dyDescent="0.3">
      <c r="A56" s="113"/>
      <c r="B56" s="136"/>
      <c r="C56" s="136"/>
      <c r="D56" s="136"/>
      <c r="E56" s="136"/>
      <c r="F56" s="115"/>
      <c r="G56" s="115"/>
      <c r="H56" s="115"/>
      <c r="I56" s="115"/>
      <c r="J56" s="115"/>
      <c r="K56" s="115"/>
      <c r="L56" s="115"/>
      <c r="M56" s="115"/>
      <c r="N56" s="115"/>
      <c r="O56" s="115"/>
      <c r="P56" s="115"/>
      <c r="Q56" s="115"/>
      <c r="R56" s="115"/>
      <c r="S56" s="115"/>
      <c r="T56" s="115"/>
      <c r="U56" s="115"/>
      <c r="V56" s="115"/>
      <c r="W56" s="115"/>
      <c r="X56" s="115"/>
      <c r="Y56" s="114"/>
      <c r="Z56" s="109"/>
    </row>
    <row r="57" spans="1:37" ht="16.5" customHeight="1" x14ac:dyDescent="0.3">
      <c r="A57" s="113">
        <v>17</v>
      </c>
      <c r="B57" s="136" t="str">
        <f>IF(OR('2. Identificación del Riesgo'!H57:H59="Corrupción",'2. Identificación del Riesgo'!H57:H59="Lavado de Activos",'2. Identificación del Riesgo'!H57:H59="Financiación del Terrorismo",'2. Identificación del Riesgo'!H57:H59="Corrupción en Trámites, OPAs y Consultas de Acceso a la Información Pública"),'2. Identificación del Riesgo'!B57:B59,
IF('2. Identificación del Riesgo'!H57:H59="","",
IF(OR('2. Identificación del Riesgo'!H57:H59&lt;&gt;"Corrupción",'2. Identificación del Riesgo'!H57:H59&lt;&gt;"Lavado de Activos",'2. Identificación del Riesgo'!H57:H59&lt;&gt;"Financiación del Terrorismo",'2. Identificación del Riesgo'!H57:H59&lt;&gt;"Corrupción en Trámites, OPAs y Consultas de Acceso a la Información Pública"),"No aplica")))</f>
        <v/>
      </c>
      <c r="C57" s="136" t="str">
        <f>IF(OR('2. Identificación del Riesgo'!H57:H59="Corrupción",'2. Identificación del Riesgo'!H57:H59="Lavado de Activos",'2. Identificación del Riesgo'!H57:H59="Financiación del Terrorismo",'2. Identificación del Riesgo'!H57:H59="Corrupción en Trámites, OPAs y Consultas de Acceso a la Información Pública"),'2. Identificación del Riesgo'!C57:C59,
IF('2. Identificación del Riesgo'!H57:H59="","",
IF(OR('2. Identificación del Riesgo'!H57:H59&lt;&gt;"Corrupción",'2. Identificación del Riesgo'!H57:H59&lt;&gt;"Lavado de Activos",'2. Identificación del Riesgo'!H57:H59&lt;&gt;"Financiación del Terrorismo",'2. Identificación del Riesgo'!H57:H59&lt;&gt;"Corrupción en Trámites, OPAs y Consultas de Acceso a la Información Pública"),"No aplica")))</f>
        <v/>
      </c>
      <c r="D57" s="136" t="str">
        <f>IF(OR('2. Identificación del Riesgo'!H57:H59="Corrupción",'2. Identificación del Riesgo'!H57:H59="Lavado de Activos",'2. Identificación del Riesgo'!H57:H59="Financiación del Terrorismo",'2. Identificación del Riesgo'!H57:H59="Corrupción en Trámites, OPAs y Consultas de Acceso a la Información Pública"),'2. Identificación del Riesgo'!G57:G59,
IF('2. Identificación del Riesgo'!H57:H59="","",
IF(OR('2. Identificación del Riesgo'!H57:H59&lt;&gt;"Corrupción",'2. Identificación del Riesgo'!H57:H59&lt;&gt;"Lavado de Activos",'2. Identificación del Riesgo'!H57:H59&lt;&gt;"Financiación del Terrorismo",'2. Identificación del Riesgo'!H57:H59&lt;&gt;"Corrupción en Trámites, OPAs y Consultas de Acceso a la Información Pública"),"No aplica")))</f>
        <v/>
      </c>
      <c r="E57" s="136" t="str">
        <f>IF(OR('2. Identificación del Riesgo'!H57:H59="Corrupción",'2. Identificación del Riesgo'!H57:H59="Lavado de Activos",'2. Identificación del Riesgo'!H57:H59="Financiación del Terrorismo",'2. Identificación del Riesgo'!H57:H59="Corrupción en Trámites, OPAs y Consultas de Acceso a la Información Pública"),'2. Identificación del Riesgo'!H57:H59,
IF('2. Identificación del Riesgo'!H57:H59="","",
IF(OR('2. Identificación del Riesgo'!H57:H59&lt;&gt;"Corrupción",'2. Identificación del Riesgo'!H57:H59&lt;&gt;"Lavado de Activos",'2. Identificación del Riesgo'!H57:H59&lt;&gt;"Financiación del Terrorismo",'2. Identificación del Riesgo'!H57:H59&lt;&gt;"Corrupción en Trámites, OPAs y Consultas de Acceso a la Información Pública"),"No aplica")))</f>
        <v/>
      </c>
      <c r="F57" s="115"/>
      <c r="G57" s="115"/>
      <c r="H57" s="115"/>
      <c r="I57" s="115"/>
      <c r="J57" s="115"/>
      <c r="K57" s="115"/>
      <c r="L57" s="115"/>
      <c r="M57" s="115"/>
      <c r="N57" s="115"/>
      <c r="O57" s="115"/>
      <c r="P57" s="115"/>
      <c r="Q57" s="115"/>
      <c r="R57" s="115"/>
      <c r="S57" s="115"/>
      <c r="T57" s="115"/>
      <c r="U57" s="115"/>
      <c r="V57" s="115"/>
      <c r="W57" s="115"/>
      <c r="X57" s="115"/>
      <c r="Y57" s="114" t="str">
        <f t="shared" ref="Y57" si="15">IF(OR(E57="",E57="No Aplica"),"",COUNTIF(F57:X59,"SI"))</f>
        <v/>
      </c>
      <c r="Z57" s="109" t="str">
        <f>IF(AND(Y57=0,OR(U57="",U57="NO"),OR(E57="Corrupción",E57="Corrupción en Trámites, OPAs y Consultas de Acceso a la Información Pública")),"Moderado",
IF(AND(Y57=0,OR(U57="",U57="NO"),OR(E57="Lavado de Activos",E57="Financiación del Terrorismo")),"Mayor",
IF(AND(U57="SI"),"Catastrófico",
IF(AND(Y57&gt;0,Y57&lt;=11,OR(E57="Lavado de Activos",E57="Financiación del Terrorismo")),"Mayor",
IF(AND(Y57&gt;11,Y57&lt;=19,OR(E57="Lavado de Activos",E57="Financiación del Terrorismo")),"Catastrófico",
IF(AND(Y57&gt;0,Y57&lt;=5,OR(E57="Corrupción",E57="Corrupción en Trámites, OPAs y Consultas de Acceso a la Información Pública")),"Moderado",
IF(AND(Y57&gt;5,Y57&lt;=11,OR(E57="Corrupción",E57="Corrupción en Trámites, OPAs y Consultas de Acceso a la Información Pública")),"Mayor",
IF(AND(Y57&gt;11,Y57&lt;=19,OR(E57="Corrupción",E57="Corrupción en Trámites, OPAs y Consultas de Acceso a la Información Pública")),"Catastrófico",""))))))))</f>
        <v/>
      </c>
      <c r="AA57" s="3"/>
      <c r="AB57" s="3"/>
      <c r="AC57" s="3"/>
      <c r="AD57" s="3"/>
      <c r="AE57" s="3"/>
      <c r="AF57" s="3"/>
      <c r="AG57" s="3"/>
      <c r="AH57" s="3"/>
      <c r="AI57" s="3"/>
      <c r="AJ57" s="3"/>
      <c r="AK57" s="3"/>
    </row>
    <row r="58" spans="1:37" x14ac:dyDescent="0.3">
      <c r="A58" s="113"/>
      <c r="B58" s="136"/>
      <c r="C58" s="136"/>
      <c r="D58" s="136"/>
      <c r="E58" s="136"/>
      <c r="F58" s="115"/>
      <c r="G58" s="115"/>
      <c r="H58" s="115"/>
      <c r="I58" s="115"/>
      <c r="J58" s="115"/>
      <c r="K58" s="115"/>
      <c r="L58" s="115"/>
      <c r="M58" s="115"/>
      <c r="N58" s="115"/>
      <c r="O58" s="115"/>
      <c r="P58" s="115"/>
      <c r="Q58" s="115"/>
      <c r="R58" s="115"/>
      <c r="S58" s="115"/>
      <c r="T58" s="115"/>
      <c r="U58" s="115"/>
      <c r="V58" s="115"/>
      <c r="W58" s="115"/>
      <c r="X58" s="115"/>
      <c r="Y58" s="114"/>
      <c r="Z58" s="109"/>
    </row>
    <row r="59" spans="1:37" x14ac:dyDescent="0.3">
      <c r="A59" s="113"/>
      <c r="B59" s="136"/>
      <c r="C59" s="136"/>
      <c r="D59" s="136"/>
      <c r="E59" s="136"/>
      <c r="F59" s="115"/>
      <c r="G59" s="115"/>
      <c r="H59" s="115"/>
      <c r="I59" s="115"/>
      <c r="J59" s="115"/>
      <c r="K59" s="115"/>
      <c r="L59" s="115"/>
      <c r="M59" s="115"/>
      <c r="N59" s="115"/>
      <c r="O59" s="115"/>
      <c r="P59" s="115"/>
      <c r="Q59" s="115"/>
      <c r="R59" s="115"/>
      <c r="S59" s="115"/>
      <c r="T59" s="115"/>
      <c r="U59" s="115"/>
      <c r="V59" s="115"/>
      <c r="W59" s="115"/>
      <c r="X59" s="115"/>
      <c r="Y59" s="114"/>
      <c r="Z59" s="109"/>
    </row>
    <row r="60" spans="1:37" ht="16.5" customHeight="1" x14ac:dyDescent="0.3">
      <c r="A60" s="113">
        <v>18</v>
      </c>
      <c r="B60" s="136" t="str">
        <f>IF(OR('2. Identificación del Riesgo'!H60:H62="Corrupción",'2. Identificación del Riesgo'!H60:H62="Lavado de Activos",'2. Identificación del Riesgo'!H60:H62="Financiación del Terrorismo",'2. Identificación del Riesgo'!H60:H62="Corrupción en Trámites, OPAs y Consultas de Acceso a la Información Pública"),'2. Identificación del Riesgo'!B60:B62,
IF('2. Identificación del Riesgo'!H60:H62="","",
IF(OR('2. Identificación del Riesgo'!H60:H62&lt;&gt;"Corrupción",'2. Identificación del Riesgo'!H60:H62&lt;&gt;"Lavado de Activos",'2. Identificación del Riesgo'!H60:H62&lt;&gt;"Financiación del Terrorismo",'2. Identificación del Riesgo'!H60:H62&lt;&gt;"Corrupción en Trámites, OPAs y Consultas de Acceso a la Información Pública"),"No aplica")))</f>
        <v/>
      </c>
      <c r="C60" s="136" t="str">
        <f>IF(OR('2. Identificación del Riesgo'!H60:H62="Corrupción",'2. Identificación del Riesgo'!H60:H62="Lavado de Activos",'2. Identificación del Riesgo'!H60:H62="Financiación del Terrorismo",'2. Identificación del Riesgo'!H60:H62="Corrupción en Trámites, OPAs y Consultas de Acceso a la Información Pública"),'2. Identificación del Riesgo'!C60:C62,
IF('2. Identificación del Riesgo'!H60:H62="","",
IF(OR('2. Identificación del Riesgo'!H60:H62&lt;&gt;"Corrupción",'2. Identificación del Riesgo'!H60:H62&lt;&gt;"Lavado de Activos",'2. Identificación del Riesgo'!H60:H62&lt;&gt;"Financiación del Terrorismo",'2. Identificación del Riesgo'!H60:H62&lt;&gt;"Corrupción en Trámites, OPAs y Consultas de Acceso a la Información Pública"),"No aplica")))</f>
        <v/>
      </c>
      <c r="D60" s="136" t="str">
        <f>IF(OR('2. Identificación del Riesgo'!H60:H62="Corrupción",'2. Identificación del Riesgo'!H60:H62="Lavado de Activos",'2. Identificación del Riesgo'!H60:H62="Financiación del Terrorismo",'2. Identificación del Riesgo'!H60:H62="Corrupción en Trámites, OPAs y Consultas de Acceso a la Información Pública"),'2. Identificación del Riesgo'!G60:G62,
IF('2. Identificación del Riesgo'!H60:H62="","",
IF(OR('2. Identificación del Riesgo'!H60:H62&lt;&gt;"Corrupción",'2. Identificación del Riesgo'!H60:H62&lt;&gt;"Lavado de Activos",'2. Identificación del Riesgo'!H60:H62&lt;&gt;"Financiación del Terrorismo",'2. Identificación del Riesgo'!H60:H62&lt;&gt;"Corrupción en Trámites, OPAs y Consultas de Acceso a la Información Pública"),"No aplica")))</f>
        <v/>
      </c>
      <c r="E60" s="136" t="str">
        <f>IF(OR('2. Identificación del Riesgo'!H60:H62="Corrupción",'2. Identificación del Riesgo'!H60:H62="Lavado de Activos",'2. Identificación del Riesgo'!H60:H62="Financiación del Terrorismo",'2. Identificación del Riesgo'!H60:H62="Corrupción en Trámites, OPAs y Consultas de Acceso a la Información Pública"),'2. Identificación del Riesgo'!H60:H62,
IF('2. Identificación del Riesgo'!H60:H62="","",
IF(OR('2. Identificación del Riesgo'!H60:H62&lt;&gt;"Corrupción",'2. Identificación del Riesgo'!H60:H62&lt;&gt;"Lavado de Activos",'2. Identificación del Riesgo'!H60:H62&lt;&gt;"Financiación del Terrorismo",'2. Identificación del Riesgo'!H60:H62&lt;&gt;"Corrupción en Trámites, OPAs y Consultas de Acceso a la Información Pública"),"No aplica")))</f>
        <v/>
      </c>
      <c r="F60" s="115"/>
      <c r="G60" s="115"/>
      <c r="H60" s="115"/>
      <c r="I60" s="115"/>
      <c r="J60" s="115"/>
      <c r="K60" s="115"/>
      <c r="L60" s="115"/>
      <c r="M60" s="115"/>
      <c r="N60" s="115"/>
      <c r="O60" s="115"/>
      <c r="P60" s="115"/>
      <c r="Q60" s="115"/>
      <c r="R60" s="115"/>
      <c r="S60" s="115"/>
      <c r="T60" s="115"/>
      <c r="U60" s="115"/>
      <c r="V60" s="115"/>
      <c r="W60" s="115"/>
      <c r="X60" s="115"/>
      <c r="Y60" s="114" t="str">
        <f t="shared" ref="Y60" si="16">IF(OR(E60="",E60="No Aplica"),"",COUNTIF(F60:X62,"SI"))</f>
        <v/>
      </c>
      <c r="Z60" s="109" t="str">
        <f>IF(AND(Y60=0,OR(U60="",U60="NO"),OR(E60="Corrupción",E60="Corrupción en Trámites, OPAs y Consultas de Acceso a la Información Pública")),"Moderado",
IF(AND(Y60=0,OR(U60="",U60="NO"),OR(E60="Lavado de Activos",E60="Financiación del Terrorismo")),"Mayor",
IF(AND(U60="SI"),"Catastrófico",
IF(AND(Y60&gt;0,Y60&lt;=11,OR(E60="Lavado de Activos",E60="Financiación del Terrorismo")),"Mayor",
IF(AND(Y60&gt;11,Y60&lt;=19,OR(E60="Lavado de Activos",E60="Financiación del Terrorismo")),"Catastrófico",
IF(AND(Y60&gt;0,Y60&lt;=5,OR(E60="Corrupción",E60="Corrupción en Trámites, OPAs y Consultas de Acceso a la Información Pública")),"Moderado",
IF(AND(Y60&gt;5,Y60&lt;=11,OR(E60="Corrupción",E60="Corrupción en Trámites, OPAs y Consultas de Acceso a la Información Pública")),"Mayor",
IF(AND(Y60&gt;11,Y60&lt;=19,OR(E60="Corrupción",E60="Corrupción en Trámites, OPAs y Consultas de Acceso a la Información Pública")),"Catastrófico",""))))))))</f>
        <v/>
      </c>
      <c r="AA60" s="3"/>
      <c r="AB60" s="3"/>
      <c r="AC60" s="3"/>
      <c r="AD60" s="3"/>
      <c r="AE60" s="3"/>
      <c r="AF60" s="3"/>
      <c r="AG60" s="3"/>
      <c r="AH60" s="3"/>
      <c r="AI60" s="3"/>
      <c r="AJ60" s="3"/>
      <c r="AK60" s="3"/>
    </row>
    <row r="61" spans="1:37" x14ac:dyDescent="0.3">
      <c r="A61" s="113"/>
      <c r="B61" s="136"/>
      <c r="C61" s="136"/>
      <c r="D61" s="136"/>
      <c r="E61" s="136"/>
      <c r="F61" s="115"/>
      <c r="G61" s="115"/>
      <c r="H61" s="115"/>
      <c r="I61" s="115"/>
      <c r="J61" s="115"/>
      <c r="K61" s="115"/>
      <c r="L61" s="115"/>
      <c r="M61" s="115"/>
      <c r="N61" s="115"/>
      <c r="O61" s="115"/>
      <c r="P61" s="115"/>
      <c r="Q61" s="115"/>
      <c r="R61" s="115"/>
      <c r="S61" s="115"/>
      <c r="T61" s="115"/>
      <c r="U61" s="115"/>
      <c r="V61" s="115"/>
      <c r="W61" s="115"/>
      <c r="X61" s="115"/>
      <c r="Y61" s="114"/>
      <c r="Z61" s="109"/>
    </row>
    <row r="62" spans="1:37" x14ac:dyDescent="0.3">
      <c r="A62" s="113"/>
      <c r="B62" s="136"/>
      <c r="C62" s="136"/>
      <c r="D62" s="136"/>
      <c r="E62" s="136"/>
      <c r="F62" s="115"/>
      <c r="G62" s="115"/>
      <c r="H62" s="115"/>
      <c r="I62" s="115"/>
      <c r="J62" s="115"/>
      <c r="K62" s="115"/>
      <c r="L62" s="115"/>
      <c r="M62" s="115"/>
      <c r="N62" s="115"/>
      <c r="O62" s="115"/>
      <c r="P62" s="115"/>
      <c r="Q62" s="115"/>
      <c r="R62" s="115"/>
      <c r="S62" s="115"/>
      <c r="T62" s="115"/>
      <c r="U62" s="115"/>
      <c r="V62" s="115"/>
      <c r="W62" s="115"/>
      <c r="X62" s="115"/>
      <c r="Y62" s="114"/>
      <c r="Z62" s="109"/>
    </row>
    <row r="63" spans="1:37" ht="16.5" customHeight="1" x14ac:dyDescent="0.3">
      <c r="A63" s="113">
        <v>19</v>
      </c>
      <c r="B63" s="136" t="str">
        <f>IF(OR('2. Identificación del Riesgo'!H63:H65="Corrupción",'2. Identificación del Riesgo'!H63:H65="Lavado de Activos",'2. Identificación del Riesgo'!H63:H65="Financiación del Terrorismo",'2. Identificación del Riesgo'!H63:H65="Corrupción en Trámites, OPAs y Consultas de Acceso a la Información Pública"),'2. Identificación del Riesgo'!B63:B65,
IF('2. Identificación del Riesgo'!H63:H65="","",
IF(OR('2. Identificación del Riesgo'!H63:H65&lt;&gt;"Corrupción",'2. Identificación del Riesgo'!H63:H65&lt;&gt;"Lavado de Activos",'2. Identificación del Riesgo'!H63:H65&lt;&gt;"Financiación del Terrorismo",'2. Identificación del Riesgo'!H63:H65&lt;&gt;"Corrupción en Trámites, OPAs y Consultas de Acceso a la Información Pública"),"No aplica")))</f>
        <v/>
      </c>
      <c r="C63" s="136" t="str">
        <f>IF(OR('2. Identificación del Riesgo'!H63:H65="Corrupción",'2. Identificación del Riesgo'!H63:H65="Lavado de Activos",'2. Identificación del Riesgo'!H63:H65="Financiación del Terrorismo",'2. Identificación del Riesgo'!H63:H65="Corrupción en Trámites, OPAs y Consultas de Acceso a la Información Pública"),'2. Identificación del Riesgo'!C63:C65,
IF('2. Identificación del Riesgo'!H63:H65="","",
IF(OR('2. Identificación del Riesgo'!H63:H65&lt;&gt;"Corrupción",'2. Identificación del Riesgo'!H63:H65&lt;&gt;"Lavado de Activos",'2. Identificación del Riesgo'!H63:H65&lt;&gt;"Financiación del Terrorismo",'2. Identificación del Riesgo'!H63:H65&lt;&gt;"Corrupción en Trámites, OPAs y Consultas de Acceso a la Información Pública"),"No aplica")))</f>
        <v/>
      </c>
      <c r="D63" s="136" t="str">
        <f>IF(OR('2. Identificación del Riesgo'!H63:H65="Corrupción",'2. Identificación del Riesgo'!H63:H65="Lavado de Activos",'2. Identificación del Riesgo'!H63:H65="Financiación del Terrorismo",'2. Identificación del Riesgo'!H63:H65="Corrupción en Trámites, OPAs y Consultas de Acceso a la Información Pública"),'2. Identificación del Riesgo'!G63:G65,
IF('2. Identificación del Riesgo'!H63:H65="","",
IF(OR('2. Identificación del Riesgo'!H63:H65&lt;&gt;"Corrupción",'2. Identificación del Riesgo'!H63:H65&lt;&gt;"Lavado de Activos",'2. Identificación del Riesgo'!H63:H65&lt;&gt;"Financiación del Terrorismo",'2. Identificación del Riesgo'!H63:H65&lt;&gt;"Corrupción en Trámites, OPAs y Consultas de Acceso a la Información Pública"),"No aplica")))</f>
        <v/>
      </c>
      <c r="E63" s="136" t="str">
        <f>IF(OR('2. Identificación del Riesgo'!H63:H65="Corrupción",'2. Identificación del Riesgo'!H63:H65="Lavado de Activos",'2. Identificación del Riesgo'!H63:H65="Financiación del Terrorismo",'2. Identificación del Riesgo'!H63:H65="Corrupción en Trámites, OPAs y Consultas de Acceso a la Información Pública"),'2. Identificación del Riesgo'!H63:H65,
IF('2. Identificación del Riesgo'!H63:H65="","",
IF(OR('2. Identificación del Riesgo'!H63:H65&lt;&gt;"Corrupción",'2. Identificación del Riesgo'!H63:H65&lt;&gt;"Lavado de Activos",'2. Identificación del Riesgo'!H63:H65&lt;&gt;"Financiación del Terrorismo",'2. Identificación del Riesgo'!H63:H65&lt;&gt;"Corrupción en Trámites, OPAs y Consultas de Acceso a la Información Pública"),"No aplica")))</f>
        <v/>
      </c>
      <c r="F63" s="115"/>
      <c r="G63" s="115"/>
      <c r="H63" s="115"/>
      <c r="I63" s="115"/>
      <c r="J63" s="115"/>
      <c r="K63" s="115"/>
      <c r="L63" s="115"/>
      <c r="M63" s="115"/>
      <c r="N63" s="115"/>
      <c r="O63" s="115"/>
      <c r="P63" s="115"/>
      <c r="Q63" s="115"/>
      <c r="R63" s="115"/>
      <c r="S63" s="115"/>
      <c r="T63" s="115"/>
      <c r="U63" s="115"/>
      <c r="V63" s="115"/>
      <c r="W63" s="115"/>
      <c r="X63" s="115"/>
      <c r="Y63" s="114" t="str">
        <f t="shared" ref="Y63" si="17">IF(OR(E63="",E63="No Aplica"),"",COUNTIF(F63:X65,"SI"))</f>
        <v/>
      </c>
      <c r="Z63" s="109" t="str">
        <f>IF(AND(Y63=0,OR(U63="",U63="NO"),OR(E63="Corrupción",E63="Corrupción en Trámites, OPAs y Consultas de Acceso a la Información Pública")),"Moderado",
IF(AND(Y63=0,OR(U63="",U63="NO"),OR(E63="Lavado de Activos",E63="Financiación del Terrorismo")),"Mayor",
IF(AND(U63="SI"),"Catastrófico",
IF(AND(Y63&gt;0,Y63&lt;=11,OR(E63="Lavado de Activos",E63="Financiación del Terrorismo")),"Mayor",
IF(AND(Y63&gt;11,Y63&lt;=19,OR(E63="Lavado de Activos",E63="Financiación del Terrorismo")),"Catastrófico",
IF(AND(Y63&gt;0,Y63&lt;=5,OR(E63="Corrupción",E63="Corrupción en Trámites, OPAs y Consultas de Acceso a la Información Pública")),"Moderado",
IF(AND(Y63&gt;5,Y63&lt;=11,OR(E63="Corrupción",E63="Corrupción en Trámites, OPAs y Consultas de Acceso a la Información Pública")),"Mayor",
IF(AND(Y63&gt;11,Y63&lt;=19,OR(E63="Corrupción",E63="Corrupción en Trámites, OPAs y Consultas de Acceso a la Información Pública")),"Catastrófico",""))))))))</f>
        <v/>
      </c>
      <c r="AA63" s="3"/>
      <c r="AB63" s="3"/>
      <c r="AC63" s="3"/>
      <c r="AD63" s="3"/>
      <c r="AE63" s="3"/>
      <c r="AF63" s="3"/>
      <c r="AG63" s="3"/>
      <c r="AH63" s="3"/>
      <c r="AI63" s="3"/>
      <c r="AJ63" s="3"/>
      <c r="AK63" s="3"/>
    </row>
    <row r="64" spans="1:37" x14ac:dyDescent="0.3">
      <c r="A64" s="113"/>
      <c r="B64" s="136"/>
      <c r="C64" s="136"/>
      <c r="D64" s="136"/>
      <c r="E64" s="136"/>
      <c r="F64" s="115"/>
      <c r="G64" s="115"/>
      <c r="H64" s="115"/>
      <c r="I64" s="115"/>
      <c r="J64" s="115"/>
      <c r="K64" s="115"/>
      <c r="L64" s="115"/>
      <c r="M64" s="115"/>
      <c r="N64" s="115"/>
      <c r="O64" s="115"/>
      <c r="P64" s="115"/>
      <c r="Q64" s="115"/>
      <c r="R64" s="115"/>
      <c r="S64" s="115"/>
      <c r="T64" s="115"/>
      <c r="U64" s="115"/>
      <c r="V64" s="115"/>
      <c r="W64" s="115"/>
      <c r="X64" s="115"/>
      <c r="Y64" s="114"/>
      <c r="Z64" s="109"/>
    </row>
    <row r="65" spans="1:37" x14ac:dyDescent="0.3">
      <c r="A65" s="113"/>
      <c r="B65" s="136"/>
      <c r="C65" s="136"/>
      <c r="D65" s="136"/>
      <c r="E65" s="136"/>
      <c r="F65" s="115"/>
      <c r="G65" s="115"/>
      <c r="H65" s="115"/>
      <c r="I65" s="115"/>
      <c r="J65" s="115"/>
      <c r="K65" s="115"/>
      <c r="L65" s="115"/>
      <c r="M65" s="115"/>
      <c r="N65" s="115"/>
      <c r="O65" s="115"/>
      <c r="P65" s="115"/>
      <c r="Q65" s="115"/>
      <c r="R65" s="115"/>
      <c r="S65" s="115"/>
      <c r="T65" s="115"/>
      <c r="U65" s="115"/>
      <c r="V65" s="115"/>
      <c r="W65" s="115"/>
      <c r="X65" s="115"/>
      <c r="Y65" s="114"/>
      <c r="Z65" s="109"/>
    </row>
    <row r="66" spans="1:37" ht="16.5" customHeight="1" x14ac:dyDescent="0.3">
      <c r="A66" s="113">
        <v>20</v>
      </c>
      <c r="B66" s="136" t="str">
        <f>IF(OR('2. Identificación del Riesgo'!H66:H68="Corrupción",'2. Identificación del Riesgo'!H66:H68="Lavado de Activos",'2. Identificación del Riesgo'!H66:H68="Financiación del Terrorismo",'2. Identificación del Riesgo'!H66:H68="Corrupción en Trámites, OPAs y Consultas de Acceso a la Información Pública"),'2. Identificación del Riesgo'!B66:B68,
IF('2. Identificación del Riesgo'!H66:H68="","",
IF(OR('2. Identificación del Riesgo'!H66:H68&lt;&gt;"Corrupción",'2. Identificación del Riesgo'!H66:H68&lt;&gt;"Lavado de Activos",'2. Identificación del Riesgo'!H66:H68&lt;&gt;"Financiación del Terrorismo",'2. Identificación del Riesgo'!H66:H68&lt;&gt;"Corrupción en Trámites, OPAs y Consultas de Acceso a la Información Pública"),"No aplica")))</f>
        <v/>
      </c>
      <c r="C66" s="136" t="str">
        <f>IF(OR('2. Identificación del Riesgo'!H66:H68="Corrupción",'2. Identificación del Riesgo'!H66:H68="Lavado de Activos",'2. Identificación del Riesgo'!H66:H68="Financiación del Terrorismo",'2. Identificación del Riesgo'!H66:H68="Corrupción en Trámites, OPAs y Consultas de Acceso a la Información Pública"),'2. Identificación del Riesgo'!C66:C68,
IF('2. Identificación del Riesgo'!H66:H68="","",
IF(OR('2. Identificación del Riesgo'!H66:H68&lt;&gt;"Corrupción",'2. Identificación del Riesgo'!H66:H68&lt;&gt;"Lavado de Activos",'2. Identificación del Riesgo'!H66:H68&lt;&gt;"Financiación del Terrorismo",'2. Identificación del Riesgo'!H66:H68&lt;&gt;"Corrupción en Trámites, OPAs y Consultas de Acceso a la Información Pública"),"No aplica")))</f>
        <v/>
      </c>
      <c r="D66" s="136" t="str">
        <f>IF(OR('2. Identificación del Riesgo'!H66:H68="Corrupción",'2. Identificación del Riesgo'!H66:H68="Lavado de Activos",'2. Identificación del Riesgo'!H66:H68="Financiación del Terrorismo",'2. Identificación del Riesgo'!H66:H68="Corrupción en Trámites, OPAs y Consultas de Acceso a la Información Pública"),'2. Identificación del Riesgo'!G66:G68,
IF('2. Identificación del Riesgo'!H66:H68="","",
IF(OR('2. Identificación del Riesgo'!H66:H68&lt;&gt;"Corrupción",'2. Identificación del Riesgo'!H66:H68&lt;&gt;"Lavado de Activos",'2. Identificación del Riesgo'!H66:H68&lt;&gt;"Financiación del Terrorismo",'2. Identificación del Riesgo'!H66:H68&lt;&gt;"Corrupción en Trámites, OPAs y Consultas de Acceso a la Información Pública"),"No aplica")))</f>
        <v/>
      </c>
      <c r="E66" s="136" t="str">
        <f>IF(OR('2. Identificación del Riesgo'!H66:H68="Corrupción",'2. Identificación del Riesgo'!H66:H68="Lavado de Activos",'2. Identificación del Riesgo'!H66:H68="Financiación del Terrorismo",'2. Identificación del Riesgo'!H66:H68="Corrupción en Trámites, OPAs y Consultas de Acceso a la Información Pública"),'2. Identificación del Riesgo'!H66:H68,
IF('2. Identificación del Riesgo'!H66:H68="","",
IF(OR('2. Identificación del Riesgo'!H66:H68&lt;&gt;"Corrupción",'2. Identificación del Riesgo'!H66:H68&lt;&gt;"Lavado de Activos",'2. Identificación del Riesgo'!H66:H68&lt;&gt;"Financiación del Terrorismo",'2. Identificación del Riesgo'!H66:H68&lt;&gt;"Corrupción en Trámites, OPAs y Consultas de Acceso a la Información Pública"),"No aplica")))</f>
        <v/>
      </c>
      <c r="F66" s="115"/>
      <c r="G66" s="115"/>
      <c r="H66" s="115"/>
      <c r="I66" s="115"/>
      <c r="J66" s="115"/>
      <c r="K66" s="115"/>
      <c r="L66" s="115"/>
      <c r="M66" s="115"/>
      <c r="N66" s="115"/>
      <c r="O66" s="115"/>
      <c r="P66" s="115"/>
      <c r="Q66" s="115"/>
      <c r="R66" s="115"/>
      <c r="S66" s="115"/>
      <c r="T66" s="115"/>
      <c r="U66" s="115"/>
      <c r="V66" s="115"/>
      <c r="W66" s="115"/>
      <c r="X66" s="115"/>
      <c r="Y66" s="114" t="str">
        <f t="shared" ref="Y66" si="18">IF(OR(E66="",E66="No Aplica"),"",COUNTIF(F66:X68,"SI"))</f>
        <v/>
      </c>
      <c r="Z66" s="109" t="str">
        <f>IF(AND(Y66=0,OR(U66="",U66="NO"),OR(E66="Corrupción",E66="Corrupción en Trámites, OPAs y Consultas de Acceso a la Información Pública")),"Moderado",
IF(AND(Y66=0,OR(U66="",U66="NO"),OR(E66="Lavado de Activos",E66="Financiación del Terrorismo")),"Mayor",
IF(AND(U66="SI"),"Catastrófico",
IF(AND(Y66&gt;0,Y66&lt;=11,OR(E66="Lavado de Activos",E66="Financiación del Terrorismo")),"Mayor",
IF(AND(Y66&gt;11,Y66&lt;=19,OR(E66="Lavado de Activos",E66="Financiación del Terrorismo")),"Catastrófico",
IF(AND(Y66&gt;0,Y66&lt;=5,OR(E66="Corrupción",E66="Corrupción en Trámites, OPAs y Consultas de Acceso a la Información Pública")),"Moderado",
IF(AND(Y66&gt;5,Y66&lt;=11,OR(E66="Corrupción",E66="Corrupción en Trámites, OPAs y Consultas de Acceso a la Información Pública")),"Mayor",
IF(AND(Y66&gt;11,Y66&lt;=19,OR(E66="Corrupción",E66="Corrupción en Trámites, OPAs y Consultas de Acceso a la Información Pública")),"Catastrófico",""))))))))</f>
        <v/>
      </c>
      <c r="AA66" s="3"/>
      <c r="AB66" s="3"/>
      <c r="AC66" s="3"/>
      <c r="AD66" s="3"/>
      <c r="AE66" s="3"/>
      <c r="AF66" s="3"/>
      <c r="AG66" s="3"/>
      <c r="AH66" s="3"/>
      <c r="AI66" s="3"/>
      <c r="AJ66" s="3"/>
      <c r="AK66" s="3"/>
    </row>
    <row r="67" spans="1:37" x14ac:dyDescent="0.3">
      <c r="A67" s="113"/>
      <c r="B67" s="136"/>
      <c r="C67" s="136"/>
      <c r="D67" s="136"/>
      <c r="E67" s="136"/>
      <c r="F67" s="115"/>
      <c r="G67" s="115"/>
      <c r="H67" s="115"/>
      <c r="I67" s="115"/>
      <c r="J67" s="115"/>
      <c r="K67" s="115"/>
      <c r="L67" s="115"/>
      <c r="M67" s="115"/>
      <c r="N67" s="115"/>
      <c r="O67" s="115"/>
      <c r="P67" s="115"/>
      <c r="Q67" s="115"/>
      <c r="R67" s="115"/>
      <c r="S67" s="115"/>
      <c r="T67" s="115"/>
      <c r="U67" s="115"/>
      <c r="V67" s="115"/>
      <c r="W67" s="115"/>
      <c r="X67" s="115"/>
      <c r="Y67" s="114"/>
      <c r="Z67" s="109"/>
    </row>
    <row r="68" spans="1:37" x14ac:dyDescent="0.3">
      <c r="A68" s="113"/>
      <c r="B68" s="136"/>
      <c r="C68" s="136"/>
      <c r="D68" s="136"/>
      <c r="E68" s="136"/>
      <c r="F68" s="115"/>
      <c r="G68" s="115"/>
      <c r="H68" s="115"/>
      <c r="I68" s="115"/>
      <c r="J68" s="115"/>
      <c r="K68" s="115"/>
      <c r="L68" s="115"/>
      <c r="M68" s="115"/>
      <c r="N68" s="115"/>
      <c r="O68" s="115"/>
      <c r="P68" s="115"/>
      <c r="Q68" s="115"/>
      <c r="R68" s="115"/>
      <c r="S68" s="115"/>
      <c r="T68" s="115"/>
      <c r="U68" s="115"/>
      <c r="V68" s="115"/>
      <c r="W68" s="115"/>
      <c r="X68" s="115"/>
      <c r="Y68" s="114"/>
      <c r="Z68" s="109"/>
    </row>
    <row r="69" spans="1:37" x14ac:dyDescent="0.3"/>
    <row r="70" spans="1:37" x14ac:dyDescent="0.3"/>
  </sheetData>
  <sheetProtection algorithmName="SHA-512" hashValue="faV7dqB+E/jcXJ6tNyTkohjmzzrfeT8Zprqs3akBjp94pmBHDTwT7YxGSlec8SOP6WjttZZICBHIGAShbwbJBQ==" saltValue="71+bMDg31q2fQLPh+MapmA==" spinCount="100000" sheet="1" objects="1" scenarios="1" formatColumns="0" formatRows="0"/>
  <mergeCells count="554">
    <mergeCell ref="B27:B29"/>
    <mergeCell ref="D27:D29"/>
    <mergeCell ref="A21:A23"/>
    <mergeCell ref="B21:B23"/>
    <mergeCell ref="A24:A26"/>
    <mergeCell ref="B24:B26"/>
    <mergeCell ref="D24:D26"/>
    <mergeCell ref="F7:F8"/>
    <mergeCell ref="A6:E6"/>
    <mergeCell ref="E7:E8"/>
    <mergeCell ref="E9:E11"/>
    <mergeCell ref="E12:E14"/>
    <mergeCell ref="E15:E17"/>
    <mergeCell ref="E18:E20"/>
    <mergeCell ref="E21:E23"/>
    <mergeCell ref="E24:E26"/>
    <mergeCell ref="A12:A14"/>
    <mergeCell ref="B12:B14"/>
    <mergeCell ref="D12:D14"/>
    <mergeCell ref="F12:F14"/>
    <mergeCell ref="F24:F26"/>
    <mergeCell ref="A9:A11"/>
    <mergeCell ref="B9:B11"/>
    <mergeCell ref="F9:F11"/>
    <mergeCell ref="G9:G11"/>
    <mergeCell ref="D9:D11"/>
    <mergeCell ref="G7:G8"/>
    <mergeCell ref="H7:H8"/>
    <mergeCell ref="I7:I8"/>
    <mergeCell ref="J7:J8"/>
    <mergeCell ref="A7:A8"/>
    <mergeCell ref="B7:B8"/>
    <mergeCell ref="D7:D8"/>
    <mergeCell ref="H9:H11"/>
    <mergeCell ref="I9:I11"/>
    <mergeCell ref="J9:J11"/>
    <mergeCell ref="C7:C8"/>
    <mergeCell ref="C9:C11"/>
    <mergeCell ref="A18:A20"/>
    <mergeCell ref="B18:B20"/>
    <mergeCell ref="D18:D20"/>
    <mergeCell ref="F18:F20"/>
    <mergeCell ref="F15:F17"/>
    <mergeCell ref="A15:A17"/>
    <mergeCell ref="B15:B17"/>
    <mergeCell ref="D15:D17"/>
    <mergeCell ref="L15:L17"/>
    <mergeCell ref="G15:G17"/>
    <mergeCell ref="H15:H17"/>
    <mergeCell ref="I15:I17"/>
    <mergeCell ref="J15:J17"/>
    <mergeCell ref="X21:X23"/>
    <mergeCell ref="T21:T23"/>
    <mergeCell ref="K21:K23"/>
    <mergeCell ref="N21:N23"/>
    <mergeCell ref="V21:V23"/>
    <mergeCell ref="L21:L23"/>
    <mergeCell ref="T18:T20"/>
    <mergeCell ref="U18:U20"/>
    <mergeCell ref="U21:U23"/>
    <mergeCell ref="K18:K20"/>
    <mergeCell ref="N18:N20"/>
    <mergeCell ref="V18:V20"/>
    <mergeCell ref="W18:W20"/>
    <mergeCell ref="X18:X20"/>
    <mergeCell ref="L18:L20"/>
    <mergeCell ref="M18:M20"/>
    <mergeCell ref="O18:O20"/>
    <mergeCell ref="P18:P20"/>
    <mergeCell ref="Q18:Q20"/>
    <mergeCell ref="R18:R20"/>
    <mergeCell ref="S18:S20"/>
    <mergeCell ref="M21:M23"/>
    <mergeCell ref="O21:O23"/>
    <mergeCell ref="P21:P23"/>
    <mergeCell ref="D21:D23"/>
    <mergeCell ref="F21:F23"/>
    <mergeCell ref="G21:G23"/>
    <mergeCell ref="I24:I26"/>
    <mergeCell ref="J24:J26"/>
    <mergeCell ref="W15:W17"/>
    <mergeCell ref="G18:G20"/>
    <mergeCell ref="W21:W23"/>
    <mergeCell ref="H18:H20"/>
    <mergeCell ref="I18:I20"/>
    <mergeCell ref="W24:W26"/>
    <mergeCell ref="U24:U26"/>
    <mergeCell ref="K24:K26"/>
    <mergeCell ref="N24:N26"/>
    <mergeCell ref="V24:V26"/>
    <mergeCell ref="L24:L26"/>
    <mergeCell ref="J18:J20"/>
    <mergeCell ref="G24:G26"/>
    <mergeCell ref="H24:H26"/>
    <mergeCell ref="H21:H23"/>
    <mergeCell ref="I21:I23"/>
    <mergeCell ref="J21:J23"/>
    <mergeCell ref="T15:T17"/>
    <mergeCell ref="U15:U17"/>
    <mergeCell ref="W30:W32"/>
    <mergeCell ref="X30:X32"/>
    <mergeCell ref="X27:X29"/>
    <mergeCell ref="T27:T29"/>
    <mergeCell ref="U27:U29"/>
    <mergeCell ref="M24:M26"/>
    <mergeCell ref="O24:O26"/>
    <mergeCell ref="P24:P26"/>
    <mergeCell ref="Q24:Q26"/>
    <mergeCell ref="R24:R26"/>
    <mergeCell ref="S24:S26"/>
    <mergeCell ref="W27:W29"/>
    <mergeCell ref="Q27:Q29"/>
    <mergeCell ref="R27:R29"/>
    <mergeCell ref="S27:S29"/>
    <mergeCell ref="X24:X26"/>
    <mergeCell ref="T24:T26"/>
    <mergeCell ref="N27:N29"/>
    <mergeCell ref="K27:K29"/>
    <mergeCell ref="M27:M29"/>
    <mergeCell ref="A33:A35"/>
    <mergeCell ref="B33:B35"/>
    <mergeCell ref="D33:D35"/>
    <mergeCell ref="F33:F35"/>
    <mergeCell ref="G33:G35"/>
    <mergeCell ref="G30:G32"/>
    <mergeCell ref="H30:H32"/>
    <mergeCell ref="I30:I32"/>
    <mergeCell ref="J30:J32"/>
    <mergeCell ref="E33:E35"/>
    <mergeCell ref="A30:A32"/>
    <mergeCell ref="B30:B32"/>
    <mergeCell ref="D30:D32"/>
    <mergeCell ref="F30:F32"/>
    <mergeCell ref="E30:E32"/>
    <mergeCell ref="G27:G29"/>
    <mergeCell ref="H27:H29"/>
    <mergeCell ref="I27:I29"/>
    <mergeCell ref="J27:J29"/>
    <mergeCell ref="E27:E29"/>
    <mergeCell ref="F27:F29"/>
    <mergeCell ref="A27:A29"/>
    <mergeCell ref="G36:G38"/>
    <mergeCell ref="H36:H38"/>
    <mergeCell ref="H33:H35"/>
    <mergeCell ref="I33:I35"/>
    <mergeCell ref="J33:J35"/>
    <mergeCell ref="W33:W35"/>
    <mergeCell ref="X33:X35"/>
    <mergeCell ref="T33:T35"/>
    <mergeCell ref="K33:K35"/>
    <mergeCell ref="N33:N35"/>
    <mergeCell ref="V33:V35"/>
    <mergeCell ref="L33:L35"/>
    <mergeCell ref="M33:M35"/>
    <mergeCell ref="O33:O35"/>
    <mergeCell ref="P33:P35"/>
    <mergeCell ref="Q33:Q35"/>
    <mergeCell ref="R33:R35"/>
    <mergeCell ref="S33:S35"/>
    <mergeCell ref="I36:I38"/>
    <mergeCell ref="J36:J38"/>
    <mergeCell ref="W36:W38"/>
    <mergeCell ref="X36:X38"/>
    <mergeCell ref="T36:T38"/>
    <mergeCell ref="U36:U38"/>
    <mergeCell ref="K36:K38"/>
    <mergeCell ref="N36:N38"/>
    <mergeCell ref="V36:V38"/>
    <mergeCell ref="L36:L38"/>
    <mergeCell ref="U33:U35"/>
    <mergeCell ref="T30:T32"/>
    <mergeCell ref="U30:U32"/>
    <mergeCell ref="R30:R32"/>
    <mergeCell ref="S30:S32"/>
    <mergeCell ref="K30:K32"/>
    <mergeCell ref="N30:N32"/>
    <mergeCell ref="V30:V32"/>
    <mergeCell ref="L30:L32"/>
    <mergeCell ref="M30:M32"/>
    <mergeCell ref="O30:O32"/>
    <mergeCell ref="P30:P32"/>
    <mergeCell ref="Q30:Q32"/>
    <mergeCell ref="J12:J14"/>
    <mergeCell ref="K12:K14"/>
    <mergeCell ref="N12:N14"/>
    <mergeCell ref="V12:V14"/>
    <mergeCell ref="L12:L14"/>
    <mergeCell ref="M12:M14"/>
    <mergeCell ref="O12:O14"/>
    <mergeCell ref="P12:P14"/>
    <mergeCell ref="Q12:Q14"/>
    <mergeCell ref="R12:R14"/>
    <mergeCell ref="S12:S14"/>
    <mergeCell ref="U12:U14"/>
    <mergeCell ref="G12:G14"/>
    <mergeCell ref="H12:H14"/>
    <mergeCell ref="V27:V29"/>
    <mergeCell ref="L27:L29"/>
    <mergeCell ref="K7:K8"/>
    <mergeCell ref="N7:N8"/>
    <mergeCell ref="V7:V8"/>
    <mergeCell ref="K9:K11"/>
    <mergeCell ref="N9:N11"/>
    <mergeCell ref="V9:V11"/>
    <mergeCell ref="L7:L8"/>
    <mergeCell ref="M7:M8"/>
    <mergeCell ref="U9:U11"/>
    <mergeCell ref="T7:T8"/>
    <mergeCell ref="U7:U8"/>
    <mergeCell ref="O7:O8"/>
    <mergeCell ref="P7:P8"/>
    <mergeCell ref="Q7:Q8"/>
    <mergeCell ref="R7:R8"/>
    <mergeCell ref="K15:K17"/>
    <mergeCell ref="V15:V17"/>
    <mergeCell ref="I12:I14"/>
    <mergeCell ref="O27:O29"/>
    <mergeCell ref="P27:P29"/>
    <mergeCell ref="Q21:Q23"/>
    <mergeCell ref="R21:R23"/>
    <mergeCell ref="S21:S23"/>
    <mergeCell ref="Q15:Q17"/>
    <mergeCell ref="R15:R17"/>
    <mergeCell ref="S15:S17"/>
    <mergeCell ref="M15:M17"/>
    <mergeCell ref="O15:O17"/>
    <mergeCell ref="P15:P17"/>
    <mergeCell ref="Y12:Y14"/>
    <mergeCell ref="Z12:Z14"/>
    <mergeCell ref="Y15:Y17"/>
    <mergeCell ref="Z15:Z17"/>
    <mergeCell ref="Y9:Y11"/>
    <mergeCell ref="Z9:Z11"/>
    <mergeCell ref="S7:S8"/>
    <mergeCell ref="L9:L11"/>
    <mergeCell ref="M9:M11"/>
    <mergeCell ref="O9:O11"/>
    <mergeCell ref="P9:P11"/>
    <mergeCell ref="Q9:Q11"/>
    <mergeCell ref="R9:R11"/>
    <mergeCell ref="S9:S11"/>
    <mergeCell ref="W7:W8"/>
    <mergeCell ref="X7:X8"/>
    <mergeCell ref="W12:W14"/>
    <mergeCell ref="X12:X14"/>
    <mergeCell ref="T12:T14"/>
    <mergeCell ref="W9:W11"/>
    <mergeCell ref="X9:X11"/>
    <mergeCell ref="T9:T11"/>
    <mergeCell ref="X15:X17"/>
    <mergeCell ref="N15:N17"/>
    <mergeCell ref="Y30:Y32"/>
    <mergeCell ref="Z30:Z32"/>
    <mergeCell ref="Y33:Y35"/>
    <mergeCell ref="Z33:Z35"/>
    <mergeCell ref="Y24:Y26"/>
    <mergeCell ref="Z24:Z26"/>
    <mergeCell ref="Y27:Y29"/>
    <mergeCell ref="Z27:Z29"/>
    <mergeCell ref="Y18:Y20"/>
    <mergeCell ref="Z18:Z20"/>
    <mergeCell ref="Y21:Y23"/>
    <mergeCell ref="Z21:Z23"/>
    <mergeCell ref="Y36:Y38"/>
    <mergeCell ref="Z36:Z38"/>
    <mergeCell ref="A39:A41"/>
    <mergeCell ref="B39:B41"/>
    <mergeCell ref="D39:D41"/>
    <mergeCell ref="F39:F41"/>
    <mergeCell ref="G39:G41"/>
    <mergeCell ref="H39:H41"/>
    <mergeCell ref="I39:I41"/>
    <mergeCell ref="M36:M38"/>
    <mergeCell ref="O36:O38"/>
    <mergeCell ref="P36:P38"/>
    <mergeCell ref="Q36:Q38"/>
    <mergeCell ref="R36:R38"/>
    <mergeCell ref="S36:S38"/>
    <mergeCell ref="A36:A38"/>
    <mergeCell ref="B36:B38"/>
    <mergeCell ref="D36:D38"/>
    <mergeCell ref="F36:F38"/>
    <mergeCell ref="E36:E38"/>
    <mergeCell ref="E39:E41"/>
    <mergeCell ref="V39:V41"/>
    <mergeCell ref="W39:W41"/>
    <mergeCell ref="X39:X41"/>
    <mergeCell ref="K39:K41"/>
    <mergeCell ref="L39:L41"/>
    <mergeCell ref="M39:M41"/>
    <mergeCell ref="N39:N41"/>
    <mergeCell ref="O39:O41"/>
    <mergeCell ref="E42:E44"/>
    <mergeCell ref="J42:J44"/>
    <mergeCell ref="K42:K44"/>
    <mergeCell ref="L42:L44"/>
    <mergeCell ref="M42:M44"/>
    <mergeCell ref="H42:H44"/>
    <mergeCell ref="I42:I44"/>
    <mergeCell ref="F42:F44"/>
    <mergeCell ref="G42:G44"/>
    <mergeCell ref="X42:X44"/>
    <mergeCell ref="Y42:Y44"/>
    <mergeCell ref="N42:N44"/>
    <mergeCell ref="O42:O44"/>
    <mergeCell ref="P42:P44"/>
    <mergeCell ref="Q42:Q44"/>
    <mergeCell ref="A42:A44"/>
    <mergeCell ref="B42:B44"/>
    <mergeCell ref="D42:D44"/>
    <mergeCell ref="R42:R44"/>
    <mergeCell ref="S42:S44"/>
    <mergeCell ref="Z51:Z53"/>
    <mergeCell ref="T51:T53"/>
    <mergeCell ref="U51:U53"/>
    <mergeCell ref="V51:V53"/>
    <mergeCell ref="W51:W53"/>
    <mergeCell ref="X45:X47"/>
    <mergeCell ref="Y45:Y47"/>
    <mergeCell ref="Z45:Z47"/>
    <mergeCell ref="A48:A50"/>
    <mergeCell ref="B48:B50"/>
    <mergeCell ref="D48:D50"/>
    <mergeCell ref="F48:F50"/>
    <mergeCell ref="G48:G50"/>
    <mergeCell ref="H48:H50"/>
    <mergeCell ref="I48:I50"/>
    <mergeCell ref="R45:R47"/>
    <mergeCell ref="S45:S47"/>
    <mergeCell ref="T45:T47"/>
    <mergeCell ref="U45:U47"/>
    <mergeCell ref="V45:V47"/>
    <mergeCell ref="W45:W47"/>
    <mergeCell ref="L45:L47"/>
    <mergeCell ref="M45:M47"/>
    <mergeCell ref="N45:N47"/>
    <mergeCell ref="A51:A53"/>
    <mergeCell ref="B51:B53"/>
    <mergeCell ref="D51:D53"/>
    <mergeCell ref="F51:F53"/>
    <mergeCell ref="G51:G53"/>
    <mergeCell ref="P48:P50"/>
    <mergeCell ref="Q48:Q50"/>
    <mergeCell ref="R48:R50"/>
    <mergeCell ref="S48:S50"/>
    <mergeCell ref="J48:J50"/>
    <mergeCell ref="K48:K50"/>
    <mergeCell ref="L48:L50"/>
    <mergeCell ref="M48:M50"/>
    <mergeCell ref="N48:N50"/>
    <mergeCell ref="O48:O50"/>
    <mergeCell ref="E51:E53"/>
    <mergeCell ref="E48:E50"/>
    <mergeCell ref="X51:X53"/>
    <mergeCell ref="Y51:Y53"/>
    <mergeCell ref="N51:N53"/>
    <mergeCell ref="O51:O53"/>
    <mergeCell ref="P51:P53"/>
    <mergeCell ref="Q51:Q53"/>
    <mergeCell ref="R51:R53"/>
    <mergeCell ref="S51:S53"/>
    <mergeCell ref="H51:H53"/>
    <mergeCell ref="I51:I53"/>
    <mergeCell ref="J51:J53"/>
    <mergeCell ref="K51:K53"/>
    <mergeCell ref="L51:L53"/>
    <mergeCell ref="M51:M53"/>
    <mergeCell ref="X48:X50"/>
    <mergeCell ref="Y48:Y50"/>
    <mergeCell ref="A1:B4"/>
    <mergeCell ref="Z48:Z50"/>
    <mergeCell ref="T48:T50"/>
    <mergeCell ref="U48:U50"/>
    <mergeCell ref="O45:O47"/>
    <mergeCell ref="P45:P47"/>
    <mergeCell ref="Q45:Q47"/>
    <mergeCell ref="E45:E47"/>
    <mergeCell ref="Y39:Y41"/>
    <mergeCell ref="Z39:Z41"/>
    <mergeCell ref="T39:T41"/>
    <mergeCell ref="U39:U41"/>
    <mergeCell ref="Z42:Z44"/>
    <mergeCell ref="A45:A47"/>
    <mergeCell ref="B45:B47"/>
    <mergeCell ref="D45:D47"/>
    <mergeCell ref="F45:F47"/>
    <mergeCell ref="G45:G47"/>
    <mergeCell ref="H45:H47"/>
    <mergeCell ref="I45:I47"/>
    <mergeCell ref="J45:J47"/>
    <mergeCell ref="K45:K47"/>
    <mergeCell ref="X1:Z1"/>
    <mergeCell ref="X2:Z2"/>
    <mergeCell ref="X3:Z3"/>
    <mergeCell ref="X4:Z4"/>
    <mergeCell ref="A54:A56"/>
    <mergeCell ref="B54:B56"/>
    <mergeCell ref="D54:D56"/>
    <mergeCell ref="E54:E56"/>
    <mergeCell ref="F54:F56"/>
    <mergeCell ref="G54:G56"/>
    <mergeCell ref="H54:H56"/>
    <mergeCell ref="I54:I56"/>
    <mergeCell ref="J54:J56"/>
    <mergeCell ref="K54:K56"/>
    <mergeCell ref="L54:L56"/>
    <mergeCell ref="M54:M56"/>
    <mergeCell ref="N54:N56"/>
    <mergeCell ref="O54:O56"/>
    <mergeCell ref="P54:P56"/>
    <mergeCell ref="Q54:Q56"/>
    <mergeCell ref="R54:R56"/>
    <mergeCell ref="S54:S56"/>
    <mergeCell ref="T54:T56"/>
    <mergeCell ref="V48:V50"/>
    <mergeCell ref="X54:X56"/>
    <mergeCell ref="Y54:Y56"/>
    <mergeCell ref="Z54:Z56"/>
    <mergeCell ref="A57:A59"/>
    <mergeCell ref="B57:B59"/>
    <mergeCell ref="D57:D59"/>
    <mergeCell ref="E57:E59"/>
    <mergeCell ref="F57:F59"/>
    <mergeCell ref="G57:G59"/>
    <mergeCell ref="H57:H59"/>
    <mergeCell ref="I57:I59"/>
    <mergeCell ref="J57:J59"/>
    <mergeCell ref="K57:K59"/>
    <mergeCell ref="L57:L59"/>
    <mergeCell ref="M57:M59"/>
    <mergeCell ref="N57:N59"/>
    <mergeCell ref="O57:O59"/>
    <mergeCell ref="P57:P59"/>
    <mergeCell ref="Q57:Q59"/>
    <mergeCell ref="R57:R59"/>
    <mergeCell ref="S57:S59"/>
    <mergeCell ref="X57:X59"/>
    <mergeCell ref="Y57:Y59"/>
    <mergeCell ref="Z57:Z59"/>
    <mergeCell ref="O63:O65"/>
    <mergeCell ref="P63:P65"/>
    <mergeCell ref="Q63:Q65"/>
    <mergeCell ref="A60:A62"/>
    <mergeCell ref="B60:B62"/>
    <mergeCell ref="D60:D62"/>
    <mergeCell ref="E60:E62"/>
    <mergeCell ref="F60:F62"/>
    <mergeCell ref="G60:G62"/>
    <mergeCell ref="H60:H62"/>
    <mergeCell ref="I60:I62"/>
    <mergeCell ref="J60:J62"/>
    <mergeCell ref="T57:T59"/>
    <mergeCell ref="U57:U59"/>
    <mergeCell ref="A63:A65"/>
    <mergeCell ref="B63:B65"/>
    <mergeCell ref="D63:D65"/>
    <mergeCell ref="E63:E65"/>
    <mergeCell ref="F63:F65"/>
    <mergeCell ref="G63:G65"/>
    <mergeCell ref="H63:H65"/>
    <mergeCell ref="I63:I65"/>
    <mergeCell ref="J63:J65"/>
    <mergeCell ref="C63:C65"/>
    <mergeCell ref="K60:K62"/>
    <mergeCell ref="L60:L62"/>
    <mergeCell ref="M60:M62"/>
    <mergeCell ref="N60:N62"/>
    <mergeCell ref="O60:O62"/>
    <mergeCell ref="P60:P62"/>
    <mergeCell ref="Q60:Q62"/>
    <mergeCell ref="R60:R62"/>
    <mergeCell ref="K63:K65"/>
    <mergeCell ref="L63:L65"/>
    <mergeCell ref="M63:M65"/>
    <mergeCell ref="N63:N65"/>
    <mergeCell ref="W63:W65"/>
    <mergeCell ref="X63:X65"/>
    <mergeCell ref="Y63:Y65"/>
    <mergeCell ref="Z63:Z65"/>
    <mergeCell ref="S60:S62"/>
    <mergeCell ref="T60:T62"/>
    <mergeCell ref="U60:U62"/>
    <mergeCell ref="V60:V62"/>
    <mergeCell ref="W60:W62"/>
    <mergeCell ref="X60:X62"/>
    <mergeCell ref="Y60:Y62"/>
    <mergeCell ref="Z60:Z62"/>
    <mergeCell ref="A66:A68"/>
    <mergeCell ref="B66:B68"/>
    <mergeCell ref="D66:D68"/>
    <mergeCell ref="E66:E68"/>
    <mergeCell ref="F66:F68"/>
    <mergeCell ref="G66:G68"/>
    <mergeCell ref="H66:H68"/>
    <mergeCell ref="I66:I68"/>
    <mergeCell ref="J66:J68"/>
    <mergeCell ref="C66:C68"/>
    <mergeCell ref="T66:T68"/>
    <mergeCell ref="U66:U68"/>
    <mergeCell ref="V66:V68"/>
    <mergeCell ref="W66:W68"/>
    <mergeCell ref="X66:X68"/>
    <mergeCell ref="Y66:Y68"/>
    <mergeCell ref="Z66:Z68"/>
    <mergeCell ref="Y6:Y8"/>
    <mergeCell ref="Z6:Z8"/>
    <mergeCell ref="F6:X6"/>
    <mergeCell ref="K66:K68"/>
    <mergeCell ref="L66:L68"/>
    <mergeCell ref="M66:M68"/>
    <mergeCell ref="N66:N68"/>
    <mergeCell ref="O66:O68"/>
    <mergeCell ref="P66:P68"/>
    <mergeCell ref="Q66:Q68"/>
    <mergeCell ref="R66:R68"/>
    <mergeCell ref="S66:S68"/>
    <mergeCell ref="R63:R65"/>
    <mergeCell ref="S63:S65"/>
    <mergeCell ref="T63:T65"/>
    <mergeCell ref="U63:U65"/>
    <mergeCell ref="V63:V65"/>
    <mergeCell ref="C12:C14"/>
    <mergeCell ref="C15:C17"/>
    <mergeCell ref="C18:C20"/>
    <mergeCell ref="C21:C23"/>
    <mergeCell ref="C24:C26"/>
    <mergeCell ref="C27:C29"/>
    <mergeCell ref="C30:C32"/>
    <mergeCell ref="C33:C35"/>
    <mergeCell ref="C36:C38"/>
    <mergeCell ref="C1:W4"/>
    <mergeCell ref="C39:C41"/>
    <mergeCell ref="C42:C44"/>
    <mergeCell ref="C45:C47"/>
    <mergeCell ref="C48:C50"/>
    <mergeCell ref="C51:C53"/>
    <mergeCell ref="C54:C56"/>
    <mergeCell ref="C57:C59"/>
    <mergeCell ref="C60:C62"/>
    <mergeCell ref="V57:V59"/>
    <mergeCell ref="W57:W59"/>
    <mergeCell ref="U54:U56"/>
    <mergeCell ref="V54:V56"/>
    <mergeCell ref="W54:W56"/>
    <mergeCell ref="W48:W50"/>
    <mergeCell ref="T42:T44"/>
    <mergeCell ref="U42:U44"/>
    <mergeCell ref="V42:V44"/>
    <mergeCell ref="W42:W44"/>
    <mergeCell ref="P39:P41"/>
    <mergeCell ref="Q39:Q41"/>
    <mergeCell ref="R39:R41"/>
    <mergeCell ref="S39:S41"/>
    <mergeCell ref="J39:J41"/>
  </mergeCells>
  <conditionalFormatting sqref="B9:B11 D9:Y11">
    <cfRule type="expression" dxfId="250" priority="155">
      <formula>IF($E9="No aplica",1,0)</formula>
    </cfRule>
  </conditionalFormatting>
  <conditionalFormatting sqref="Z9">
    <cfRule type="cellIs" dxfId="249" priority="101" operator="equal">
      <formula>"Catastrófico"</formula>
    </cfRule>
    <cfRule type="cellIs" dxfId="248" priority="102" operator="equal">
      <formula>"Mayor"</formula>
    </cfRule>
    <cfRule type="cellIs" dxfId="247" priority="103" operator="equal">
      <formula>"Moderado"</formula>
    </cfRule>
    <cfRule type="cellIs" dxfId="246" priority="104" operator="equal">
      <formula>"Menor"</formula>
    </cfRule>
    <cfRule type="cellIs" dxfId="245" priority="105" operator="equal">
      <formula>"Leve"</formula>
    </cfRule>
  </conditionalFormatting>
  <conditionalFormatting sqref="Z9:Z11">
    <cfRule type="expression" dxfId="244" priority="100">
      <formula>IF($E9="No aplica",1,0)</formula>
    </cfRule>
  </conditionalFormatting>
  <conditionalFormatting sqref="B12:B68 D12:X68">
    <cfRule type="expression" dxfId="243" priority="81">
      <formula>IF($E12="No aplica",1,0)</formula>
    </cfRule>
  </conditionalFormatting>
  <conditionalFormatting sqref="C9:C11">
    <cfRule type="expression" dxfId="242" priority="74">
      <formula>IF($E9="No aplica",1,0)</formula>
    </cfRule>
  </conditionalFormatting>
  <conditionalFormatting sqref="C12:C14">
    <cfRule type="expression" dxfId="241" priority="72">
      <formula>IF($E12="No aplica",1,0)</formula>
    </cfRule>
  </conditionalFormatting>
  <conditionalFormatting sqref="C15:C68">
    <cfRule type="expression" dxfId="240" priority="71">
      <formula>IF($E15="No aplica",1,0)</formula>
    </cfRule>
  </conditionalFormatting>
  <conditionalFormatting sqref="Y12:Y68">
    <cfRule type="expression" dxfId="239" priority="7">
      <formula>IF($E12="No aplica",1,0)</formula>
    </cfRule>
  </conditionalFormatting>
  <conditionalFormatting sqref="Z12 Z15 Z18 Z21 Z24 Z27 Z30 Z33 Z36 Z39 Z42 Z45 Z48 Z51 Z54 Z57 Z60 Z63 Z66">
    <cfRule type="cellIs" dxfId="238" priority="2" operator="equal">
      <formula>"Catastrófico"</formula>
    </cfRule>
    <cfRule type="cellIs" dxfId="237" priority="3" operator="equal">
      <formula>"Mayor"</formula>
    </cfRule>
    <cfRule type="cellIs" dxfId="236" priority="4" operator="equal">
      <formula>"Moderado"</formula>
    </cfRule>
    <cfRule type="cellIs" dxfId="235" priority="5" operator="equal">
      <formula>"Menor"</formula>
    </cfRule>
    <cfRule type="cellIs" dxfId="234" priority="6" operator="equal">
      <formula>"Leve"</formula>
    </cfRule>
  </conditionalFormatting>
  <conditionalFormatting sqref="Z12:Z68">
    <cfRule type="expression" dxfId="233" priority="1">
      <formula>IF($E12="No aplica",1,0)</formula>
    </cfRule>
  </conditionalFormatting>
  <dataValidations count="1">
    <dataValidation type="list" allowBlank="1" showInputMessage="1" showErrorMessage="1" sqref="F9:X68">
      <formula1>IF(OR($D9="No aplica",$D9=""),"",SI_NO)</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zoomScale="80" zoomScaleNormal="80" workbookViewId="0">
      <pane ySplit="8" topLeftCell="A9" activePane="bottomLeft" state="frozen"/>
      <selection pane="bottomLeft" activeCell="C1" sqref="C1:J4"/>
    </sheetView>
  </sheetViews>
  <sheetFormatPr baseColWidth="10" defaultColWidth="0" defaultRowHeight="16.5" zeroHeight="1" x14ac:dyDescent="0.3"/>
  <cols>
    <col min="1" max="1" width="4" style="8" bestFit="1" customWidth="1"/>
    <col min="2" max="3" width="18.85546875" style="8" customWidth="1"/>
    <col min="4" max="4" width="27.42578125" style="8" customWidth="1"/>
    <col min="5" max="5" width="20.28515625" style="8" customWidth="1"/>
    <col min="6" max="6" width="19.5703125" style="8" customWidth="1"/>
    <col min="7" max="7" width="22.7109375" style="8" customWidth="1"/>
    <col min="8" max="8" width="29.42578125" style="8" customWidth="1"/>
    <col min="9" max="9" width="20.28515625" style="8" customWidth="1"/>
    <col min="10" max="10" width="42" style="8" customWidth="1"/>
    <col min="11" max="12" width="26.28515625" style="8" customWidth="1"/>
    <col min="13" max="13" width="11.42578125" style="2" customWidth="1"/>
    <col min="14" max="16" width="11.42578125" style="2" hidden="1" customWidth="1"/>
    <col min="17" max="16384" width="11.42578125" style="4" hidden="1"/>
  </cols>
  <sheetData>
    <row r="1" spans="1:16" ht="15.75" customHeight="1" x14ac:dyDescent="0.3">
      <c r="A1" s="149"/>
      <c r="B1" s="150"/>
      <c r="C1" s="138" t="s">
        <v>161</v>
      </c>
      <c r="D1" s="138"/>
      <c r="E1" s="138"/>
      <c r="F1" s="138"/>
      <c r="G1" s="138"/>
      <c r="H1" s="138"/>
      <c r="I1" s="138"/>
      <c r="J1" s="138"/>
      <c r="K1" s="155" t="s">
        <v>262</v>
      </c>
      <c r="L1" s="155"/>
      <c r="M1" s="3"/>
      <c r="N1" s="3"/>
      <c r="O1" s="3"/>
      <c r="P1" s="3"/>
    </row>
    <row r="2" spans="1:16" ht="15.75" customHeight="1" x14ac:dyDescent="0.3">
      <c r="A2" s="151"/>
      <c r="B2" s="152"/>
      <c r="C2" s="138"/>
      <c r="D2" s="138"/>
      <c r="E2" s="138"/>
      <c r="F2" s="138"/>
      <c r="G2" s="138"/>
      <c r="H2" s="138"/>
      <c r="I2" s="138"/>
      <c r="J2" s="138"/>
      <c r="K2" s="155" t="s">
        <v>345</v>
      </c>
      <c r="L2" s="155"/>
      <c r="M2" s="3"/>
      <c r="N2" s="3"/>
      <c r="O2" s="3"/>
      <c r="P2" s="3"/>
    </row>
    <row r="3" spans="1:16" ht="15.75" customHeight="1" x14ac:dyDescent="0.3">
      <c r="A3" s="151"/>
      <c r="B3" s="152"/>
      <c r="C3" s="138"/>
      <c r="D3" s="138"/>
      <c r="E3" s="138"/>
      <c r="F3" s="138"/>
      <c r="G3" s="138"/>
      <c r="H3" s="138"/>
      <c r="I3" s="138"/>
      <c r="J3" s="138"/>
      <c r="K3" s="155" t="s">
        <v>304</v>
      </c>
      <c r="L3" s="155"/>
      <c r="M3" s="3"/>
      <c r="N3" s="3"/>
      <c r="O3" s="3"/>
      <c r="P3" s="3"/>
    </row>
    <row r="4" spans="1:16" ht="15.75" customHeight="1" x14ac:dyDescent="0.3">
      <c r="A4" s="153"/>
      <c r="B4" s="154"/>
      <c r="C4" s="138"/>
      <c r="D4" s="138"/>
      <c r="E4" s="138"/>
      <c r="F4" s="138"/>
      <c r="G4" s="138"/>
      <c r="H4" s="138"/>
      <c r="I4" s="138"/>
      <c r="J4" s="138"/>
      <c r="K4" s="155" t="s">
        <v>344</v>
      </c>
      <c r="L4" s="155"/>
      <c r="M4" s="3"/>
      <c r="N4" s="3"/>
      <c r="O4" s="3"/>
      <c r="P4" s="3"/>
    </row>
    <row r="5" spans="1:16" x14ac:dyDescent="0.3">
      <c r="A5" s="12"/>
      <c r="B5" s="12"/>
      <c r="C5" s="12"/>
      <c r="D5" s="12"/>
      <c r="E5" s="12"/>
      <c r="F5" s="12"/>
      <c r="G5" s="12"/>
      <c r="H5" s="12"/>
      <c r="I5" s="12"/>
      <c r="J5" s="12"/>
      <c r="K5" s="12"/>
      <c r="L5" s="12"/>
      <c r="M5" s="3"/>
      <c r="N5" s="3"/>
      <c r="O5" s="3"/>
      <c r="P5" s="3"/>
    </row>
    <row r="6" spans="1:16" ht="15.75" customHeight="1" x14ac:dyDescent="0.3">
      <c r="A6" s="145" t="s">
        <v>108</v>
      </c>
      <c r="B6" s="146"/>
      <c r="C6" s="146"/>
      <c r="D6" s="146"/>
      <c r="E6" s="146"/>
      <c r="F6" s="146"/>
      <c r="G6" s="147"/>
      <c r="H6" s="121" t="s">
        <v>160</v>
      </c>
      <c r="I6" s="121"/>
      <c r="J6" s="121"/>
      <c r="K6" s="121"/>
      <c r="L6" s="121"/>
      <c r="M6" s="3"/>
      <c r="N6" s="3"/>
      <c r="O6" s="3"/>
      <c r="P6" s="3"/>
    </row>
    <row r="7" spans="1:16" ht="18" customHeight="1" x14ac:dyDescent="0.3">
      <c r="A7" s="144" t="s">
        <v>87</v>
      </c>
      <c r="B7" s="123" t="s">
        <v>38</v>
      </c>
      <c r="C7" s="123" t="s">
        <v>308</v>
      </c>
      <c r="D7" s="123" t="s">
        <v>1</v>
      </c>
      <c r="E7" s="123" t="s">
        <v>85</v>
      </c>
      <c r="F7" s="122" t="s">
        <v>2</v>
      </c>
      <c r="G7" s="122" t="s">
        <v>309</v>
      </c>
      <c r="H7" s="143" t="s">
        <v>145</v>
      </c>
      <c r="I7" s="143" t="s">
        <v>146</v>
      </c>
      <c r="J7" s="123" t="s">
        <v>158</v>
      </c>
      <c r="K7" s="143" t="s">
        <v>147</v>
      </c>
      <c r="L7" s="143" t="s">
        <v>148</v>
      </c>
      <c r="M7" s="3"/>
      <c r="N7" s="3"/>
      <c r="O7" s="3"/>
      <c r="P7" s="3"/>
    </row>
    <row r="8" spans="1:16" ht="35.25" customHeight="1" x14ac:dyDescent="0.25">
      <c r="A8" s="144"/>
      <c r="B8" s="123"/>
      <c r="C8" s="123"/>
      <c r="D8" s="123"/>
      <c r="E8" s="123"/>
      <c r="F8" s="122"/>
      <c r="G8" s="122"/>
      <c r="H8" s="143"/>
      <c r="I8" s="143"/>
      <c r="J8" s="123"/>
      <c r="K8" s="143"/>
      <c r="L8" s="143"/>
      <c r="M8" s="13"/>
      <c r="N8" s="13"/>
      <c r="O8" s="13"/>
      <c r="P8" s="13"/>
    </row>
    <row r="9" spans="1:16" ht="16.5" customHeight="1" x14ac:dyDescent="0.25">
      <c r="A9" s="113">
        <v>1</v>
      </c>
      <c r="B9" s="136" t="str">
        <f>IF(MID('2. Identificación del Riesgo'!H9:H11,1,27)="Seguridad de la Información",'2. Identificación del Riesgo'!B9:B11,
IF('2. Identificación del Riesgo'!H9:H11="","",
IF(MID('2. Identificación del Riesgo'!H9:H11,1,27)&lt;&gt;"Seguridad de la Información","No aplica")))</f>
        <v>No aplica</v>
      </c>
      <c r="C9" s="136" t="str">
        <f>IF(MID('2. Identificación del Riesgo'!H9:H11,1,27)="Seguridad de la Información",'2. Identificación del Riesgo'!C9:C11,
IF('2. Identificación del Riesgo'!H9:H11="","",
IF(MID('2. Identificación del Riesgo'!H9:H11,1,27)&lt;&gt;"Seguridad de la Información","No aplica")))</f>
        <v>No aplica</v>
      </c>
      <c r="D9" s="136" t="str">
        <f>IF(MID('2. Identificación del Riesgo'!H9:H11,1,27)="Seguridad de la Información",'2. Identificación del Riesgo'!G9:G11,
IF('2. Identificación del Riesgo'!H9:H11="","",
IF(MID('2. Identificación del Riesgo'!H9:H11,1,27)&lt;&gt;"Seguridad de la Información","No aplica")))</f>
        <v>No aplica</v>
      </c>
      <c r="E9" s="136" t="str">
        <f>IF(MID('2. Identificación del Riesgo'!H9:H11,1,27)="Seguridad de la Información",'2. Identificación del Riesgo'!H9:H11,
IF('2. Identificación del Riesgo'!H9:H11="","",
IF(MID('2. Identificación del Riesgo'!H9:H11,1,27)&lt;&gt;"Seguridad de la Información","No aplica")))</f>
        <v>No aplica</v>
      </c>
      <c r="F9" s="136" t="str">
        <f>IF(MID('2. Identificación del Riesgo'!H9:H11,1,27)="Seguridad de la Información",'2. Identificación del Riesgo'!I9:I11,
IF('2. Identificación del Riesgo'!H9:H11="","",
IF(MID('2. Identificación del Riesgo'!H9:H11,1,27)&lt;&gt;"Seguridad de la Información","No aplica")))</f>
        <v>No aplica</v>
      </c>
      <c r="G9" s="136" t="str">
        <f>IF(MID('2. Identificación del Riesgo'!H9:H11,1,27)="Seguridad de la Información",CONCATENATE("Probabilidad: ",'2. Identificación del Riesgo'!K9:K11,"
","Impacto: ",'2. Identificación del Riesgo'!N9:N11,"
","Zona de Riesgo: ",'2. Identificación del Riesgo'!P9:P11),
IF('2. Identificación del Riesgo'!H9:H11="","",
IF(MID('2. Identificación del Riesgo'!H9:H11,1,27)&lt;&gt;"Seguridad de la Información","No aplica")))</f>
        <v>No aplica</v>
      </c>
      <c r="H9" s="115"/>
      <c r="I9" s="115"/>
      <c r="J9" s="148" t="str">
        <f>IF(I9="Información","Información fisica o digital como contratos, acuerdos de confidencialidad, manuales, procedimientos operativos, registros contables, bases de datos, entre otros.",
IF(I9="Software","Activo informático lógico como programas, herramientas ofimáticas o sistemas lógicos para la ejecución de las actividades.",
IF(I9="Hardware","Equipos físicos de cómputo y de comunicaciones como, servidores, biométricos que por su criticidad son considerados activos de información.",
IF(I9="Servicios","Servicio brindado por parte de la entidad para el apoyo de las actividades de los procesos, tales como: Servicios WEB, intranet, CRM, ERP, Portales organizacionales, Aplicaciones entre otros (Pueden estar compuestos por hardware y software).",
IF(I9="Intangibles","Se consideran intangibles aquellos activos inmateriales que otorgan a la entidad una ventaja competitiva relevante, uno de ellos es la imagen corporativa, reputación o el good will, entre otros.",
IF(I9="Componentes de Red","Medios necesarios para realizar la conexión de los elementos de hardware y software en una red, por ejemplo, el cableado estructurado y tarjetas de red, routers, switches, entre otros.",
IF(I9="Personas","Aquellos roles que, por su conocimiento, experiencia y criticidad para el proceso, son considerados activos de información, por ejemplo: personal con experiencia y capacitado para realizar una tarea específica en la ejecución de las actividades.",
IF(I9="Instalaciones","Espacio o área asignada para alojar y salvaguardar los datos considerados como activos críticos para la empresa.",""))))))))</f>
        <v/>
      </c>
      <c r="K9" s="115"/>
      <c r="L9" s="115"/>
      <c r="M9" s="14"/>
      <c r="N9" s="14"/>
      <c r="O9" s="14"/>
      <c r="P9" s="14"/>
    </row>
    <row r="10" spans="1:16" x14ac:dyDescent="0.3">
      <c r="A10" s="113"/>
      <c r="B10" s="136"/>
      <c r="C10" s="136"/>
      <c r="D10" s="136"/>
      <c r="E10" s="136"/>
      <c r="F10" s="136"/>
      <c r="G10" s="136"/>
      <c r="H10" s="115"/>
      <c r="I10" s="115"/>
      <c r="J10" s="148"/>
      <c r="K10" s="115"/>
      <c r="L10" s="115"/>
      <c r="M10" s="3"/>
      <c r="N10" s="3"/>
      <c r="O10" s="3"/>
      <c r="P10" s="3"/>
    </row>
    <row r="11" spans="1:16" x14ac:dyDescent="0.3">
      <c r="A11" s="113"/>
      <c r="B11" s="136"/>
      <c r="C11" s="136"/>
      <c r="D11" s="136"/>
      <c r="E11" s="136"/>
      <c r="F11" s="136"/>
      <c r="G11" s="136"/>
      <c r="H11" s="115"/>
      <c r="I11" s="115"/>
      <c r="J11" s="148"/>
      <c r="K11" s="115"/>
      <c r="L11" s="115"/>
      <c r="M11" s="3"/>
      <c r="N11" s="3"/>
      <c r="O11" s="3"/>
      <c r="P11" s="3"/>
    </row>
    <row r="12" spans="1:16" ht="16.5" customHeight="1" x14ac:dyDescent="0.3">
      <c r="A12" s="113">
        <v>2</v>
      </c>
      <c r="B12" s="136" t="str">
        <f>IF(MID('2. Identificación del Riesgo'!H12:H14,1,27)="Seguridad de la Información",'2. Identificación del Riesgo'!B12:B14,
IF('2. Identificación del Riesgo'!H12:H14="","",
IF(MID('2. Identificación del Riesgo'!H12:H14,1,27)&lt;&gt;"Seguridad de la Información","No aplica")))</f>
        <v>No aplica</v>
      </c>
      <c r="C12" s="136" t="str">
        <f>IF(MID('2. Identificación del Riesgo'!H12:H14,1,27)="Seguridad de la Información",'2. Identificación del Riesgo'!C12:C14,
IF('2. Identificación del Riesgo'!H12:H14="","",
IF(MID('2. Identificación del Riesgo'!H12:H14,1,27)&lt;&gt;"Seguridad de la Información","No aplica")))</f>
        <v>No aplica</v>
      </c>
      <c r="D12" s="136" t="str">
        <f>IF(MID('2. Identificación del Riesgo'!H12:H14,1,27)="Seguridad de la Información",'2. Identificación del Riesgo'!G12:G14,
IF('2. Identificación del Riesgo'!H12:H14="","",
IF(MID('2. Identificación del Riesgo'!H12:H14,1,27)&lt;&gt;"Seguridad de la Información","No aplica")))</f>
        <v>No aplica</v>
      </c>
      <c r="E12" s="136" t="str">
        <f>IF(MID('2. Identificación del Riesgo'!H12:H14,1,27)="Seguridad de la Información",'2. Identificación del Riesgo'!H12:H14,
IF('2. Identificación del Riesgo'!H12:H14="","",
IF(MID('2. Identificación del Riesgo'!H12:H14,1,27)&lt;&gt;"Seguridad de la Información","No aplica")))</f>
        <v>No aplica</v>
      </c>
      <c r="F12" s="136" t="str">
        <f>IF(MID('2. Identificación del Riesgo'!H12:H14,1,27)="Seguridad de la Información",'2. Identificación del Riesgo'!I12:I14,
IF('2. Identificación del Riesgo'!H12:H14="","",
IF(MID('2. Identificación del Riesgo'!H12:H14,1,27)&lt;&gt;"Seguridad de la Información","No aplica")))</f>
        <v>No aplica</v>
      </c>
      <c r="G12" s="136" t="str">
        <f>IF(MID('2. Identificación del Riesgo'!H12:H14,1,27)="Seguridad de la Información",CONCATENATE("Probabilidad: ",'2. Identificación del Riesgo'!K12:K14,"
","Impacto: ",'2. Identificación del Riesgo'!N12:N14,"
","Zona de Riesgo: ",'2. Identificación del Riesgo'!P12:P14),
IF('2. Identificación del Riesgo'!H12:H14="","",
IF(MID('2. Identificación del Riesgo'!H12:H14,1,27)&lt;&gt;"Seguridad de la Información","No aplica")))</f>
        <v>No aplica</v>
      </c>
      <c r="H12" s="115"/>
      <c r="I12" s="115"/>
      <c r="J12" s="148" t="str">
        <f t="shared" ref="J12" si="0">IF(I12="Información","Información fisica o digital como contratos, acuerdos de confidencialidad, manuales, procedimientos operativos, registros contables, bases de datos, entre otros.",
IF(I12="Software","Activo informático lógico como programas, herramientas ofimáticas o sistemas lógicos para la ejecución de las actividades.",
IF(I12="Hardware","Equipos físicos de cómputo y de comunicaciones como, servidores, biométricos que por su criticidad son considerados activos de información.",
IF(I12="Servicios","Servicio brindado por parte de la entidad para el apoyo de las actividades de los procesos, tales como: Servicios WEB, intranet, CRM, ERP, Portales organizacionales, Aplicaciones entre otros (Pueden estar compuestos por hardware y software).",
IF(I12="Intangibles","Se consideran intangibles aquellos activos inmateriales que otorgan a la entidad una ventaja competitiva relevante, uno de ellos es la imagen corporativa, reputación o el good will, entre otros.",
IF(I12="Componentes de Red","Medios necesarios para realizar la conexión de los elementos de hardware y software en una red, por ejemplo, el cableado estructurado y tarjetas de red, routers, switches, entre otros.",
IF(I12="Personas","Aquellos roles que, por su conocimiento, experiencia y criticidad para el proceso, son considerados activos de información, por ejemplo: personal con experiencia y capacitado para realizar una tarea específica en la ejecución de las actividades.",
IF(I12="Instalaciones","Espacio o área asignada para alojar y salvaguardar los datos considerados como activos críticos para la empresa.",""))))))))</f>
        <v/>
      </c>
      <c r="K12" s="115"/>
      <c r="L12" s="115"/>
      <c r="M12" s="3"/>
      <c r="N12" s="3"/>
      <c r="O12" s="3"/>
      <c r="P12" s="3"/>
    </row>
    <row r="13" spans="1:16" x14ac:dyDescent="0.3">
      <c r="A13" s="113"/>
      <c r="B13" s="136"/>
      <c r="C13" s="136"/>
      <c r="D13" s="136"/>
      <c r="E13" s="136"/>
      <c r="F13" s="136"/>
      <c r="G13" s="136"/>
      <c r="H13" s="115"/>
      <c r="I13" s="115"/>
      <c r="J13" s="148"/>
      <c r="K13" s="115"/>
      <c r="L13" s="115"/>
      <c r="M13" s="3"/>
      <c r="N13" s="3"/>
      <c r="O13" s="3"/>
      <c r="P13" s="3"/>
    </row>
    <row r="14" spans="1:16" x14ac:dyDescent="0.3">
      <c r="A14" s="113"/>
      <c r="B14" s="136"/>
      <c r="C14" s="136"/>
      <c r="D14" s="136"/>
      <c r="E14" s="136"/>
      <c r="F14" s="136"/>
      <c r="G14" s="136"/>
      <c r="H14" s="115"/>
      <c r="I14" s="115"/>
      <c r="J14" s="148"/>
      <c r="K14" s="115"/>
      <c r="L14" s="115"/>
      <c r="M14" s="3"/>
      <c r="N14" s="3"/>
      <c r="O14" s="3"/>
      <c r="P14" s="3"/>
    </row>
    <row r="15" spans="1:16" ht="16.5" customHeight="1" x14ac:dyDescent="0.3">
      <c r="A15" s="113">
        <v>3</v>
      </c>
      <c r="B15" s="136" t="str">
        <f>IF(MID('2. Identificación del Riesgo'!H15:H17,1,27)="Seguridad de la Información",'2. Identificación del Riesgo'!B15:B17,
IF('2. Identificación del Riesgo'!H15:H17="","",
IF(MID('2. Identificación del Riesgo'!H15:H17,1,27)&lt;&gt;"Seguridad de la Información","No aplica")))</f>
        <v>No aplica</v>
      </c>
      <c r="C15" s="136" t="str">
        <f>IF(MID('2. Identificación del Riesgo'!H15:H17,1,27)="Seguridad de la Información",'2. Identificación del Riesgo'!C15:C17,
IF('2. Identificación del Riesgo'!H15:H17="","",
IF(MID('2. Identificación del Riesgo'!H15:H17,1,27)&lt;&gt;"Seguridad de la Información","No aplica")))</f>
        <v>No aplica</v>
      </c>
      <c r="D15" s="136" t="str">
        <f>IF(MID('2. Identificación del Riesgo'!H15:H17,1,27)="Seguridad de la Información",'2. Identificación del Riesgo'!G15:G17,
IF('2. Identificación del Riesgo'!H15:H17="","",
IF(MID('2. Identificación del Riesgo'!H15:H17,1,27)&lt;&gt;"Seguridad de la Información","No aplica")))</f>
        <v>No aplica</v>
      </c>
      <c r="E15" s="136" t="str">
        <f>IF(MID('2. Identificación del Riesgo'!H15:H17,1,27)="Seguridad de la Información",'2. Identificación del Riesgo'!H15:H17,
IF('2. Identificación del Riesgo'!H15:H17="","",
IF(MID('2. Identificación del Riesgo'!H15:H17,1,27)&lt;&gt;"Seguridad de la Información","No aplica")))</f>
        <v>No aplica</v>
      </c>
      <c r="F15" s="136" t="str">
        <f>IF(MID('2. Identificación del Riesgo'!H15:H17,1,27)="Seguridad de la Información",'2. Identificación del Riesgo'!I15:I17,
IF('2. Identificación del Riesgo'!H15:H17="","",
IF(MID('2. Identificación del Riesgo'!H15:H17,1,27)&lt;&gt;"Seguridad de la Información","No aplica")))</f>
        <v>No aplica</v>
      </c>
      <c r="G15" s="136" t="str">
        <f>IF(MID('2. Identificación del Riesgo'!H15:H17,1,27)="Seguridad de la Información",CONCATENATE("Probabilidad: ",'2. Identificación del Riesgo'!K15:K17,"
","Impacto: ",'2. Identificación del Riesgo'!N15:N17,"
","Zona de Riesgo: ",'2. Identificación del Riesgo'!P15:P17),
IF('2. Identificación del Riesgo'!H15:H17="","",
IF(MID('2. Identificación del Riesgo'!H15:H17,1,27)&lt;&gt;"Seguridad de la Información","No aplica")))</f>
        <v>No aplica</v>
      </c>
      <c r="H15" s="115"/>
      <c r="I15" s="115"/>
      <c r="J15" s="148" t="str">
        <f t="shared" ref="J15" si="1">IF(I15="Información","Información fisica o digital como contratos, acuerdos de confidencialidad, manuales, procedimientos operativos, registros contables, bases de datos, entre otros.",
IF(I15="Software","Activo informático lógico como programas, herramientas ofimáticas o sistemas lógicos para la ejecución de las actividades.",
IF(I15="Hardware","Equipos físicos de cómputo y de comunicaciones como, servidores, biométricos que por su criticidad son considerados activos de información.",
IF(I15="Servicios","Servicio brindado por parte de la entidad para el apoyo de las actividades de los procesos, tales como: Servicios WEB, intranet, CRM, ERP, Portales organizacionales, Aplicaciones entre otros (Pueden estar compuestos por hardware y software).",
IF(I15="Intangibles","Se consideran intangibles aquellos activos inmateriales que otorgan a la entidad una ventaja competitiva relevante, uno de ellos es la imagen corporativa, reputación o el good will, entre otros.",
IF(I15="Componentes de Red","Medios necesarios para realizar la conexión de los elementos de hardware y software en una red, por ejemplo, el cableado estructurado y tarjetas de red, routers, switches, entre otros.",
IF(I15="Personas","Aquellos roles que, por su conocimiento, experiencia y criticidad para el proceso, son considerados activos de información, por ejemplo: personal con experiencia y capacitado para realizar una tarea específica en la ejecución de las actividades.",
IF(I15="Instalaciones","Espacio o área asignada para alojar y salvaguardar los datos considerados como activos críticos para la empresa.",""))))))))</f>
        <v/>
      </c>
      <c r="K15" s="115"/>
      <c r="L15" s="115"/>
      <c r="M15" s="3"/>
      <c r="N15" s="3"/>
      <c r="O15" s="3"/>
      <c r="P15" s="3"/>
    </row>
    <row r="16" spans="1:16" x14ac:dyDescent="0.3">
      <c r="A16" s="113"/>
      <c r="B16" s="136"/>
      <c r="C16" s="136"/>
      <c r="D16" s="136"/>
      <c r="E16" s="136"/>
      <c r="F16" s="136"/>
      <c r="G16" s="136"/>
      <c r="H16" s="115"/>
      <c r="I16" s="115"/>
      <c r="J16" s="148"/>
      <c r="K16" s="115"/>
      <c r="L16" s="115"/>
      <c r="M16" s="3"/>
      <c r="N16" s="3"/>
      <c r="O16" s="3"/>
      <c r="P16" s="3"/>
    </row>
    <row r="17" spans="1:16" x14ac:dyDescent="0.3">
      <c r="A17" s="113"/>
      <c r="B17" s="136"/>
      <c r="C17" s="136"/>
      <c r="D17" s="136"/>
      <c r="E17" s="136"/>
      <c r="F17" s="136"/>
      <c r="G17" s="136"/>
      <c r="H17" s="115"/>
      <c r="I17" s="115"/>
      <c r="J17" s="148"/>
      <c r="K17" s="115"/>
      <c r="L17" s="115"/>
      <c r="M17" s="3"/>
      <c r="N17" s="3"/>
      <c r="O17" s="3"/>
      <c r="P17" s="3"/>
    </row>
    <row r="18" spans="1:16" ht="16.5" customHeight="1" x14ac:dyDescent="0.3">
      <c r="A18" s="113">
        <v>4</v>
      </c>
      <c r="B18" s="136" t="str">
        <f>IF(MID('2. Identificación del Riesgo'!H18:H20,1,27)="Seguridad de la Información",'2. Identificación del Riesgo'!B18:B20,
IF('2. Identificación del Riesgo'!H18:H20="","",
IF(MID('2. Identificación del Riesgo'!H18:H20,1,27)&lt;&gt;"Seguridad de la Información","No aplica")))</f>
        <v/>
      </c>
      <c r="C18" s="136" t="str">
        <f>IF(MID('2. Identificación del Riesgo'!H18:H20,1,27)="Seguridad de la Información",'2. Identificación del Riesgo'!C18:C20,
IF('2. Identificación del Riesgo'!H18:H20="","",
IF(MID('2. Identificación del Riesgo'!H18:H20,1,27)&lt;&gt;"Seguridad de la Información","No aplica")))</f>
        <v/>
      </c>
      <c r="D18" s="136" t="str">
        <f>IF(MID('2. Identificación del Riesgo'!H18:H20,1,27)="Seguridad de la Información",'2. Identificación del Riesgo'!G18:G20,
IF('2. Identificación del Riesgo'!H18:H20="","",
IF(MID('2. Identificación del Riesgo'!H18:H20,1,27)&lt;&gt;"Seguridad de la Información","No aplica")))</f>
        <v/>
      </c>
      <c r="E18" s="136" t="str">
        <f>IF(MID('2. Identificación del Riesgo'!H18:H20,1,27)="Seguridad de la Información",'2. Identificación del Riesgo'!H18:H20,
IF('2. Identificación del Riesgo'!H18:H20="","",
IF(MID('2. Identificación del Riesgo'!H18:H20,1,27)&lt;&gt;"Seguridad de la Información","No aplica")))</f>
        <v/>
      </c>
      <c r="F18" s="136" t="str">
        <f>IF(MID('2. Identificación del Riesgo'!H18:H20,1,27)="Seguridad de la Información",'2. Identificación del Riesgo'!I18:I20,
IF('2. Identificación del Riesgo'!H18:H20="","",
IF(MID('2. Identificación del Riesgo'!H18:H20,1,27)&lt;&gt;"Seguridad de la Información","No aplica")))</f>
        <v/>
      </c>
      <c r="G18" s="136" t="str">
        <f>IF(MID('2. Identificación del Riesgo'!H18:H20,1,27)="Seguridad de la Información",CONCATENATE("Probabilidad: ",'2. Identificación del Riesgo'!K18:K20,"
","Impacto: ",'2. Identificación del Riesgo'!N18:N20,"
","Zona de Riesgo: ",'2. Identificación del Riesgo'!P18:P20),
IF('2. Identificación del Riesgo'!H18:H20="","",
IF(MID('2. Identificación del Riesgo'!H18:H20,1,27)&lt;&gt;"Seguridad de la Información","No aplica")))</f>
        <v/>
      </c>
      <c r="H18" s="115"/>
      <c r="I18" s="115"/>
      <c r="J18" s="148" t="str">
        <f t="shared" ref="J18" si="2">IF(I18="Información","Información fisica o digital como contratos, acuerdos de confidencialidad, manuales, procedimientos operativos, registros contables, bases de datos, entre otros.",
IF(I18="Software","Activo informático lógico como programas, herramientas ofimáticas o sistemas lógicos para la ejecución de las actividades.",
IF(I18="Hardware","Equipos físicos de cómputo y de comunicaciones como, servidores, biométricos que por su criticidad son considerados activos de información.",
IF(I18="Servicios","Servicio brindado por parte de la entidad para el apoyo de las actividades de los procesos, tales como: Servicios WEB, intranet, CRM, ERP, Portales organizacionales, Aplicaciones entre otros (Pueden estar compuestos por hardware y software).",
IF(I18="Intangibles","Se consideran intangibles aquellos activos inmateriales que otorgan a la entidad una ventaja competitiva relevante, uno de ellos es la imagen corporativa, reputación o el good will, entre otros.",
IF(I18="Componentes de Red","Medios necesarios para realizar la conexión de los elementos de hardware y software en una red, por ejemplo, el cableado estructurado y tarjetas de red, routers, switches, entre otros.",
IF(I18="Personas","Aquellos roles que, por su conocimiento, experiencia y criticidad para el proceso, son considerados activos de información, por ejemplo: personal con experiencia y capacitado para realizar una tarea específica en la ejecución de las actividades.",
IF(I18="Instalaciones","Espacio o área asignada para alojar y salvaguardar los datos considerados como activos críticos para la empresa.",""))))))))</f>
        <v/>
      </c>
      <c r="K18" s="115"/>
      <c r="L18" s="115"/>
      <c r="M18" s="3"/>
      <c r="N18" s="3"/>
      <c r="O18" s="3"/>
      <c r="P18" s="3"/>
    </row>
    <row r="19" spans="1:16" x14ac:dyDescent="0.3">
      <c r="A19" s="113"/>
      <c r="B19" s="136"/>
      <c r="C19" s="136"/>
      <c r="D19" s="136"/>
      <c r="E19" s="136"/>
      <c r="F19" s="136"/>
      <c r="G19" s="136"/>
      <c r="H19" s="115"/>
      <c r="I19" s="115"/>
      <c r="J19" s="148"/>
      <c r="K19" s="115"/>
      <c r="L19" s="115"/>
      <c r="M19" s="3"/>
      <c r="N19" s="3"/>
      <c r="O19" s="3"/>
      <c r="P19" s="3"/>
    </row>
    <row r="20" spans="1:16" x14ac:dyDescent="0.3">
      <c r="A20" s="113"/>
      <c r="B20" s="136"/>
      <c r="C20" s="136"/>
      <c r="D20" s="136"/>
      <c r="E20" s="136"/>
      <c r="F20" s="136"/>
      <c r="G20" s="136"/>
      <c r="H20" s="115"/>
      <c r="I20" s="115"/>
      <c r="J20" s="148"/>
      <c r="K20" s="115"/>
      <c r="L20" s="115"/>
      <c r="M20" s="3"/>
      <c r="N20" s="3"/>
      <c r="O20" s="3"/>
      <c r="P20" s="3"/>
    </row>
    <row r="21" spans="1:16" ht="16.5" customHeight="1" x14ac:dyDescent="0.3">
      <c r="A21" s="113">
        <v>5</v>
      </c>
      <c r="B21" s="136" t="str">
        <f>IF(MID('2. Identificación del Riesgo'!H21:H23,1,27)="Seguridad de la Información",'2. Identificación del Riesgo'!B21:B23,
IF('2. Identificación del Riesgo'!H21:H23="","",
IF(MID('2. Identificación del Riesgo'!H21:H23,1,27)&lt;&gt;"Seguridad de la Información","No aplica")))</f>
        <v/>
      </c>
      <c r="C21" s="136" t="str">
        <f>IF(MID('2. Identificación del Riesgo'!H21:H23,1,27)="Seguridad de la Información",'2. Identificación del Riesgo'!C21:C23,
IF('2. Identificación del Riesgo'!H21:H23="","",
IF(MID('2. Identificación del Riesgo'!H21:H23,1,27)&lt;&gt;"Seguridad de la Información","No aplica")))</f>
        <v/>
      </c>
      <c r="D21" s="136" t="str">
        <f>IF(MID('2. Identificación del Riesgo'!H21:H23,1,27)="Seguridad de la Información",'2. Identificación del Riesgo'!G21:G23,
IF('2. Identificación del Riesgo'!H21:H23="","",
IF(MID('2. Identificación del Riesgo'!H21:H23,1,27)&lt;&gt;"Seguridad de la Información","No aplica")))</f>
        <v/>
      </c>
      <c r="E21" s="136" t="str">
        <f>IF(MID('2. Identificación del Riesgo'!H21:H23,1,27)="Seguridad de la Información",'2. Identificación del Riesgo'!H21:H23,
IF('2. Identificación del Riesgo'!H21:H23="","",
IF(MID('2. Identificación del Riesgo'!H21:H23,1,27)&lt;&gt;"Seguridad de la Información","No aplica")))</f>
        <v/>
      </c>
      <c r="F21" s="136" t="str">
        <f>IF(MID('2. Identificación del Riesgo'!H21:H23,1,27)="Seguridad de la Información",'2. Identificación del Riesgo'!I21:I23,
IF('2. Identificación del Riesgo'!H21:H23="","",
IF(MID('2. Identificación del Riesgo'!H21:H23,1,27)&lt;&gt;"Seguridad de la Información","No aplica")))</f>
        <v/>
      </c>
      <c r="G21" s="136" t="str">
        <f>IF(MID('2. Identificación del Riesgo'!H21:H23,1,27)="Seguridad de la Información",CONCATENATE("Probabilidad: ",'2. Identificación del Riesgo'!K21:K23,"
","Impacto: ",'2. Identificación del Riesgo'!N21:N23,"
","Zona de Riesgo: ",'2. Identificación del Riesgo'!P21:P23),
IF('2. Identificación del Riesgo'!H21:H23="","",
IF(MID('2. Identificación del Riesgo'!H21:H23,1,27)&lt;&gt;"Seguridad de la Información","No aplica")))</f>
        <v/>
      </c>
      <c r="H21" s="115"/>
      <c r="I21" s="115"/>
      <c r="J21" s="148" t="str">
        <f t="shared" ref="J21" si="3">IF(I21="Información","Información fisica o digital como contratos, acuerdos de confidencialidad, manuales, procedimientos operativos, registros contables, bases de datos, entre otros.",
IF(I21="Software","Activo informático lógico como programas, herramientas ofimáticas o sistemas lógicos para la ejecución de las actividades.",
IF(I21="Hardware","Equipos físicos de cómputo y de comunicaciones como, servidores, biométricos que por su criticidad son considerados activos de información.",
IF(I21="Servicios","Servicio brindado por parte de la entidad para el apoyo de las actividades de los procesos, tales como: Servicios WEB, intranet, CRM, ERP, Portales organizacionales, Aplicaciones entre otros (Pueden estar compuestos por hardware y software).",
IF(I21="Intangibles","Se consideran intangibles aquellos activos inmateriales que otorgan a la entidad una ventaja competitiva relevante, uno de ellos es la imagen corporativa, reputación o el good will, entre otros.",
IF(I21="Componentes de Red","Medios necesarios para realizar la conexión de los elementos de hardware y software en una red, por ejemplo, el cableado estructurado y tarjetas de red, routers, switches, entre otros.",
IF(I21="Personas","Aquellos roles que, por su conocimiento, experiencia y criticidad para el proceso, son considerados activos de información, por ejemplo: personal con experiencia y capacitado para realizar una tarea específica en la ejecución de las actividades.",
IF(I21="Instalaciones","Espacio o área asignada para alojar y salvaguardar los datos considerados como activos críticos para la empresa.",""))))))))</f>
        <v/>
      </c>
      <c r="K21" s="115"/>
      <c r="L21" s="115"/>
      <c r="M21" s="3"/>
      <c r="N21" s="3"/>
      <c r="O21" s="3"/>
      <c r="P21" s="3"/>
    </row>
    <row r="22" spans="1:16" x14ac:dyDescent="0.3">
      <c r="A22" s="113"/>
      <c r="B22" s="136"/>
      <c r="C22" s="136"/>
      <c r="D22" s="136"/>
      <c r="E22" s="136"/>
      <c r="F22" s="136"/>
      <c r="G22" s="136"/>
      <c r="H22" s="115"/>
      <c r="I22" s="115"/>
      <c r="J22" s="148"/>
      <c r="K22" s="115"/>
      <c r="L22" s="115"/>
      <c r="M22" s="3"/>
      <c r="N22" s="3"/>
      <c r="O22" s="3"/>
      <c r="P22" s="3"/>
    </row>
    <row r="23" spans="1:16" x14ac:dyDescent="0.3">
      <c r="A23" s="113"/>
      <c r="B23" s="136"/>
      <c r="C23" s="136"/>
      <c r="D23" s="136"/>
      <c r="E23" s="136"/>
      <c r="F23" s="136"/>
      <c r="G23" s="136"/>
      <c r="H23" s="115"/>
      <c r="I23" s="115"/>
      <c r="J23" s="148"/>
      <c r="K23" s="115"/>
      <c r="L23" s="115"/>
      <c r="M23" s="3"/>
      <c r="N23" s="3"/>
      <c r="O23" s="3"/>
      <c r="P23" s="3"/>
    </row>
    <row r="24" spans="1:16" ht="16.5" customHeight="1" x14ac:dyDescent="0.3">
      <c r="A24" s="113">
        <v>6</v>
      </c>
      <c r="B24" s="136" t="str">
        <f>IF(MID('2. Identificación del Riesgo'!H24:H26,1,27)="Seguridad de la Información",'2. Identificación del Riesgo'!B24:B26,
IF('2. Identificación del Riesgo'!H24:H26="","",
IF(MID('2. Identificación del Riesgo'!H24:H26,1,27)&lt;&gt;"Seguridad de la Información","No aplica")))</f>
        <v/>
      </c>
      <c r="C24" s="136" t="str">
        <f>IF(MID('2. Identificación del Riesgo'!H24:H26,1,27)="Seguridad de la Información",'2. Identificación del Riesgo'!C24:C26,
IF('2. Identificación del Riesgo'!H24:H26="","",
IF(MID('2. Identificación del Riesgo'!H24:H26,1,27)&lt;&gt;"Seguridad de la Información","No aplica")))</f>
        <v/>
      </c>
      <c r="D24" s="136" t="str">
        <f>IF(MID('2. Identificación del Riesgo'!H24:H26,1,27)="Seguridad de la Información",'2. Identificación del Riesgo'!G24:G26,
IF('2. Identificación del Riesgo'!H24:H26="","",
IF(MID('2. Identificación del Riesgo'!H24:H26,1,27)&lt;&gt;"Seguridad de la Información","No aplica")))</f>
        <v/>
      </c>
      <c r="E24" s="136" t="str">
        <f>IF(MID('2. Identificación del Riesgo'!H24:H26,1,27)="Seguridad de la Información",'2. Identificación del Riesgo'!H24:H26,
IF('2. Identificación del Riesgo'!H24:H26="","",
IF(MID('2. Identificación del Riesgo'!H24:H26,1,27)&lt;&gt;"Seguridad de la Información","No aplica")))</f>
        <v/>
      </c>
      <c r="F24" s="136" t="str">
        <f>IF(MID('2. Identificación del Riesgo'!H24:H26,1,27)="Seguridad de la Información",'2. Identificación del Riesgo'!I24:I26,
IF('2. Identificación del Riesgo'!H24:H26="","",
IF(MID('2. Identificación del Riesgo'!H24:H26,1,27)&lt;&gt;"Seguridad de la Información","No aplica")))</f>
        <v/>
      </c>
      <c r="G24" s="136" t="str">
        <f>IF(MID('2. Identificación del Riesgo'!H24:H26,1,27)="Seguridad de la Información",CONCATENATE("Probabilidad: ",'2. Identificación del Riesgo'!K24:K26,"
","Impacto: ",'2. Identificación del Riesgo'!N24:N26,"
","Zona de Riesgo: ",'2. Identificación del Riesgo'!P24:P26),
IF('2. Identificación del Riesgo'!H24:H26="","",
IF(MID('2. Identificación del Riesgo'!H24:H26,1,27)&lt;&gt;"Seguridad de la Información","No aplica")))</f>
        <v/>
      </c>
      <c r="H24" s="115"/>
      <c r="I24" s="115"/>
      <c r="J24" s="148" t="str">
        <f t="shared" ref="J24" si="4">IF(I24="Información","Información fisica o digital como contratos, acuerdos de confidencialidad, manuales, procedimientos operativos, registros contables, bases de datos, entre otros.",
IF(I24="Software","Activo informático lógico como programas, herramientas ofimáticas o sistemas lógicos para la ejecución de las actividades.",
IF(I24="Hardware","Equipos físicos de cómputo y de comunicaciones como, servidores, biométricos que por su criticidad son considerados activos de información.",
IF(I24="Servicios","Servicio brindado por parte de la entidad para el apoyo de las actividades de los procesos, tales como: Servicios WEB, intranet, CRM, ERP, Portales organizacionales, Aplicaciones entre otros (Pueden estar compuestos por hardware y software).",
IF(I24="Intangibles","Se consideran intangibles aquellos activos inmateriales que otorgan a la entidad una ventaja competitiva relevante, uno de ellos es la imagen corporativa, reputación o el good will, entre otros.",
IF(I24="Componentes de Red","Medios necesarios para realizar la conexión de los elementos de hardware y software en una red, por ejemplo, el cableado estructurado y tarjetas de red, routers, switches, entre otros.",
IF(I24="Personas","Aquellos roles que, por su conocimiento, experiencia y criticidad para el proceso, son considerados activos de información, por ejemplo: personal con experiencia y capacitado para realizar una tarea específica en la ejecución de las actividades.",
IF(I24="Instalaciones","Espacio o área asignada para alojar y salvaguardar los datos considerados como activos críticos para la empresa.",""))))))))</f>
        <v/>
      </c>
      <c r="K24" s="115"/>
      <c r="L24" s="115"/>
      <c r="M24" s="3"/>
      <c r="N24" s="3"/>
      <c r="O24" s="3"/>
      <c r="P24" s="3"/>
    </row>
    <row r="25" spans="1:16" x14ac:dyDescent="0.3">
      <c r="A25" s="113"/>
      <c r="B25" s="136"/>
      <c r="C25" s="136"/>
      <c r="D25" s="136"/>
      <c r="E25" s="136"/>
      <c r="F25" s="136"/>
      <c r="G25" s="136"/>
      <c r="H25" s="115"/>
      <c r="I25" s="115"/>
      <c r="J25" s="148"/>
      <c r="K25" s="115"/>
      <c r="L25" s="115"/>
      <c r="M25" s="3"/>
      <c r="N25" s="3"/>
      <c r="O25" s="3"/>
      <c r="P25" s="3"/>
    </row>
    <row r="26" spans="1:16" x14ac:dyDescent="0.3">
      <c r="A26" s="113"/>
      <c r="B26" s="136"/>
      <c r="C26" s="136"/>
      <c r="D26" s="136"/>
      <c r="E26" s="136"/>
      <c r="F26" s="136"/>
      <c r="G26" s="136"/>
      <c r="H26" s="115"/>
      <c r="I26" s="115"/>
      <c r="J26" s="148"/>
      <c r="K26" s="115"/>
      <c r="L26" s="115"/>
      <c r="M26" s="3"/>
      <c r="N26" s="3"/>
      <c r="O26" s="3"/>
      <c r="P26" s="3"/>
    </row>
    <row r="27" spans="1:16" ht="16.5" customHeight="1" x14ac:dyDescent="0.3">
      <c r="A27" s="113">
        <v>7</v>
      </c>
      <c r="B27" s="136" t="str">
        <f>IF(MID('2. Identificación del Riesgo'!H27:H29,1,27)="Seguridad de la Información",'2. Identificación del Riesgo'!B27:B29,
IF('2. Identificación del Riesgo'!H27:H29="","",
IF(MID('2. Identificación del Riesgo'!H27:H29,1,27)&lt;&gt;"Seguridad de la Información","No aplica")))</f>
        <v/>
      </c>
      <c r="C27" s="136" t="str">
        <f>IF(MID('2. Identificación del Riesgo'!H27:H29,1,27)="Seguridad de la Información",'2. Identificación del Riesgo'!C27:C29,
IF('2. Identificación del Riesgo'!H27:H29="","",
IF(MID('2. Identificación del Riesgo'!H27:H29,1,27)&lt;&gt;"Seguridad de la Información","No aplica")))</f>
        <v/>
      </c>
      <c r="D27" s="136" t="str">
        <f>IF(MID('2. Identificación del Riesgo'!H27:H29,1,27)="Seguridad de la Información",'2. Identificación del Riesgo'!G27:G29,
IF('2. Identificación del Riesgo'!H27:H29="","",
IF(MID('2. Identificación del Riesgo'!H27:H29,1,27)&lt;&gt;"Seguridad de la Información","No aplica")))</f>
        <v/>
      </c>
      <c r="E27" s="136" t="str">
        <f>IF(MID('2. Identificación del Riesgo'!H27:H29,1,27)="Seguridad de la Información",'2. Identificación del Riesgo'!H27:H29,
IF('2. Identificación del Riesgo'!H27:H29="","",
IF(MID('2. Identificación del Riesgo'!H27:H29,1,27)&lt;&gt;"Seguridad de la Información","No aplica")))</f>
        <v/>
      </c>
      <c r="F27" s="136" t="str">
        <f>IF(MID('2. Identificación del Riesgo'!H27:H29,1,27)="Seguridad de la Información",'2. Identificación del Riesgo'!I27:I29,
IF('2. Identificación del Riesgo'!H27:H29="","",
IF(MID('2. Identificación del Riesgo'!H27:H29,1,27)&lt;&gt;"Seguridad de la Información","No aplica")))</f>
        <v/>
      </c>
      <c r="G27" s="136" t="str">
        <f>IF(MID('2. Identificación del Riesgo'!H27:H29,1,27)="Seguridad de la Información",CONCATENATE("Probabilidad: ",'2. Identificación del Riesgo'!K27:K29,"
","Impacto: ",'2. Identificación del Riesgo'!N27:N29,"
","Zona de Riesgo: ",'2. Identificación del Riesgo'!P27:P29),
IF('2. Identificación del Riesgo'!H27:H29="","",
IF(MID('2. Identificación del Riesgo'!H27:H29,1,27)&lt;&gt;"Seguridad de la Información","No aplica")))</f>
        <v/>
      </c>
      <c r="H27" s="115"/>
      <c r="I27" s="115"/>
      <c r="J27" s="148" t="str">
        <f t="shared" ref="J27" si="5">IF(I27="Información","Información fisica o digital como contratos, acuerdos de confidencialidad, manuales, procedimientos operativos, registros contables, bases de datos, entre otros.",
IF(I27="Software","Activo informático lógico como programas, herramientas ofimáticas o sistemas lógicos para la ejecución de las actividades.",
IF(I27="Hardware","Equipos físicos de cómputo y de comunicaciones como, servidores, biométricos que por su criticidad son considerados activos de información.",
IF(I27="Servicios","Servicio brindado por parte de la entidad para el apoyo de las actividades de los procesos, tales como: Servicios WEB, intranet, CRM, ERP, Portales organizacionales, Aplicaciones entre otros (Pueden estar compuestos por hardware y software).",
IF(I27="Intangibles","Se consideran intangibles aquellos activos inmateriales que otorgan a la entidad una ventaja competitiva relevante, uno de ellos es la imagen corporativa, reputación o el good will, entre otros.",
IF(I27="Componentes de Red","Medios necesarios para realizar la conexión de los elementos de hardware y software en una red, por ejemplo, el cableado estructurado y tarjetas de red, routers, switches, entre otros.",
IF(I27="Personas","Aquellos roles que, por su conocimiento, experiencia y criticidad para el proceso, son considerados activos de información, por ejemplo: personal con experiencia y capacitado para realizar una tarea específica en la ejecución de las actividades.",
IF(I27="Instalaciones","Espacio o área asignada para alojar y salvaguardar los datos considerados como activos críticos para la empresa.",""))))))))</f>
        <v/>
      </c>
      <c r="K27" s="115"/>
      <c r="L27" s="115"/>
      <c r="M27" s="3"/>
      <c r="N27" s="3"/>
      <c r="O27" s="3"/>
      <c r="P27" s="3"/>
    </row>
    <row r="28" spans="1:16" x14ac:dyDescent="0.3">
      <c r="A28" s="113"/>
      <c r="B28" s="136"/>
      <c r="C28" s="136"/>
      <c r="D28" s="136"/>
      <c r="E28" s="136"/>
      <c r="F28" s="136"/>
      <c r="G28" s="136"/>
      <c r="H28" s="115"/>
      <c r="I28" s="115"/>
      <c r="J28" s="148"/>
      <c r="K28" s="115"/>
      <c r="L28" s="115"/>
      <c r="M28" s="3"/>
      <c r="N28" s="3"/>
      <c r="O28" s="3"/>
      <c r="P28" s="3"/>
    </row>
    <row r="29" spans="1:16" x14ac:dyDescent="0.3">
      <c r="A29" s="113"/>
      <c r="B29" s="136"/>
      <c r="C29" s="136"/>
      <c r="D29" s="136"/>
      <c r="E29" s="136"/>
      <c r="F29" s="136"/>
      <c r="G29" s="136"/>
      <c r="H29" s="115"/>
      <c r="I29" s="115"/>
      <c r="J29" s="148"/>
      <c r="K29" s="115"/>
      <c r="L29" s="115"/>
      <c r="M29" s="3"/>
      <c r="N29" s="3"/>
      <c r="O29" s="3"/>
      <c r="P29" s="3"/>
    </row>
    <row r="30" spans="1:16" ht="16.5" customHeight="1" x14ac:dyDescent="0.3">
      <c r="A30" s="113">
        <v>8</v>
      </c>
      <c r="B30" s="136" t="str">
        <f>IF(MID('2. Identificación del Riesgo'!H30:H32,1,27)="Seguridad de la Información",'2. Identificación del Riesgo'!B30:B32,
IF('2. Identificación del Riesgo'!H30:H32="","",
IF(MID('2. Identificación del Riesgo'!H30:H32,1,27)&lt;&gt;"Seguridad de la Información","No aplica")))</f>
        <v/>
      </c>
      <c r="C30" s="136" t="str">
        <f>IF(MID('2. Identificación del Riesgo'!H30:H32,1,27)="Seguridad de la Información",'2. Identificación del Riesgo'!C30:C32,
IF('2. Identificación del Riesgo'!H30:H32="","",
IF(MID('2. Identificación del Riesgo'!H30:H32,1,27)&lt;&gt;"Seguridad de la Información","No aplica")))</f>
        <v/>
      </c>
      <c r="D30" s="136" t="str">
        <f>IF(MID('2. Identificación del Riesgo'!H30:H32,1,27)="Seguridad de la Información",'2. Identificación del Riesgo'!G30:G32,
IF('2. Identificación del Riesgo'!H30:H32="","",
IF(MID('2. Identificación del Riesgo'!H30:H32,1,27)&lt;&gt;"Seguridad de la Información","No aplica")))</f>
        <v/>
      </c>
      <c r="E30" s="136" t="str">
        <f>IF(MID('2. Identificación del Riesgo'!H30:H32,1,27)="Seguridad de la Información",'2. Identificación del Riesgo'!H30:H32,
IF('2. Identificación del Riesgo'!H30:H32="","",
IF(MID('2. Identificación del Riesgo'!H30:H32,1,27)&lt;&gt;"Seguridad de la Información","No aplica")))</f>
        <v/>
      </c>
      <c r="F30" s="136" t="str">
        <f>IF(MID('2. Identificación del Riesgo'!H30:H32,1,27)="Seguridad de la Información",'2. Identificación del Riesgo'!I30:I32,
IF('2. Identificación del Riesgo'!H30:H32="","",
IF(MID('2. Identificación del Riesgo'!H30:H32,1,27)&lt;&gt;"Seguridad de la Información","No aplica")))</f>
        <v/>
      </c>
      <c r="G30" s="136" t="str">
        <f>IF(MID('2. Identificación del Riesgo'!H30:H32,1,27)="Seguridad de la Información",CONCATENATE("Probabilidad: ",'2. Identificación del Riesgo'!K30:K32,"
","Impacto: ",'2. Identificación del Riesgo'!N30:N32,"
","Zona de Riesgo: ",'2. Identificación del Riesgo'!P30:P32),
IF('2. Identificación del Riesgo'!H30:H32="","",
IF(MID('2. Identificación del Riesgo'!H30:H32,1,27)&lt;&gt;"Seguridad de la Información","No aplica")))</f>
        <v/>
      </c>
      <c r="H30" s="115"/>
      <c r="I30" s="115"/>
      <c r="J30" s="148" t="str">
        <f t="shared" ref="J30" si="6">IF(I30="Información","Información fisica o digital como contratos, acuerdos de confidencialidad, manuales, procedimientos operativos, registros contables, bases de datos, entre otros.",
IF(I30="Software","Activo informático lógico como programas, herramientas ofimáticas o sistemas lógicos para la ejecución de las actividades.",
IF(I30="Hardware","Equipos físicos de cómputo y de comunicaciones como, servidores, biométricos que por su criticidad son considerados activos de información.",
IF(I30="Servicios","Servicio brindado por parte de la entidad para el apoyo de las actividades de los procesos, tales como: Servicios WEB, intranet, CRM, ERP, Portales organizacionales, Aplicaciones entre otros (Pueden estar compuestos por hardware y software).",
IF(I30="Intangibles","Se consideran intangibles aquellos activos inmateriales que otorgan a la entidad una ventaja competitiva relevante, uno de ellos es la imagen corporativa, reputación o el good will, entre otros.",
IF(I30="Componentes de Red","Medios necesarios para realizar la conexión de los elementos de hardware y software en una red, por ejemplo, el cableado estructurado y tarjetas de red, routers, switches, entre otros.",
IF(I30="Personas","Aquellos roles que, por su conocimiento, experiencia y criticidad para el proceso, son considerados activos de información, por ejemplo: personal con experiencia y capacitado para realizar una tarea específica en la ejecución de las actividades.",
IF(I30="Instalaciones","Espacio o área asignada para alojar y salvaguardar los datos considerados como activos críticos para la empresa.",""))))))))</f>
        <v/>
      </c>
      <c r="K30" s="115"/>
      <c r="L30" s="115"/>
      <c r="M30" s="3"/>
      <c r="N30" s="3"/>
      <c r="O30" s="3"/>
      <c r="P30" s="3"/>
    </row>
    <row r="31" spans="1:16" x14ac:dyDescent="0.3">
      <c r="A31" s="113"/>
      <c r="B31" s="136"/>
      <c r="C31" s="136"/>
      <c r="D31" s="136"/>
      <c r="E31" s="136"/>
      <c r="F31" s="136"/>
      <c r="G31" s="136"/>
      <c r="H31" s="115"/>
      <c r="I31" s="115"/>
      <c r="J31" s="148"/>
      <c r="K31" s="115"/>
      <c r="L31" s="115"/>
      <c r="M31" s="3"/>
      <c r="N31" s="3"/>
      <c r="O31" s="3"/>
      <c r="P31" s="3"/>
    </row>
    <row r="32" spans="1:16" x14ac:dyDescent="0.3">
      <c r="A32" s="113"/>
      <c r="B32" s="136"/>
      <c r="C32" s="136"/>
      <c r="D32" s="136"/>
      <c r="E32" s="136"/>
      <c r="F32" s="136"/>
      <c r="G32" s="136"/>
      <c r="H32" s="115"/>
      <c r="I32" s="115"/>
      <c r="J32" s="148"/>
      <c r="K32" s="115"/>
      <c r="L32" s="115"/>
      <c r="M32" s="3"/>
      <c r="N32" s="3"/>
      <c r="O32" s="3"/>
      <c r="P32" s="3"/>
    </row>
    <row r="33" spans="1:16" ht="16.5" customHeight="1" x14ac:dyDescent="0.3">
      <c r="A33" s="113">
        <v>9</v>
      </c>
      <c r="B33" s="136" t="str">
        <f>IF(MID('2. Identificación del Riesgo'!H33:H35,1,27)="Seguridad de la Información",'2. Identificación del Riesgo'!B33:B35,
IF('2. Identificación del Riesgo'!H33:H35="","",
IF(MID('2. Identificación del Riesgo'!H33:H35,1,27)&lt;&gt;"Seguridad de la Información","No aplica")))</f>
        <v/>
      </c>
      <c r="C33" s="136" t="str">
        <f>IF(MID('2. Identificación del Riesgo'!H33:H35,1,27)="Seguridad de la Información",'2. Identificación del Riesgo'!C33:C35,
IF('2. Identificación del Riesgo'!H33:H35="","",
IF(MID('2. Identificación del Riesgo'!H33:H35,1,27)&lt;&gt;"Seguridad de la Información","No aplica")))</f>
        <v/>
      </c>
      <c r="D33" s="136" t="str">
        <f>IF(MID('2. Identificación del Riesgo'!H33:H35,1,27)="Seguridad de la Información",'2. Identificación del Riesgo'!G33:G35,
IF('2. Identificación del Riesgo'!H33:H35="","",
IF(MID('2. Identificación del Riesgo'!H33:H35,1,27)&lt;&gt;"Seguridad de la Información","No aplica")))</f>
        <v/>
      </c>
      <c r="E33" s="136" t="str">
        <f>IF(MID('2. Identificación del Riesgo'!H33:H35,1,27)="Seguridad de la Información",'2. Identificación del Riesgo'!H33:H35,
IF('2. Identificación del Riesgo'!H33:H35="","",
IF(MID('2. Identificación del Riesgo'!H33:H35,1,27)&lt;&gt;"Seguridad de la Información","No aplica")))</f>
        <v/>
      </c>
      <c r="F33" s="136" t="str">
        <f>IF(MID('2. Identificación del Riesgo'!H33:H35,1,27)="Seguridad de la Información",'2. Identificación del Riesgo'!I33:I35,
IF('2. Identificación del Riesgo'!H33:H35="","",
IF(MID('2. Identificación del Riesgo'!H33:H35,1,27)&lt;&gt;"Seguridad de la Información","No aplica")))</f>
        <v/>
      </c>
      <c r="G33" s="136" t="str">
        <f>IF(MID('2. Identificación del Riesgo'!H33:H35,1,27)="Seguridad de la Información",CONCATENATE("Probabilidad: ",'2. Identificación del Riesgo'!K33:K35,"
","Impacto: ",'2. Identificación del Riesgo'!N33:N35,"
","Zona de Riesgo: ",'2. Identificación del Riesgo'!P33:P35),
IF('2. Identificación del Riesgo'!H33:H35="","",
IF(MID('2. Identificación del Riesgo'!H33:H35,1,27)&lt;&gt;"Seguridad de la Información","No aplica")))</f>
        <v/>
      </c>
      <c r="H33" s="115"/>
      <c r="I33" s="115"/>
      <c r="J33" s="148" t="str">
        <f t="shared" ref="J33" si="7">IF(I33="Información","Información fisica o digital como contratos, acuerdos de confidencialidad, manuales, procedimientos operativos, registros contables, bases de datos, entre otros.",
IF(I33="Software","Activo informático lógico como programas, herramientas ofimáticas o sistemas lógicos para la ejecución de las actividades.",
IF(I33="Hardware","Equipos físicos de cómputo y de comunicaciones como, servidores, biométricos que por su criticidad son considerados activos de información.",
IF(I33="Servicios","Servicio brindado por parte de la entidad para el apoyo de las actividades de los procesos, tales como: Servicios WEB, intranet, CRM, ERP, Portales organizacionales, Aplicaciones entre otros (Pueden estar compuestos por hardware y software).",
IF(I33="Intangibles","Se consideran intangibles aquellos activos inmateriales que otorgan a la entidad una ventaja competitiva relevante, uno de ellos es la imagen corporativa, reputación o el good will, entre otros.",
IF(I33="Componentes de Red","Medios necesarios para realizar la conexión de los elementos de hardware y software en una red, por ejemplo, el cableado estructurado y tarjetas de red, routers, switches, entre otros.",
IF(I33="Personas","Aquellos roles que, por su conocimiento, experiencia y criticidad para el proceso, son considerados activos de información, por ejemplo: personal con experiencia y capacitado para realizar una tarea específica en la ejecución de las actividades.",
IF(I33="Instalaciones","Espacio o área asignada para alojar y salvaguardar los datos considerados como activos críticos para la empresa.",""))))))))</f>
        <v/>
      </c>
      <c r="K33" s="115"/>
      <c r="L33" s="115"/>
      <c r="M33" s="3"/>
      <c r="N33" s="3"/>
      <c r="O33" s="3"/>
      <c r="P33" s="3"/>
    </row>
    <row r="34" spans="1:16" x14ac:dyDescent="0.3">
      <c r="A34" s="113"/>
      <c r="B34" s="136"/>
      <c r="C34" s="136"/>
      <c r="D34" s="136"/>
      <c r="E34" s="136"/>
      <c r="F34" s="136"/>
      <c r="G34" s="136"/>
      <c r="H34" s="115"/>
      <c r="I34" s="115"/>
      <c r="J34" s="148"/>
      <c r="K34" s="115"/>
      <c r="L34" s="115"/>
      <c r="M34" s="3"/>
      <c r="N34" s="3"/>
      <c r="O34" s="3"/>
      <c r="P34" s="3"/>
    </row>
    <row r="35" spans="1:16" x14ac:dyDescent="0.3">
      <c r="A35" s="113"/>
      <c r="B35" s="136"/>
      <c r="C35" s="136"/>
      <c r="D35" s="136"/>
      <c r="E35" s="136"/>
      <c r="F35" s="136"/>
      <c r="G35" s="136"/>
      <c r="H35" s="115"/>
      <c r="I35" s="115"/>
      <c r="J35" s="148"/>
      <c r="K35" s="115"/>
      <c r="L35" s="115"/>
      <c r="M35" s="3"/>
      <c r="N35" s="3"/>
      <c r="O35" s="3"/>
      <c r="P35" s="3"/>
    </row>
    <row r="36" spans="1:16" ht="16.5" customHeight="1" x14ac:dyDescent="0.3">
      <c r="A36" s="113">
        <v>10</v>
      </c>
      <c r="B36" s="136" t="str">
        <f>IF(MID('2. Identificación del Riesgo'!H36:H38,1,27)="Seguridad de la Información",'2. Identificación del Riesgo'!B36:B38,
IF('2. Identificación del Riesgo'!H36:H38="","",
IF(MID('2. Identificación del Riesgo'!H36:H38,1,27)&lt;&gt;"Seguridad de la Información","No aplica")))</f>
        <v/>
      </c>
      <c r="C36" s="136" t="str">
        <f>IF(MID('2. Identificación del Riesgo'!H36:H38,1,27)="Seguridad de la Información",'2. Identificación del Riesgo'!C36:C38,
IF('2. Identificación del Riesgo'!H36:H38="","",
IF(MID('2. Identificación del Riesgo'!H36:H38,1,27)&lt;&gt;"Seguridad de la Información","No aplica")))</f>
        <v/>
      </c>
      <c r="D36" s="136" t="str">
        <f>IF(MID('2. Identificación del Riesgo'!H36:H38,1,27)="Seguridad de la Información",'2. Identificación del Riesgo'!G36:G38,
IF('2. Identificación del Riesgo'!H36:H38="","",
IF(MID('2. Identificación del Riesgo'!H36:H38,1,27)&lt;&gt;"Seguridad de la Información","No aplica")))</f>
        <v/>
      </c>
      <c r="E36" s="136" t="str">
        <f>IF(MID('2. Identificación del Riesgo'!H36:H38,1,27)="Seguridad de la Información",'2. Identificación del Riesgo'!H36:H38,
IF('2. Identificación del Riesgo'!H36:H38="","",
IF(MID('2. Identificación del Riesgo'!H36:H38,1,27)&lt;&gt;"Seguridad de la Información","No aplica")))</f>
        <v/>
      </c>
      <c r="F36" s="136" t="str">
        <f>IF(MID('2. Identificación del Riesgo'!H36:H38,1,27)="Seguridad de la Información",'2. Identificación del Riesgo'!I36:I38,
IF('2. Identificación del Riesgo'!H36:H38="","",
IF(MID('2. Identificación del Riesgo'!H36:H38,1,27)&lt;&gt;"Seguridad de la Información","No aplica")))</f>
        <v/>
      </c>
      <c r="G36" s="136" t="str">
        <f>IF(MID('2. Identificación del Riesgo'!H36:H38,1,27)="Seguridad de la Información",CONCATENATE("Probabilidad: ",'2. Identificación del Riesgo'!K36:K38,"
","Impacto: ",'2. Identificación del Riesgo'!N36:N38,"
","Zona de Riesgo: ",'2. Identificación del Riesgo'!P36:P38),
IF('2. Identificación del Riesgo'!H36:H38="","",
IF(MID('2. Identificación del Riesgo'!H36:H38,1,27)&lt;&gt;"Seguridad de la Información","No aplica")))</f>
        <v/>
      </c>
      <c r="H36" s="115"/>
      <c r="I36" s="115"/>
      <c r="J36" s="148" t="str">
        <f t="shared" ref="J36" si="8">IF(I36="Información","Información fisica o digital como contratos, acuerdos de confidencialidad, manuales, procedimientos operativos, registros contables, bases de datos, entre otros.",
IF(I36="Software","Activo informático lógico como programas, herramientas ofimáticas o sistemas lógicos para la ejecución de las actividades.",
IF(I36="Hardware","Equipos físicos de cómputo y de comunicaciones como, servidores, biométricos que por su criticidad son considerados activos de información.",
IF(I36="Servicios","Servicio brindado por parte de la entidad para el apoyo de las actividades de los procesos, tales como: Servicios WEB, intranet, CRM, ERP, Portales organizacionales, Aplicaciones entre otros (Pueden estar compuestos por hardware y software).",
IF(I36="Intangibles","Se consideran intangibles aquellos activos inmateriales que otorgan a la entidad una ventaja competitiva relevante, uno de ellos es la imagen corporativa, reputación o el good will, entre otros.",
IF(I36="Componentes de Red","Medios necesarios para realizar la conexión de los elementos de hardware y software en una red, por ejemplo, el cableado estructurado y tarjetas de red, routers, switches, entre otros.",
IF(I36="Personas","Aquellos roles que, por su conocimiento, experiencia y criticidad para el proceso, son considerados activos de información, por ejemplo: personal con experiencia y capacitado para realizar una tarea específica en la ejecución de las actividades.",
IF(I36="Instalaciones","Espacio o área asignada para alojar y salvaguardar los datos considerados como activos críticos para la empresa.",""))))))))</f>
        <v/>
      </c>
      <c r="K36" s="115"/>
      <c r="L36" s="115"/>
      <c r="M36" s="3"/>
      <c r="N36" s="3"/>
      <c r="O36" s="3"/>
      <c r="P36" s="3"/>
    </row>
    <row r="37" spans="1:16" x14ac:dyDescent="0.3">
      <c r="A37" s="113"/>
      <c r="B37" s="136"/>
      <c r="C37" s="136"/>
      <c r="D37" s="136"/>
      <c r="E37" s="136"/>
      <c r="F37" s="136"/>
      <c r="G37" s="136"/>
      <c r="H37" s="115"/>
      <c r="I37" s="115"/>
      <c r="J37" s="148"/>
      <c r="K37" s="115"/>
      <c r="L37" s="115"/>
    </row>
    <row r="38" spans="1:16" x14ac:dyDescent="0.3">
      <c r="A38" s="113"/>
      <c r="B38" s="136"/>
      <c r="C38" s="136"/>
      <c r="D38" s="136"/>
      <c r="E38" s="136"/>
      <c r="F38" s="136"/>
      <c r="G38" s="136"/>
      <c r="H38" s="115"/>
      <c r="I38" s="115"/>
      <c r="J38" s="148"/>
      <c r="K38" s="115"/>
      <c r="L38" s="115"/>
    </row>
    <row r="39" spans="1:16" ht="16.5" customHeight="1" x14ac:dyDescent="0.3">
      <c r="A39" s="113">
        <v>11</v>
      </c>
      <c r="B39" s="136" t="str">
        <f>IF(MID('2. Identificación del Riesgo'!H39:H41,1,27)="Seguridad de la Información",'2. Identificación del Riesgo'!B39:B41,
IF('2. Identificación del Riesgo'!H39:H41="","",
IF(MID('2. Identificación del Riesgo'!H39:H41,1,27)&lt;&gt;"Seguridad de la Información","No aplica")))</f>
        <v/>
      </c>
      <c r="C39" s="136" t="str">
        <f>IF(MID('2. Identificación del Riesgo'!H39:H41,1,27)="Seguridad de la Información",'2. Identificación del Riesgo'!C39:C41,
IF('2. Identificación del Riesgo'!H39:H41="","",
IF(MID('2. Identificación del Riesgo'!H39:H41,1,27)&lt;&gt;"Seguridad de la Información","No aplica")))</f>
        <v/>
      </c>
      <c r="D39" s="136" t="str">
        <f>IF(MID('2. Identificación del Riesgo'!H39:H41,1,27)="Seguridad de la Información",'2. Identificación del Riesgo'!G39:G41,
IF('2. Identificación del Riesgo'!H39:H41="","",
IF(MID('2. Identificación del Riesgo'!H39:H41,1,27)&lt;&gt;"Seguridad de la Información","No aplica")))</f>
        <v/>
      </c>
      <c r="E39" s="136" t="str">
        <f>IF(MID('2. Identificación del Riesgo'!H39:H41,1,27)="Seguridad de la Información",'2. Identificación del Riesgo'!H39:H41,
IF('2. Identificación del Riesgo'!H39:H41="","",
IF(MID('2. Identificación del Riesgo'!H39:H41,1,27)&lt;&gt;"Seguridad de la Información","No aplica")))</f>
        <v/>
      </c>
      <c r="F39" s="136" t="str">
        <f>IF(MID('2. Identificación del Riesgo'!H39:H41,1,27)="Seguridad de la Información",'2. Identificación del Riesgo'!I39:I41,
IF('2. Identificación del Riesgo'!H39:H41="","",
IF(MID('2. Identificación del Riesgo'!H39:H41,1,27)&lt;&gt;"Seguridad de la Información","No aplica")))</f>
        <v/>
      </c>
      <c r="G39" s="136" t="str">
        <f>IF(MID('2. Identificación del Riesgo'!H39:H41,1,27)="Seguridad de la Información",CONCATENATE("Probabilidad: ",'2. Identificación del Riesgo'!K39:K41,"
","Impacto: ",'2. Identificación del Riesgo'!N39:N41,"
","Zona de Riesgo: ",'2. Identificación del Riesgo'!P39:P41),
IF('2. Identificación del Riesgo'!H39:H41="","",
IF(MID('2. Identificación del Riesgo'!H39:H41,1,27)&lt;&gt;"Seguridad de la Información","No aplica")))</f>
        <v/>
      </c>
      <c r="H39" s="115"/>
      <c r="I39" s="115"/>
      <c r="J39" s="148" t="str">
        <f t="shared" ref="J39" si="9">IF(I39="Información","Información fisica o digital como contratos, acuerdos de confidencialidad, manuales, procedimientos operativos, registros contables, bases de datos, entre otros.",
IF(I39="Software","Activo informático lógico como programas, herramientas ofimáticas o sistemas lógicos para la ejecución de las actividades.",
IF(I39="Hardware","Equipos físicos de cómputo y de comunicaciones como, servidores, biométricos que por su criticidad son considerados activos de información.",
IF(I39="Servicios","Servicio brindado por parte de la entidad para el apoyo de las actividades de los procesos, tales como: Servicios WEB, intranet, CRM, ERP, Portales organizacionales, Aplicaciones entre otros (Pueden estar compuestos por hardware y software).",
IF(I39="Intangibles","Se consideran intangibles aquellos activos inmateriales que otorgan a la entidad una ventaja competitiva relevante, uno de ellos es la imagen corporativa, reputación o el good will, entre otros.",
IF(I39="Componentes de Red","Medios necesarios para realizar la conexión de los elementos de hardware y software en una red, por ejemplo, el cableado estructurado y tarjetas de red, routers, switches, entre otros.",
IF(I39="Personas","Aquellos roles que, por su conocimiento, experiencia y criticidad para el proceso, son considerados activos de información, por ejemplo: personal con experiencia y capacitado para realizar una tarea específica en la ejecución de las actividades.",
IF(I39="Instalaciones","Espacio o área asignada para alojar y salvaguardar los datos considerados como activos críticos para la empresa.",""))))))))</f>
        <v/>
      </c>
      <c r="K39" s="115"/>
      <c r="L39" s="115"/>
      <c r="M39" s="3"/>
      <c r="N39" s="3"/>
      <c r="O39" s="3"/>
      <c r="P39" s="3"/>
    </row>
    <row r="40" spans="1:16" x14ac:dyDescent="0.3">
      <c r="A40" s="113"/>
      <c r="B40" s="136"/>
      <c r="C40" s="136"/>
      <c r="D40" s="136"/>
      <c r="E40" s="136"/>
      <c r="F40" s="136"/>
      <c r="G40" s="136"/>
      <c r="H40" s="115"/>
      <c r="I40" s="115"/>
      <c r="J40" s="148"/>
      <c r="K40" s="115"/>
      <c r="L40" s="115"/>
    </row>
    <row r="41" spans="1:16" x14ac:dyDescent="0.3">
      <c r="A41" s="113"/>
      <c r="B41" s="136"/>
      <c r="C41" s="136"/>
      <c r="D41" s="136"/>
      <c r="E41" s="136"/>
      <c r="F41" s="136"/>
      <c r="G41" s="136"/>
      <c r="H41" s="115"/>
      <c r="I41" s="115"/>
      <c r="J41" s="148"/>
      <c r="K41" s="115"/>
      <c r="L41" s="115"/>
    </row>
    <row r="42" spans="1:16" ht="16.5" customHeight="1" x14ac:dyDescent="0.3">
      <c r="A42" s="113">
        <v>12</v>
      </c>
      <c r="B42" s="136" t="str">
        <f>IF(MID('2. Identificación del Riesgo'!H42:H44,1,27)="Seguridad de la Información",'2. Identificación del Riesgo'!B42:B44,
IF('2. Identificación del Riesgo'!H42:H44="","",
IF(MID('2. Identificación del Riesgo'!H42:H44,1,27)&lt;&gt;"Seguridad de la Información","No aplica")))</f>
        <v/>
      </c>
      <c r="C42" s="136" t="str">
        <f>IF(MID('2. Identificación del Riesgo'!H42:H44,1,27)="Seguridad de la Información",'2. Identificación del Riesgo'!C42:C44,
IF('2. Identificación del Riesgo'!H42:H44="","",
IF(MID('2. Identificación del Riesgo'!H42:H44,1,27)&lt;&gt;"Seguridad de la Información","No aplica")))</f>
        <v/>
      </c>
      <c r="D42" s="136" t="str">
        <f>IF(MID('2. Identificación del Riesgo'!H42:H44,1,27)="Seguridad de la Información",'2. Identificación del Riesgo'!G42:G44,
IF('2. Identificación del Riesgo'!H42:H44="","",
IF(MID('2. Identificación del Riesgo'!H42:H44,1,27)&lt;&gt;"Seguridad de la Información","No aplica")))</f>
        <v/>
      </c>
      <c r="E42" s="136" t="str">
        <f>IF(MID('2. Identificación del Riesgo'!H42:H44,1,27)="Seguridad de la Información",'2. Identificación del Riesgo'!H42:H44,
IF('2. Identificación del Riesgo'!H42:H44="","",
IF(MID('2. Identificación del Riesgo'!H42:H44,1,27)&lt;&gt;"Seguridad de la Información","No aplica")))</f>
        <v/>
      </c>
      <c r="F42" s="136" t="str">
        <f>IF(MID('2. Identificación del Riesgo'!H42:H44,1,27)="Seguridad de la Información",'2. Identificación del Riesgo'!I42:I44,
IF('2. Identificación del Riesgo'!H42:H44="","",
IF(MID('2. Identificación del Riesgo'!H42:H44,1,27)&lt;&gt;"Seguridad de la Información","No aplica")))</f>
        <v/>
      </c>
      <c r="G42" s="136" t="str">
        <f>IF(MID('2. Identificación del Riesgo'!H42:H44,1,27)="Seguridad de la Información",CONCATENATE("Probabilidad: ",'2. Identificación del Riesgo'!K42:K44,"
","Impacto: ",'2. Identificación del Riesgo'!N42:N44,"
","Zona de Riesgo: ",'2. Identificación del Riesgo'!P42:P44),
IF('2. Identificación del Riesgo'!H42:H44="","",
IF(MID('2. Identificación del Riesgo'!H42:H44,1,27)&lt;&gt;"Seguridad de la Información","No aplica")))</f>
        <v/>
      </c>
      <c r="H42" s="115"/>
      <c r="I42" s="115"/>
      <c r="J42" s="148" t="str">
        <f t="shared" ref="J42" si="10">IF(I42="Información","Información fisica o digital como contratos, acuerdos de confidencialidad, manuales, procedimientos operativos, registros contables, bases de datos, entre otros.",
IF(I42="Software","Activo informático lógico como programas, herramientas ofimáticas o sistemas lógicos para la ejecución de las actividades.",
IF(I42="Hardware","Equipos físicos de cómputo y de comunicaciones como, servidores, biométricos que por su criticidad son considerados activos de información.",
IF(I42="Servicios","Servicio brindado por parte de la entidad para el apoyo de las actividades de los procesos, tales como: Servicios WEB, intranet, CRM, ERP, Portales organizacionales, Aplicaciones entre otros (Pueden estar compuestos por hardware y software).",
IF(I42="Intangibles","Se consideran intangibles aquellos activos inmateriales que otorgan a la entidad una ventaja competitiva relevante, uno de ellos es la imagen corporativa, reputación o el good will, entre otros.",
IF(I42="Componentes de Red","Medios necesarios para realizar la conexión de los elementos de hardware y software en una red, por ejemplo, el cableado estructurado y tarjetas de red, routers, switches, entre otros.",
IF(I42="Personas","Aquellos roles que, por su conocimiento, experiencia y criticidad para el proceso, son considerados activos de información, por ejemplo: personal con experiencia y capacitado para realizar una tarea específica en la ejecución de las actividades.",
IF(I42="Instalaciones","Espacio o área asignada para alojar y salvaguardar los datos considerados como activos críticos para la empresa.",""))))))))</f>
        <v/>
      </c>
      <c r="K42" s="115"/>
      <c r="L42" s="115"/>
      <c r="M42" s="3"/>
      <c r="N42" s="3"/>
      <c r="O42" s="3"/>
      <c r="P42" s="3"/>
    </row>
    <row r="43" spans="1:16" x14ac:dyDescent="0.3">
      <c r="A43" s="113"/>
      <c r="B43" s="136"/>
      <c r="C43" s="136"/>
      <c r="D43" s="136"/>
      <c r="E43" s="136"/>
      <c r="F43" s="136"/>
      <c r="G43" s="136"/>
      <c r="H43" s="115"/>
      <c r="I43" s="115"/>
      <c r="J43" s="148"/>
      <c r="K43" s="115"/>
      <c r="L43" s="115"/>
    </row>
    <row r="44" spans="1:16" x14ac:dyDescent="0.3">
      <c r="A44" s="113"/>
      <c r="B44" s="136"/>
      <c r="C44" s="136"/>
      <c r="D44" s="136"/>
      <c r="E44" s="136"/>
      <c r="F44" s="136"/>
      <c r="G44" s="136"/>
      <c r="H44" s="115"/>
      <c r="I44" s="115"/>
      <c r="J44" s="148"/>
      <c r="K44" s="115"/>
      <c r="L44" s="115"/>
    </row>
    <row r="45" spans="1:16" ht="16.5" customHeight="1" x14ac:dyDescent="0.3">
      <c r="A45" s="113">
        <v>13</v>
      </c>
      <c r="B45" s="136" t="str">
        <f>IF(MID('2. Identificación del Riesgo'!H45:H47,1,27)="Seguridad de la Información",'2. Identificación del Riesgo'!B45:B47,
IF('2. Identificación del Riesgo'!H45:H47="","",
IF(MID('2. Identificación del Riesgo'!H45:H47,1,27)&lt;&gt;"Seguridad de la Información","No aplica")))</f>
        <v/>
      </c>
      <c r="C45" s="136" t="str">
        <f>IF(MID('2. Identificación del Riesgo'!H45:H47,1,27)="Seguridad de la Información",'2. Identificación del Riesgo'!C45:C47,
IF('2. Identificación del Riesgo'!H45:H47="","",
IF(MID('2. Identificación del Riesgo'!H45:H47,1,27)&lt;&gt;"Seguridad de la Información","No aplica")))</f>
        <v/>
      </c>
      <c r="D45" s="136" t="str">
        <f>IF(MID('2. Identificación del Riesgo'!H45:H47,1,27)="Seguridad de la Información",'2. Identificación del Riesgo'!G45:G47,
IF('2. Identificación del Riesgo'!H45:H47="","",
IF(MID('2. Identificación del Riesgo'!H45:H47,1,27)&lt;&gt;"Seguridad de la Información","No aplica")))</f>
        <v/>
      </c>
      <c r="E45" s="136" t="str">
        <f>IF(MID('2. Identificación del Riesgo'!H45:H47,1,27)="Seguridad de la Información",'2. Identificación del Riesgo'!H45:H47,
IF('2. Identificación del Riesgo'!H45:H47="","",
IF(MID('2. Identificación del Riesgo'!H45:H47,1,27)&lt;&gt;"Seguridad de la Información","No aplica")))</f>
        <v/>
      </c>
      <c r="F45" s="136" t="str">
        <f>IF(MID('2. Identificación del Riesgo'!H45:H47,1,27)="Seguridad de la Información",'2. Identificación del Riesgo'!I45:I47,
IF('2. Identificación del Riesgo'!H45:H47="","",
IF(MID('2. Identificación del Riesgo'!H45:H47,1,27)&lt;&gt;"Seguridad de la Información","No aplica")))</f>
        <v/>
      </c>
      <c r="G45" s="136" t="str">
        <f>IF(MID('2. Identificación del Riesgo'!H45:H47,1,27)="Seguridad de la Información",CONCATENATE("Probabilidad: ",'2. Identificación del Riesgo'!K45:K47,"
","Impacto: ",'2. Identificación del Riesgo'!N45:N47,"
","Zona de Riesgo: ",'2. Identificación del Riesgo'!P45:P47),
IF('2. Identificación del Riesgo'!H45:H47="","",
IF(MID('2. Identificación del Riesgo'!H45:H47,1,27)&lt;&gt;"Seguridad de la Información","No aplica")))</f>
        <v/>
      </c>
      <c r="H45" s="115"/>
      <c r="I45" s="115"/>
      <c r="J45" s="148" t="str">
        <f t="shared" ref="J45" si="11">IF(I45="Información","Información fisica o digital como contratos, acuerdos de confidencialidad, manuales, procedimientos operativos, registros contables, bases de datos, entre otros.",
IF(I45="Software","Activo informático lógico como programas, herramientas ofimáticas o sistemas lógicos para la ejecución de las actividades.",
IF(I45="Hardware","Equipos físicos de cómputo y de comunicaciones como, servidores, biométricos que por su criticidad son considerados activos de información.",
IF(I45="Servicios","Servicio brindado por parte de la entidad para el apoyo de las actividades de los procesos, tales como: Servicios WEB, intranet, CRM, ERP, Portales organizacionales, Aplicaciones entre otros (Pueden estar compuestos por hardware y software).",
IF(I45="Intangibles","Se consideran intangibles aquellos activos inmateriales que otorgan a la entidad una ventaja competitiva relevante, uno de ellos es la imagen corporativa, reputación o el good will, entre otros.",
IF(I45="Componentes de Red","Medios necesarios para realizar la conexión de los elementos de hardware y software en una red, por ejemplo, el cableado estructurado y tarjetas de red, routers, switches, entre otros.",
IF(I45="Personas","Aquellos roles que, por su conocimiento, experiencia y criticidad para el proceso, son considerados activos de información, por ejemplo: personal con experiencia y capacitado para realizar una tarea específica en la ejecución de las actividades.",
IF(I45="Instalaciones","Espacio o área asignada para alojar y salvaguardar los datos considerados como activos críticos para la empresa.",""))))))))</f>
        <v/>
      </c>
      <c r="K45" s="115"/>
      <c r="L45" s="115"/>
      <c r="M45" s="3"/>
      <c r="N45" s="3"/>
      <c r="O45" s="3"/>
      <c r="P45" s="3"/>
    </row>
    <row r="46" spans="1:16" x14ac:dyDescent="0.3">
      <c r="A46" s="113"/>
      <c r="B46" s="136"/>
      <c r="C46" s="136"/>
      <c r="D46" s="136"/>
      <c r="E46" s="136"/>
      <c r="F46" s="136"/>
      <c r="G46" s="136"/>
      <c r="H46" s="115"/>
      <c r="I46" s="115"/>
      <c r="J46" s="148"/>
      <c r="K46" s="115"/>
      <c r="L46" s="115"/>
    </row>
    <row r="47" spans="1:16" x14ac:dyDescent="0.3">
      <c r="A47" s="113"/>
      <c r="B47" s="136"/>
      <c r="C47" s="136"/>
      <c r="D47" s="136"/>
      <c r="E47" s="136"/>
      <c r="F47" s="136"/>
      <c r="G47" s="136"/>
      <c r="H47" s="115"/>
      <c r="I47" s="115"/>
      <c r="J47" s="148"/>
      <c r="K47" s="115"/>
      <c r="L47" s="115"/>
    </row>
    <row r="48" spans="1:16" ht="16.5" customHeight="1" x14ac:dyDescent="0.3">
      <c r="A48" s="113">
        <v>14</v>
      </c>
      <c r="B48" s="136" t="str">
        <f>IF(MID('2. Identificación del Riesgo'!H48:H50,1,27)="Seguridad de la Información",'2. Identificación del Riesgo'!B48:B50,
IF('2. Identificación del Riesgo'!H48:H50="","",
IF(MID('2. Identificación del Riesgo'!H48:H50,1,27)&lt;&gt;"Seguridad de la Información","No aplica")))</f>
        <v/>
      </c>
      <c r="C48" s="136" t="str">
        <f>IF(MID('2. Identificación del Riesgo'!H48:H50,1,27)="Seguridad de la Información",'2. Identificación del Riesgo'!C48:C50,
IF('2. Identificación del Riesgo'!H48:H50="","",
IF(MID('2. Identificación del Riesgo'!H48:H50,1,27)&lt;&gt;"Seguridad de la Información","No aplica")))</f>
        <v/>
      </c>
      <c r="D48" s="136" t="str">
        <f>IF(MID('2. Identificación del Riesgo'!H48:H50,1,27)="Seguridad de la Información",'2. Identificación del Riesgo'!G48:G50,
IF('2. Identificación del Riesgo'!H48:H50="","",
IF(MID('2. Identificación del Riesgo'!H48:H50,1,27)&lt;&gt;"Seguridad de la Información","No aplica")))</f>
        <v/>
      </c>
      <c r="E48" s="136" t="str">
        <f>IF(MID('2. Identificación del Riesgo'!H48:H50,1,27)="Seguridad de la Información",'2. Identificación del Riesgo'!H48:H50,
IF('2. Identificación del Riesgo'!H48:H50="","",
IF(MID('2. Identificación del Riesgo'!H48:H50,1,27)&lt;&gt;"Seguridad de la Información","No aplica")))</f>
        <v/>
      </c>
      <c r="F48" s="136" t="str">
        <f>IF(MID('2. Identificación del Riesgo'!H48:H50,1,27)="Seguridad de la Información",'2. Identificación del Riesgo'!I48:I50,
IF('2. Identificación del Riesgo'!H48:H50="","",
IF(MID('2. Identificación del Riesgo'!H48:H50,1,27)&lt;&gt;"Seguridad de la Información","No aplica")))</f>
        <v/>
      </c>
      <c r="G48" s="136" t="str">
        <f>IF(MID('2. Identificación del Riesgo'!H48:H50,1,27)="Seguridad de la Información",CONCATENATE("Probabilidad: ",'2. Identificación del Riesgo'!K48:K50,"
","Impacto: ",'2. Identificación del Riesgo'!N48:N50,"
","Zona de Riesgo: ",'2. Identificación del Riesgo'!P48:P50),
IF('2. Identificación del Riesgo'!H48:H50="","",
IF(MID('2. Identificación del Riesgo'!H48:H50,1,27)&lt;&gt;"Seguridad de la Información","No aplica")))</f>
        <v/>
      </c>
      <c r="H48" s="115"/>
      <c r="I48" s="115"/>
      <c r="J48" s="148" t="str">
        <f t="shared" ref="J48" si="12">IF(I48="Información","Información fisica o digital como contratos, acuerdos de confidencialidad, manuales, procedimientos operativos, registros contables, bases de datos, entre otros.",
IF(I48="Software","Activo informático lógico como programas, herramientas ofimáticas o sistemas lógicos para la ejecución de las actividades.",
IF(I48="Hardware","Equipos físicos de cómputo y de comunicaciones como, servidores, biométricos que por su criticidad son considerados activos de información.",
IF(I48="Servicios","Servicio brindado por parte de la entidad para el apoyo de las actividades de los procesos, tales como: Servicios WEB, intranet, CRM, ERP, Portales organizacionales, Aplicaciones entre otros (Pueden estar compuestos por hardware y software).",
IF(I48="Intangibles","Se consideran intangibles aquellos activos inmateriales que otorgan a la entidad una ventaja competitiva relevante, uno de ellos es la imagen corporativa, reputación o el good will, entre otros.",
IF(I48="Componentes de Red","Medios necesarios para realizar la conexión de los elementos de hardware y software en una red, por ejemplo, el cableado estructurado y tarjetas de red, routers, switches, entre otros.",
IF(I48="Personas","Aquellos roles que, por su conocimiento, experiencia y criticidad para el proceso, son considerados activos de información, por ejemplo: personal con experiencia y capacitado para realizar una tarea específica en la ejecución de las actividades.",
IF(I48="Instalaciones","Espacio o área asignada para alojar y salvaguardar los datos considerados como activos críticos para la empresa.",""))))))))</f>
        <v/>
      </c>
      <c r="K48" s="115"/>
      <c r="L48" s="115"/>
      <c r="M48" s="3"/>
      <c r="N48" s="3"/>
      <c r="O48" s="3"/>
      <c r="P48" s="3"/>
    </row>
    <row r="49" spans="1:16" x14ac:dyDescent="0.3">
      <c r="A49" s="113"/>
      <c r="B49" s="136"/>
      <c r="C49" s="136"/>
      <c r="D49" s="136"/>
      <c r="E49" s="136"/>
      <c r="F49" s="136"/>
      <c r="G49" s="136"/>
      <c r="H49" s="115"/>
      <c r="I49" s="115"/>
      <c r="J49" s="148"/>
      <c r="K49" s="115"/>
      <c r="L49" s="115"/>
    </row>
    <row r="50" spans="1:16" x14ac:dyDescent="0.3">
      <c r="A50" s="113"/>
      <c r="B50" s="136"/>
      <c r="C50" s="136"/>
      <c r="D50" s="136"/>
      <c r="E50" s="136"/>
      <c r="F50" s="136"/>
      <c r="G50" s="136"/>
      <c r="H50" s="115"/>
      <c r="I50" s="115"/>
      <c r="J50" s="148"/>
      <c r="K50" s="115"/>
      <c r="L50" s="115"/>
    </row>
    <row r="51" spans="1:16" ht="16.5" customHeight="1" x14ac:dyDescent="0.3">
      <c r="A51" s="113">
        <v>15</v>
      </c>
      <c r="B51" s="136" t="str">
        <f>IF(MID('2. Identificación del Riesgo'!H51:H53,1,27)="Seguridad de la Información",'2. Identificación del Riesgo'!B51:B53,
IF('2. Identificación del Riesgo'!H51:H53="","",
IF(MID('2. Identificación del Riesgo'!H51:H53,1,27)&lt;&gt;"Seguridad de la Información","No aplica")))</f>
        <v/>
      </c>
      <c r="C51" s="136" t="str">
        <f>IF(MID('2. Identificación del Riesgo'!H51:H53,1,27)="Seguridad de la Información",'2. Identificación del Riesgo'!C51:C53,
IF('2. Identificación del Riesgo'!H51:H53="","",
IF(MID('2. Identificación del Riesgo'!H51:H53,1,27)&lt;&gt;"Seguridad de la Información","No aplica")))</f>
        <v/>
      </c>
      <c r="D51" s="136" t="str">
        <f>IF(MID('2. Identificación del Riesgo'!H51:H53,1,27)="Seguridad de la Información",'2. Identificación del Riesgo'!G51:G53,
IF('2. Identificación del Riesgo'!H51:H53="","",
IF(MID('2. Identificación del Riesgo'!H51:H53,1,27)&lt;&gt;"Seguridad de la Información","No aplica")))</f>
        <v/>
      </c>
      <c r="E51" s="136" t="str">
        <f>IF(MID('2. Identificación del Riesgo'!H51:H53,1,27)="Seguridad de la Información",'2. Identificación del Riesgo'!H51:H53,
IF('2. Identificación del Riesgo'!H51:H53="","",
IF(MID('2. Identificación del Riesgo'!H51:H53,1,27)&lt;&gt;"Seguridad de la Información","No aplica")))</f>
        <v/>
      </c>
      <c r="F51" s="136" t="str">
        <f>IF(MID('2. Identificación del Riesgo'!H51:H53,1,27)="Seguridad de la Información",'2. Identificación del Riesgo'!I51:I53,
IF('2. Identificación del Riesgo'!H51:H53="","",
IF(MID('2. Identificación del Riesgo'!H51:H53,1,27)&lt;&gt;"Seguridad de la Información","No aplica")))</f>
        <v/>
      </c>
      <c r="G51" s="136" t="str">
        <f>IF(MID('2. Identificación del Riesgo'!H51:H53,1,27)="Seguridad de la Información",CONCATENATE("Probabilidad: ",'2. Identificación del Riesgo'!K51:K53,"
","Impacto: ",'2. Identificación del Riesgo'!N51:N53,"
","Zona de Riesgo: ",'2. Identificación del Riesgo'!P51:P53),
IF('2. Identificación del Riesgo'!H51:H53="","",
IF(MID('2. Identificación del Riesgo'!H51:H53,1,27)&lt;&gt;"Seguridad de la Información","No aplica")))</f>
        <v/>
      </c>
      <c r="H51" s="115"/>
      <c r="I51" s="115"/>
      <c r="J51" s="148" t="str">
        <f t="shared" ref="J51" si="13">IF(I51="Información","Información fisica o digital como contratos, acuerdos de confidencialidad, manuales, procedimientos operativos, registros contables, bases de datos, entre otros.",
IF(I51="Software","Activo informático lógico como programas, herramientas ofimáticas o sistemas lógicos para la ejecución de las actividades.",
IF(I51="Hardware","Equipos físicos de cómputo y de comunicaciones como, servidores, biométricos que por su criticidad son considerados activos de información.",
IF(I51="Servicios","Servicio brindado por parte de la entidad para el apoyo de las actividades de los procesos, tales como: Servicios WEB, intranet, CRM, ERP, Portales organizacionales, Aplicaciones entre otros (Pueden estar compuestos por hardware y software).",
IF(I51="Intangibles","Se consideran intangibles aquellos activos inmateriales que otorgan a la entidad una ventaja competitiva relevante, uno de ellos es la imagen corporativa, reputación o el good will, entre otros.",
IF(I51="Componentes de Red","Medios necesarios para realizar la conexión de los elementos de hardware y software en una red, por ejemplo, el cableado estructurado y tarjetas de red, routers, switches, entre otros.",
IF(I51="Personas","Aquellos roles que, por su conocimiento, experiencia y criticidad para el proceso, son considerados activos de información, por ejemplo: personal con experiencia y capacitado para realizar una tarea específica en la ejecución de las actividades.",
IF(I51="Instalaciones","Espacio o área asignada para alojar y salvaguardar los datos considerados como activos críticos para la empresa.",""))))))))</f>
        <v/>
      </c>
      <c r="K51" s="115"/>
      <c r="L51" s="115"/>
      <c r="M51" s="3"/>
      <c r="N51" s="3"/>
      <c r="O51" s="3"/>
      <c r="P51" s="3"/>
    </row>
    <row r="52" spans="1:16" x14ac:dyDescent="0.3">
      <c r="A52" s="113"/>
      <c r="B52" s="136"/>
      <c r="C52" s="136"/>
      <c r="D52" s="136"/>
      <c r="E52" s="136"/>
      <c r="F52" s="136"/>
      <c r="G52" s="136"/>
      <c r="H52" s="115"/>
      <c r="I52" s="115"/>
      <c r="J52" s="148"/>
      <c r="K52" s="115"/>
      <c r="L52" s="115"/>
    </row>
    <row r="53" spans="1:16" x14ac:dyDescent="0.3">
      <c r="A53" s="113"/>
      <c r="B53" s="136"/>
      <c r="C53" s="136"/>
      <c r="D53" s="136"/>
      <c r="E53" s="136"/>
      <c r="F53" s="136"/>
      <c r="G53" s="136"/>
      <c r="H53" s="115"/>
      <c r="I53" s="115"/>
      <c r="J53" s="148"/>
      <c r="K53" s="115"/>
      <c r="L53" s="115"/>
    </row>
    <row r="54" spans="1:16" ht="16.5" customHeight="1" x14ac:dyDescent="0.3">
      <c r="A54" s="113">
        <v>16</v>
      </c>
      <c r="B54" s="136" t="str">
        <f>IF(MID('2. Identificación del Riesgo'!H54:H56,1,27)="Seguridad de la Información",'2. Identificación del Riesgo'!B54:B56,
IF('2. Identificación del Riesgo'!H54:H56="","",
IF(MID('2. Identificación del Riesgo'!H54:H56,1,27)&lt;&gt;"Seguridad de la Información","No aplica")))</f>
        <v/>
      </c>
      <c r="C54" s="136" t="str">
        <f>IF(MID('2. Identificación del Riesgo'!H54:H56,1,27)="Seguridad de la Información",'2. Identificación del Riesgo'!C54:C56,
IF('2. Identificación del Riesgo'!H54:H56="","",
IF(MID('2. Identificación del Riesgo'!H54:H56,1,27)&lt;&gt;"Seguridad de la Información","No aplica")))</f>
        <v/>
      </c>
      <c r="D54" s="136" t="str">
        <f>IF(MID('2. Identificación del Riesgo'!H54:H56,1,27)="Seguridad de la Información",'2. Identificación del Riesgo'!G54:G56,
IF('2. Identificación del Riesgo'!H54:H56="","",
IF(MID('2. Identificación del Riesgo'!H54:H56,1,27)&lt;&gt;"Seguridad de la Información","No aplica")))</f>
        <v/>
      </c>
      <c r="E54" s="136" t="str">
        <f>IF(MID('2. Identificación del Riesgo'!H54:H56,1,27)="Seguridad de la Información",'2. Identificación del Riesgo'!H54:H56,
IF('2. Identificación del Riesgo'!H54:H56="","",
IF(MID('2. Identificación del Riesgo'!H54:H56,1,27)&lt;&gt;"Seguridad de la Información","No aplica")))</f>
        <v/>
      </c>
      <c r="F54" s="136" t="str">
        <f>IF(MID('2. Identificación del Riesgo'!H54:H56,1,27)="Seguridad de la Información",'2. Identificación del Riesgo'!I54:I56,
IF('2. Identificación del Riesgo'!H54:H56="","",
IF(MID('2. Identificación del Riesgo'!H54:H56,1,27)&lt;&gt;"Seguridad de la Información","No aplica")))</f>
        <v/>
      </c>
      <c r="G54" s="136" t="str">
        <f>IF(MID('2. Identificación del Riesgo'!H54:H56,1,27)="Seguridad de la Información",CONCATENATE("Probabilidad: ",'2. Identificación del Riesgo'!K54:K56,"
","Impacto: ",'2. Identificación del Riesgo'!N54:N56,"
","Zona de Riesgo: ",'2. Identificación del Riesgo'!P54:P56),
IF('2. Identificación del Riesgo'!H54:H56="","",
IF(MID('2. Identificación del Riesgo'!H54:H56,1,27)&lt;&gt;"Seguridad de la Información","No aplica")))</f>
        <v/>
      </c>
      <c r="H54" s="115"/>
      <c r="I54" s="115"/>
      <c r="J54" s="148" t="str">
        <f t="shared" ref="J54" si="14">IF(I54="Información","Información fisica o digital como contratos, acuerdos de confidencialidad, manuales, procedimientos operativos, registros contables, bases de datos, entre otros.",
IF(I54="Software","Activo informático lógico como programas, herramientas ofimáticas o sistemas lógicos para la ejecución de las actividades.",
IF(I54="Hardware","Equipos físicos de cómputo y de comunicaciones como, servidores, biométricos que por su criticidad son considerados activos de información.",
IF(I54="Servicios","Servicio brindado por parte de la entidad para el apoyo de las actividades de los procesos, tales como: Servicios WEB, intranet, CRM, ERP, Portales organizacionales, Aplicaciones entre otros (Pueden estar compuestos por hardware y software).",
IF(I54="Intangibles","Se consideran intangibles aquellos activos inmateriales que otorgan a la entidad una ventaja competitiva relevante, uno de ellos es la imagen corporativa, reputación o el good will, entre otros.",
IF(I54="Componentes de Red","Medios necesarios para realizar la conexión de los elementos de hardware y software en una red, por ejemplo, el cableado estructurado y tarjetas de red, routers, switches, entre otros.",
IF(I54="Personas","Aquellos roles que, por su conocimiento, experiencia y criticidad para el proceso, son considerados activos de información, por ejemplo: personal con experiencia y capacitado para realizar una tarea específica en la ejecución de las actividades.",
IF(I54="Instalaciones","Espacio o área asignada para alojar y salvaguardar los datos considerados como activos críticos para la empresa.",""))))))))</f>
        <v/>
      </c>
      <c r="K54" s="115"/>
      <c r="L54" s="115"/>
      <c r="M54" s="3"/>
      <c r="N54" s="3"/>
      <c r="O54" s="3"/>
      <c r="P54" s="3"/>
    </row>
    <row r="55" spans="1:16" x14ac:dyDescent="0.3">
      <c r="A55" s="113"/>
      <c r="B55" s="136"/>
      <c r="C55" s="136"/>
      <c r="D55" s="136"/>
      <c r="E55" s="136"/>
      <c r="F55" s="136"/>
      <c r="G55" s="136"/>
      <c r="H55" s="115"/>
      <c r="I55" s="115"/>
      <c r="J55" s="148"/>
      <c r="K55" s="115"/>
      <c r="L55" s="115"/>
    </row>
    <row r="56" spans="1:16" x14ac:dyDescent="0.3">
      <c r="A56" s="113"/>
      <c r="B56" s="136"/>
      <c r="C56" s="136"/>
      <c r="D56" s="136"/>
      <c r="E56" s="136"/>
      <c r="F56" s="136"/>
      <c r="G56" s="136"/>
      <c r="H56" s="115"/>
      <c r="I56" s="115"/>
      <c r="J56" s="148"/>
      <c r="K56" s="115"/>
      <c r="L56" s="115"/>
    </row>
    <row r="57" spans="1:16" ht="16.5" customHeight="1" x14ac:dyDescent="0.3">
      <c r="A57" s="113">
        <v>17</v>
      </c>
      <c r="B57" s="136" t="str">
        <f>IF(MID('2. Identificación del Riesgo'!H57:H59,1,27)="Seguridad de la Información",'2. Identificación del Riesgo'!B57:B59,
IF('2. Identificación del Riesgo'!H57:H59="","",
IF(MID('2. Identificación del Riesgo'!H57:H59,1,27)&lt;&gt;"Seguridad de la Información","No aplica")))</f>
        <v/>
      </c>
      <c r="C57" s="136" t="str">
        <f>IF(MID('2. Identificación del Riesgo'!H57:H59,1,27)="Seguridad de la Información",'2. Identificación del Riesgo'!C57:C59,
IF('2. Identificación del Riesgo'!H57:H59="","",
IF(MID('2. Identificación del Riesgo'!H57:H59,1,27)&lt;&gt;"Seguridad de la Información","No aplica")))</f>
        <v/>
      </c>
      <c r="D57" s="136" t="str">
        <f>IF(MID('2. Identificación del Riesgo'!H57:H59,1,27)="Seguridad de la Información",'2. Identificación del Riesgo'!G57:G59,
IF('2. Identificación del Riesgo'!H57:H59="","",
IF(MID('2. Identificación del Riesgo'!H57:H59,1,27)&lt;&gt;"Seguridad de la Información","No aplica")))</f>
        <v/>
      </c>
      <c r="E57" s="136" t="str">
        <f>IF(MID('2. Identificación del Riesgo'!H57:H59,1,27)="Seguridad de la Información",'2. Identificación del Riesgo'!H57:H59,
IF('2. Identificación del Riesgo'!H57:H59="","",
IF(MID('2. Identificación del Riesgo'!H57:H59,1,27)&lt;&gt;"Seguridad de la Información","No aplica")))</f>
        <v/>
      </c>
      <c r="F57" s="136" t="str">
        <f>IF(MID('2. Identificación del Riesgo'!H57:H59,1,27)="Seguridad de la Información",'2. Identificación del Riesgo'!I57:I59,
IF('2. Identificación del Riesgo'!H57:H59="","",
IF(MID('2. Identificación del Riesgo'!H57:H59,1,27)&lt;&gt;"Seguridad de la Información","No aplica")))</f>
        <v/>
      </c>
      <c r="G57" s="136" t="str">
        <f>IF(MID('2. Identificación del Riesgo'!H57:H59,1,27)="Seguridad de la Información",CONCATENATE("Probabilidad: ",'2. Identificación del Riesgo'!K57:K59,"
","Impacto: ",'2. Identificación del Riesgo'!N57:N59,"
","Zona de Riesgo: ",'2. Identificación del Riesgo'!P57:P59),
IF('2. Identificación del Riesgo'!H57:H59="","",
IF(MID('2. Identificación del Riesgo'!H57:H59,1,27)&lt;&gt;"Seguridad de la Información","No aplica")))</f>
        <v/>
      </c>
      <c r="H57" s="115"/>
      <c r="I57" s="115"/>
      <c r="J57" s="148" t="str">
        <f t="shared" ref="J57" si="15">IF(I57="Información","Información fisica o digital como contratos, acuerdos de confidencialidad, manuales, procedimientos operativos, registros contables, bases de datos, entre otros.",
IF(I57="Software","Activo informático lógico como programas, herramientas ofimáticas o sistemas lógicos para la ejecución de las actividades.",
IF(I57="Hardware","Equipos físicos de cómputo y de comunicaciones como, servidores, biométricos que por su criticidad son considerados activos de información.",
IF(I57="Servicios","Servicio brindado por parte de la entidad para el apoyo de las actividades de los procesos, tales como: Servicios WEB, intranet, CRM, ERP, Portales organizacionales, Aplicaciones entre otros (Pueden estar compuestos por hardware y software).",
IF(I57="Intangibles","Se consideran intangibles aquellos activos inmateriales que otorgan a la entidad una ventaja competitiva relevante, uno de ellos es la imagen corporativa, reputación o el good will, entre otros.",
IF(I57="Componentes de Red","Medios necesarios para realizar la conexión de los elementos de hardware y software en una red, por ejemplo, el cableado estructurado y tarjetas de red, routers, switches, entre otros.",
IF(I57="Personas","Aquellos roles que, por su conocimiento, experiencia y criticidad para el proceso, son considerados activos de información, por ejemplo: personal con experiencia y capacitado para realizar una tarea específica en la ejecución de las actividades.",
IF(I57="Instalaciones","Espacio o área asignada para alojar y salvaguardar los datos considerados como activos críticos para la empresa.",""))))))))</f>
        <v/>
      </c>
      <c r="K57" s="115"/>
      <c r="L57" s="115"/>
      <c r="M57" s="3"/>
      <c r="N57" s="3"/>
      <c r="O57" s="3"/>
      <c r="P57" s="3"/>
    </row>
    <row r="58" spans="1:16" x14ac:dyDescent="0.3">
      <c r="A58" s="113"/>
      <c r="B58" s="136"/>
      <c r="C58" s="136"/>
      <c r="D58" s="136"/>
      <c r="E58" s="136"/>
      <c r="F58" s="136"/>
      <c r="G58" s="136"/>
      <c r="H58" s="115"/>
      <c r="I58" s="115"/>
      <c r="J58" s="148"/>
      <c r="K58" s="115"/>
      <c r="L58" s="115"/>
    </row>
    <row r="59" spans="1:16" x14ac:dyDescent="0.3">
      <c r="A59" s="113"/>
      <c r="B59" s="136"/>
      <c r="C59" s="136"/>
      <c r="D59" s="136"/>
      <c r="E59" s="136"/>
      <c r="F59" s="136"/>
      <c r="G59" s="136"/>
      <c r="H59" s="115"/>
      <c r="I59" s="115"/>
      <c r="J59" s="148"/>
      <c r="K59" s="115"/>
      <c r="L59" s="115"/>
    </row>
    <row r="60" spans="1:16" ht="16.5" customHeight="1" x14ac:dyDescent="0.3">
      <c r="A60" s="113">
        <v>18</v>
      </c>
      <c r="B60" s="136" t="str">
        <f>IF(MID('2. Identificación del Riesgo'!H60:H62,1,27)="Seguridad de la Información",'2. Identificación del Riesgo'!B60:B62,
IF('2. Identificación del Riesgo'!H60:H62="","",
IF(MID('2. Identificación del Riesgo'!H60:H62,1,27)&lt;&gt;"Seguridad de la Información","No aplica")))</f>
        <v/>
      </c>
      <c r="C60" s="136" t="str">
        <f>IF(MID('2. Identificación del Riesgo'!H60:H62,1,27)="Seguridad de la Información",'2. Identificación del Riesgo'!C60:C62,
IF('2. Identificación del Riesgo'!H60:H62="","",
IF(MID('2. Identificación del Riesgo'!H60:H62,1,27)&lt;&gt;"Seguridad de la Información","No aplica")))</f>
        <v/>
      </c>
      <c r="D60" s="136" t="str">
        <f>IF(MID('2. Identificación del Riesgo'!H60:H62,1,27)="Seguridad de la Información",'2. Identificación del Riesgo'!G60:G62,
IF('2. Identificación del Riesgo'!H60:H62="","",
IF(MID('2. Identificación del Riesgo'!H60:H62,1,27)&lt;&gt;"Seguridad de la Información","No aplica")))</f>
        <v/>
      </c>
      <c r="E60" s="136" t="str">
        <f>IF(MID('2. Identificación del Riesgo'!H60:H62,1,27)="Seguridad de la Información",'2. Identificación del Riesgo'!H60:H62,
IF('2. Identificación del Riesgo'!H60:H62="","",
IF(MID('2. Identificación del Riesgo'!H60:H62,1,27)&lt;&gt;"Seguridad de la Información","No aplica")))</f>
        <v/>
      </c>
      <c r="F60" s="136" t="str">
        <f>IF(MID('2. Identificación del Riesgo'!H60:H62,1,27)="Seguridad de la Información",'2. Identificación del Riesgo'!I60:I62,
IF('2. Identificación del Riesgo'!H60:H62="","",
IF(MID('2. Identificación del Riesgo'!H60:H62,1,27)&lt;&gt;"Seguridad de la Información","No aplica")))</f>
        <v/>
      </c>
      <c r="G60" s="136" t="str">
        <f>IF(MID('2. Identificación del Riesgo'!H60:H62,1,27)="Seguridad de la Información",CONCATENATE("Probabilidad: ",'2. Identificación del Riesgo'!K60:K62,"
","Impacto: ",'2. Identificación del Riesgo'!N60:N62,"
","Zona de Riesgo: ",'2. Identificación del Riesgo'!P60:P62),
IF('2. Identificación del Riesgo'!H60:H62="","",
IF(MID('2. Identificación del Riesgo'!H60:H62,1,27)&lt;&gt;"Seguridad de la Información","No aplica")))</f>
        <v/>
      </c>
      <c r="H60" s="115"/>
      <c r="I60" s="115"/>
      <c r="J60" s="148" t="str">
        <f t="shared" ref="J60" si="16">IF(I60="Información","Información fisica o digital como contratos, acuerdos de confidencialidad, manuales, procedimientos operativos, registros contables, bases de datos, entre otros.",
IF(I60="Software","Activo informático lógico como programas, herramientas ofimáticas o sistemas lógicos para la ejecución de las actividades.",
IF(I60="Hardware","Equipos físicos de cómputo y de comunicaciones como, servidores, biométricos que por su criticidad son considerados activos de información.",
IF(I60="Servicios","Servicio brindado por parte de la entidad para el apoyo de las actividades de los procesos, tales como: Servicios WEB, intranet, CRM, ERP, Portales organizacionales, Aplicaciones entre otros (Pueden estar compuestos por hardware y software).",
IF(I60="Intangibles","Se consideran intangibles aquellos activos inmateriales que otorgan a la entidad una ventaja competitiva relevante, uno de ellos es la imagen corporativa, reputación o el good will, entre otros.",
IF(I60="Componentes de Red","Medios necesarios para realizar la conexión de los elementos de hardware y software en una red, por ejemplo, el cableado estructurado y tarjetas de red, routers, switches, entre otros.",
IF(I60="Personas","Aquellos roles que, por su conocimiento, experiencia y criticidad para el proceso, son considerados activos de información, por ejemplo: personal con experiencia y capacitado para realizar una tarea específica en la ejecución de las actividades.",
IF(I60="Instalaciones","Espacio o área asignada para alojar y salvaguardar los datos considerados como activos críticos para la empresa.",""))))))))</f>
        <v/>
      </c>
      <c r="K60" s="115"/>
      <c r="L60" s="115"/>
      <c r="M60" s="3"/>
      <c r="N60" s="3"/>
      <c r="O60" s="3"/>
      <c r="P60" s="3"/>
    </row>
    <row r="61" spans="1:16" x14ac:dyDescent="0.3">
      <c r="A61" s="113"/>
      <c r="B61" s="136"/>
      <c r="C61" s="136"/>
      <c r="D61" s="136"/>
      <c r="E61" s="136"/>
      <c r="F61" s="136"/>
      <c r="G61" s="136"/>
      <c r="H61" s="115"/>
      <c r="I61" s="115"/>
      <c r="J61" s="148"/>
      <c r="K61" s="115"/>
      <c r="L61" s="115"/>
    </row>
    <row r="62" spans="1:16" x14ac:dyDescent="0.3">
      <c r="A62" s="113"/>
      <c r="B62" s="136"/>
      <c r="C62" s="136"/>
      <c r="D62" s="136"/>
      <c r="E62" s="136"/>
      <c r="F62" s="136"/>
      <c r="G62" s="136"/>
      <c r="H62" s="115"/>
      <c r="I62" s="115"/>
      <c r="J62" s="148"/>
      <c r="K62" s="115"/>
      <c r="L62" s="115"/>
    </row>
    <row r="63" spans="1:16" ht="16.5" customHeight="1" x14ac:dyDescent="0.3">
      <c r="A63" s="113">
        <v>19</v>
      </c>
      <c r="B63" s="136" t="str">
        <f>IF(MID('2. Identificación del Riesgo'!H63:H65,1,27)="Seguridad de la Información",'2. Identificación del Riesgo'!B63:B65,
IF('2. Identificación del Riesgo'!H63:H65="","",
IF(MID('2. Identificación del Riesgo'!H63:H65,1,27)&lt;&gt;"Seguridad de la Información","No aplica")))</f>
        <v/>
      </c>
      <c r="C63" s="136" t="str">
        <f>IF(MID('2. Identificación del Riesgo'!H63:H65,1,27)="Seguridad de la Información",'2. Identificación del Riesgo'!C63:C65,
IF('2. Identificación del Riesgo'!H63:H65="","",
IF(MID('2. Identificación del Riesgo'!H63:H65,1,27)&lt;&gt;"Seguridad de la Información","No aplica")))</f>
        <v/>
      </c>
      <c r="D63" s="136" t="str">
        <f>IF(MID('2. Identificación del Riesgo'!H63:H65,1,27)="Seguridad de la Información",'2. Identificación del Riesgo'!G63:G65,
IF('2. Identificación del Riesgo'!H63:H65="","",
IF(MID('2. Identificación del Riesgo'!H63:H65,1,27)&lt;&gt;"Seguridad de la Información","No aplica")))</f>
        <v/>
      </c>
      <c r="E63" s="136" t="str">
        <f>IF(MID('2. Identificación del Riesgo'!H63:H65,1,27)="Seguridad de la Información",'2. Identificación del Riesgo'!H63:H65,
IF('2. Identificación del Riesgo'!H63:H65="","",
IF(MID('2. Identificación del Riesgo'!H63:H65,1,27)&lt;&gt;"Seguridad de la Información","No aplica")))</f>
        <v/>
      </c>
      <c r="F63" s="136" t="str">
        <f>IF(MID('2. Identificación del Riesgo'!H63:H65,1,27)="Seguridad de la Información",'2. Identificación del Riesgo'!I63:I65,
IF('2. Identificación del Riesgo'!H63:H65="","",
IF(MID('2. Identificación del Riesgo'!H63:H65,1,27)&lt;&gt;"Seguridad de la Información","No aplica")))</f>
        <v/>
      </c>
      <c r="G63" s="136" t="str">
        <f>IF(MID('2. Identificación del Riesgo'!H63:H65,1,27)="Seguridad de la Información",CONCATENATE("Probabilidad: ",'2. Identificación del Riesgo'!K63:K65,"
","Impacto: ",'2. Identificación del Riesgo'!N63:N65,"
","Zona de Riesgo: ",'2. Identificación del Riesgo'!P63:P65),
IF('2. Identificación del Riesgo'!H63:H65="","",
IF(MID('2. Identificación del Riesgo'!H63:H65,1,27)&lt;&gt;"Seguridad de la Información","No aplica")))</f>
        <v/>
      </c>
      <c r="H63" s="115"/>
      <c r="I63" s="115"/>
      <c r="J63" s="148" t="str">
        <f t="shared" ref="J63" si="17">IF(I63="Información","Información fisica o digital como contratos, acuerdos de confidencialidad, manuales, procedimientos operativos, registros contables, bases de datos, entre otros.",
IF(I63="Software","Activo informático lógico como programas, herramientas ofimáticas o sistemas lógicos para la ejecución de las actividades.",
IF(I63="Hardware","Equipos físicos de cómputo y de comunicaciones como, servidores, biométricos que por su criticidad son considerados activos de información.",
IF(I63="Servicios","Servicio brindado por parte de la entidad para el apoyo de las actividades de los procesos, tales como: Servicios WEB, intranet, CRM, ERP, Portales organizacionales, Aplicaciones entre otros (Pueden estar compuestos por hardware y software).",
IF(I63="Intangibles","Se consideran intangibles aquellos activos inmateriales que otorgan a la entidad una ventaja competitiva relevante, uno de ellos es la imagen corporativa, reputación o el good will, entre otros.",
IF(I63="Componentes de Red","Medios necesarios para realizar la conexión de los elementos de hardware y software en una red, por ejemplo, el cableado estructurado y tarjetas de red, routers, switches, entre otros.",
IF(I63="Personas","Aquellos roles que, por su conocimiento, experiencia y criticidad para el proceso, son considerados activos de información, por ejemplo: personal con experiencia y capacitado para realizar una tarea específica en la ejecución de las actividades.",
IF(I63="Instalaciones","Espacio o área asignada para alojar y salvaguardar los datos considerados como activos críticos para la empresa.",""))))))))</f>
        <v/>
      </c>
      <c r="K63" s="115"/>
      <c r="L63" s="115"/>
      <c r="M63" s="3"/>
      <c r="N63" s="3"/>
      <c r="O63" s="3"/>
      <c r="P63" s="3"/>
    </row>
    <row r="64" spans="1:16" x14ac:dyDescent="0.3">
      <c r="A64" s="113"/>
      <c r="B64" s="136"/>
      <c r="C64" s="136"/>
      <c r="D64" s="136"/>
      <c r="E64" s="136"/>
      <c r="F64" s="136"/>
      <c r="G64" s="136"/>
      <c r="H64" s="115"/>
      <c r="I64" s="115"/>
      <c r="J64" s="148"/>
      <c r="K64" s="115"/>
      <c r="L64" s="115"/>
    </row>
    <row r="65" spans="1:16" x14ac:dyDescent="0.3">
      <c r="A65" s="113"/>
      <c r="B65" s="136"/>
      <c r="C65" s="136"/>
      <c r="D65" s="136"/>
      <c r="E65" s="136"/>
      <c r="F65" s="136"/>
      <c r="G65" s="136"/>
      <c r="H65" s="115"/>
      <c r="I65" s="115"/>
      <c r="J65" s="148"/>
      <c r="K65" s="115"/>
      <c r="L65" s="115"/>
    </row>
    <row r="66" spans="1:16" ht="16.5" customHeight="1" x14ac:dyDescent="0.3">
      <c r="A66" s="113">
        <v>20</v>
      </c>
      <c r="B66" s="136" t="str">
        <f>IF(MID('2. Identificación del Riesgo'!H66:H68,1,27)="Seguridad de la Información",'2. Identificación del Riesgo'!B66:B68,
IF('2. Identificación del Riesgo'!H66:H68="","",
IF(MID('2. Identificación del Riesgo'!H66:H68,1,27)&lt;&gt;"Seguridad de la Información","No aplica")))</f>
        <v/>
      </c>
      <c r="C66" s="136" t="str">
        <f>IF(MID('2. Identificación del Riesgo'!H66:H68,1,27)="Seguridad de la Información",'2. Identificación del Riesgo'!C66:C68,
IF('2. Identificación del Riesgo'!H66:H68="","",
IF(MID('2. Identificación del Riesgo'!H66:H68,1,27)&lt;&gt;"Seguridad de la Información","No aplica")))</f>
        <v/>
      </c>
      <c r="D66" s="136" t="str">
        <f>IF(MID('2. Identificación del Riesgo'!H66:H68,1,27)="Seguridad de la Información",'2. Identificación del Riesgo'!G66:G68,
IF('2. Identificación del Riesgo'!H66:H68="","",
IF(MID('2. Identificación del Riesgo'!H66:H68,1,27)&lt;&gt;"Seguridad de la Información","No aplica")))</f>
        <v/>
      </c>
      <c r="E66" s="136" t="str">
        <f>IF(MID('2. Identificación del Riesgo'!H66:H68,1,27)="Seguridad de la Información",'2. Identificación del Riesgo'!H66:H68,
IF('2. Identificación del Riesgo'!H66:H68="","",
IF(MID('2. Identificación del Riesgo'!H66:H68,1,27)&lt;&gt;"Seguridad de la Información","No aplica")))</f>
        <v/>
      </c>
      <c r="F66" s="136" t="str">
        <f>IF(MID('2. Identificación del Riesgo'!H66:H68,1,27)="Seguridad de la Información",'2. Identificación del Riesgo'!I66:I68,
IF('2. Identificación del Riesgo'!H66:H68="","",
IF(MID('2. Identificación del Riesgo'!H66:H68,1,27)&lt;&gt;"Seguridad de la Información","No aplica")))</f>
        <v/>
      </c>
      <c r="G66" s="136" t="str">
        <f>IF(MID('2. Identificación del Riesgo'!H66:H68,1,27)="Seguridad de la Información",CONCATENATE("Probabilidad: ",'2. Identificación del Riesgo'!K66:K68,"
","Impacto: ",'2. Identificación del Riesgo'!N66:N68,"
","Zona de Riesgo: ",'2. Identificación del Riesgo'!P66:P68),
IF('2. Identificación del Riesgo'!H66:H68="","",
IF(MID('2. Identificación del Riesgo'!H66:H68,1,27)&lt;&gt;"Seguridad de la Información","No aplica")))</f>
        <v/>
      </c>
      <c r="H66" s="115"/>
      <c r="I66" s="115"/>
      <c r="J66" s="148" t="str">
        <f t="shared" ref="J66" si="18">IF(I66="Información","Información fisica o digital como contratos, acuerdos de confidencialidad, manuales, procedimientos operativos, registros contables, bases de datos, entre otros.",
IF(I66="Software","Activo informático lógico como programas, herramientas ofimáticas o sistemas lógicos para la ejecución de las actividades.",
IF(I66="Hardware","Equipos físicos de cómputo y de comunicaciones como, servidores, biométricos que por su criticidad son considerados activos de información.",
IF(I66="Servicios","Servicio brindado por parte de la entidad para el apoyo de las actividades de los procesos, tales como: Servicios WEB, intranet, CRM, ERP, Portales organizacionales, Aplicaciones entre otros (Pueden estar compuestos por hardware y software).",
IF(I66="Intangibles","Se consideran intangibles aquellos activos inmateriales que otorgan a la entidad una ventaja competitiva relevante, uno de ellos es la imagen corporativa, reputación o el good will, entre otros.",
IF(I66="Componentes de Red","Medios necesarios para realizar la conexión de los elementos de hardware y software en una red, por ejemplo, el cableado estructurado y tarjetas de red, routers, switches, entre otros.",
IF(I66="Personas","Aquellos roles que, por su conocimiento, experiencia y criticidad para el proceso, son considerados activos de información, por ejemplo: personal con experiencia y capacitado para realizar una tarea específica en la ejecución de las actividades.",
IF(I66="Instalaciones","Espacio o área asignada para alojar y salvaguardar los datos considerados como activos críticos para la empresa.",""))))))))</f>
        <v/>
      </c>
      <c r="K66" s="115"/>
      <c r="L66" s="115"/>
      <c r="M66" s="3"/>
      <c r="N66" s="3"/>
      <c r="O66" s="3"/>
      <c r="P66" s="3"/>
    </row>
    <row r="67" spans="1:16" x14ac:dyDescent="0.3">
      <c r="A67" s="113"/>
      <c r="B67" s="136"/>
      <c r="C67" s="136"/>
      <c r="D67" s="136"/>
      <c r="E67" s="136"/>
      <c r="F67" s="136"/>
      <c r="G67" s="136"/>
      <c r="H67" s="115"/>
      <c r="I67" s="115"/>
      <c r="J67" s="148"/>
      <c r="K67" s="115"/>
      <c r="L67" s="115"/>
    </row>
    <row r="68" spans="1:16" x14ac:dyDescent="0.3">
      <c r="A68" s="113"/>
      <c r="B68" s="136"/>
      <c r="C68" s="136"/>
      <c r="D68" s="136"/>
      <c r="E68" s="136"/>
      <c r="F68" s="136"/>
      <c r="G68" s="136"/>
      <c r="H68" s="115"/>
      <c r="I68" s="115"/>
      <c r="J68" s="148"/>
      <c r="K68" s="115"/>
      <c r="L68" s="115"/>
    </row>
    <row r="69" spans="1:16" x14ac:dyDescent="0.3"/>
    <row r="70" spans="1:16" x14ac:dyDescent="0.3"/>
  </sheetData>
  <sheetProtection algorithmName="SHA-512" hashValue="AklEf9KIVPU77csw4RTKT8keBtuauWXozbRJea/QKjn6gJL2G8EA2l78RnKIp0WHEY0GbwWM1c52F/Efm6GeWg==" saltValue="rtDhmpurag+lfFWGzI+YMg==" spinCount="100000" sheet="1" objects="1" scenarios="1" formatColumns="0" formatRows="0"/>
  <mergeCells count="260">
    <mergeCell ref="A1:B4"/>
    <mergeCell ref="K9:K11"/>
    <mergeCell ref="L9:L11"/>
    <mergeCell ref="A9:A11"/>
    <mergeCell ref="B9:B11"/>
    <mergeCell ref="D9:D11"/>
    <mergeCell ref="H9:H11"/>
    <mergeCell ref="I9:I11"/>
    <mergeCell ref="J9:J11"/>
    <mergeCell ref="H6:L6"/>
    <mergeCell ref="A7:A8"/>
    <mergeCell ref="B7:B8"/>
    <mergeCell ref="D7:D8"/>
    <mergeCell ref="H7:H8"/>
    <mergeCell ref="I7:I8"/>
    <mergeCell ref="J7:J8"/>
    <mergeCell ref="K7:K8"/>
    <mergeCell ref="L7:L8"/>
    <mergeCell ref="E7:E8"/>
    <mergeCell ref="E9:E11"/>
    <mergeCell ref="K1:L1"/>
    <mergeCell ref="K2:L2"/>
    <mergeCell ref="K3:L3"/>
    <mergeCell ref="K4:L4"/>
    <mergeCell ref="K15:K17"/>
    <mergeCell ref="L15:L17"/>
    <mergeCell ref="A15:A17"/>
    <mergeCell ref="B15:B17"/>
    <mergeCell ref="D15:D17"/>
    <mergeCell ref="H15:H17"/>
    <mergeCell ref="I15:I17"/>
    <mergeCell ref="J15:J17"/>
    <mergeCell ref="K12:K14"/>
    <mergeCell ref="L12:L14"/>
    <mergeCell ref="A12:A14"/>
    <mergeCell ref="B12:B14"/>
    <mergeCell ref="D12:D14"/>
    <mergeCell ref="H12:H14"/>
    <mergeCell ref="I12:I14"/>
    <mergeCell ref="J12:J14"/>
    <mergeCell ref="E12:E14"/>
    <mergeCell ref="E15:E17"/>
    <mergeCell ref="K21:K23"/>
    <mergeCell ref="L21:L23"/>
    <mergeCell ref="A21:A23"/>
    <mergeCell ref="B21:B23"/>
    <mergeCell ref="D21:D23"/>
    <mergeCell ref="H21:H23"/>
    <mergeCell ref="I21:I23"/>
    <mergeCell ref="J21:J23"/>
    <mergeCell ref="K18:K20"/>
    <mergeCell ref="L18:L20"/>
    <mergeCell ref="A18:A20"/>
    <mergeCell ref="B18:B20"/>
    <mergeCell ref="D18:D20"/>
    <mergeCell ref="H18:H20"/>
    <mergeCell ref="I18:I20"/>
    <mergeCell ref="J18:J20"/>
    <mergeCell ref="E18:E20"/>
    <mergeCell ref="E21:E23"/>
    <mergeCell ref="F21:F23"/>
    <mergeCell ref="G21:G23"/>
    <mergeCell ref="K24:K26"/>
    <mergeCell ref="L24:L26"/>
    <mergeCell ref="A24:A26"/>
    <mergeCell ref="B24:B26"/>
    <mergeCell ref="D24:D26"/>
    <mergeCell ref="H24:H26"/>
    <mergeCell ref="I24:I26"/>
    <mergeCell ref="J24:J26"/>
    <mergeCell ref="E24:E26"/>
    <mergeCell ref="K27:K29"/>
    <mergeCell ref="L27:L29"/>
    <mergeCell ref="A27:A29"/>
    <mergeCell ref="B27:B29"/>
    <mergeCell ref="D27:D29"/>
    <mergeCell ref="H27:H29"/>
    <mergeCell ref="I27:I29"/>
    <mergeCell ref="J27:J29"/>
    <mergeCell ref="E27:E29"/>
    <mergeCell ref="K30:K32"/>
    <mergeCell ref="L30:L32"/>
    <mergeCell ref="A30:A32"/>
    <mergeCell ref="B30:B32"/>
    <mergeCell ref="D30:D32"/>
    <mergeCell ref="H30:H32"/>
    <mergeCell ref="I30:I32"/>
    <mergeCell ref="J30:J32"/>
    <mergeCell ref="E30:E32"/>
    <mergeCell ref="C30:C32"/>
    <mergeCell ref="F30:F32"/>
    <mergeCell ref="G30:G32"/>
    <mergeCell ref="K33:K35"/>
    <mergeCell ref="L33:L35"/>
    <mergeCell ref="A33:A35"/>
    <mergeCell ref="B33:B35"/>
    <mergeCell ref="D33:D35"/>
    <mergeCell ref="H33:H35"/>
    <mergeCell ref="I33:I35"/>
    <mergeCell ref="J33:J35"/>
    <mergeCell ref="E33:E35"/>
    <mergeCell ref="C33:C35"/>
    <mergeCell ref="F33:F35"/>
    <mergeCell ref="G33:G35"/>
    <mergeCell ref="K36:K38"/>
    <mergeCell ref="L36:L38"/>
    <mergeCell ref="A36:A38"/>
    <mergeCell ref="B36:B38"/>
    <mergeCell ref="D36:D38"/>
    <mergeCell ref="H36:H38"/>
    <mergeCell ref="I36:I38"/>
    <mergeCell ref="J36:J38"/>
    <mergeCell ref="E36:E38"/>
    <mergeCell ref="C36:C38"/>
    <mergeCell ref="F36:F38"/>
    <mergeCell ref="G36:G38"/>
    <mergeCell ref="K39:K41"/>
    <mergeCell ref="L39:L41"/>
    <mergeCell ref="A39:A41"/>
    <mergeCell ref="B39:B41"/>
    <mergeCell ref="D39:D41"/>
    <mergeCell ref="H39:H41"/>
    <mergeCell ref="I39:I41"/>
    <mergeCell ref="J39:J41"/>
    <mergeCell ref="E39:E41"/>
    <mergeCell ref="C39:C41"/>
    <mergeCell ref="F39:F41"/>
    <mergeCell ref="G39:G41"/>
    <mergeCell ref="K42:K44"/>
    <mergeCell ref="L42:L44"/>
    <mergeCell ref="A42:A44"/>
    <mergeCell ref="B42:B44"/>
    <mergeCell ref="D42:D44"/>
    <mergeCell ref="H42:H44"/>
    <mergeCell ref="I42:I44"/>
    <mergeCell ref="J42:J44"/>
    <mergeCell ref="E42:E44"/>
    <mergeCell ref="C42:C44"/>
    <mergeCell ref="F42:F44"/>
    <mergeCell ref="G42:G44"/>
    <mergeCell ref="B45:B47"/>
    <mergeCell ref="D45:D47"/>
    <mergeCell ref="H45:H47"/>
    <mergeCell ref="I45:I47"/>
    <mergeCell ref="J45:J47"/>
    <mergeCell ref="E45:E47"/>
    <mergeCell ref="K48:K50"/>
    <mergeCell ref="L48:L50"/>
    <mergeCell ref="A48:A50"/>
    <mergeCell ref="B48:B50"/>
    <mergeCell ref="D48:D50"/>
    <mergeCell ref="H48:H50"/>
    <mergeCell ref="I48:I50"/>
    <mergeCell ref="J48:J50"/>
    <mergeCell ref="C45:C47"/>
    <mergeCell ref="C48:C50"/>
    <mergeCell ref="F45:F47"/>
    <mergeCell ref="G45:G47"/>
    <mergeCell ref="F48:F50"/>
    <mergeCell ref="G48:G50"/>
    <mergeCell ref="E48:E50"/>
    <mergeCell ref="K45:K47"/>
    <mergeCell ref="L45:L47"/>
    <mergeCell ref="A45:A47"/>
    <mergeCell ref="A54:A56"/>
    <mergeCell ref="B54:B56"/>
    <mergeCell ref="D54:D56"/>
    <mergeCell ref="E54:E56"/>
    <mergeCell ref="H54:H56"/>
    <mergeCell ref="I54:I56"/>
    <mergeCell ref="J54:J56"/>
    <mergeCell ref="K54:K56"/>
    <mergeCell ref="L54:L56"/>
    <mergeCell ref="F54:F56"/>
    <mergeCell ref="G54:G56"/>
    <mergeCell ref="C54:C56"/>
    <mergeCell ref="K51:K53"/>
    <mergeCell ref="L51:L53"/>
    <mergeCell ref="A51:A53"/>
    <mergeCell ref="B51:B53"/>
    <mergeCell ref="D51:D53"/>
    <mergeCell ref="H51:H53"/>
    <mergeCell ref="I51:I53"/>
    <mergeCell ref="J51:J53"/>
    <mergeCell ref="E51:E53"/>
    <mergeCell ref="F51:F53"/>
    <mergeCell ref="G51:G53"/>
    <mergeCell ref="C51:C53"/>
    <mergeCell ref="H60:H62"/>
    <mergeCell ref="I60:I62"/>
    <mergeCell ref="J60:J62"/>
    <mergeCell ref="K60:K62"/>
    <mergeCell ref="L60:L62"/>
    <mergeCell ref="F60:F62"/>
    <mergeCell ref="G60:G62"/>
    <mergeCell ref="A57:A59"/>
    <mergeCell ref="B57:B59"/>
    <mergeCell ref="D57:D59"/>
    <mergeCell ref="E57:E59"/>
    <mergeCell ref="H57:H59"/>
    <mergeCell ref="I57:I59"/>
    <mergeCell ref="J57:J59"/>
    <mergeCell ref="K57:K59"/>
    <mergeCell ref="L57:L59"/>
    <mergeCell ref="C60:C62"/>
    <mergeCell ref="A60:A62"/>
    <mergeCell ref="B60:B62"/>
    <mergeCell ref="D60:D62"/>
    <mergeCell ref="E60:E62"/>
    <mergeCell ref="F57:F59"/>
    <mergeCell ref="G57:G59"/>
    <mergeCell ref="C57:C59"/>
    <mergeCell ref="H66:H68"/>
    <mergeCell ref="I66:I68"/>
    <mergeCell ref="J66:J68"/>
    <mergeCell ref="K66:K68"/>
    <mergeCell ref="L66:L68"/>
    <mergeCell ref="F66:F68"/>
    <mergeCell ref="G66:G68"/>
    <mergeCell ref="A63:A65"/>
    <mergeCell ref="B63:B65"/>
    <mergeCell ref="D63:D65"/>
    <mergeCell ref="E63:E65"/>
    <mergeCell ref="H63:H65"/>
    <mergeCell ref="I63:I65"/>
    <mergeCell ref="J63:J65"/>
    <mergeCell ref="K63:K65"/>
    <mergeCell ref="L63:L65"/>
    <mergeCell ref="F63:F65"/>
    <mergeCell ref="G63:G65"/>
    <mergeCell ref="C63:C65"/>
    <mergeCell ref="C66:C68"/>
    <mergeCell ref="A66:A68"/>
    <mergeCell ref="B66:B68"/>
    <mergeCell ref="D66:D68"/>
    <mergeCell ref="E66:E68"/>
    <mergeCell ref="C1:J4"/>
    <mergeCell ref="C7:C8"/>
    <mergeCell ref="C9:C11"/>
    <mergeCell ref="C12:C14"/>
    <mergeCell ref="C15:C17"/>
    <mergeCell ref="C18:C20"/>
    <mergeCell ref="C21:C23"/>
    <mergeCell ref="C24:C26"/>
    <mergeCell ref="C27:C29"/>
    <mergeCell ref="F24:F26"/>
    <mergeCell ref="G24:G26"/>
    <mergeCell ref="F27:F29"/>
    <mergeCell ref="G27:G29"/>
    <mergeCell ref="A6:G6"/>
    <mergeCell ref="F7:F8"/>
    <mergeCell ref="G7:G8"/>
    <mergeCell ref="F9:F11"/>
    <mergeCell ref="G9:G11"/>
    <mergeCell ref="F12:F14"/>
    <mergeCell ref="G12:G14"/>
    <mergeCell ref="F15:F17"/>
    <mergeCell ref="G15:G17"/>
    <mergeCell ref="F18:F20"/>
    <mergeCell ref="G18:G20"/>
  </mergeCells>
  <conditionalFormatting sqref="B9:B11 D9:L11">
    <cfRule type="expression" dxfId="232" priority="15">
      <formula>IF($E9="No aplica",1,0)</formula>
    </cfRule>
  </conditionalFormatting>
  <conditionalFormatting sqref="B12:B68 D12:E68 H12:J68">
    <cfRule type="expression" dxfId="231" priority="12">
      <formula>IF($E12="No aplica",1,0)</formula>
    </cfRule>
  </conditionalFormatting>
  <conditionalFormatting sqref="K12:L68">
    <cfRule type="expression" dxfId="230" priority="11">
      <formula>IF($E12="No aplica",1,0)</formula>
    </cfRule>
  </conditionalFormatting>
  <conditionalFormatting sqref="C9:C11">
    <cfRule type="expression" dxfId="229" priority="10">
      <formula>IF($E9="No aplica",1,0)</formula>
    </cfRule>
  </conditionalFormatting>
  <conditionalFormatting sqref="C12:C68">
    <cfRule type="expression" dxfId="228" priority="8">
      <formula>IF($E12="No aplica",1,0)</formula>
    </cfRule>
  </conditionalFormatting>
  <conditionalFormatting sqref="F12:F68">
    <cfRule type="expression" dxfId="227" priority="3">
      <formula>IF($E12="No aplica",1,0)</formula>
    </cfRule>
  </conditionalFormatting>
  <conditionalFormatting sqref="G12:G68">
    <cfRule type="expression" dxfId="226" priority="1">
      <formula>IF($E12="No aplica",1,0)</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Listas!$P$2:$P$9</xm:f>
          </x14:formula1>
          <xm:sqref>I9:I68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70"/>
  <sheetViews>
    <sheetView topLeftCell="H1" zoomScale="80" zoomScaleNormal="80" workbookViewId="0">
      <pane ySplit="8" topLeftCell="A9" activePane="bottomLeft" state="frozen"/>
      <selection pane="bottomLeft" activeCell="K12" sqref="K12:Q12"/>
    </sheetView>
  </sheetViews>
  <sheetFormatPr baseColWidth="10" defaultColWidth="0" defaultRowHeight="16.5" zeroHeight="1" x14ac:dyDescent="0.3"/>
  <cols>
    <col min="1" max="1" width="4" style="8" bestFit="1" customWidth="1"/>
    <col min="2" max="2" width="18.42578125" style="8" customWidth="1"/>
    <col min="3" max="3" width="31.7109375" style="8" customWidth="1"/>
    <col min="4" max="4" width="18.42578125" style="8" customWidth="1"/>
    <col min="5" max="5" width="23.85546875" style="8" customWidth="1"/>
    <col min="6" max="6" width="28.42578125" style="8" customWidth="1"/>
    <col min="7" max="7" width="30" style="8" customWidth="1"/>
    <col min="8" max="8" width="33.42578125" style="8" customWidth="1"/>
    <col min="9" max="9" width="10.5703125" style="8" customWidth="1"/>
    <col min="10" max="10" width="11" style="8" customWidth="1"/>
    <col min="11" max="11" width="15.140625" style="8" customWidth="1"/>
    <col min="12" max="12" width="14.140625" style="8" customWidth="1"/>
    <col min="13" max="13" width="14" style="8" customWidth="1"/>
    <col min="14" max="14" width="10.85546875" style="8" customWidth="1"/>
    <col min="15" max="15" width="27.28515625" style="8" customWidth="1"/>
    <col min="16" max="16" width="25.42578125" style="8" customWidth="1"/>
    <col min="17" max="17" width="34.5703125" style="8" customWidth="1"/>
    <col min="18" max="18" width="12.42578125" style="8" customWidth="1"/>
    <col min="19" max="22" width="16.7109375" style="8" customWidth="1"/>
    <col min="23" max="23" width="11.42578125" style="2" customWidth="1"/>
    <col min="24" max="39" width="11.42578125" style="2" hidden="1" customWidth="1"/>
    <col min="40" max="16384" width="11.42578125" style="4" hidden="1"/>
  </cols>
  <sheetData>
    <row r="1" spans="1:39" ht="16.5" customHeight="1" x14ac:dyDescent="0.3">
      <c r="A1" s="94"/>
      <c r="B1" s="96"/>
      <c r="C1" s="138" t="s">
        <v>161</v>
      </c>
      <c r="D1" s="138"/>
      <c r="E1" s="138"/>
      <c r="F1" s="138"/>
      <c r="G1" s="138"/>
      <c r="H1" s="138"/>
      <c r="I1" s="138"/>
      <c r="J1" s="138"/>
      <c r="K1" s="138"/>
      <c r="L1" s="138"/>
      <c r="M1" s="138"/>
      <c r="N1" s="138"/>
      <c r="O1" s="138"/>
      <c r="P1" s="138"/>
      <c r="Q1" s="138"/>
      <c r="R1" s="138"/>
      <c r="S1" s="138"/>
      <c r="T1" s="155" t="s">
        <v>262</v>
      </c>
      <c r="U1" s="155"/>
      <c r="V1" s="155"/>
      <c r="W1" s="3"/>
      <c r="X1" s="3"/>
      <c r="Y1" s="3"/>
      <c r="Z1" s="3"/>
      <c r="AA1" s="3"/>
      <c r="AB1" s="3"/>
      <c r="AC1" s="3"/>
      <c r="AD1" s="3"/>
      <c r="AE1" s="3"/>
      <c r="AF1" s="3"/>
      <c r="AG1" s="3"/>
      <c r="AH1" s="3"/>
      <c r="AI1" s="3"/>
      <c r="AJ1" s="3"/>
      <c r="AK1" s="3"/>
      <c r="AL1" s="3"/>
      <c r="AM1" s="3"/>
    </row>
    <row r="2" spans="1:39" ht="16.5" customHeight="1" x14ac:dyDescent="0.3">
      <c r="A2" s="97"/>
      <c r="B2" s="99"/>
      <c r="C2" s="138"/>
      <c r="D2" s="138"/>
      <c r="E2" s="138"/>
      <c r="F2" s="138"/>
      <c r="G2" s="138"/>
      <c r="H2" s="138"/>
      <c r="I2" s="138"/>
      <c r="J2" s="138"/>
      <c r="K2" s="138"/>
      <c r="L2" s="138"/>
      <c r="M2" s="138"/>
      <c r="N2" s="138"/>
      <c r="O2" s="138"/>
      <c r="P2" s="138"/>
      <c r="Q2" s="138"/>
      <c r="R2" s="138"/>
      <c r="S2" s="138"/>
      <c r="T2" s="155" t="s">
        <v>345</v>
      </c>
      <c r="U2" s="155"/>
      <c r="V2" s="155"/>
      <c r="W2" s="3"/>
      <c r="X2" s="3"/>
      <c r="Y2" s="3"/>
      <c r="Z2" s="3"/>
      <c r="AA2" s="3"/>
      <c r="AB2" s="3"/>
      <c r="AC2" s="3"/>
      <c r="AD2" s="3"/>
      <c r="AE2" s="3"/>
      <c r="AF2" s="3"/>
      <c r="AG2" s="3"/>
      <c r="AH2" s="3"/>
      <c r="AI2" s="3"/>
      <c r="AJ2" s="3"/>
      <c r="AK2" s="3"/>
      <c r="AL2" s="3"/>
      <c r="AM2" s="3"/>
    </row>
    <row r="3" spans="1:39" x14ac:dyDescent="0.3">
      <c r="A3" s="97"/>
      <c r="B3" s="99"/>
      <c r="C3" s="138"/>
      <c r="D3" s="138"/>
      <c r="E3" s="138"/>
      <c r="F3" s="138"/>
      <c r="G3" s="138"/>
      <c r="H3" s="138"/>
      <c r="I3" s="138"/>
      <c r="J3" s="138"/>
      <c r="K3" s="138"/>
      <c r="L3" s="138"/>
      <c r="M3" s="138"/>
      <c r="N3" s="138"/>
      <c r="O3" s="138"/>
      <c r="P3" s="138"/>
      <c r="Q3" s="138"/>
      <c r="R3" s="138"/>
      <c r="S3" s="138"/>
      <c r="T3" s="155" t="s">
        <v>303</v>
      </c>
      <c r="U3" s="155"/>
      <c r="V3" s="155"/>
      <c r="W3" s="3"/>
      <c r="X3" s="3"/>
      <c r="Y3" s="3"/>
      <c r="Z3" s="3"/>
      <c r="AA3" s="3"/>
      <c r="AB3" s="3"/>
      <c r="AC3" s="3"/>
      <c r="AD3" s="3"/>
      <c r="AE3" s="3"/>
      <c r="AF3" s="3"/>
      <c r="AG3" s="3"/>
      <c r="AH3" s="3"/>
      <c r="AI3" s="3"/>
      <c r="AJ3" s="3"/>
      <c r="AK3" s="3"/>
      <c r="AL3" s="3"/>
      <c r="AM3" s="3"/>
    </row>
    <row r="4" spans="1:39" x14ac:dyDescent="0.3">
      <c r="A4" s="100"/>
      <c r="B4" s="102"/>
      <c r="C4" s="138"/>
      <c r="D4" s="138"/>
      <c r="E4" s="138"/>
      <c r="F4" s="138"/>
      <c r="G4" s="138"/>
      <c r="H4" s="138"/>
      <c r="I4" s="138"/>
      <c r="J4" s="138"/>
      <c r="K4" s="138"/>
      <c r="L4" s="138"/>
      <c r="M4" s="138"/>
      <c r="N4" s="138"/>
      <c r="O4" s="138"/>
      <c r="P4" s="138"/>
      <c r="Q4" s="138"/>
      <c r="R4" s="138"/>
      <c r="S4" s="138"/>
      <c r="T4" s="155" t="s">
        <v>344</v>
      </c>
      <c r="U4" s="155"/>
      <c r="V4" s="155"/>
      <c r="W4" s="3"/>
      <c r="X4" s="3"/>
      <c r="Y4" s="3"/>
      <c r="Z4" s="3"/>
      <c r="AA4" s="3"/>
      <c r="AB4" s="3"/>
      <c r="AC4" s="3"/>
      <c r="AD4" s="3"/>
      <c r="AE4" s="3"/>
      <c r="AF4" s="3"/>
      <c r="AG4" s="3"/>
      <c r="AH4" s="3"/>
      <c r="AI4" s="3"/>
      <c r="AJ4" s="3"/>
      <c r="AK4" s="3"/>
      <c r="AL4" s="3"/>
      <c r="AM4" s="3"/>
    </row>
    <row r="5" spans="1:39" ht="13.5" customHeight="1" x14ac:dyDescent="0.3">
      <c r="A5" s="12"/>
      <c r="B5" s="12"/>
      <c r="C5" s="12"/>
      <c r="D5" s="12"/>
      <c r="E5" s="12"/>
      <c r="F5" s="12"/>
      <c r="G5" s="12"/>
      <c r="H5" s="12"/>
      <c r="I5" s="15"/>
      <c r="J5" s="15"/>
      <c r="K5" s="12"/>
      <c r="L5" s="12"/>
      <c r="M5" s="12"/>
      <c r="N5" s="12"/>
      <c r="O5" s="12"/>
      <c r="P5" s="12"/>
      <c r="Q5" s="12"/>
      <c r="R5" s="12"/>
      <c r="S5" s="12"/>
      <c r="T5" s="12"/>
      <c r="U5" s="12"/>
      <c r="V5" s="12"/>
      <c r="W5" s="3"/>
      <c r="X5" s="3"/>
      <c r="Y5" s="3"/>
      <c r="Z5" s="3"/>
      <c r="AA5" s="3"/>
      <c r="AB5" s="3"/>
      <c r="AC5" s="3"/>
      <c r="AD5" s="3"/>
      <c r="AE5" s="3"/>
      <c r="AF5" s="3"/>
      <c r="AG5" s="3"/>
      <c r="AH5" s="3"/>
      <c r="AI5" s="3"/>
      <c r="AJ5" s="3"/>
      <c r="AK5" s="3"/>
      <c r="AL5" s="3"/>
      <c r="AM5" s="3"/>
    </row>
    <row r="6" spans="1:39" ht="15" customHeight="1" x14ac:dyDescent="0.3">
      <c r="A6" s="145" t="s">
        <v>108</v>
      </c>
      <c r="B6" s="146"/>
      <c r="C6" s="146"/>
      <c r="D6" s="147"/>
      <c r="E6" s="121" t="s">
        <v>106</v>
      </c>
      <c r="F6" s="121"/>
      <c r="G6" s="121"/>
      <c r="H6" s="121"/>
      <c r="I6" s="121"/>
      <c r="J6" s="121"/>
      <c r="K6" s="121"/>
      <c r="L6" s="121"/>
      <c r="M6" s="121"/>
      <c r="N6" s="121"/>
      <c r="O6" s="121"/>
      <c r="P6" s="121"/>
      <c r="Q6" s="121"/>
      <c r="R6" s="121"/>
      <c r="S6" s="121"/>
      <c r="T6" s="121"/>
      <c r="U6" s="121"/>
      <c r="V6" s="121"/>
      <c r="W6" s="3"/>
      <c r="X6" s="3"/>
      <c r="Y6" s="3"/>
      <c r="Z6" s="3"/>
      <c r="AA6" s="3"/>
      <c r="AB6" s="3"/>
      <c r="AC6" s="3"/>
      <c r="AD6" s="3"/>
      <c r="AE6" s="3"/>
      <c r="AF6" s="3"/>
      <c r="AG6" s="3"/>
      <c r="AH6" s="3"/>
      <c r="AI6" s="3"/>
      <c r="AJ6" s="3"/>
      <c r="AK6" s="3"/>
      <c r="AL6" s="3"/>
      <c r="AM6" s="3"/>
    </row>
    <row r="7" spans="1:39" ht="15.75" customHeight="1" x14ac:dyDescent="0.3">
      <c r="A7" s="144" t="s">
        <v>87</v>
      </c>
      <c r="B7" s="123" t="s">
        <v>38</v>
      </c>
      <c r="C7" s="122" t="s">
        <v>1</v>
      </c>
      <c r="D7" s="122" t="s">
        <v>85</v>
      </c>
      <c r="E7" s="118" t="s">
        <v>336</v>
      </c>
      <c r="F7" s="118" t="s">
        <v>343</v>
      </c>
      <c r="G7" s="118" t="s">
        <v>337</v>
      </c>
      <c r="H7" s="122" t="s">
        <v>7</v>
      </c>
      <c r="I7" s="157" t="s">
        <v>103</v>
      </c>
      <c r="J7" s="158"/>
      <c r="K7" s="159"/>
      <c r="L7" s="160" t="s">
        <v>342</v>
      </c>
      <c r="M7" s="161"/>
      <c r="N7" s="161"/>
      <c r="O7" s="161"/>
      <c r="P7" s="161"/>
      <c r="Q7" s="161"/>
      <c r="R7" s="162" t="s">
        <v>315</v>
      </c>
      <c r="S7" s="160" t="s">
        <v>107</v>
      </c>
      <c r="T7" s="161"/>
      <c r="U7" s="162" t="s">
        <v>313</v>
      </c>
      <c r="V7" s="162" t="s">
        <v>314</v>
      </c>
      <c r="W7" s="3"/>
      <c r="X7" s="3"/>
      <c r="Y7" s="3"/>
      <c r="Z7" s="3"/>
      <c r="AA7" s="3"/>
      <c r="AB7" s="3"/>
      <c r="AC7" s="3"/>
      <c r="AD7" s="3"/>
      <c r="AE7" s="3"/>
      <c r="AF7" s="3"/>
      <c r="AG7" s="3"/>
      <c r="AH7" s="3"/>
      <c r="AI7" s="3"/>
      <c r="AJ7" s="3"/>
      <c r="AK7" s="3"/>
      <c r="AL7" s="3"/>
      <c r="AM7" s="3"/>
    </row>
    <row r="8" spans="1:39" ht="52.5" customHeight="1" x14ac:dyDescent="0.25">
      <c r="A8" s="144"/>
      <c r="B8" s="123"/>
      <c r="C8" s="122"/>
      <c r="D8" s="122"/>
      <c r="E8" s="124"/>
      <c r="F8" s="124"/>
      <c r="G8" s="124"/>
      <c r="H8" s="122"/>
      <c r="I8" s="16" t="s">
        <v>55</v>
      </c>
      <c r="J8" s="17" t="s">
        <v>8</v>
      </c>
      <c r="K8" s="16" t="s">
        <v>101</v>
      </c>
      <c r="L8" s="16" t="s">
        <v>102</v>
      </c>
      <c r="M8" s="16" t="s">
        <v>104</v>
      </c>
      <c r="N8" s="16" t="s">
        <v>105</v>
      </c>
      <c r="O8" s="58" t="s">
        <v>339</v>
      </c>
      <c r="P8" s="60" t="s">
        <v>340</v>
      </c>
      <c r="Q8" s="62" t="s">
        <v>341</v>
      </c>
      <c r="R8" s="122"/>
      <c r="S8" s="48" t="s">
        <v>311</v>
      </c>
      <c r="T8" s="48" t="s">
        <v>312</v>
      </c>
      <c r="U8" s="122"/>
      <c r="V8" s="122"/>
      <c r="W8" s="13"/>
      <c r="X8" s="13"/>
      <c r="Y8" s="13"/>
      <c r="Z8" s="13"/>
      <c r="AA8" s="13"/>
      <c r="AB8" s="13"/>
      <c r="AC8" s="13"/>
      <c r="AD8" s="13"/>
      <c r="AE8" s="13"/>
      <c r="AF8" s="13"/>
      <c r="AG8" s="13"/>
      <c r="AH8" s="13"/>
      <c r="AI8" s="13"/>
      <c r="AJ8" s="13"/>
      <c r="AK8" s="13"/>
      <c r="AL8" s="13"/>
      <c r="AM8" s="13"/>
    </row>
    <row r="9" spans="1:39" ht="30.75" customHeight="1" x14ac:dyDescent="0.25">
      <c r="A9" s="113">
        <v>1</v>
      </c>
      <c r="B9" s="156" t="str">
        <f>IF(OR('2. Identificación del Riesgo'!H9:H11="Corrupción",'2. Identificación del Riesgo'!H9:H11="Lavado de Activos",'2. Identificación del Riesgo'!H9:H11="Financiación del Terrorismo",'2. Identificación del Riesgo'!H9:H11="Corrupción en Trámites, OPAs y Consultas de Acceso a la Información Pública"),"No aplica",
IF('2. Identificación del Riesgo'!H9:H11="","",
IF('2. Identificación del Riesgo'!H9:H11&lt;&gt;"Corrupción",'2. Identificación del Riesgo'!B9:B11)))</f>
        <v>Evaluación independiente</v>
      </c>
      <c r="C9" s="136" t="str">
        <f>IF(OR('2. Identificación del Riesgo'!H9:H11="Corrupción",'2. Identificación del Riesgo'!H9:H11="Lavado de Activos",'2. Identificación del Riesgo'!H9:H11="Financiación del Terrorismo",'2. Identificación del Riesgo'!H9:H11="Corrupción en Trámites, OPAs y Consultas de Acceso a la Información Pública"),"No aplica",
IF('2. Identificación del Riesgo'!H9:H11="","",
IF('2. Identificación del Riesgo'!H9:H11&lt;&gt;"Corrupción",'2. Identificación del Riesgo'!G9:G11)))</f>
        <v>Afectacion reputacional por la no aprobación o aprobación extemporanea del Plan Anual de Auditoria</v>
      </c>
      <c r="D9" s="136" t="str">
        <f>IF(OR('2. Identificación del Riesgo'!H9:H11="Corrupción",'2. Identificación del Riesgo'!H9:H11="Lavado de Activos",'2. Identificación del Riesgo'!H9:H11="Financiación del Terrorismo",'2. Identificación del Riesgo'!H9:H11="Corrupción en Trámites, OPAs y Consultas de Acceso a la Información Pública"),"No aplica",
IF('2. Identificación del Riesgo'!H9:H11="","",
IF('2. Identificación del Riesgo'!H9:H11&lt;&gt;"Corrupción",'2. Identificación del Riesgo'!H9:H11)))</f>
        <v>Gestión</v>
      </c>
      <c r="E9" s="52" t="s">
        <v>408</v>
      </c>
      <c r="F9" s="52" t="s">
        <v>409</v>
      </c>
      <c r="G9" s="52" t="s">
        <v>410</v>
      </c>
      <c r="H9" s="63" t="str">
        <f>CONCATENATE(E9," ",F9," ",G9)</f>
        <v>La Jefe de la Oficina de Control Interno Durante el mes de diciembre del año inmediatamente anterior, elabora y presenta para aprobación del CICCI el Plan Anual de Auditoria, con el fin de asegurar que este comite ejersa sus funciones de  asesoría e instancia decisoria en los asuntos de control interno.   En caso de existir alguna modificacion del  PAA aprobado el CICCI debera conocer y aprovar cada una de estas modificaciones y se elabora una nueva version del PAA el cual  es publicado en el link de transparencia de la entidad.</v>
      </c>
      <c r="I9" s="49" t="s">
        <v>57</v>
      </c>
      <c r="J9" s="50" t="str">
        <f>IF(OR(I9="Preventivo",I9="Detectivo"),"Afecta probabilidad",
IF(I9="Correctivo","Afecta Impacto",""))</f>
        <v>Afecta probabilidad</v>
      </c>
      <c r="K9" s="49" t="s">
        <v>59</v>
      </c>
      <c r="L9" s="61" t="s">
        <v>60</v>
      </c>
      <c r="M9" s="61" t="s">
        <v>62</v>
      </c>
      <c r="N9" s="61" t="s">
        <v>63</v>
      </c>
      <c r="O9" s="61" t="s">
        <v>411</v>
      </c>
      <c r="P9" s="61" t="s">
        <v>412</v>
      </c>
      <c r="Q9" s="61" t="s">
        <v>413</v>
      </c>
      <c r="R9" s="51">
        <f>IF(AND(I9="Preventivo",K9="Manual"),(0.25+0.15),
IF(AND(I9="Preventivo",K9="Automático"),(0.25+0.25),
IF(AND(I9="Detectivo",K9="Manual"),(0.15+0.15),
IF(AND(I9="Detectivo",K9="Automático"),(0.15+0.25),
IF(AND(I9="Correctivo",K9="Manual"),(0.1+0.15),
IF(AND(I9="Correctivo",K9="Automático"),(0.1+0.25),
IF(AND(I9="Sin Control",K9="Sin Control"),"",
IF(OR(I9="Sin Control",I9="",K9="Sin Control",K9=""),"",""))))))))</f>
        <v>0.4</v>
      </c>
      <c r="S9" s="56">
        <f>IF(OR(J9="",J9=0),"",
IF(J9="Afecta probabilidad",'2. Identificación del Riesgo'!$L$9,""))</f>
        <v>0.4</v>
      </c>
      <c r="T9" s="56" t="str">
        <f>IF(OR(J9="",J9=0),"",
IF(J9="Afecta Impacto",'2. Identificación del Riesgo'!$O$9,""))</f>
        <v/>
      </c>
      <c r="U9" s="56">
        <f>IFERROR(IF(S9="",0,S9-(S9*R9)),0)</f>
        <v>0.24</v>
      </c>
      <c r="V9" s="56">
        <f>IFERROR(IF(T9="",0,T9-(T9*R9)),0)</f>
        <v>0</v>
      </c>
      <c r="W9" s="14"/>
      <c r="X9" s="14"/>
      <c r="Y9" s="14"/>
      <c r="Z9" s="14"/>
      <c r="AA9" s="14"/>
      <c r="AB9" s="14"/>
      <c r="AC9" s="14"/>
      <c r="AD9" s="14"/>
      <c r="AE9" s="14"/>
      <c r="AF9" s="14"/>
      <c r="AG9" s="14"/>
      <c r="AH9" s="14"/>
      <c r="AI9" s="14"/>
      <c r="AJ9" s="14"/>
      <c r="AK9" s="14"/>
      <c r="AL9" s="14"/>
      <c r="AM9" s="14"/>
    </row>
    <row r="10" spans="1:39" ht="30.75" customHeight="1" x14ac:dyDescent="0.3">
      <c r="A10" s="113"/>
      <c r="B10" s="156"/>
      <c r="C10" s="136"/>
      <c r="D10" s="136"/>
      <c r="E10" s="52"/>
      <c r="F10" s="52"/>
      <c r="G10" s="52"/>
      <c r="H10" s="63" t="str">
        <f t="shared" ref="H10:H68" si="0">CONCATENATE(E10," ",F10," ",G10)</f>
        <v xml:space="preserve">  </v>
      </c>
      <c r="I10" s="49"/>
      <c r="J10" s="50" t="str">
        <f t="shared" ref="J10:J11" si="1">IF(OR(I10="Preventivo",I10="Detectivo"),"Afecta probabilidad",
IF(I10="Correctivo","Afecta Impacto",""))</f>
        <v/>
      </c>
      <c r="K10" s="49"/>
      <c r="L10" s="61"/>
      <c r="M10" s="61"/>
      <c r="N10" s="61"/>
      <c r="O10" s="61"/>
      <c r="P10" s="61"/>
      <c r="Q10" s="61"/>
      <c r="R10" s="51" t="str">
        <f t="shared" ref="R10:R68" si="2">IF(AND(I10="Preventivo",K10="Manual"),(0.25+0.15),
IF(AND(I10="Preventivo",K10="Automático"),(0.25+0.25),
IF(AND(I10="Detectivo",K10="Manual"),(0.15+0.15),
IF(AND(I10="Detectivo",K10="Automático"),(0.15+0.25),
IF(AND(I10="Correctivo",K10="Manual"),(0.1+0.15),
IF(AND(I10="Correctivo",K10="Automático"),(0.1+0.25),
IF(AND(I10="Sin Control",K10="Sin Control"),"",
IF(OR(I10="Sin Control",I10="",K10="Sin Control",K10=""),"",""))))))))</f>
        <v/>
      </c>
      <c r="S10" s="56" t="str">
        <f>IF(OR(J10="",J10=0),"",
IF(J10="Afecta probabilidad",
IF(J9="Afecta probabilidad",S9-(S9*R9),'2. Identificación del Riesgo'!$L$9),""))</f>
        <v/>
      </c>
      <c r="T10" s="56" t="str">
        <f>IF(OR(J10="",J10=0),"",
IF(J10="Afecta Impacto",
IF(J9="Afecta Impacto",T9-(T9*R9),'2. Identificación del Riesgo'!$O$9),""))</f>
        <v/>
      </c>
      <c r="U10" s="56">
        <f>IFERROR(IF(S10="",0,S10-(S10*R10)),0)</f>
        <v>0</v>
      </c>
      <c r="V10" s="56">
        <f>IFERROR(IF(T10="",0,T10-(T10*R10)),0)</f>
        <v>0</v>
      </c>
      <c r="W10" s="3"/>
      <c r="X10" s="3"/>
      <c r="Y10" s="3"/>
      <c r="Z10" s="3"/>
      <c r="AA10" s="3"/>
      <c r="AB10" s="3"/>
      <c r="AC10" s="3"/>
      <c r="AD10" s="3"/>
      <c r="AE10" s="3"/>
      <c r="AF10" s="3"/>
      <c r="AG10" s="3"/>
      <c r="AH10" s="3"/>
      <c r="AI10" s="3"/>
      <c r="AJ10" s="3"/>
      <c r="AK10" s="3"/>
      <c r="AL10" s="3"/>
      <c r="AM10" s="3"/>
    </row>
    <row r="11" spans="1:39" ht="30.75" customHeight="1" x14ac:dyDescent="0.3">
      <c r="A11" s="113"/>
      <c r="B11" s="156"/>
      <c r="C11" s="136"/>
      <c r="D11" s="136"/>
      <c r="E11" s="52"/>
      <c r="F11" s="52"/>
      <c r="G11" s="52"/>
      <c r="H11" s="63" t="str">
        <f t="shared" si="0"/>
        <v xml:space="preserve">  </v>
      </c>
      <c r="I11" s="49"/>
      <c r="J11" s="50" t="str">
        <f t="shared" si="1"/>
        <v/>
      </c>
      <c r="K11" s="49"/>
      <c r="L11" s="61"/>
      <c r="M11" s="61"/>
      <c r="N11" s="61"/>
      <c r="O11" s="61"/>
      <c r="P11" s="61"/>
      <c r="Q11" s="61"/>
      <c r="R11" s="51" t="str">
        <f t="shared" si="2"/>
        <v/>
      </c>
      <c r="S11" s="56" t="str">
        <f>IF(OR(J11="",J11=0),"",
IF(J11="Afecta probabilidad",
IF(J10="Afecta probabilidad",S10-(S10*R10),
IF(J9="Afecta probabilidad",S9-(S9*R9),'2. Identificación del Riesgo'!$L$9)),""))</f>
        <v/>
      </c>
      <c r="T11" s="56" t="str">
        <f>IF(OR(J11="",J11=0),"",
IF(J11="Afecta Impacto",
IF(J10="Afecta Impacto",T10-(T10*R10),
IF(J9="Afecta Impacto",T9-(T9*R9),'2. Identificación del Riesgo'!$O$9)),""))</f>
        <v/>
      </c>
      <c r="U11" s="56">
        <f>IFERROR(IF(S11="",0,S11-(S11*R11)),0)</f>
        <v>0</v>
      </c>
      <c r="V11" s="56">
        <f>IFERROR(IF(T11="",0,T11-(T11*R11)),0)</f>
        <v>0</v>
      </c>
      <c r="W11" s="3"/>
      <c r="X11" s="3"/>
      <c r="Y11" s="3"/>
      <c r="Z11" s="3"/>
      <c r="AA11" s="3"/>
      <c r="AB11" s="3"/>
      <c r="AC11" s="3"/>
      <c r="AD11" s="3"/>
      <c r="AE11" s="3"/>
      <c r="AF11" s="3"/>
      <c r="AG11" s="3"/>
      <c r="AH11" s="3"/>
      <c r="AI11" s="3"/>
      <c r="AJ11" s="3"/>
      <c r="AK11" s="3"/>
      <c r="AL11" s="3"/>
      <c r="AM11" s="3"/>
    </row>
    <row r="12" spans="1:39" ht="30.75" customHeight="1" x14ac:dyDescent="0.3">
      <c r="A12" s="113">
        <v>2</v>
      </c>
      <c r="B12" s="156" t="str">
        <f>IF(OR('2. Identificación del Riesgo'!H12:H14="Corrupción",'2. Identificación del Riesgo'!H12:H14="Lavado de Activos",'2. Identificación del Riesgo'!H12:H14="Financiación del Terrorismo",'2. Identificación del Riesgo'!H12:H14="Corrupción en Trámites, OPAs y Consultas de Acceso a la Información Pública"),"No aplica",
IF('2. Identificación del Riesgo'!H12:H14="","",
IF('2. Identificación del Riesgo'!H12:H14&lt;&gt;"Corrupción",'2. Identificación del Riesgo'!B12:B14)))</f>
        <v>Evaluación independiente</v>
      </c>
      <c r="C12" s="136" t="str">
        <f>IF(OR('2. Identificación del Riesgo'!H12:H14="Corrupción",'2. Identificación del Riesgo'!H12:H14="Lavado de Activos",'2. Identificación del Riesgo'!H12:H14="Financiación del Terrorismo",'2. Identificación del Riesgo'!H12:H14="Corrupción en Trámites, OPAs y Consultas de Acceso a la Información Pública"),"No aplica",
IF('2. Identificación del Riesgo'!H12:H14="","",
IF('2. Identificación del Riesgo'!H12:H14&lt;&gt;"Corrupción",'2. Identificación del Riesgo'!G12:G14)))</f>
        <v>Afectación reputacional por el incumplimiento en la ejecucion, comunicación y/o publicación de los informes de Auditoría Interna y seguimientos y desarrollo de los roles de la Oficina de Control Interno (Liderazgo estratégico, enfoque hacia la prevención, evaluación de la gestión del riesgo, relación con entes externos de control y el de evaluación y seguimiento) de acuerdo al Plan de Auditorías aprobado</v>
      </c>
      <c r="D12" s="136" t="str">
        <f>IF(OR('2. Identificación del Riesgo'!H12:H14="Corrupción",'2. Identificación del Riesgo'!H12:H14="Lavado de Activos",'2. Identificación del Riesgo'!H12:H14="Financiación del Terrorismo",'2. Identificación del Riesgo'!H12:H14="Corrupción en Trámites, OPAs y Consultas de Acceso a la Información Pública"),"No aplica",
IF('2. Identificación del Riesgo'!H12:H14="","",
IF('2. Identificación del Riesgo'!H12:H14&lt;&gt;"Corrupción",'2. Identificación del Riesgo'!H12:H14)))</f>
        <v>Gestión</v>
      </c>
      <c r="E12" s="52" t="s">
        <v>414</v>
      </c>
      <c r="F12" s="52" t="s">
        <v>415</v>
      </c>
      <c r="G12" s="52" t="s">
        <v>416</v>
      </c>
      <c r="H12" s="63" t="str">
        <f t="shared" si="0"/>
        <v xml:space="preserve">La Jefe de la Oficina de Control Interno y profesionales de la OCI  De manera quincenal, realizan ejercisios de autocontrol  con el fin de hacer seguimiento al cumplimeitno de las actividades del PAA,  detectar desviaciones en los avances y planificar las acciones requeridas para su cumplimiento En caso de identificar  riesgo de incumplimiento se evalua y se palnifican las acciones correctivas las cuales quedan documentadas como compromisos que son evaluados en la siguiente sesión de autocontrol </v>
      </c>
      <c r="I12" s="49" t="s">
        <v>57</v>
      </c>
      <c r="J12" s="50" t="str">
        <f t="shared" ref="J12:J14" si="3">IF(OR(I12="Preventivo",I12="Detectivo"),"Afecta probabilidad",
IF(I12="Correctivo","Afecta Impacto",""))</f>
        <v>Afecta probabilidad</v>
      </c>
      <c r="K12" s="49" t="s">
        <v>59</v>
      </c>
      <c r="L12" s="61" t="s">
        <v>60</v>
      </c>
      <c r="M12" s="61" t="s">
        <v>62</v>
      </c>
      <c r="N12" s="61" t="s">
        <v>63</v>
      </c>
      <c r="O12" s="61" t="s">
        <v>417</v>
      </c>
      <c r="P12" s="61" t="s">
        <v>418</v>
      </c>
      <c r="Q12" s="61" t="s">
        <v>419</v>
      </c>
      <c r="R12" s="51">
        <f t="shared" si="2"/>
        <v>0.4</v>
      </c>
      <c r="S12" s="56">
        <f>IF(OR(J12="",J12=0),"",
IF(J12="Afecta probabilidad",'2. Identificación del Riesgo'!$L$12,""))</f>
        <v>0.6</v>
      </c>
      <c r="T12" s="56" t="str">
        <f>IF(OR(J12="",J12=0),"",
IF(J12="Afecta Impacto",'2. Identificación del Riesgo'!$O$12,""))</f>
        <v/>
      </c>
      <c r="U12" s="56">
        <f>IFERROR(IF(S12="",0,S12-(S12*R12)),0)</f>
        <v>0.36</v>
      </c>
      <c r="V12" s="56">
        <f>IFERROR(IF(T12="",0,T12-(T12*R12)),0)</f>
        <v>0</v>
      </c>
      <c r="W12" s="3"/>
      <c r="X12" s="3"/>
      <c r="Y12" s="3"/>
      <c r="Z12" s="3"/>
      <c r="AA12" s="3"/>
      <c r="AB12" s="3"/>
      <c r="AC12" s="3"/>
      <c r="AD12" s="3"/>
      <c r="AE12" s="3"/>
      <c r="AF12" s="3"/>
      <c r="AG12" s="3"/>
      <c r="AH12" s="3"/>
      <c r="AI12" s="3"/>
      <c r="AJ12" s="3"/>
      <c r="AK12" s="3"/>
      <c r="AL12" s="3"/>
      <c r="AM12" s="3"/>
    </row>
    <row r="13" spans="1:39" ht="30.75" customHeight="1" x14ac:dyDescent="0.3">
      <c r="A13" s="113"/>
      <c r="B13" s="156"/>
      <c r="C13" s="136"/>
      <c r="D13" s="136"/>
      <c r="E13" s="52"/>
      <c r="F13" s="52"/>
      <c r="G13" s="52"/>
      <c r="H13" s="63" t="str">
        <f t="shared" si="0"/>
        <v xml:space="preserve">  </v>
      </c>
      <c r="I13" s="49"/>
      <c r="J13" s="50" t="str">
        <f t="shared" si="3"/>
        <v/>
      </c>
      <c r="K13" s="49"/>
      <c r="L13" s="61"/>
      <c r="M13" s="61"/>
      <c r="N13" s="61"/>
      <c r="O13" s="61"/>
      <c r="P13" s="61"/>
      <c r="Q13" s="61"/>
      <c r="R13" s="51" t="str">
        <f t="shared" si="2"/>
        <v/>
      </c>
      <c r="S13" s="56" t="str">
        <f>IF(OR(J13="",J13=0),"",
IF(J13="Afecta probabilidad",
IF(J12="Afecta probabilidad",S12-(S12*R12),'2. Identificación del Riesgo'!$L$12),""))</f>
        <v/>
      </c>
      <c r="T13" s="56" t="str">
        <f>IF(OR(J13="",J13=0),"",
IF(J13="Afecta Impacto",
IF(J12="Afecta Impacto",T12-(T12*R12),'2. Identificación del Riesgo'!$O$12),""))</f>
        <v/>
      </c>
      <c r="U13" s="56">
        <f t="shared" ref="U13:U14" si="4">IFERROR(IF(S13="",0,S13-(S13*R13)),0)</f>
        <v>0</v>
      </c>
      <c r="V13" s="56">
        <f t="shared" ref="V13:V14" si="5">IFERROR(IF(T13="",0,T13-(T13*R13)),0)</f>
        <v>0</v>
      </c>
      <c r="W13" s="3"/>
      <c r="X13" s="3"/>
      <c r="Y13" s="3"/>
      <c r="Z13" s="3"/>
      <c r="AA13" s="3"/>
      <c r="AB13" s="3"/>
      <c r="AC13" s="3"/>
      <c r="AD13" s="3"/>
      <c r="AE13" s="3"/>
      <c r="AF13" s="3"/>
      <c r="AG13" s="3"/>
      <c r="AH13" s="3"/>
      <c r="AI13" s="3"/>
      <c r="AJ13" s="3"/>
      <c r="AK13" s="3"/>
      <c r="AL13" s="3"/>
      <c r="AM13" s="3"/>
    </row>
    <row r="14" spans="1:39" ht="30.75" customHeight="1" x14ac:dyDescent="0.3">
      <c r="A14" s="113"/>
      <c r="B14" s="156"/>
      <c r="C14" s="136"/>
      <c r="D14" s="136"/>
      <c r="E14" s="52"/>
      <c r="F14" s="52"/>
      <c r="G14" s="52"/>
      <c r="H14" s="63" t="str">
        <f t="shared" si="0"/>
        <v xml:space="preserve">  </v>
      </c>
      <c r="I14" s="49"/>
      <c r="J14" s="50" t="str">
        <f t="shared" si="3"/>
        <v/>
      </c>
      <c r="K14" s="49"/>
      <c r="L14" s="61"/>
      <c r="M14" s="61"/>
      <c r="N14" s="61"/>
      <c r="O14" s="61"/>
      <c r="P14" s="61"/>
      <c r="Q14" s="61"/>
      <c r="R14" s="51" t="str">
        <f t="shared" si="2"/>
        <v/>
      </c>
      <c r="S14" s="56" t="str">
        <f>IF(OR(J14="",J14=0),"",
IF(J14="Afecta probabilidad",
IF(J13="Afecta probabilidad",S13-(S13*R13),
IF(J12="Afecta probabilidad",S12-(S12*R12),'2. Identificación del Riesgo'!$L$12)),""))</f>
        <v/>
      </c>
      <c r="T14" s="56" t="str">
        <f>IF(OR(J14="",J14=0),"",
IF(J14="Afecta Impacto",
IF(J13="Afecta Impacto",T13-(T13*R13),
IF(J12="Afecta Impacto",T12-(T12*R12),'2. Identificación del Riesgo'!$O$12)),""))</f>
        <v/>
      </c>
      <c r="U14" s="56">
        <f t="shared" si="4"/>
        <v>0</v>
      </c>
      <c r="V14" s="56">
        <f t="shared" si="5"/>
        <v>0</v>
      </c>
      <c r="W14" s="3"/>
      <c r="X14" s="3"/>
      <c r="Y14" s="3"/>
      <c r="Z14" s="3"/>
      <c r="AA14" s="3"/>
      <c r="AB14" s="3"/>
      <c r="AC14" s="3"/>
      <c r="AD14" s="3"/>
      <c r="AE14" s="3"/>
      <c r="AF14" s="3"/>
      <c r="AG14" s="3"/>
      <c r="AH14" s="3"/>
      <c r="AI14" s="3"/>
      <c r="AJ14" s="3"/>
      <c r="AK14" s="3"/>
      <c r="AL14" s="3"/>
      <c r="AM14" s="3"/>
    </row>
    <row r="15" spans="1:39" ht="30.75" customHeight="1" x14ac:dyDescent="0.3">
      <c r="A15" s="113">
        <v>3</v>
      </c>
      <c r="B15" s="156" t="str">
        <f>IF(OR('2. Identificación del Riesgo'!H15:H17="Corrupción",'2. Identificación del Riesgo'!H15:H17="Lavado de Activos",'2. Identificación del Riesgo'!H15:H17="Financiación del Terrorismo",'2. Identificación del Riesgo'!H15:H17="Corrupción en Trámites, OPAs y Consultas de Acceso a la Información Pública"),"No aplica",
IF('2. Identificación del Riesgo'!H15:H17="","",
IF('2. Identificación del Riesgo'!H15:H17&lt;&gt;"Corrupción",'2. Identificación del Riesgo'!B15:B17)))</f>
        <v>No aplica</v>
      </c>
      <c r="C15" s="136" t="str">
        <f>IF(OR('2. Identificación del Riesgo'!H15:H17="Corrupción",'2. Identificación del Riesgo'!H15:H17="Lavado de Activos",'2. Identificación del Riesgo'!H15:H17="Financiación del Terrorismo",'2. Identificación del Riesgo'!H15:H17="Corrupción en Trámites, OPAs y Consultas de Acceso a la Información Pública"),"No aplica",
IF('2. Identificación del Riesgo'!H15:H17="","",
IF('2. Identificación del Riesgo'!H15:H17&lt;&gt;"Corrupción",'2. Identificación del Riesgo'!G15:G17)))</f>
        <v>No aplica</v>
      </c>
      <c r="D15" s="136" t="str">
        <f>IF(OR('2. Identificación del Riesgo'!H15:H17="Corrupción",'2. Identificación del Riesgo'!H15:H17="Lavado de Activos",'2. Identificación del Riesgo'!H15:H17="Financiación del Terrorismo",'2. Identificación del Riesgo'!H15:H17="Corrupción en Trámites, OPAs y Consultas de Acceso a la Información Pública"),"No aplica",
IF('2. Identificación del Riesgo'!H15:H17="","",
IF('2. Identificación del Riesgo'!H15:H17&lt;&gt;"Corrupción",'2. Identificación del Riesgo'!H15:H17)))</f>
        <v>No aplica</v>
      </c>
      <c r="E15" s="52"/>
      <c r="F15" s="52"/>
      <c r="G15" s="52"/>
      <c r="H15" s="63" t="str">
        <f t="shared" si="0"/>
        <v xml:space="preserve">  </v>
      </c>
      <c r="I15" s="49"/>
      <c r="J15" s="50" t="str">
        <f t="shared" ref="J15:J17" si="6">IF(OR(I15="Preventivo",I15="Detectivo"),"Afecta probabilidad",
IF(I15="Correctivo","Afecta Impacto",""))</f>
        <v/>
      </c>
      <c r="K15" s="49"/>
      <c r="L15" s="61"/>
      <c r="M15" s="61"/>
      <c r="N15" s="61"/>
      <c r="O15" s="61"/>
      <c r="P15" s="61"/>
      <c r="Q15" s="61"/>
      <c r="R15" s="51" t="str">
        <f t="shared" si="2"/>
        <v/>
      </c>
      <c r="S15" s="56" t="str">
        <f>IF(OR(J15="",J15=0),"",
IF(J15="Afecta probabilidad",'2. Identificación del Riesgo'!$L$15,""))</f>
        <v/>
      </c>
      <c r="T15" s="56" t="str">
        <f>IF(OR(J15="",J15=0),"",
IF(J15="Afecta Impacto",'2. Identificación del Riesgo'!$O$15,""))</f>
        <v/>
      </c>
      <c r="U15" s="56">
        <f>IFERROR(IF(S15="",0,S15-(S15*R15)),0)</f>
        <v>0</v>
      </c>
      <c r="V15" s="56">
        <f>IFERROR(IF(T15="",0,T15-(T15*R15)),0)</f>
        <v>0</v>
      </c>
      <c r="W15" s="3"/>
      <c r="X15" s="3"/>
      <c r="Y15" s="3"/>
      <c r="Z15" s="3"/>
      <c r="AA15" s="3"/>
      <c r="AB15" s="3"/>
      <c r="AC15" s="3"/>
      <c r="AD15" s="3"/>
      <c r="AE15" s="3"/>
      <c r="AF15" s="3"/>
      <c r="AG15" s="3"/>
      <c r="AH15" s="3"/>
      <c r="AI15" s="3"/>
      <c r="AJ15" s="3"/>
      <c r="AK15" s="3"/>
      <c r="AL15" s="3"/>
      <c r="AM15" s="3"/>
    </row>
    <row r="16" spans="1:39" ht="30.75" customHeight="1" x14ac:dyDescent="0.3">
      <c r="A16" s="113"/>
      <c r="B16" s="156"/>
      <c r="C16" s="136"/>
      <c r="D16" s="136"/>
      <c r="E16" s="52"/>
      <c r="F16" s="52"/>
      <c r="G16" s="52"/>
      <c r="H16" s="63" t="str">
        <f t="shared" si="0"/>
        <v xml:space="preserve">  </v>
      </c>
      <c r="I16" s="49"/>
      <c r="J16" s="50" t="str">
        <f t="shared" si="6"/>
        <v/>
      </c>
      <c r="K16" s="49"/>
      <c r="L16" s="61"/>
      <c r="M16" s="61"/>
      <c r="N16" s="61"/>
      <c r="O16" s="61"/>
      <c r="P16" s="61"/>
      <c r="Q16" s="61"/>
      <c r="R16" s="51" t="str">
        <f t="shared" si="2"/>
        <v/>
      </c>
      <c r="S16" s="56" t="str">
        <f>IF(OR(J16="",J16=0),"",
IF(J16="Afecta probabilidad",
IF(J15="Afecta probabilidad",S15-(S15*R15),'2. Identificación del Riesgo'!$L$15),""))</f>
        <v/>
      </c>
      <c r="T16" s="56" t="str">
        <f>IF(OR(J16="",J16=0),"",
IF(J16="Afecta Impacto",
IF(J15="Afecta Impacto",T15-(T15*R15),'2. Identificación del Riesgo'!$O$15),""))</f>
        <v/>
      </c>
      <c r="U16" s="56">
        <f t="shared" ref="U16:U17" si="7">IFERROR(IF(S16="",0,S16-(S16*R16)),0)</f>
        <v>0</v>
      </c>
      <c r="V16" s="56">
        <f t="shared" ref="V16:V17" si="8">IFERROR(IF(T16="",0,T16-(T16*R16)),0)</f>
        <v>0</v>
      </c>
      <c r="W16" s="3"/>
      <c r="X16" s="3"/>
      <c r="Y16" s="3"/>
      <c r="Z16" s="3"/>
      <c r="AA16" s="3"/>
      <c r="AB16" s="3"/>
      <c r="AC16" s="3"/>
      <c r="AD16" s="3"/>
      <c r="AE16" s="3"/>
      <c r="AF16" s="3"/>
      <c r="AG16" s="3"/>
      <c r="AH16" s="3"/>
      <c r="AI16" s="3"/>
      <c r="AJ16" s="3"/>
      <c r="AK16" s="3"/>
      <c r="AL16" s="3"/>
      <c r="AM16" s="3"/>
    </row>
    <row r="17" spans="1:39" ht="30.75" customHeight="1" x14ac:dyDescent="0.3">
      <c r="A17" s="113"/>
      <c r="B17" s="156"/>
      <c r="C17" s="136"/>
      <c r="D17" s="136"/>
      <c r="E17" s="52"/>
      <c r="F17" s="52"/>
      <c r="G17" s="52"/>
      <c r="H17" s="63" t="str">
        <f t="shared" si="0"/>
        <v xml:space="preserve">  </v>
      </c>
      <c r="I17" s="49"/>
      <c r="J17" s="50" t="str">
        <f t="shared" si="6"/>
        <v/>
      </c>
      <c r="K17" s="49"/>
      <c r="L17" s="61"/>
      <c r="M17" s="61"/>
      <c r="N17" s="61"/>
      <c r="O17" s="61"/>
      <c r="P17" s="61"/>
      <c r="Q17" s="61"/>
      <c r="R17" s="51" t="str">
        <f t="shared" si="2"/>
        <v/>
      </c>
      <c r="S17" s="56" t="str">
        <f>IF(OR(J17="",J17=0),"",
IF(J17="Afecta probabilidad",
IF(J16="Afecta probabilidad",S16-(S16*R16),
IF(J15="Afecta probabilidad",S15-(S15*R15),'2. Identificación del Riesgo'!$L$15)),""))</f>
        <v/>
      </c>
      <c r="T17" s="56" t="str">
        <f>IF(OR(J17="",J17=0),"",
IF(J17="Afecta Impacto",
IF(J16="Afecta Impacto",T16-(T16*R16),
IF(J15="Afecta Impacto",T15-(T15*R15),'2. Identificación del Riesgo'!$O$15)),""))</f>
        <v/>
      </c>
      <c r="U17" s="56">
        <f t="shared" si="7"/>
        <v>0</v>
      </c>
      <c r="V17" s="56">
        <f t="shared" si="8"/>
        <v>0</v>
      </c>
      <c r="W17" s="3"/>
      <c r="X17" s="3"/>
      <c r="Y17" s="3"/>
      <c r="Z17" s="3"/>
      <c r="AA17" s="3"/>
      <c r="AB17" s="3"/>
      <c r="AC17" s="3"/>
      <c r="AD17" s="3"/>
      <c r="AE17" s="3"/>
      <c r="AF17" s="3"/>
      <c r="AG17" s="3"/>
      <c r="AH17" s="3"/>
      <c r="AI17" s="3"/>
      <c r="AJ17" s="3"/>
      <c r="AK17" s="3"/>
      <c r="AL17" s="3"/>
      <c r="AM17" s="3"/>
    </row>
    <row r="18" spans="1:39" ht="30.75" customHeight="1" x14ac:dyDescent="0.3">
      <c r="A18" s="113">
        <v>4</v>
      </c>
      <c r="B18" s="156" t="str">
        <f>IF(OR('2. Identificación del Riesgo'!H18:H20="Corrupción",'2. Identificación del Riesgo'!H18:H20="Lavado de Activos",'2. Identificación del Riesgo'!H18:H20="Financiación del Terrorismo",'2. Identificación del Riesgo'!H18:H20="Corrupción en Trámites, OPAs y Consultas de Acceso a la Información Pública"),"No aplica",
IF('2. Identificación del Riesgo'!H18:H20="","",
IF('2. Identificación del Riesgo'!H18:H20&lt;&gt;"Corrupción",'2. Identificación del Riesgo'!B18:B20)))</f>
        <v/>
      </c>
      <c r="C18" s="136" t="str">
        <f>IF(OR('2. Identificación del Riesgo'!H18:H20="Corrupción",'2. Identificación del Riesgo'!H18:H20="Lavado de Activos",'2. Identificación del Riesgo'!H18:H20="Financiación del Terrorismo",'2. Identificación del Riesgo'!H18:H20="Corrupción en Trámites, OPAs y Consultas de Acceso a la Información Pública"),"No aplica",
IF('2. Identificación del Riesgo'!H18:H20="","",
IF('2. Identificación del Riesgo'!H18:H20&lt;&gt;"Corrupción",'2. Identificación del Riesgo'!G18:G20)))</f>
        <v/>
      </c>
      <c r="D18" s="136" t="str">
        <f>IF(OR('2. Identificación del Riesgo'!H18:H20="Corrupción",'2. Identificación del Riesgo'!H18:H20="Lavado de Activos",'2. Identificación del Riesgo'!H18:H20="Financiación del Terrorismo",'2. Identificación del Riesgo'!H18:H20="Corrupción en Trámites, OPAs y Consultas de Acceso a la Información Pública"),"No aplica",
IF('2. Identificación del Riesgo'!H18:H20="","",
IF('2. Identificación del Riesgo'!H18:H20&lt;&gt;"Corrupción",'2. Identificación del Riesgo'!H18:H20)))</f>
        <v/>
      </c>
      <c r="E18" s="52"/>
      <c r="F18" s="52"/>
      <c r="G18" s="52"/>
      <c r="H18" s="63" t="str">
        <f t="shared" si="0"/>
        <v xml:space="preserve">  </v>
      </c>
      <c r="I18" s="49"/>
      <c r="J18" s="50" t="str">
        <f t="shared" ref="J18:J20" si="9">IF(OR(I18="Preventivo",I18="Detectivo"),"Afecta probabilidad",
IF(I18="Correctivo","Afecta Impacto",""))</f>
        <v/>
      </c>
      <c r="K18" s="49"/>
      <c r="L18" s="61"/>
      <c r="M18" s="61"/>
      <c r="N18" s="61"/>
      <c r="O18" s="61"/>
      <c r="P18" s="61"/>
      <c r="Q18" s="61"/>
      <c r="R18" s="51" t="str">
        <f t="shared" si="2"/>
        <v/>
      </c>
      <c r="S18" s="56" t="str">
        <f>IF(OR(J18="",J18=0),"",
IF(J18="Afecta probabilidad",'2. Identificación del Riesgo'!$L$18,""))</f>
        <v/>
      </c>
      <c r="T18" s="56" t="str">
        <f>IF(OR(J18="",J18=0),"",
IF(J18="Afecta Impacto",'2. Identificación del Riesgo'!$O$18,""))</f>
        <v/>
      </c>
      <c r="U18" s="56">
        <f>IFERROR(IF(S18="",0,S18-(S18*R18)),0)</f>
        <v>0</v>
      </c>
      <c r="V18" s="56">
        <f>IFERROR(IF(T18="",0,T18-(T18*R18)),0)</f>
        <v>0</v>
      </c>
      <c r="W18" s="3"/>
      <c r="X18" s="3"/>
      <c r="Y18" s="3"/>
      <c r="Z18" s="3"/>
      <c r="AA18" s="3"/>
      <c r="AB18" s="3"/>
      <c r="AC18" s="3"/>
      <c r="AD18" s="3"/>
      <c r="AE18" s="3"/>
      <c r="AF18" s="3"/>
      <c r="AG18" s="3"/>
      <c r="AH18" s="3"/>
      <c r="AI18" s="3"/>
      <c r="AJ18" s="3"/>
      <c r="AK18" s="3"/>
      <c r="AL18" s="3"/>
      <c r="AM18" s="3"/>
    </row>
    <row r="19" spans="1:39" ht="30.75" customHeight="1" x14ac:dyDescent="0.3">
      <c r="A19" s="113"/>
      <c r="B19" s="156"/>
      <c r="C19" s="136"/>
      <c r="D19" s="136"/>
      <c r="E19" s="52"/>
      <c r="F19" s="52"/>
      <c r="G19" s="52"/>
      <c r="H19" s="63" t="str">
        <f t="shared" si="0"/>
        <v xml:space="preserve">  </v>
      </c>
      <c r="I19" s="49"/>
      <c r="J19" s="50" t="str">
        <f t="shared" si="9"/>
        <v/>
      </c>
      <c r="K19" s="49"/>
      <c r="L19" s="61"/>
      <c r="M19" s="61"/>
      <c r="N19" s="61"/>
      <c r="O19" s="61"/>
      <c r="P19" s="61"/>
      <c r="Q19" s="61"/>
      <c r="R19" s="51" t="str">
        <f t="shared" si="2"/>
        <v/>
      </c>
      <c r="S19" s="56" t="str">
        <f>IF(OR(J19="",J19=0),"",
IF(J19="Afecta probabilidad",
IF(J18="Afecta probabilidad",S18-(S18*R18),'2. Identificación del Riesgo'!$L$18),""))</f>
        <v/>
      </c>
      <c r="T19" s="56" t="str">
        <f>IF(OR(J19="",J19=0),"",
IF(J19="Afecta Impacto",
IF(J18="Afecta Impacto",T18-(T18*R18),'2. Identificación del Riesgo'!$O$18),""))</f>
        <v/>
      </c>
      <c r="U19" s="56">
        <f t="shared" ref="U19:U20" si="10">IFERROR(IF(S19="",0,S19-(S19*R19)),0)</f>
        <v>0</v>
      </c>
      <c r="V19" s="56">
        <f t="shared" ref="V19:V20" si="11">IFERROR(IF(T19="",0,T19-(T19*R19)),0)</f>
        <v>0</v>
      </c>
      <c r="W19" s="3"/>
      <c r="X19" s="3"/>
      <c r="Y19" s="3"/>
      <c r="Z19" s="3"/>
      <c r="AA19" s="3"/>
      <c r="AB19" s="3"/>
      <c r="AC19" s="3"/>
      <c r="AD19" s="3"/>
      <c r="AE19" s="3"/>
      <c r="AF19" s="3"/>
      <c r="AG19" s="3"/>
      <c r="AH19" s="3"/>
      <c r="AI19" s="3"/>
      <c r="AJ19" s="3"/>
      <c r="AK19" s="3"/>
      <c r="AL19" s="3"/>
      <c r="AM19" s="3"/>
    </row>
    <row r="20" spans="1:39" ht="30.75" customHeight="1" x14ac:dyDescent="0.3">
      <c r="A20" s="113"/>
      <c r="B20" s="156"/>
      <c r="C20" s="136"/>
      <c r="D20" s="136"/>
      <c r="E20" s="52"/>
      <c r="F20" s="52"/>
      <c r="G20" s="52"/>
      <c r="H20" s="63" t="str">
        <f t="shared" si="0"/>
        <v xml:space="preserve">  </v>
      </c>
      <c r="I20" s="49"/>
      <c r="J20" s="50" t="str">
        <f t="shared" si="9"/>
        <v/>
      </c>
      <c r="K20" s="49"/>
      <c r="L20" s="61"/>
      <c r="M20" s="61"/>
      <c r="N20" s="61"/>
      <c r="O20" s="61"/>
      <c r="P20" s="61"/>
      <c r="Q20" s="61"/>
      <c r="R20" s="51" t="str">
        <f t="shared" si="2"/>
        <v/>
      </c>
      <c r="S20" s="56" t="str">
        <f>IF(OR(J20="",J20=0),"",
IF(J20="Afecta probabilidad",
IF(J19="Afecta probabilidad",S19-(S19*R19),
IF(J18="Afecta probabilidad",S18-(S18*R18),'2. Identificación del Riesgo'!$L$18)),""))</f>
        <v/>
      </c>
      <c r="T20" s="56" t="str">
        <f>IF(OR(J20="",J20=0),"",
IF(J20="Afecta Impacto",
IF(J19="Afecta Impacto",T19-(T19*R19),
IF(J18="Afecta Impacto",T18-(T18*R18),'2. Identificación del Riesgo'!$O$18)),""))</f>
        <v/>
      </c>
      <c r="U20" s="56">
        <f t="shared" si="10"/>
        <v>0</v>
      </c>
      <c r="V20" s="56">
        <f t="shared" si="11"/>
        <v>0</v>
      </c>
      <c r="W20" s="3"/>
      <c r="X20" s="3"/>
      <c r="Y20" s="3"/>
      <c r="Z20" s="3"/>
      <c r="AA20" s="3"/>
      <c r="AB20" s="3"/>
      <c r="AC20" s="3"/>
      <c r="AD20" s="3"/>
      <c r="AE20" s="3"/>
      <c r="AF20" s="3"/>
      <c r="AG20" s="3"/>
      <c r="AH20" s="3"/>
      <c r="AI20" s="3"/>
      <c r="AJ20" s="3"/>
      <c r="AK20" s="3"/>
      <c r="AL20" s="3"/>
      <c r="AM20" s="3"/>
    </row>
    <row r="21" spans="1:39" ht="30.75" customHeight="1" x14ac:dyDescent="0.3">
      <c r="A21" s="113">
        <v>5</v>
      </c>
      <c r="B21" s="156" t="str">
        <f>IF(OR('2. Identificación del Riesgo'!H21:H23="Corrupción",'2. Identificación del Riesgo'!H21:H23="Lavado de Activos",'2. Identificación del Riesgo'!H21:H23="Financiación del Terrorismo",'2. Identificación del Riesgo'!H21:H23="Corrupción en Trámites, OPAs y Consultas de Acceso a la Información Pública"),"No aplica",
IF('2. Identificación del Riesgo'!H21:H23="","",
IF('2. Identificación del Riesgo'!H21:H23&lt;&gt;"Corrupción",'2. Identificación del Riesgo'!B21:B23)))</f>
        <v/>
      </c>
      <c r="C21" s="136" t="str">
        <f>IF(OR('2. Identificación del Riesgo'!H21:H23="Corrupción",'2. Identificación del Riesgo'!H21:H23="Lavado de Activos",'2. Identificación del Riesgo'!H21:H23="Financiación del Terrorismo",'2. Identificación del Riesgo'!H21:H23="Corrupción en Trámites, OPAs y Consultas de Acceso a la Información Pública"),"No aplica",
IF('2. Identificación del Riesgo'!H21:H23="","",
IF('2. Identificación del Riesgo'!H21:H23&lt;&gt;"Corrupción",'2. Identificación del Riesgo'!G21:G23)))</f>
        <v/>
      </c>
      <c r="D21" s="136" t="str">
        <f>IF(OR('2. Identificación del Riesgo'!H21:H23="Corrupción",'2. Identificación del Riesgo'!H21:H23="Lavado de Activos",'2. Identificación del Riesgo'!H21:H23="Financiación del Terrorismo",'2. Identificación del Riesgo'!H21:H23="Corrupción en Trámites, OPAs y Consultas de Acceso a la Información Pública"),"No aplica",
IF('2. Identificación del Riesgo'!H21:H23="","",
IF('2. Identificación del Riesgo'!H21:H23&lt;&gt;"Corrupción",'2. Identificación del Riesgo'!H21:H23)))</f>
        <v/>
      </c>
      <c r="E21" s="52"/>
      <c r="F21" s="52"/>
      <c r="G21" s="52"/>
      <c r="H21" s="63" t="str">
        <f t="shared" si="0"/>
        <v xml:space="preserve">  </v>
      </c>
      <c r="I21" s="49"/>
      <c r="J21" s="50" t="str">
        <f t="shared" ref="J21:J23" si="12">IF(OR(I21="Preventivo",I21="Detectivo"),"Afecta probabilidad",
IF(I21="Correctivo","Afecta Impacto",""))</f>
        <v/>
      </c>
      <c r="K21" s="49"/>
      <c r="L21" s="61"/>
      <c r="M21" s="61"/>
      <c r="N21" s="61"/>
      <c r="O21" s="61"/>
      <c r="P21" s="61"/>
      <c r="Q21" s="61"/>
      <c r="R21" s="51" t="str">
        <f t="shared" si="2"/>
        <v/>
      </c>
      <c r="S21" s="56" t="str">
        <f>IF(OR(J21="",J21=0),"",
IF(J21="Afecta probabilidad",'2. Identificación del Riesgo'!$L$21,""))</f>
        <v/>
      </c>
      <c r="T21" s="56" t="str">
        <f>IF(OR(J21="",J21=0),"",
IF(J21="Afecta Impacto",'2. Identificación del Riesgo'!$O$21,""))</f>
        <v/>
      </c>
      <c r="U21" s="56">
        <f>IFERROR(IF(S21="",0,S21-(S21*R21)),0)</f>
        <v>0</v>
      </c>
      <c r="V21" s="56">
        <f>IFERROR(IF(T21="",0,T21-(T21*R21)),0)</f>
        <v>0</v>
      </c>
      <c r="W21" s="3"/>
      <c r="X21" s="3"/>
      <c r="Y21" s="3"/>
      <c r="Z21" s="3"/>
      <c r="AA21" s="3"/>
      <c r="AB21" s="3"/>
      <c r="AC21" s="3"/>
      <c r="AD21" s="3"/>
      <c r="AE21" s="3"/>
      <c r="AF21" s="3"/>
      <c r="AG21" s="3"/>
      <c r="AH21" s="3"/>
      <c r="AI21" s="3"/>
      <c r="AJ21" s="3"/>
      <c r="AK21" s="3"/>
      <c r="AL21" s="3"/>
      <c r="AM21" s="3"/>
    </row>
    <row r="22" spans="1:39" ht="30.75" customHeight="1" x14ac:dyDescent="0.3">
      <c r="A22" s="113"/>
      <c r="B22" s="156"/>
      <c r="C22" s="136"/>
      <c r="D22" s="136"/>
      <c r="E22" s="52"/>
      <c r="F22" s="52"/>
      <c r="G22" s="52"/>
      <c r="H22" s="63" t="str">
        <f t="shared" si="0"/>
        <v xml:space="preserve">  </v>
      </c>
      <c r="I22" s="49"/>
      <c r="J22" s="50" t="str">
        <f t="shared" si="12"/>
        <v/>
      </c>
      <c r="K22" s="49"/>
      <c r="L22" s="61"/>
      <c r="M22" s="61"/>
      <c r="N22" s="61"/>
      <c r="O22" s="61"/>
      <c r="P22" s="61"/>
      <c r="Q22" s="61"/>
      <c r="R22" s="51" t="str">
        <f t="shared" si="2"/>
        <v/>
      </c>
      <c r="S22" s="56" t="str">
        <f>IF(OR(J22="",J22=0),"",
IF(J22="Afecta probabilidad",
IF(J21="Afecta probabilidad",S21-(S21*R21),'2. Identificación del Riesgo'!$L$21),""))</f>
        <v/>
      </c>
      <c r="T22" s="56" t="str">
        <f>IF(OR(J22="",J22=0),"",
IF(J22="Afecta Impacto",
IF(J21="Afecta Impacto",T21-(T21*R21),'2. Identificación del Riesgo'!$O$21),""))</f>
        <v/>
      </c>
      <c r="U22" s="56">
        <f t="shared" ref="U22:U23" si="13">IFERROR(IF(S22="",0,S22-(S22*R22)),0)</f>
        <v>0</v>
      </c>
      <c r="V22" s="56">
        <f t="shared" ref="V22:V23" si="14">IFERROR(IF(T22="",0,T22-(T22*R22)),0)</f>
        <v>0</v>
      </c>
      <c r="W22" s="3"/>
      <c r="X22" s="3"/>
      <c r="Y22" s="3"/>
      <c r="Z22" s="3"/>
      <c r="AA22" s="3"/>
      <c r="AB22" s="3"/>
      <c r="AC22" s="3"/>
      <c r="AD22" s="3"/>
      <c r="AE22" s="3"/>
      <c r="AF22" s="3"/>
      <c r="AG22" s="3"/>
      <c r="AH22" s="3"/>
      <c r="AI22" s="3"/>
      <c r="AJ22" s="3"/>
      <c r="AK22" s="3"/>
      <c r="AL22" s="3"/>
      <c r="AM22" s="3"/>
    </row>
    <row r="23" spans="1:39" ht="30.75" customHeight="1" x14ac:dyDescent="0.3">
      <c r="A23" s="113"/>
      <c r="B23" s="156"/>
      <c r="C23" s="136"/>
      <c r="D23" s="136"/>
      <c r="E23" s="52"/>
      <c r="F23" s="52"/>
      <c r="G23" s="52"/>
      <c r="H23" s="63" t="str">
        <f t="shared" si="0"/>
        <v xml:space="preserve">  </v>
      </c>
      <c r="I23" s="49"/>
      <c r="J23" s="50" t="str">
        <f t="shared" si="12"/>
        <v/>
      </c>
      <c r="K23" s="49"/>
      <c r="L23" s="61"/>
      <c r="M23" s="61"/>
      <c r="N23" s="61"/>
      <c r="O23" s="61"/>
      <c r="P23" s="61"/>
      <c r="Q23" s="61"/>
      <c r="R23" s="51" t="str">
        <f t="shared" si="2"/>
        <v/>
      </c>
      <c r="S23" s="56" t="str">
        <f>IF(OR(J23="",J23=0),"",
IF(J23="Afecta probabilidad",
IF(J22="Afecta probabilidad",S22-(S22*R22),
IF(J21="Afecta probabilidad",S21-(S21*R21),'2. Identificación del Riesgo'!$L$21)),""))</f>
        <v/>
      </c>
      <c r="T23" s="56" t="str">
        <f>IF(OR(J23="",J23=0),"",
IF(J23="Afecta Impacto",
IF(J22="Afecta Impacto",T22-(T22*R22),
IF(J21="Afecta Impacto",T21-(T21*R21),'2. Identificación del Riesgo'!$O$21)),""))</f>
        <v/>
      </c>
      <c r="U23" s="56">
        <f t="shared" si="13"/>
        <v>0</v>
      </c>
      <c r="V23" s="56">
        <f t="shared" si="14"/>
        <v>0</v>
      </c>
      <c r="W23" s="3"/>
      <c r="X23" s="3"/>
      <c r="Y23" s="3"/>
      <c r="Z23" s="3"/>
      <c r="AA23" s="3"/>
      <c r="AB23" s="3"/>
      <c r="AC23" s="3"/>
      <c r="AD23" s="3"/>
      <c r="AE23" s="3"/>
      <c r="AF23" s="3"/>
      <c r="AG23" s="3"/>
      <c r="AH23" s="3"/>
      <c r="AI23" s="3"/>
      <c r="AJ23" s="3"/>
      <c r="AK23" s="3"/>
      <c r="AL23" s="3"/>
      <c r="AM23" s="3"/>
    </row>
    <row r="24" spans="1:39" ht="30.75" customHeight="1" x14ac:dyDescent="0.3">
      <c r="A24" s="113">
        <v>6</v>
      </c>
      <c r="B24" s="156" t="str">
        <f>IF(OR('2. Identificación del Riesgo'!H24:H26="Corrupción",'2. Identificación del Riesgo'!H24:H26="Lavado de Activos",'2. Identificación del Riesgo'!H24:H26="Financiación del Terrorismo",'2. Identificación del Riesgo'!H24:H26="Corrupción en Trámites, OPAs y Consultas de Acceso a la Información Pública"),"No aplica",
IF('2. Identificación del Riesgo'!H24:H26="","",
IF('2. Identificación del Riesgo'!H24:H26&lt;&gt;"Corrupción",'2. Identificación del Riesgo'!B24:B26)))</f>
        <v/>
      </c>
      <c r="C24" s="136" t="str">
        <f>IF(OR('2. Identificación del Riesgo'!H24:H26="Corrupción",'2. Identificación del Riesgo'!H24:H26="Lavado de Activos",'2. Identificación del Riesgo'!H24:H26="Financiación del Terrorismo",'2. Identificación del Riesgo'!H24:H26="Corrupción en Trámites, OPAs y Consultas de Acceso a la Información Pública"),"No aplica",
IF('2. Identificación del Riesgo'!H24:H26="","",
IF('2. Identificación del Riesgo'!H24:H26&lt;&gt;"Corrupción",'2. Identificación del Riesgo'!G24:G26)))</f>
        <v/>
      </c>
      <c r="D24" s="136" t="str">
        <f>IF(OR('2. Identificación del Riesgo'!H24:H26="Corrupción",'2. Identificación del Riesgo'!H24:H26="Lavado de Activos",'2. Identificación del Riesgo'!H24:H26="Financiación del Terrorismo",'2. Identificación del Riesgo'!H24:H26="Corrupción en Trámites, OPAs y Consultas de Acceso a la Información Pública"),"No aplica",
IF('2. Identificación del Riesgo'!H24:H26="","",
IF('2. Identificación del Riesgo'!H24:H26&lt;&gt;"Corrupción",'2. Identificación del Riesgo'!H24:H26)))</f>
        <v/>
      </c>
      <c r="E24" s="52"/>
      <c r="F24" s="52"/>
      <c r="G24" s="52"/>
      <c r="H24" s="63" t="str">
        <f t="shared" si="0"/>
        <v xml:space="preserve">  </v>
      </c>
      <c r="I24" s="49"/>
      <c r="J24" s="50" t="str">
        <f t="shared" ref="J24:J26" si="15">IF(OR(I24="Preventivo",I24="Detectivo"),"Afecta probabilidad",
IF(I24="Correctivo","Afecta Impacto",""))</f>
        <v/>
      </c>
      <c r="K24" s="49"/>
      <c r="L24" s="61"/>
      <c r="M24" s="61"/>
      <c r="N24" s="61"/>
      <c r="O24" s="61"/>
      <c r="P24" s="61"/>
      <c r="Q24" s="61"/>
      <c r="R24" s="51" t="str">
        <f t="shared" si="2"/>
        <v/>
      </c>
      <c r="S24" s="56" t="str">
        <f>IF(OR(J24="",J24=0),"",
IF(J24="Afecta probabilidad",'2. Identificación del Riesgo'!$L$24,""))</f>
        <v/>
      </c>
      <c r="T24" s="56" t="str">
        <f>IF(OR(J24="",J24=0),"",
IF(J24="Afecta Impacto",'2. Identificación del Riesgo'!$O$24,""))</f>
        <v/>
      </c>
      <c r="U24" s="56">
        <f>IFERROR(IF(S24="",0,S24-(S24*R24)),0)</f>
        <v>0</v>
      </c>
      <c r="V24" s="56">
        <f>IFERROR(IF(T24="",0,T24-(T24*R24)),0)</f>
        <v>0</v>
      </c>
      <c r="W24" s="3"/>
      <c r="X24" s="3"/>
      <c r="Y24" s="3"/>
      <c r="Z24" s="3"/>
      <c r="AA24" s="3"/>
      <c r="AB24" s="3"/>
      <c r="AC24" s="3"/>
      <c r="AD24" s="3"/>
      <c r="AE24" s="3"/>
      <c r="AF24" s="3"/>
      <c r="AG24" s="3"/>
      <c r="AH24" s="3"/>
      <c r="AI24" s="3"/>
      <c r="AJ24" s="3"/>
      <c r="AK24" s="3"/>
      <c r="AL24" s="3"/>
      <c r="AM24" s="3"/>
    </row>
    <row r="25" spans="1:39" ht="30.75" customHeight="1" x14ac:dyDescent="0.3">
      <c r="A25" s="113"/>
      <c r="B25" s="156"/>
      <c r="C25" s="136"/>
      <c r="D25" s="136"/>
      <c r="E25" s="52"/>
      <c r="F25" s="52"/>
      <c r="G25" s="52"/>
      <c r="H25" s="63" t="str">
        <f t="shared" si="0"/>
        <v xml:space="preserve">  </v>
      </c>
      <c r="I25" s="49"/>
      <c r="J25" s="50" t="str">
        <f t="shared" si="15"/>
        <v/>
      </c>
      <c r="K25" s="49"/>
      <c r="L25" s="61"/>
      <c r="M25" s="61"/>
      <c r="N25" s="61"/>
      <c r="O25" s="61"/>
      <c r="P25" s="61"/>
      <c r="Q25" s="61"/>
      <c r="R25" s="51" t="str">
        <f t="shared" si="2"/>
        <v/>
      </c>
      <c r="S25" s="56" t="str">
        <f>IF(OR(J25="",J25=0),"",
IF(J25="Afecta probabilidad",
IF(J24="Afecta probabilidad",S24-(S24*R24),'2. Identificación del Riesgo'!$L$24),""))</f>
        <v/>
      </c>
      <c r="T25" s="56" t="str">
        <f>IF(OR(J25="",J25=0),"",
IF(J25="Afecta Impacto",
IF(J24="Afecta Impacto",T24-(T24*R24),'2. Identificación del Riesgo'!$O$24),""))</f>
        <v/>
      </c>
      <c r="U25" s="56">
        <f t="shared" ref="U25:U26" si="16">IFERROR(IF(S25="",0,S25-(S25*R25)),0)</f>
        <v>0</v>
      </c>
      <c r="V25" s="56">
        <f t="shared" ref="V25:V26" si="17">IFERROR(IF(T25="",0,T25-(T25*R25)),0)</f>
        <v>0</v>
      </c>
      <c r="W25" s="3"/>
      <c r="X25" s="3"/>
      <c r="Y25" s="3"/>
      <c r="Z25" s="3"/>
      <c r="AA25" s="3"/>
      <c r="AB25" s="3"/>
      <c r="AC25" s="3"/>
      <c r="AD25" s="3"/>
      <c r="AE25" s="3"/>
      <c r="AF25" s="3"/>
      <c r="AG25" s="3"/>
      <c r="AH25" s="3"/>
      <c r="AI25" s="3"/>
      <c r="AJ25" s="3"/>
      <c r="AK25" s="3"/>
      <c r="AL25" s="3"/>
      <c r="AM25" s="3"/>
    </row>
    <row r="26" spans="1:39" ht="30.75" customHeight="1" x14ac:dyDescent="0.3">
      <c r="A26" s="113"/>
      <c r="B26" s="156"/>
      <c r="C26" s="136"/>
      <c r="D26" s="136"/>
      <c r="E26" s="52"/>
      <c r="F26" s="52"/>
      <c r="G26" s="52"/>
      <c r="H26" s="63" t="str">
        <f t="shared" si="0"/>
        <v xml:space="preserve">  </v>
      </c>
      <c r="I26" s="49"/>
      <c r="J26" s="50" t="str">
        <f t="shared" si="15"/>
        <v/>
      </c>
      <c r="K26" s="49"/>
      <c r="L26" s="61"/>
      <c r="M26" s="61"/>
      <c r="N26" s="61"/>
      <c r="O26" s="61"/>
      <c r="P26" s="61"/>
      <c r="Q26" s="61"/>
      <c r="R26" s="51" t="str">
        <f t="shared" si="2"/>
        <v/>
      </c>
      <c r="S26" s="56" t="str">
        <f>IF(OR(J26="",J26=0),"",
IF(J26="Afecta probabilidad",
IF(J25="Afecta probabilidad",S25-(S25*R25),
IF(J24="Afecta probabilidad",S24-(S24*R24),'2. Identificación del Riesgo'!$L$24)),""))</f>
        <v/>
      </c>
      <c r="T26" s="56" t="str">
        <f>IF(OR(J26="",J26=0),"",
IF(J26="Afecta Impacto",
IF(J25="Afecta Impacto",T25-(T25*R25),
IF(J24="Afecta Impacto",T24-(T24*R24),'2. Identificación del Riesgo'!$O$24)),""))</f>
        <v/>
      </c>
      <c r="U26" s="56">
        <f t="shared" si="16"/>
        <v>0</v>
      </c>
      <c r="V26" s="56">
        <f t="shared" si="17"/>
        <v>0</v>
      </c>
      <c r="W26" s="3"/>
      <c r="X26" s="3"/>
      <c r="Y26" s="3"/>
      <c r="Z26" s="3"/>
      <c r="AA26" s="3"/>
      <c r="AB26" s="3"/>
      <c r="AC26" s="3"/>
      <c r="AD26" s="3"/>
      <c r="AE26" s="3"/>
      <c r="AF26" s="3"/>
      <c r="AG26" s="3"/>
      <c r="AH26" s="3"/>
      <c r="AI26" s="3"/>
      <c r="AJ26" s="3"/>
      <c r="AK26" s="3"/>
      <c r="AL26" s="3"/>
      <c r="AM26" s="3"/>
    </row>
    <row r="27" spans="1:39" ht="30.75" customHeight="1" x14ac:dyDescent="0.3">
      <c r="A27" s="113">
        <v>7</v>
      </c>
      <c r="B27" s="156" t="str">
        <f>IF(OR('2. Identificación del Riesgo'!H27:H29="Corrupción",'2. Identificación del Riesgo'!H27:H29="Lavado de Activos",'2. Identificación del Riesgo'!H27:H29="Financiación del Terrorismo",'2. Identificación del Riesgo'!H27:H29="Corrupción en Trámites, OPAs y Consultas de Acceso a la Información Pública"),"No aplica",
IF('2. Identificación del Riesgo'!H27:H29="","",
IF('2. Identificación del Riesgo'!H27:H29&lt;&gt;"Corrupción",'2. Identificación del Riesgo'!B27:B29)))</f>
        <v/>
      </c>
      <c r="C27" s="136" t="str">
        <f>IF(OR('2. Identificación del Riesgo'!H27:H29="Corrupción",'2. Identificación del Riesgo'!H27:H29="Lavado de Activos",'2. Identificación del Riesgo'!H27:H29="Financiación del Terrorismo",'2. Identificación del Riesgo'!H27:H29="Corrupción en Trámites, OPAs y Consultas de Acceso a la Información Pública"),"No aplica",
IF('2. Identificación del Riesgo'!H27:H29="","",
IF('2. Identificación del Riesgo'!H27:H29&lt;&gt;"Corrupción",'2. Identificación del Riesgo'!G27:G29)))</f>
        <v/>
      </c>
      <c r="D27" s="136" t="str">
        <f>IF(OR('2. Identificación del Riesgo'!H27:H29="Corrupción",'2. Identificación del Riesgo'!H27:H29="Lavado de Activos",'2. Identificación del Riesgo'!H27:H29="Financiación del Terrorismo",'2. Identificación del Riesgo'!H27:H29="Corrupción en Trámites, OPAs y Consultas de Acceso a la Información Pública"),"No aplica",
IF('2. Identificación del Riesgo'!H27:H29="","",
IF('2. Identificación del Riesgo'!H27:H29&lt;&gt;"Corrupción",'2. Identificación del Riesgo'!H27:H29)))</f>
        <v/>
      </c>
      <c r="E27" s="52"/>
      <c r="F27" s="52"/>
      <c r="G27" s="52"/>
      <c r="H27" s="63" t="str">
        <f t="shared" si="0"/>
        <v xml:space="preserve">  </v>
      </c>
      <c r="I27" s="49"/>
      <c r="J27" s="50" t="str">
        <f t="shared" ref="J27:J29" si="18">IF(OR(I27="Preventivo",I27="Detectivo"),"Afecta probabilidad",
IF(I27="Correctivo","Afecta Impacto",""))</f>
        <v/>
      </c>
      <c r="K27" s="49"/>
      <c r="L27" s="61"/>
      <c r="M27" s="61"/>
      <c r="N27" s="61"/>
      <c r="O27" s="61"/>
      <c r="P27" s="61"/>
      <c r="Q27" s="61"/>
      <c r="R27" s="51" t="str">
        <f t="shared" si="2"/>
        <v/>
      </c>
      <c r="S27" s="56" t="str">
        <f>IF(OR(J27="",J27=0),"",
IF(J27="Afecta probabilidad",'2. Identificación del Riesgo'!$L$27,""))</f>
        <v/>
      </c>
      <c r="T27" s="56" t="str">
        <f>IF(OR(J27="",J27=0),"",
IF(J27="Afecta Impacto",'2. Identificación del Riesgo'!$O$27,""))</f>
        <v/>
      </c>
      <c r="U27" s="56">
        <f>IFERROR(IF(S27="",0,S27-(S27*R27)),0)</f>
        <v>0</v>
      </c>
      <c r="V27" s="56">
        <f>IFERROR(IF(T27="",0,T27-(T27*R27)),0)</f>
        <v>0</v>
      </c>
      <c r="W27" s="3"/>
      <c r="X27" s="3"/>
      <c r="Y27" s="3"/>
      <c r="Z27" s="3"/>
      <c r="AA27" s="3"/>
      <c r="AB27" s="3"/>
      <c r="AC27" s="3"/>
      <c r="AD27" s="3"/>
      <c r="AE27" s="3"/>
      <c r="AF27" s="3"/>
      <c r="AG27" s="3"/>
      <c r="AH27" s="3"/>
      <c r="AI27" s="3"/>
      <c r="AJ27" s="3"/>
      <c r="AK27" s="3"/>
      <c r="AL27" s="3"/>
      <c r="AM27" s="3"/>
    </row>
    <row r="28" spans="1:39" ht="30.75" customHeight="1" x14ac:dyDescent="0.3">
      <c r="A28" s="113"/>
      <c r="B28" s="156"/>
      <c r="C28" s="136"/>
      <c r="D28" s="136"/>
      <c r="E28" s="52"/>
      <c r="F28" s="52"/>
      <c r="G28" s="52"/>
      <c r="H28" s="63" t="str">
        <f t="shared" si="0"/>
        <v xml:space="preserve">  </v>
      </c>
      <c r="I28" s="49"/>
      <c r="J28" s="50" t="str">
        <f t="shared" si="18"/>
        <v/>
      </c>
      <c r="K28" s="49"/>
      <c r="L28" s="61"/>
      <c r="M28" s="61"/>
      <c r="N28" s="61"/>
      <c r="O28" s="61"/>
      <c r="P28" s="61"/>
      <c r="Q28" s="61"/>
      <c r="R28" s="51" t="str">
        <f t="shared" si="2"/>
        <v/>
      </c>
      <c r="S28" s="56" t="str">
        <f>IF(OR(J28="",J28=0),"",
IF(J28="Afecta probabilidad",
IF(J27="Afecta probabilidad",S27-(S27*R27),'2. Identificación del Riesgo'!$L$27),""))</f>
        <v/>
      </c>
      <c r="T28" s="56" t="str">
        <f>IF(OR(J28="",J28=0),"",
IF(J28="Afecta Impacto",
IF(J27="Afecta Impacto",T27-(T27*R27),'2. Identificación del Riesgo'!$O$27),""))</f>
        <v/>
      </c>
      <c r="U28" s="56">
        <f t="shared" ref="U28:U29" si="19">IFERROR(IF(S28="",0,S28-(S28*R28)),0)</f>
        <v>0</v>
      </c>
      <c r="V28" s="56">
        <f t="shared" ref="V28:V29" si="20">IFERROR(IF(T28="",0,T28-(T28*R28)),0)</f>
        <v>0</v>
      </c>
      <c r="W28" s="3"/>
      <c r="X28" s="3"/>
      <c r="Y28" s="3"/>
      <c r="Z28" s="3"/>
      <c r="AA28" s="3"/>
      <c r="AB28" s="3"/>
      <c r="AC28" s="3"/>
      <c r="AD28" s="3"/>
      <c r="AE28" s="3"/>
      <c r="AF28" s="3"/>
      <c r="AG28" s="3"/>
      <c r="AH28" s="3"/>
      <c r="AI28" s="3"/>
      <c r="AJ28" s="3"/>
      <c r="AK28" s="3"/>
      <c r="AL28" s="3"/>
      <c r="AM28" s="3"/>
    </row>
    <row r="29" spans="1:39" ht="30.75" customHeight="1" x14ac:dyDescent="0.3">
      <c r="A29" s="113"/>
      <c r="B29" s="156"/>
      <c r="C29" s="136"/>
      <c r="D29" s="136"/>
      <c r="E29" s="52"/>
      <c r="F29" s="52"/>
      <c r="G29" s="52"/>
      <c r="H29" s="63" t="str">
        <f t="shared" si="0"/>
        <v xml:space="preserve">  </v>
      </c>
      <c r="I29" s="49"/>
      <c r="J29" s="50" t="str">
        <f t="shared" si="18"/>
        <v/>
      </c>
      <c r="K29" s="49"/>
      <c r="L29" s="61"/>
      <c r="M29" s="61"/>
      <c r="N29" s="61"/>
      <c r="O29" s="61"/>
      <c r="P29" s="61"/>
      <c r="Q29" s="61"/>
      <c r="R29" s="51" t="str">
        <f t="shared" si="2"/>
        <v/>
      </c>
      <c r="S29" s="56" t="str">
        <f>IF(OR(J29="",J29=0),"",
IF(J29="Afecta probabilidad",
IF(J28="Afecta probabilidad",S28-(S28*R28),
IF(J27="Afecta probabilidad",S27-(S27*R27),'2. Identificación del Riesgo'!$L$27)),""))</f>
        <v/>
      </c>
      <c r="T29" s="56" t="str">
        <f>IF(OR(J29="",J29=0),"",
IF(J29="Afecta Impacto",
IF(J28="Afecta Impacto",T28-(T28*R28),
IF(J27="Afecta Impacto",T27-(T27*R27),'2. Identificación del Riesgo'!$O$27)),""))</f>
        <v/>
      </c>
      <c r="U29" s="56">
        <f t="shared" si="19"/>
        <v>0</v>
      </c>
      <c r="V29" s="56">
        <f t="shared" si="20"/>
        <v>0</v>
      </c>
      <c r="W29" s="3"/>
      <c r="X29" s="3"/>
      <c r="Y29" s="3"/>
      <c r="Z29" s="3"/>
      <c r="AA29" s="3"/>
      <c r="AB29" s="3"/>
      <c r="AC29" s="3"/>
      <c r="AD29" s="3"/>
      <c r="AE29" s="3"/>
      <c r="AF29" s="3"/>
      <c r="AG29" s="3"/>
      <c r="AH29" s="3"/>
      <c r="AI29" s="3"/>
      <c r="AJ29" s="3"/>
      <c r="AK29" s="3"/>
      <c r="AL29" s="3"/>
      <c r="AM29" s="3"/>
    </row>
    <row r="30" spans="1:39" ht="30.75" customHeight="1" x14ac:dyDescent="0.3">
      <c r="A30" s="113">
        <v>8</v>
      </c>
      <c r="B30" s="156" t="str">
        <f>IF(OR('2. Identificación del Riesgo'!H30:H32="Corrupción",'2. Identificación del Riesgo'!H30:H32="Lavado de Activos",'2. Identificación del Riesgo'!H30:H32="Financiación del Terrorismo",'2. Identificación del Riesgo'!H30:H32="Corrupción en Trámites, OPAs y Consultas de Acceso a la Información Pública"),"No aplica",
IF('2. Identificación del Riesgo'!H30:H32="","",
IF('2. Identificación del Riesgo'!H30:H32&lt;&gt;"Corrupción",'2. Identificación del Riesgo'!B30:B32)))</f>
        <v/>
      </c>
      <c r="C30" s="136" t="str">
        <f>IF(OR('2. Identificación del Riesgo'!H30:H32="Corrupción",'2. Identificación del Riesgo'!H30:H32="Lavado de Activos",'2. Identificación del Riesgo'!H30:H32="Financiación del Terrorismo",'2. Identificación del Riesgo'!H30:H32="Corrupción en Trámites, OPAs y Consultas de Acceso a la Información Pública"),"No aplica",
IF('2. Identificación del Riesgo'!H30:H32="","",
IF('2. Identificación del Riesgo'!H30:H32&lt;&gt;"Corrupción",'2. Identificación del Riesgo'!G30:G32)))</f>
        <v/>
      </c>
      <c r="D30" s="136" t="str">
        <f>IF(OR('2. Identificación del Riesgo'!H30:H32="Corrupción",'2. Identificación del Riesgo'!H30:H32="Lavado de Activos",'2. Identificación del Riesgo'!H30:H32="Financiación del Terrorismo",'2. Identificación del Riesgo'!H30:H32="Corrupción en Trámites, OPAs y Consultas de Acceso a la Información Pública"),"No aplica",
IF('2. Identificación del Riesgo'!H30:H32="","",
IF('2. Identificación del Riesgo'!H30:H32&lt;&gt;"Corrupción",'2. Identificación del Riesgo'!H30:H32)))</f>
        <v/>
      </c>
      <c r="E30" s="52"/>
      <c r="F30" s="52"/>
      <c r="G30" s="52"/>
      <c r="H30" s="63" t="str">
        <f t="shared" si="0"/>
        <v xml:space="preserve">  </v>
      </c>
      <c r="I30" s="49"/>
      <c r="J30" s="50" t="str">
        <f t="shared" ref="J30:J32" si="21">IF(OR(I30="Preventivo",I30="Detectivo"),"Afecta probabilidad",
IF(I30="Correctivo","Afecta Impacto",""))</f>
        <v/>
      </c>
      <c r="K30" s="49"/>
      <c r="L30" s="61"/>
      <c r="M30" s="61"/>
      <c r="N30" s="61"/>
      <c r="O30" s="61"/>
      <c r="P30" s="61"/>
      <c r="Q30" s="61"/>
      <c r="R30" s="51" t="str">
        <f t="shared" si="2"/>
        <v/>
      </c>
      <c r="S30" s="56" t="str">
        <f>IF(OR(J30="",J30=0),"",
IF(J30="Afecta probabilidad",'2. Identificación del Riesgo'!$L$30,""))</f>
        <v/>
      </c>
      <c r="T30" s="56" t="str">
        <f>IF(OR(J30="",J30=0),"",
IF(J30="Afecta Impacto",'2. Identificación del Riesgo'!$O$30,""))</f>
        <v/>
      </c>
      <c r="U30" s="56">
        <f>IFERROR(IF(S30="",0,S30-(S30*R30)),0)</f>
        <v>0</v>
      </c>
      <c r="V30" s="56">
        <f>IFERROR(IF(T30="",0,T30-(T30*R30)),0)</f>
        <v>0</v>
      </c>
      <c r="W30" s="3"/>
      <c r="X30" s="3"/>
      <c r="Y30" s="3"/>
      <c r="Z30" s="3"/>
      <c r="AA30" s="3"/>
      <c r="AB30" s="3"/>
      <c r="AC30" s="3"/>
      <c r="AD30" s="3"/>
      <c r="AE30" s="3"/>
      <c r="AF30" s="3"/>
      <c r="AG30" s="3"/>
      <c r="AH30" s="3"/>
      <c r="AI30" s="3"/>
      <c r="AJ30" s="3"/>
      <c r="AK30" s="3"/>
      <c r="AL30" s="3"/>
      <c r="AM30" s="3"/>
    </row>
    <row r="31" spans="1:39" ht="30.75" customHeight="1" x14ac:dyDescent="0.3">
      <c r="A31" s="113"/>
      <c r="B31" s="156"/>
      <c r="C31" s="136"/>
      <c r="D31" s="136"/>
      <c r="E31" s="52"/>
      <c r="F31" s="52"/>
      <c r="G31" s="52"/>
      <c r="H31" s="63" t="str">
        <f t="shared" si="0"/>
        <v xml:space="preserve">  </v>
      </c>
      <c r="I31" s="49"/>
      <c r="J31" s="50" t="str">
        <f t="shared" si="21"/>
        <v/>
      </c>
      <c r="K31" s="49"/>
      <c r="L31" s="61"/>
      <c r="M31" s="61"/>
      <c r="N31" s="61"/>
      <c r="O31" s="61"/>
      <c r="P31" s="61"/>
      <c r="Q31" s="61"/>
      <c r="R31" s="51" t="str">
        <f t="shared" si="2"/>
        <v/>
      </c>
      <c r="S31" s="56" t="str">
        <f>IF(OR(J31="",J31=0),"",
IF(J31="Afecta probabilidad",
IF(J30="Afecta probabilidad",S30-(S30*R30),'2. Identificación del Riesgo'!$L$30),""))</f>
        <v/>
      </c>
      <c r="T31" s="56" t="str">
        <f>IF(OR(J31="",J31=0),"",
IF(J31="Afecta Impacto",
IF(J30="Afecta Impacto",T30-(T30*R30),'2. Identificación del Riesgo'!$O$30),""))</f>
        <v/>
      </c>
      <c r="U31" s="56">
        <f t="shared" ref="U31:U32" si="22">IFERROR(IF(S31="",0,S31-(S31*R31)),0)</f>
        <v>0</v>
      </c>
      <c r="V31" s="56">
        <f t="shared" ref="V31:V32" si="23">IFERROR(IF(T31="",0,T31-(T31*R31)),0)</f>
        <v>0</v>
      </c>
      <c r="W31" s="3"/>
      <c r="X31" s="3"/>
      <c r="Y31" s="3"/>
      <c r="Z31" s="3"/>
      <c r="AA31" s="3"/>
      <c r="AB31" s="3"/>
      <c r="AC31" s="3"/>
      <c r="AD31" s="3"/>
      <c r="AE31" s="3"/>
      <c r="AF31" s="3"/>
      <c r="AG31" s="3"/>
      <c r="AH31" s="3"/>
      <c r="AI31" s="3"/>
      <c r="AJ31" s="3"/>
      <c r="AK31" s="3"/>
      <c r="AL31" s="3"/>
      <c r="AM31" s="3"/>
    </row>
    <row r="32" spans="1:39" ht="30.75" customHeight="1" x14ac:dyDescent="0.3">
      <c r="A32" s="113"/>
      <c r="B32" s="156"/>
      <c r="C32" s="136"/>
      <c r="D32" s="136"/>
      <c r="E32" s="52"/>
      <c r="F32" s="52"/>
      <c r="G32" s="52"/>
      <c r="H32" s="63" t="str">
        <f t="shared" si="0"/>
        <v xml:space="preserve">  </v>
      </c>
      <c r="I32" s="49"/>
      <c r="J32" s="50" t="str">
        <f t="shared" si="21"/>
        <v/>
      </c>
      <c r="K32" s="49"/>
      <c r="L32" s="61"/>
      <c r="M32" s="61"/>
      <c r="N32" s="61"/>
      <c r="O32" s="61"/>
      <c r="P32" s="61"/>
      <c r="Q32" s="61"/>
      <c r="R32" s="51" t="str">
        <f t="shared" si="2"/>
        <v/>
      </c>
      <c r="S32" s="56" t="str">
        <f>IF(OR(J32="",J32=0),"",
IF(J32="Afecta probabilidad",
IF(J31="Afecta probabilidad",S31-(S31*R31),
IF(J30="Afecta probabilidad",S30-(S30*R30),'2. Identificación del Riesgo'!$L$30)),""))</f>
        <v/>
      </c>
      <c r="T32" s="56" t="str">
        <f>IF(OR(J32="",J32=0),"",
IF(J32="Afecta Impacto",
IF(J31="Afecta Impacto",T31-(T31*R31),
IF(J30="Afecta Impacto",T30-(T30*R30),'2. Identificación del Riesgo'!$O$30)),""))</f>
        <v/>
      </c>
      <c r="U32" s="56">
        <f t="shared" si="22"/>
        <v>0</v>
      </c>
      <c r="V32" s="56">
        <f t="shared" si="23"/>
        <v>0</v>
      </c>
      <c r="W32" s="3"/>
      <c r="X32" s="3"/>
      <c r="Y32" s="3"/>
      <c r="Z32" s="3"/>
      <c r="AA32" s="3"/>
      <c r="AB32" s="3"/>
      <c r="AC32" s="3"/>
      <c r="AD32" s="3"/>
      <c r="AE32" s="3"/>
      <c r="AF32" s="3"/>
      <c r="AG32" s="3"/>
      <c r="AH32" s="3"/>
      <c r="AI32" s="3"/>
      <c r="AJ32" s="3"/>
      <c r="AK32" s="3"/>
      <c r="AL32" s="3"/>
      <c r="AM32" s="3"/>
    </row>
    <row r="33" spans="1:39" ht="30.75" customHeight="1" x14ac:dyDescent="0.3">
      <c r="A33" s="113">
        <v>9</v>
      </c>
      <c r="B33" s="156" t="str">
        <f>IF(OR('2. Identificación del Riesgo'!H33:H35="Corrupción",'2. Identificación del Riesgo'!H33:H35="Lavado de Activos",'2. Identificación del Riesgo'!H33:H35="Financiación del Terrorismo",'2. Identificación del Riesgo'!H33:H35="Corrupción en Trámites, OPAs y Consultas de Acceso a la Información Pública"),"No aplica",
IF('2. Identificación del Riesgo'!H33:H35="","",
IF('2. Identificación del Riesgo'!H33:H35&lt;&gt;"Corrupción",'2. Identificación del Riesgo'!B33:B35)))</f>
        <v/>
      </c>
      <c r="C33" s="136" t="str">
        <f>IF(OR('2. Identificación del Riesgo'!H33:H35="Corrupción",'2. Identificación del Riesgo'!H33:H35="Lavado de Activos",'2. Identificación del Riesgo'!H33:H35="Financiación del Terrorismo",'2. Identificación del Riesgo'!H33:H35="Corrupción en Trámites, OPAs y Consultas de Acceso a la Información Pública"),"No aplica",
IF('2. Identificación del Riesgo'!H33:H35="","",
IF('2. Identificación del Riesgo'!H33:H35&lt;&gt;"Corrupción",'2. Identificación del Riesgo'!G33:G35)))</f>
        <v/>
      </c>
      <c r="D33" s="136" t="str">
        <f>IF(OR('2. Identificación del Riesgo'!H33:H35="Corrupción",'2. Identificación del Riesgo'!H33:H35="Lavado de Activos",'2. Identificación del Riesgo'!H33:H35="Financiación del Terrorismo",'2. Identificación del Riesgo'!H33:H35="Corrupción en Trámites, OPAs y Consultas de Acceso a la Información Pública"),"No aplica",
IF('2. Identificación del Riesgo'!H33:H35="","",
IF('2. Identificación del Riesgo'!H33:H35&lt;&gt;"Corrupción",'2. Identificación del Riesgo'!H33:H35)))</f>
        <v/>
      </c>
      <c r="E33" s="52"/>
      <c r="F33" s="52"/>
      <c r="G33" s="52"/>
      <c r="H33" s="63" t="str">
        <f t="shared" si="0"/>
        <v xml:space="preserve">  </v>
      </c>
      <c r="I33" s="49"/>
      <c r="J33" s="50" t="str">
        <f t="shared" ref="J33:J35" si="24">IF(OR(I33="Preventivo",I33="Detectivo"),"Afecta probabilidad",
IF(I33="Correctivo","Afecta Impacto",""))</f>
        <v/>
      </c>
      <c r="K33" s="49"/>
      <c r="L33" s="61"/>
      <c r="M33" s="61"/>
      <c r="N33" s="61"/>
      <c r="O33" s="61"/>
      <c r="P33" s="61"/>
      <c r="Q33" s="61"/>
      <c r="R33" s="51" t="str">
        <f t="shared" si="2"/>
        <v/>
      </c>
      <c r="S33" s="56" t="str">
        <f>IF(OR(J33="",J33=0),"",
IF(J33="Afecta probabilidad",'2. Identificación del Riesgo'!$L$33,""))</f>
        <v/>
      </c>
      <c r="T33" s="56" t="str">
        <f>IF(OR(J33="",J33=0),"",
IF(J33="Afecta Impacto",'2. Identificación del Riesgo'!$O$33,""))</f>
        <v/>
      </c>
      <c r="U33" s="56">
        <f>IFERROR(IF(S33="",0,S33-(S33*R33)),0)</f>
        <v>0</v>
      </c>
      <c r="V33" s="56">
        <f>IFERROR(IF(T33="",0,T33-(T33*R33)),0)</f>
        <v>0</v>
      </c>
      <c r="W33" s="3"/>
      <c r="X33" s="3"/>
      <c r="Y33" s="3"/>
      <c r="Z33" s="3"/>
      <c r="AA33" s="3"/>
      <c r="AB33" s="3"/>
      <c r="AC33" s="3"/>
      <c r="AD33" s="3"/>
      <c r="AE33" s="3"/>
      <c r="AF33" s="3"/>
      <c r="AG33" s="3"/>
      <c r="AH33" s="3"/>
      <c r="AI33" s="3"/>
      <c r="AJ33" s="3"/>
      <c r="AK33" s="3"/>
      <c r="AL33" s="3"/>
      <c r="AM33" s="3"/>
    </row>
    <row r="34" spans="1:39" ht="30.75" customHeight="1" x14ac:dyDescent="0.3">
      <c r="A34" s="113"/>
      <c r="B34" s="156"/>
      <c r="C34" s="136"/>
      <c r="D34" s="136"/>
      <c r="E34" s="52"/>
      <c r="F34" s="52"/>
      <c r="G34" s="52"/>
      <c r="H34" s="63" t="str">
        <f t="shared" si="0"/>
        <v xml:space="preserve">  </v>
      </c>
      <c r="I34" s="49"/>
      <c r="J34" s="50" t="str">
        <f t="shared" si="24"/>
        <v/>
      </c>
      <c r="K34" s="49"/>
      <c r="L34" s="61"/>
      <c r="M34" s="61"/>
      <c r="N34" s="61"/>
      <c r="O34" s="61"/>
      <c r="P34" s="61"/>
      <c r="Q34" s="61"/>
      <c r="R34" s="51" t="str">
        <f t="shared" si="2"/>
        <v/>
      </c>
      <c r="S34" s="56" t="str">
        <f>IF(OR(J34="",J34=0),"",
IF(J34="Afecta probabilidad",
IF(J33="Afecta probabilidad",S33-(S33*R33),'2. Identificación del Riesgo'!$L$33),""))</f>
        <v/>
      </c>
      <c r="T34" s="56" t="str">
        <f>IF(OR(J34="",J34=0),"",
IF(J34="Afecta Impacto",
IF(J33="Afecta Impacto",T33-(T33*R33),'2. Identificación del Riesgo'!$O$33),""))</f>
        <v/>
      </c>
      <c r="U34" s="56">
        <f t="shared" ref="U34:U35" si="25">IFERROR(IF(S34="",0,S34-(S34*R34)),0)</f>
        <v>0</v>
      </c>
      <c r="V34" s="56">
        <f t="shared" ref="V34:V35" si="26">IFERROR(IF(T34="",0,T34-(T34*R34)),0)</f>
        <v>0</v>
      </c>
      <c r="W34" s="3"/>
      <c r="X34" s="3"/>
      <c r="Y34" s="3"/>
      <c r="Z34" s="3"/>
      <c r="AA34" s="3"/>
      <c r="AB34" s="3"/>
      <c r="AC34" s="3"/>
      <c r="AD34" s="3"/>
      <c r="AE34" s="3"/>
      <c r="AF34" s="3"/>
      <c r="AG34" s="3"/>
      <c r="AH34" s="3"/>
      <c r="AI34" s="3"/>
      <c r="AJ34" s="3"/>
      <c r="AK34" s="3"/>
      <c r="AL34" s="3"/>
      <c r="AM34" s="3"/>
    </row>
    <row r="35" spans="1:39" ht="30.75" customHeight="1" x14ac:dyDescent="0.3">
      <c r="A35" s="113"/>
      <c r="B35" s="156"/>
      <c r="C35" s="136"/>
      <c r="D35" s="136"/>
      <c r="E35" s="52"/>
      <c r="F35" s="52"/>
      <c r="G35" s="52"/>
      <c r="H35" s="63" t="str">
        <f t="shared" si="0"/>
        <v xml:space="preserve">  </v>
      </c>
      <c r="I35" s="49"/>
      <c r="J35" s="50" t="str">
        <f t="shared" si="24"/>
        <v/>
      </c>
      <c r="K35" s="49"/>
      <c r="L35" s="61"/>
      <c r="M35" s="61"/>
      <c r="N35" s="61"/>
      <c r="O35" s="61"/>
      <c r="P35" s="61"/>
      <c r="Q35" s="61"/>
      <c r="R35" s="51" t="str">
        <f t="shared" si="2"/>
        <v/>
      </c>
      <c r="S35" s="56" t="str">
        <f>IF(OR(J35="",J35=0),"",
IF(J35="Afecta probabilidad",
IF(J34="Afecta probabilidad",S34-(S34*R34),
IF(J33="Afecta probabilidad",S33-(S33*R33),'2. Identificación del Riesgo'!$L$33)),""))</f>
        <v/>
      </c>
      <c r="T35" s="56" t="str">
        <f>IF(OR(J35="",J35=0),"",
IF(J35="Afecta Impacto",
IF(J34="Afecta Impacto",T34-(T34*R34),
IF(J33="Afecta Impacto",T33-(T33*R33),'2. Identificación del Riesgo'!$O$33)),""))</f>
        <v/>
      </c>
      <c r="U35" s="56">
        <f t="shared" si="25"/>
        <v>0</v>
      </c>
      <c r="V35" s="56">
        <f t="shared" si="26"/>
        <v>0</v>
      </c>
      <c r="W35" s="3"/>
      <c r="X35" s="3"/>
      <c r="Y35" s="3"/>
      <c r="Z35" s="3"/>
      <c r="AA35" s="3"/>
      <c r="AB35" s="3"/>
      <c r="AC35" s="3"/>
      <c r="AD35" s="3"/>
      <c r="AE35" s="3"/>
      <c r="AF35" s="3"/>
      <c r="AG35" s="3"/>
      <c r="AH35" s="3"/>
      <c r="AI35" s="3"/>
      <c r="AJ35" s="3"/>
      <c r="AK35" s="3"/>
      <c r="AL35" s="3"/>
      <c r="AM35" s="3"/>
    </row>
    <row r="36" spans="1:39" ht="30.75" customHeight="1" x14ac:dyDescent="0.3">
      <c r="A36" s="113">
        <v>10</v>
      </c>
      <c r="B36" s="156" t="str">
        <f>IF(OR('2. Identificación del Riesgo'!H36:H38="Corrupción",'2. Identificación del Riesgo'!H36:H38="Lavado de Activos",'2. Identificación del Riesgo'!H36:H38="Financiación del Terrorismo",'2. Identificación del Riesgo'!H36:H38="Corrupción en Trámites, OPAs y Consultas de Acceso a la Información Pública"),"No aplica",
IF('2. Identificación del Riesgo'!H36:H38="","",
IF('2. Identificación del Riesgo'!H36:H38&lt;&gt;"Corrupción",'2. Identificación del Riesgo'!B36:B38)))</f>
        <v/>
      </c>
      <c r="C36" s="136" t="str">
        <f>IF(OR('2. Identificación del Riesgo'!H36:H38="Corrupción",'2. Identificación del Riesgo'!H36:H38="Lavado de Activos",'2. Identificación del Riesgo'!H36:H38="Financiación del Terrorismo",'2. Identificación del Riesgo'!H36:H38="Corrupción en Trámites, OPAs y Consultas de Acceso a la Información Pública"),"No aplica",
IF('2. Identificación del Riesgo'!H36:H38="","",
IF('2. Identificación del Riesgo'!H36:H38&lt;&gt;"Corrupción",'2. Identificación del Riesgo'!G36:G38)))</f>
        <v/>
      </c>
      <c r="D36" s="136" t="str">
        <f>IF(OR('2. Identificación del Riesgo'!H36:H38="Corrupción",'2. Identificación del Riesgo'!H36:H38="Lavado de Activos",'2. Identificación del Riesgo'!H36:H38="Financiación del Terrorismo",'2. Identificación del Riesgo'!H36:H38="Corrupción en Trámites, OPAs y Consultas de Acceso a la Información Pública"),"No aplica",
IF('2. Identificación del Riesgo'!H36:H38="","",
IF('2. Identificación del Riesgo'!H36:H38&lt;&gt;"Corrupción",'2. Identificación del Riesgo'!H36:H38)))</f>
        <v/>
      </c>
      <c r="E36" s="52"/>
      <c r="F36" s="52"/>
      <c r="G36" s="52"/>
      <c r="H36" s="63" t="str">
        <f t="shared" si="0"/>
        <v xml:space="preserve">  </v>
      </c>
      <c r="I36" s="49"/>
      <c r="J36" s="50" t="str">
        <f t="shared" ref="J36:J38" si="27">IF(OR(I36="Preventivo",I36="Detectivo"),"Afecta probabilidad",
IF(I36="Correctivo","Afecta Impacto",""))</f>
        <v/>
      </c>
      <c r="K36" s="49"/>
      <c r="L36" s="61"/>
      <c r="M36" s="61"/>
      <c r="N36" s="61"/>
      <c r="O36" s="61"/>
      <c r="P36" s="61"/>
      <c r="Q36" s="61"/>
      <c r="R36" s="51" t="str">
        <f t="shared" si="2"/>
        <v/>
      </c>
      <c r="S36" s="56" t="str">
        <f>IF(OR(J36="",J36=0),"",
IF(J36="Afecta probabilidad",'2. Identificación del Riesgo'!$L$36,""))</f>
        <v/>
      </c>
      <c r="T36" s="56" t="str">
        <f>IF(OR(J36="",J36=0),"",
IF(J36="Afecta Impacto",'2. Identificación del Riesgo'!$O$36,""))</f>
        <v/>
      </c>
      <c r="U36" s="56">
        <f>IFERROR(IF(S36="",0,S36-(S36*R36)),0)</f>
        <v>0</v>
      </c>
      <c r="V36" s="56">
        <f>IFERROR(IF(T36="",0,T36-(T36*R36)),0)</f>
        <v>0</v>
      </c>
      <c r="W36" s="3"/>
      <c r="X36" s="3"/>
      <c r="Y36" s="3"/>
      <c r="Z36" s="3"/>
      <c r="AA36" s="3"/>
      <c r="AB36" s="3"/>
      <c r="AC36" s="3"/>
      <c r="AD36" s="3"/>
      <c r="AE36" s="3"/>
      <c r="AF36" s="3"/>
      <c r="AG36" s="3"/>
      <c r="AH36" s="3"/>
      <c r="AI36" s="3"/>
      <c r="AJ36" s="3"/>
      <c r="AK36" s="3"/>
      <c r="AL36" s="3"/>
      <c r="AM36" s="3"/>
    </row>
    <row r="37" spans="1:39" ht="30.75" customHeight="1" x14ac:dyDescent="0.3">
      <c r="A37" s="113"/>
      <c r="B37" s="156"/>
      <c r="C37" s="136"/>
      <c r="D37" s="136"/>
      <c r="E37" s="52"/>
      <c r="F37" s="52"/>
      <c r="G37" s="52"/>
      <c r="H37" s="63" t="str">
        <f t="shared" si="0"/>
        <v xml:space="preserve">  </v>
      </c>
      <c r="I37" s="49"/>
      <c r="J37" s="50" t="str">
        <f t="shared" si="27"/>
        <v/>
      </c>
      <c r="K37" s="49"/>
      <c r="L37" s="61"/>
      <c r="M37" s="61"/>
      <c r="N37" s="61"/>
      <c r="O37" s="61"/>
      <c r="P37" s="61"/>
      <c r="Q37" s="61"/>
      <c r="R37" s="51" t="str">
        <f t="shared" si="2"/>
        <v/>
      </c>
      <c r="S37" s="56" t="str">
        <f>IF(OR(J37="",J37=0),"",
IF(J37="Afecta probabilidad",
IF(J36="Afecta probabilidad",S36-(S36*R36),'2. Identificación del Riesgo'!$L$36),""))</f>
        <v/>
      </c>
      <c r="T37" s="56" t="str">
        <f>IF(OR(J37="",J37=0),"",
IF(J37="Afecta Impacto",
IF(J36="Afecta Impacto",T36-(T36*R36),'2. Identificación del Riesgo'!$O$36),""))</f>
        <v/>
      </c>
      <c r="U37" s="56">
        <f t="shared" ref="U37:U38" si="28">IFERROR(IF(S37="",0,S37-(S37*R37)),0)</f>
        <v>0</v>
      </c>
      <c r="V37" s="56">
        <f t="shared" ref="V37:V38" si="29">IFERROR(IF(T37="",0,T37-(T37*R37)),0)</f>
        <v>0</v>
      </c>
    </row>
    <row r="38" spans="1:39" ht="30.75" customHeight="1" x14ac:dyDescent="0.3">
      <c r="A38" s="113"/>
      <c r="B38" s="156"/>
      <c r="C38" s="136"/>
      <c r="D38" s="136"/>
      <c r="E38" s="52"/>
      <c r="F38" s="52"/>
      <c r="G38" s="52"/>
      <c r="H38" s="63" t="str">
        <f t="shared" si="0"/>
        <v xml:space="preserve">  </v>
      </c>
      <c r="I38" s="49"/>
      <c r="J38" s="50" t="str">
        <f t="shared" si="27"/>
        <v/>
      </c>
      <c r="K38" s="49"/>
      <c r="L38" s="61"/>
      <c r="M38" s="61"/>
      <c r="N38" s="61"/>
      <c r="O38" s="61"/>
      <c r="P38" s="61"/>
      <c r="Q38" s="61"/>
      <c r="R38" s="51" t="str">
        <f t="shared" si="2"/>
        <v/>
      </c>
      <c r="S38" s="56" t="str">
        <f>IF(OR(J38="",J38=0),"",
IF(J38="Afecta probabilidad",
IF(J37="Afecta probabilidad",S37-(S37*R37),
IF(J36="Afecta probabilidad",S36-(S36*R36),'2. Identificación del Riesgo'!$L$36)),""))</f>
        <v/>
      </c>
      <c r="T38" s="56" t="str">
        <f>IF(OR(J38="",J38=0),"",
IF(J38="Afecta Impacto",
IF(J37="Afecta Impacto",T37-(T37*R37),
IF(J36="Afecta Impacto",T36-(T36*R36),'2. Identificación del Riesgo'!$O$36)),""))</f>
        <v/>
      </c>
      <c r="U38" s="56">
        <f t="shared" si="28"/>
        <v>0</v>
      </c>
      <c r="V38" s="56">
        <f t="shared" si="29"/>
        <v>0</v>
      </c>
    </row>
    <row r="39" spans="1:39" ht="30.75" customHeight="1" x14ac:dyDescent="0.3">
      <c r="A39" s="113">
        <v>11</v>
      </c>
      <c r="B39" s="156" t="str">
        <f>IF(OR('2. Identificación del Riesgo'!H39:H41="Corrupción",'2. Identificación del Riesgo'!H39:H41="Lavado de Activos",'2. Identificación del Riesgo'!H39:H41="Financiación del Terrorismo",'2. Identificación del Riesgo'!H39:H41="Corrupción en Trámites, OPAs y Consultas de Acceso a la Información Pública"),"No aplica",
IF('2. Identificación del Riesgo'!H39:H41="","",
IF('2. Identificación del Riesgo'!H39:H41&lt;&gt;"Corrupción",'2. Identificación del Riesgo'!B39:B41)))</f>
        <v/>
      </c>
      <c r="C39" s="136" t="str">
        <f>IF(OR('2. Identificación del Riesgo'!H39:H41="Corrupción",'2. Identificación del Riesgo'!H39:H41="Lavado de Activos",'2. Identificación del Riesgo'!H39:H41="Financiación del Terrorismo",'2. Identificación del Riesgo'!H39:H41="Corrupción en Trámites, OPAs y Consultas de Acceso a la Información Pública"),"No aplica",
IF('2. Identificación del Riesgo'!H39:H41="","",
IF('2. Identificación del Riesgo'!H39:H41&lt;&gt;"Corrupción",'2. Identificación del Riesgo'!G39:G41)))</f>
        <v/>
      </c>
      <c r="D39" s="136" t="str">
        <f>IF(OR('2. Identificación del Riesgo'!H39:H41="Corrupción",'2. Identificación del Riesgo'!H39:H41="Lavado de Activos",'2. Identificación del Riesgo'!H39:H41="Financiación del Terrorismo",'2. Identificación del Riesgo'!H39:H41="Corrupción en Trámites, OPAs y Consultas de Acceso a la Información Pública"),"No aplica",
IF('2. Identificación del Riesgo'!H39:H41="","",
IF('2. Identificación del Riesgo'!H39:H41&lt;&gt;"Corrupción",'2. Identificación del Riesgo'!H39:H41)))</f>
        <v/>
      </c>
      <c r="E39" s="52"/>
      <c r="F39" s="52"/>
      <c r="G39" s="52"/>
      <c r="H39" s="63" t="str">
        <f t="shared" si="0"/>
        <v xml:space="preserve">  </v>
      </c>
      <c r="I39" s="49"/>
      <c r="J39" s="50" t="str">
        <f t="shared" ref="J39:J41" si="30">IF(OR(I39="Preventivo",I39="Detectivo"),"Afecta probabilidad",
IF(I39="Correctivo","Afecta Impacto",""))</f>
        <v/>
      </c>
      <c r="K39" s="49"/>
      <c r="L39" s="61"/>
      <c r="M39" s="61"/>
      <c r="N39" s="61"/>
      <c r="O39" s="61"/>
      <c r="P39" s="61"/>
      <c r="Q39" s="61"/>
      <c r="R39" s="51" t="str">
        <f t="shared" si="2"/>
        <v/>
      </c>
      <c r="S39" s="56" t="str">
        <f>IF(OR(J39="",J39=0),"",
IF(J39="Afecta probabilidad",'2. Identificación del Riesgo'!$L$39,""))</f>
        <v/>
      </c>
      <c r="T39" s="56" t="str">
        <f>IF(OR(J39="",J39=0),"",
IF(J39="Afecta Impacto",'2. Identificación del Riesgo'!$O$39,""))</f>
        <v/>
      </c>
      <c r="U39" s="56">
        <f>IFERROR(IF(S39="",0,S39-(S39*R39)),0)</f>
        <v>0</v>
      </c>
      <c r="V39" s="56">
        <f>IFERROR(IF(T39="",0,T39-(T39*R39)),0)</f>
        <v>0</v>
      </c>
      <c r="W39" s="3"/>
      <c r="X39" s="3"/>
      <c r="Y39" s="3"/>
      <c r="Z39" s="3"/>
      <c r="AA39" s="3"/>
      <c r="AB39" s="3"/>
      <c r="AC39" s="3"/>
      <c r="AD39" s="3"/>
      <c r="AE39" s="3"/>
      <c r="AF39" s="3"/>
      <c r="AG39" s="3"/>
      <c r="AH39" s="3"/>
      <c r="AI39" s="3"/>
      <c r="AJ39" s="3"/>
      <c r="AK39" s="3"/>
      <c r="AL39" s="3"/>
      <c r="AM39" s="3"/>
    </row>
    <row r="40" spans="1:39" ht="30.75" customHeight="1" x14ac:dyDescent="0.3">
      <c r="A40" s="113"/>
      <c r="B40" s="156"/>
      <c r="C40" s="136"/>
      <c r="D40" s="136"/>
      <c r="E40" s="52"/>
      <c r="F40" s="52"/>
      <c r="G40" s="52"/>
      <c r="H40" s="63" t="str">
        <f t="shared" si="0"/>
        <v xml:space="preserve">  </v>
      </c>
      <c r="I40" s="49"/>
      <c r="J40" s="50" t="str">
        <f t="shared" si="30"/>
        <v/>
      </c>
      <c r="K40" s="49"/>
      <c r="L40" s="61"/>
      <c r="M40" s="61"/>
      <c r="N40" s="61"/>
      <c r="O40" s="61"/>
      <c r="P40" s="61"/>
      <c r="Q40" s="61"/>
      <c r="R40" s="51" t="str">
        <f t="shared" si="2"/>
        <v/>
      </c>
      <c r="S40" s="56" t="str">
        <f>IF(OR(J40="",J40=0),"",
IF(J40="Afecta probabilidad",
IF(J39="Afecta probabilidad",S39-(S39*R39),'2. Identificación del Riesgo'!$L$39),""))</f>
        <v/>
      </c>
      <c r="T40" s="56" t="str">
        <f>IF(OR(J40="",J40=0),"",
IF(J40="Afecta Impacto",
IF(J39="Afecta Impacto",T39-(T39*R39),'2. Identificación del Riesgo'!$O$39),""))</f>
        <v/>
      </c>
      <c r="U40" s="56">
        <f t="shared" ref="U40:U41" si="31">IFERROR(IF(S40="",0,S40-(S40*R40)),0)</f>
        <v>0</v>
      </c>
      <c r="V40" s="56">
        <f t="shared" ref="V40:V41" si="32">IFERROR(IF(T40="",0,T40-(T40*R40)),0)</f>
        <v>0</v>
      </c>
    </row>
    <row r="41" spans="1:39" ht="30.75" customHeight="1" x14ac:dyDescent="0.3">
      <c r="A41" s="113"/>
      <c r="B41" s="156"/>
      <c r="C41" s="136"/>
      <c r="D41" s="136"/>
      <c r="E41" s="52"/>
      <c r="F41" s="52"/>
      <c r="G41" s="52"/>
      <c r="H41" s="63" t="str">
        <f t="shared" si="0"/>
        <v xml:space="preserve">  </v>
      </c>
      <c r="I41" s="49"/>
      <c r="J41" s="50" t="str">
        <f t="shared" si="30"/>
        <v/>
      </c>
      <c r="K41" s="49"/>
      <c r="L41" s="61"/>
      <c r="M41" s="61"/>
      <c r="N41" s="61"/>
      <c r="O41" s="61"/>
      <c r="P41" s="61"/>
      <c r="Q41" s="61"/>
      <c r="R41" s="51" t="str">
        <f t="shared" si="2"/>
        <v/>
      </c>
      <c r="S41" s="56" t="str">
        <f>IF(OR(J41="",J41=0),"",
IF(J41="Afecta probabilidad",
IF(J40="Afecta probabilidad",S40-(S40*R40),
IF(J39="Afecta probabilidad",S39-(S39*R39),'2. Identificación del Riesgo'!$L$39)),""))</f>
        <v/>
      </c>
      <c r="T41" s="56" t="str">
        <f>IF(OR(J41="",J41=0),"",
IF(J41="Afecta Impacto",
IF(J40="Afecta Impacto",T40-(T40*R40),
IF(J39="Afecta Impacto",T39-(T39*R39),'2. Identificación del Riesgo'!$O$39)),""))</f>
        <v/>
      </c>
      <c r="U41" s="56">
        <f t="shared" si="31"/>
        <v>0</v>
      </c>
      <c r="V41" s="56">
        <f t="shared" si="32"/>
        <v>0</v>
      </c>
    </row>
    <row r="42" spans="1:39" ht="30.75" customHeight="1" x14ac:dyDescent="0.3">
      <c r="A42" s="113">
        <v>12</v>
      </c>
      <c r="B42" s="156" t="str">
        <f>IF(OR('2. Identificación del Riesgo'!H42:H44="Corrupción",'2. Identificación del Riesgo'!H42:H44="Lavado de Activos",'2. Identificación del Riesgo'!H42:H44="Financiación del Terrorismo",'2. Identificación del Riesgo'!H42:H44="Corrupción en Trámites, OPAs y Consultas de Acceso a la Información Pública"),"No aplica",
IF('2. Identificación del Riesgo'!H42:H44="","",
IF('2. Identificación del Riesgo'!H42:H44&lt;&gt;"Corrupción",'2. Identificación del Riesgo'!B42:B44)))</f>
        <v/>
      </c>
      <c r="C42" s="136" t="str">
        <f>IF(OR('2. Identificación del Riesgo'!H42:H44="Corrupción",'2. Identificación del Riesgo'!H42:H44="Lavado de Activos",'2. Identificación del Riesgo'!H42:H44="Financiación del Terrorismo",'2. Identificación del Riesgo'!H42:H44="Corrupción en Trámites, OPAs y Consultas de Acceso a la Información Pública"),"No aplica",
IF('2. Identificación del Riesgo'!H42:H44="","",
IF('2. Identificación del Riesgo'!H42:H44&lt;&gt;"Corrupción",'2. Identificación del Riesgo'!G42:G44)))</f>
        <v/>
      </c>
      <c r="D42" s="136" t="str">
        <f>IF(OR('2. Identificación del Riesgo'!H42:H44="Corrupción",'2. Identificación del Riesgo'!H42:H44="Lavado de Activos",'2. Identificación del Riesgo'!H42:H44="Financiación del Terrorismo",'2. Identificación del Riesgo'!H42:H44="Corrupción en Trámites, OPAs y Consultas de Acceso a la Información Pública"),"No aplica",
IF('2. Identificación del Riesgo'!H42:H44="","",
IF('2. Identificación del Riesgo'!H42:H44&lt;&gt;"Corrupción",'2. Identificación del Riesgo'!H42:H44)))</f>
        <v/>
      </c>
      <c r="E42" s="52"/>
      <c r="F42" s="52"/>
      <c r="G42" s="52"/>
      <c r="H42" s="63" t="str">
        <f t="shared" si="0"/>
        <v xml:space="preserve">  </v>
      </c>
      <c r="I42" s="49"/>
      <c r="J42" s="50" t="str">
        <f t="shared" ref="J42:J44" si="33">IF(OR(I42="Preventivo",I42="Detectivo"),"Afecta probabilidad",
IF(I42="Correctivo","Afecta Impacto",""))</f>
        <v/>
      </c>
      <c r="K42" s="49"/>
      <c r="L42" s="61"/>
      <c r="M42" s="61"/>
      <c r="N42" s="61"/>
      <c r="O42" s="61"/>
      <c r="P42" s="61"/>
      <c r="Q42" s="61"/>
      <c r="R42" s="51" t="str">
        <f t="shared" si="2"/>
        <v/>
      </c>
      <c r="S42" s="56" t="str">
        <f>IF(OR(J42="",J42=0),"",
IF(J42="Afecta probabilidad",'2. Identificación del Riesgo'!$L$42,""))</f>
        <v/>
      </c>
      <c r="T42" s="56" t="str">
        <f>IF(OR(J42="",J42=0),"",
IF(J42="Afecta Impacto",'2. Identificación del Riesgo'!$O$42,""))</f>
        <v/>
      </c>
      <c r="U42" s="56">
        <f>IFERROR(IF(S42="",0,S42-(S42*R42)),0)</f>
        <v>0</v>
      </c>
      <c r="V42" s="56">
        <f>IFERROR(IF(T42="",0,T42-(T42*R42)),0)</f>
        <v>0</v>
      </c>
      <c r="W42" s="3"/>
      <c r="X42" s="3"/>
      <c r="Y42" s="3"/>
      <c r="Z42" s="3"/>
      <c r="AA42" s="3"/>
      <c r="AB42" s="3"/>
      <c r="AC42" s="3"/>
      <c r="AD42" s="3"/>
      <c r="AE42" s="3"/>
      <c r="AF42" s="3"/>
      <c r="AG42" s="3"/>
      <c r="AH42" s="3"/>
      <c r="AI42" s="3"/>
      <c r="AJ42" s="3"/>
      <c r="AK42" s="3"/>
      <c r="AL42" s="3"/>
      <c r="AM42" s="3"/>
    </row>
    <row r="43" spans="1:39" ht="30.75" customHeight="1" x14ac:dyDescent="0.3">
      <c r="A43" s="113"/>
      <c r="B43" s="156"/>
      <c r="C43" s="136"/>
      <c r="D43" s="136"/>
      <c r="E43" s="52"/>
      <c r="F43" s="52"/>
      <c r="G43" s="52"/>
      <c r="H43" s="63" t="str">
        <f t="shared" si="0"/>
        <v xml:space="preserve">  </v>
      </c>
      <c r="I43" s="49"/>
      <c r="J43" s="50" t="str">
        <f t="shared" si="33"/>
        <v/>
      </c>
      <c r="K43" s="49"/>
      <c r="L43" s="61"/>
      <c r="M43" s="61"/>
      <c r="N43" s="61"/>
      <c r="O43" s="61"/>
      <c r="P43" s="61"/>
      <c r="Q43" s="61"/>
      <c r="R43" s="51" t="str">
        <f t="shared" si="2"/>
        <v/>
      </c>
      <c r="S43" s="56" t="str">
        <f>IF(OR(J43="",J43=0),"",
IF(J43="Afecta probabilidad",
IF(J42="Afecta probabilidad",S42-(S42*R42),'2. Identificación del Riesgo'!$L$42),""))</f>
        <v/>
      </c>
      <c r="T43" s="56" t="str">
        <f>IF(OR(J43="",J43=0),"",
IF(J43="Afecta Impacto",
IF(J42="Afecta Impacto",T42-(T42*R42),'2. Identificación del Riesgo'!$O$42),""))</f>
        <v/>
      </c>
      <c r="U43" s="56">
        <f t="shared" ref="U43:U44" si="34">IFERROR(IF(S43="",0,S43-(S43*R43)),0)</f>
        <v>0</v>
      </c>
      <c r="V43" s="56">
        <f t="shared" ref="V43:V44" si="35">IFERROR(IF(T43="",0,T43-(T43*R43)),0)</f>
        <v>0</v>
      </c>
    </row>
    <row r="44" spans="1:39" ht="30.75" customHeight="1" x14ac:dyDescent="0.3">
      <c r="A44" s="113"/>
      <c r="B44" s="156"/>
      <c r="C44" s="136"/>
      <c r="D44" s="136"/>
      <c r="E44" s="52"/>
      <c r="F44" s="52"/>
      <c r="G44" s="52"/>
      <c r="H44" s="63" t="str">
        <f t="shared" si="0"/>
        <v xml:space="preserve">  </v>
      </c>
      <c r="I44" s="49"/>
      <c r="J44" s="50" t="str">
        <f t="shared" si="33"/>
        <v/>
      </c>
      <c r="K44" s="49"/>
      <c r="L44" s="61"/>
      <c r="M44" s="61"/>
      <c r="N44" s="61"/>
      <c r="O44" s="61"/>
      <c r="P44" s="61"/>
      <c r="Q44" s="61"/>
      <c r="R44" s="51" t="str">
        <f t="shared" si="2"/>
        <v/>
      </c>
      <c r="S44" s="56" t="str">
        <f>IF(OR(J44="",J44=0),"",
IF(J44="Afecta probabilidad",
IF(J43="Afecta probabilidad",S43-(S43*R43),
IF(J42="Afecta probabilidad",S42-(S42*R42),'2. Identificación del Riesgo'!$L$42)),""))</f>
        <v/>
      </c>
      <c r="T44" s="56" t="str">
        <f>IF(OR(J44="",J44=0),"",
IF(J44="Afecta Impacto",
IF(J43="Afecta Impacto",T43-(T43*R43),
IF(J42="Afecta Impacto",T42-(T42*R42),'2. Identificación del Riesgo'!$O$42)),""))</f>
        <v/>
      </c>
      <c r="U44" s="56">
        <f t="shared" si="34"/>
        <v>0</v>
      </c>
      <c r="V44" s="56">
        <f t="shared" si="35"/>
        <v>0</v>
      </c>
    </row>
    <row r="45" spans="1:39" ht="30.75" customHeight="1" x14ac:dyDescent="0.3">
      <c r="A45" s="113">
        <v>13</v>
      </c>
      <c r="B45" s="156" t="str">
        <f>IF(OR('2. Identificación del Riesgo'!H45:H47="Corrupción",'2. Identificación del Riesgo'!H45:H47="Lavado de Activos",'2. Identificación del Riesgo'!H45:H47="Financiación del Terrorismo",'2. Identificación del Riesgo'!H45:H47="Corrupción en Trámites, OPAs y Consultas de Acceso a la Información Pública"),"No aplica",
IF('2. Identificación del Riesgo'!H45:H47="","",
IF('2. Identificación del Riesgo'!H45:H47&lt;&gt;"Corrupción",'2. Identificación del Riesgo'!B45:B47)))</f>
        <v/>
      </c>
      <c r="C45" s="136" t="str">
        <f>IF(OR('2. Identificación del Riesgo'!H45:H47="Corrupción",'2. Identificación del Riesgo'!H45:H47="Lavado de Activos",'2. Identificación del Riesgo'!H45:H47="Financiación del Terrorismo",'2. Identificación del Riesgo'!H45:H47="Corrupción en Trámites, OPAs y Consultas de Acceso a la Información Pública"),"No aplica",
IF('2. Identificación del Riesgo'!H45:H47="","",
IF('2. Identificación del Riesgo'!H45:H47&lt;&gt;"Corrupción",'2. Identificación del Riesgo'!G45:G47)))</f>
        <v/>
      </c>
      <c r="D45" s="136" t="str">
        <f>IF(OR('2. Identificación del Riesgo'!H45:H47="Corrupción",'2. Identificación del Riesgo'!H45:H47="Lavado de Activos",'2. Identificación del Riesgo'!H45:H47="Financiación del Terrorismo",'2. Identificación del Riesgo'!H45:H47="Corrupción en Trámites, OPAs y Consultas de Acceso a la Información Pública"),"No aplica",
IF('2. Identificación del Riesgo'!H45:H47="","",
IF('2. Identificación del Riesgo'!H45:H47&lt;&gt;"Corrupción",'2. Identificación del Riesgo'!H45:H47)))</f>
        <v/>
      </c>
      <c r="E45" s="52"/>
      <c r="F45" s="52"/>
      <c r="G45" s="52"/>
      <c r="H45" s="63" t="str">
        <f t="shared" si="0"/>
        <v xml:space="preserve">  </v>
      </c>
      <c r="I45" s="49"/>
      <c r="J45" s="50" t="str">
        <f t="shared" ref="J45:J47" si="36">IF(OR(I45="Preventivo",I45="Detectivo"),"Afecta probabilidad",
IF(I45="Correctivo","Afecta Impacto",""))</f>
        <v/>
      </c>
      <c r="K45" s="49"/>
      <c r="L45" s="61"/>
      <c r="M45" s="61"/>
      <c r="N45" s="61"/>
      <c r="O45" s="61"/>
      <c r="P45" s="61"/>
      <c r="Q45" s="61"/>
      <c r="R45" s="51" t="str">
        <f t="shared" si="2"/>
        <v/>
      </c>
      <c r="S45" s="56" t="str">
        <f>IF(OR(J45="",J45=0),"",
IF(J45="Afecta probabilidad",'2. Identificación del Riesgo'!$L$45,""))</f>
        <v/>
      </c>
      <c r="T45" s="56" t="str">
        <f>IF(OR(J45="",J45=0),"",
IF(J45="Afecta Impacto",'2. Identificación del Riesgo'!$O$45,""))</f>
        <v/>
      </c>
      <c r="U45" s="56">
        <f>IFERROR(IF(S45="",0,S45-(S45*R45)),0)</f>
        <v>0</v>
      </c>
      <c r="V45" s="56">
        <f>IFERROR(IF(T45="",0,T45-(T45*R45)),0)</f>
        <v>0</v>
      </c>
      <c r="W45" s="3"/>
      <c r="X45" s="3"/>
      <c r="Y45" s="3"/>
      <c r="Z45" s="3"/>
      <c r="AA45" s="3"/>
      <c r="AB45" s="3"/>
      <c r="AC45" s="3"/>
      <c r="AD45" s="3"/>
      <c r="AE45" s="3"/>
      <c r="AF45" s="3"/>
      <c r="AG45" s="3"/>
      <c r="AH45" s="3"/>
      <c r="AI45" s="3"/>
      <c r="AJ45" s="3"/>
      <c r="AK45" s="3"/>
      <c r="AL45" s="3"/>
      <c r="AM45" s="3"/>
    </row>
    <row r="46" spans="1:39" ht="30.75" customHeight="1" x14ac:dyDescent="0.3">
      <c r="A46" s="113"/>
      <c r="B46" s="156"/>
      <c r="C46" s="136"/>
      <c r="D46" s="136"/>
      <c r="E46" s="52"/>
      <c r="F46" s="52"/>
      <c r="G46" s="52"/>
      <c r="H46" s="63" t="str">
        <f t="shared" si="0"/>
        <v xml:space="preserve">  </v>
      </c>
      <c r="I46" s="49"/>
      <c r="J46" s="50" t="str">
        <f t="shared" si="36"/>
        <v/>
      </c>
      <c r="K46" s="49"/>
      <c r="L46" s="61"/>
      <c r="M46" s="61"/>
      <c r="N46" s="61"/>
      <c r="O46" s="61"/>
      <c r="P46" s="61"/>
      <c r="Q46" s="61"/>
      <c r="R46" s="51" t="str">
        <f t="shared" si="2"/>
        <v/>
      </c>
      <c r="S46" s="56" t="str">
        <f>IF(OR(J46="",J46=0),"",
IF(J46="Afecta probabilidad",
IF(J45="Afecta probabilidad",S45-(S45*R45),'2. Identificación del Riesgo'!$L$45),""))</f>
        <v/>
      </c>
      <c r="T46" s="56" t="str">
        <f>IF(OR(J46="",J46=0),"",
IF(J46="Afecta Impacto",
IF(J45="Afecta Impacto",T45-(T45*R45),'2. Identificación del Riesgo'!$O$45),""))</f>
        <v/>
      </c>
      <c r="U46" s="56">
        <f t="shared" ref="U46:U47" si="37">IFERROR(IF(S46="",0,S46-(S46*R46)),0)</f>
        <v>0</v>
      </c>
      <c r="V46" s="56">
        <f t="shared" ref="V46:V47" si="38">IFERROR(IF(T46="",0,T46-(T46*R46)),0)</f>
        <v>0</v>
      </c>
    </row>
    <row r="47" spans="1:39" ht="30.75" customHeight="1" x14ac:dyDescent="0.3">
      <c r="A47" s="113"/>
      <c r="B47" s="156"/>
      <c r="C47" s="136"/>
      <c r="D47" s="136"/>
      <c r="E47" s="52"/>
      <c r="F47" s="52"/>
      <c r="G47" s="52"/>
      <c r="H47" s="63" t="str">
        <f t="shared" si="0"/>
        <v xml:space="preserve">  </v>
      </c>
      <c r="I47" s="49"/>
      <c r="J47" s="50" t="str">
        <f t="shared" si="36"/>
        <v/>
      </c>
      <c r="K47" s="49"/>
      <c r="L47" s="61"/>
      <c r="M47" s="61"/>
      <c r="N47" s="61"/>
      <c r="O47" s="61"/>
      <c r="P47" s="61"/>
      <c r="Q47" s="61"/>
      <c r="R47" s="51" t="str">
        <f t="shared" si="2"/>
        <v/>
      </c>
      <c r="S47" s="56" t="str">
        <f>IF(OR(J47="",J47=0),"",
IF(J47="Afecta probabilidad",
IF(J46="Afecta probabilidad",S46-(S46*R46),
IF(J45="Afecta probabilidad",S45-(S45*R45),'2. Identificación del Riesgo'!$L$45)),""))</f>
        <v/>
      </c>
      <c r="T47" s="56" t="str">
        <f>IF(OR(J47="",J47=0),"",
IF(J47="Afecta Impacto",
IF(J46="Afecta Impacto",T46-(T46*R46),
IF(J45="Afecta Impacto",T45-(T45*R45),'2. Identificación del Riesgo'!$O$45)),""))</f>
        <v/>
      </c>
      <c r="U47" s="56">
        <f t="shared" si="37"/>
        <v>0</v>
      </c>
      <c r="V47" s="56">
        <f t="shared" si="38"/>
        <v>0</v>
      </c>
    </row>
    <row r="48" spans="1:39" ht="30.75" customHeight="1" x14ac:dyDescent="0.3">
      <c r="A48" s="113">
        <v>14</v>
      </c>
      <c r="B48" s="156" t="str">
        <f>IF(OR('2. Identificación del Riesgo'!H48:H50="Corrupción",'2. Identificación del Riesgo'!H48:H50="Lavado de Activos",'2. Identificación del Riesgo'!H48:H50="Financiación del Terrorismo",'2. Identificación del Riesgo'!H48:H50="Corrupción en Trámites, OPAs y Consultas de Acceso a la Información Pública"),"No aplica",
IF('2. Identificación del Riesgo'!H48:H50="","",
IF('2. Identificación del Riesgo'!H48:H50&lt;&gt;"Corrupción",'2. Identificación del Riesgo'!B48:B50)))</f>
        <v/>
      </c>
      <c r="C48" s="136" t="str">
        <f>IF(OR('2. Identificación del Riesgo'!H48:H50="Corrupción",'2. Identificación del Riesgo'!H48:H50="Lavado de Activos",'2. Identificación del Riesgo'!H48:H50="Financiación del Terrorismo",'2. Identificación del Riesgo'!H48:H50="Corrupción en Trámites, OPAs y Consultas de Acceso a la Información Pública"),"No aplica",
IF('2. Identificación del Riesgo'!H48:H50="","",
IF('2. Identificación del Riesgo'!H48:H50&lt;&gt;"Corrupción",'2. Identificación del Riesgo'!G48:G50)))</f>
        <v/>
      </c>
      <c r="D48" s="136" t="str">
        <f>IF(OR('2. Identificación del Riesgo'!H48:H50="Corrupción",'2. Identificación del Riesgo'!H48:H50="Lavado de Activos",'2. Identificación del Riesgo'!H48:H50="Financiación del Terrorismo",'2. Identificación del Riesgo'!H48:H50="Corrupción en Trámites, OPAs y Consultas de Acceso a la Información Pública"),"No aplica",
IF('2. Identificación del Riesgo'!H48:H50="","",
IF('2. Identificación del Riesgo'!H48:H50&lt;&gt;"Corrupción",'2. Identificación del Riesgo'!H48:H50)))</f>
        <v/>
      </c>
      <c r="E48" s="52"/>
      <c r="F48" s="52"/>
      <c r="G48" s="52"/>
      <c r="H48" s="63" t="str">
        <f t="shared" si="0"/>
        <v xml:space="preserve">  </v>
      </c>
      <c r="I48" s="49"/>
      <c r="J48" s="50" t="str">
        <f t="shared" ref="J48:J50" si="39">IF(OR(I48="Preventivo",I48="Detectivo"),"Afecta probabilidad",
IF(I48="Correctivo","Afecta Impacto",""))</f>
        <v/>
      </c>
      <c r="K48" s="49"/>
      <c r="L48" s="61"/>
      <c r="M48" s="61"/>
      <c r="N48" s="61"/>
      <c r="O48" s="61"/>
      <c r="P48" s="61"/>
      <c r="Q48" s="61"/>
      <c r="R48" s="51" t="str">
        <f t="shared" si="2"/>
        <v/>
      </c>
      <c r="S48" s="56" t="str">
        <f>IF(OR(J48="",J48=0),"",
IF(J48="Afecta probabilidad",'2. Identificación del Riesgo'!$L$48,""))</f>
        <v/>
      </c>
      <c r="T48" s="56" t="str">
        <f>IF(OR(J48="",J48=0),"",
IF(J48="Afecta Impacto",'2. Identificación del Riesgo'!$O$48,""))</f>
        <v/>
      </c>
      <c r="U48" s="56">
        <f>IFERROR(IF(S48="",0,S48-(S48*R48)),0)</f>
        <v>0</v>
      </c>
      <c r="V48" s="56">
        <f>IFERROR(IF(T48="",0,T48-(T48*R48)),0)</f>
        <v>0</v>
      </c>
      <c r="W48" s="3"/>
      <c r="X48" s="3"/>
      <c r="Y48" s="3"/>
      <c r="Z48" s="3"/>
      <c r="AA48" s="3"/>
      <c r="AB48" s="3"/>
      <c r="AC48" s="3"/>
      <c r="AD48" s="3"/>
      <c r="AE48" s="3"/>
      <c r="AF48" s="3"/>
      <c r="AG48" s="3"/>
      <c r="AH48" s="3"/>
      <c r="AI48" s="3"/>
      <c r="AJ48" s="3"/>
      <c r="AK48" s="3"/>
      <c r="AL48" s="3"/>
      <c r="AM48" s="3"/>
    </row>
    <row r="49" spans="1:39" ht="30.75" customHeight="1" x14ac:dyDescent="0.3">
      <c r="A49" s="113"/>
      <c r="B49" s="156"/>
      <c r="C49" s="136"/>
      <c r="D49" s="136"/>
      <c r="E49" s="52"/>
      <c r="F49" s="52"/>
      <c r="G49" s="52"/>
      <c r="H49" s="63" t="str">
        <f t="shared" si="0"/>
        <v xml:space="preserve">  </v>
      </c>
      <c r="I49" s="49"/>
      <c r="J49" s="50" t="str">
        <f t="shared" si="39"/>
        <v/>
      </c>
      <c r="K49" s="49"/>
      <c r="L49" s="61"/>
      <c r="M49" s="61"/>
      <c r="N49" s="61"/>
      <c r="O49" s="61"/>
      <c r="P49" s="61"/>
      <c r="Q49" s="61"/>
      <c r="R49" s="51" t="str">
        <f t="shared" si="2"/>
        <v/>
      </c>
      <c r="S49" s="56" t="str">
        <f>IF(OR(J49="",J49=0),"",
IF(J49="Afecta probabilidad",
IF(J48="Afecta probabilidad",S48-(S48*R48),'2. Identificación del Riesgo'!$L$48),""))</f>
        <v/>
      </c>
      <c r="T49" s="56" t="str">
        <f>IF(OR(J49="",J49=0),"",
IF(J49="Afecta Impacto",
IF(J48="Afecta Impacto",T48-(T48*R48),'2. Identificación del Riesgo'!$O$48),""))</f>
        <v/>
      </c>
      <c r="U49" s="56">
        <f t="shared" ref="U49:U50" si="40">IFERROR(IF(S49="",0,S49-(S49*R49)),0)</f>
        <v>0</v>
      </c>
      <c r="V49" s="56">
        <f t="shared" ref="V49:V50" si="41">IFERROR(IF(T49="",0,T49-(T49*R49)),0)</f>
        <v>0</v>
      </c>
    </row>
    <row r="50" spans="1:39" ht="30.75" customHeight="1" x14ac:dyDescent="0.3">
      <c r="A50" s="113"/>
      <c r="B50" s="156"/>
      <c r="C50" s="136"/>
      <c r="D50" s="136"/>
      <c r="E50" s="52"/>
      <c r="F50" s="52"/>
      <c r="G50" s="52"/>
      <c r="H50" s="63" t="str">
        <f t="shared" si="0"/>
        <v xml:space="preserve">  </v>
      </c>
      <c r="I50" s="49"/>
      <c r="J50" s="50" t="str">
        <f t="shared" si="39"/>
        <v/>
      </c>
      <c r="K50" s="49"/>
      <c r="L50" s="61"/>
      <c r="M50" s="61"/>
      <c r="N50" s="61"/>
      <c r="O50" s="61"/>
      <c r="P50" s="61"/>
      <c r="Q50" s="61"/>
      <c r="R50" s="51" t="str">
        <f t="shared" si="2"/>
        <v/>
      </c>
      <c r="S50" s="56" t="str">
        <f>IF(OR(J50="",J50=0),"",
IF(J50="Afecta probabilidad",
IF(J49="Afecta probabilidad",S49-(S49*R49),
IF(J48="Afecta probabilidad",S48-(S48*R48),'2. Identificación del Riesgo'!$L$48)),""))</f>
        <v/>
      </c>
      <c r="T50" s="56" t="str">
        <f>IF(OR(J50="",J50=0),"",
IF(J50="Afecta Impacto",
IF(J49="Afecta Impacto",T49-(T49*R49),
IF(J48="Afecta Impacto",T48-(T48*R48),'2. Identificación del Riesgo'!$O$48)),""))</f>
        <v/>
      </c>
      <c r="U50" s="56">
        <f t="shared" si="40"/>
        <v>0</v>
      </c>
      <c r="V50" s="56">
        <f t="shared" si="41"/>
        <v>0</v>
      </c>
    </row>
    <row r="51" spans="1:39" ht="30.75" customHeight="1" x14ac:dyDescent="0.3">
      <c r="A51" s="113">
        <v>15</v>
      </c>
      <c r="B51" s="156" t="str">
        <f>IF(OR('2. Identificación del Riesgo'!H51:H53="Corrupción",'2. Identificación del Riesgo'!H51:H53="Lavado de Activos",'2. Identificación del Riesgo'!H51:H53="Financiación del Terrorismo",'2. Identificación del Riesgo'!H51:H53="Corrupción en Trámites, OPAs y Consultas de Acceso a la Información Pública"),"No aplica",
IF('2. Identificación del Riesgo'!H51:H53="","",
IF('2. Identificación del Riesgo'!H51:H53&lt;&gt;"Corrupción",'2. Identificación del Riesgo'!B51:B53)))</f>
        <v/>
      </c>
      <c r="C51" s="136" t="str">
        <f>IF(OR('2. Identificación del Riesgo'!H51:H53="Corrupción",'2. Identificación del Riesgo'!H51:H53="Lavado de Activos",'2. Identificación del Riesgo'!H51:H53="Financiación del Terrorismo",'2. Identificación del Riesgo'!H51:H53="Corrupción en Trámites, OPAs y Consultas de Acceso a la Información Pública"),"No aplica",
IF('2. Identificación del Riesgo'!H51:H53="","",
IF('2. Identificación del Riesgo'!H51:H53&lt;&gt;"Corrupción",'2. Identificación del Riesgo'!G51:G53)))</f>
        <v/>
      </c>
      <c r="D51" s="136" t="str">
        <f>IF(OR('2. Identificación del Riesgo'!H51:H53="Corrupción",'2. Identificación del Riesgo'!H51:H53="Lavado de Activos",'2. Identificación del Riesgo'!H51:H53="Financiación del Terrorismo",'2. Identificación del Riesgo'!H51:H53="Corrupción en Trámites, OPAs y Consultas de Acceso a la Información Pública"),"No aplica",
IF('2. Identificación del Riesgo'!H51:H53="","",
IF('2. Identificación del Riesgo'!H51:H53&lt;&gt;"Corrupción",'2. Identificación del Riesgo'!H51:H53)))</f>
        <v/>
      </c>
      <c r="E51" s="52"/>
      <c r="F51" s="52"/>
      <c r="G51" s="52"/>
      <c r="H51" s="63" t="str">
        <f t="shared" si="0"/>
        <v xml:space="preserve">  </v>
      </c>
      <c r="I51" s="49"/>
      <c r="J51" s="50" t="str">
        <f t="shared" ref="J51:J53" si="42">IF(OR(I51="Preventivo",I51="Detectivo"),"Afecta probabilidad",
IF(I51="Correctivo","Afecta Impacto",""))</f>
        <v/>
      </c>
      <c r="K51" s="49"/>
      <c r="L51" s="61"/>
      <c r="M51" s="61"/>
      <c r="N51" s="61"/>
      <c r="O51" s="61"/>
      <c r="P51" s="61"/>
      <c r="Q51" s="61"/>
      <c r="R51" s="51" t="str">
        <f t="shared" si="2"/>
        <v/>
      </c>
      <c r="S51" s="56" t="str">
        <f>IF(OR(J51="",J51=0),"",
IF(J51="Afecta probabilidad",'2. Identificación del Riesgo'!$L$51,""))</f>
        <v/>
      </c>
      <c r="T51" s="56" t="str">
        <f>IF(OR(J51="",J51=0),"",
IF(J51="Afecta Impacto",'2. Identificación del Riesgo'!$O$51,""))</f>
        <v/>
      </c>
      <c r="U51" s="56">
        <f>IFERROR(IF(S51="",0,S51-(S51*R51)),0)</f>
        <v>0</v>
      </c>
      <c r="V51" s="56">
        <f>IFERROR(IF(T51="",0,T51-(T51*R51)),0)</f>
        <v>0</v>
      </c>
      <c r="W51" s="3"/>
      <c r="X51" s="3"/>
      <c r="Y51" s="3"/>
      <c r="Z51" s="3"/>
      <c r="AA51" s="3"/>
      <c r="AB51" s="3"/>
      <c r="AC51" s="3"/>
      <c r="AD51" s="3"/>
      <c r="AE51" s="3"/>
      <c r="AF51" s="3"/>
      <c r="AG51" s="3"/>
      <c r="AH51" s="3"/>
      <c r="AI51" s="3"/>
      <c r="AJ51" s="3"/>
      <c r="AK51" s="3"/>
      <c r="AL51" s="3"/>
      <c r="AM51" s="3"/>
    </row>
    <row r="52" spans="1:39" ht="30.75" customHeight="1" x14ac:dyDescent="0.3">
      <c r="A52" s="113"/>
      <c r="B52" s="156"/>
      <c r="C52" s="136"/>
      <c r="D52" s="136"/>
      <c r="E52" s="52"/>
      <c r="F52" s="52"/>
      <c r="G52" s="52"/>
      <c r="H52" s="63" t="str">
        <f t="shared" si="0"/>
        <v xml:space="preserve">  </v>
      </c>
      <c r="I52" s="49"/>
      <c r="J52" s="50" t="str">
        <f t="shared" si="42"/>
        <v/>
      </c>
      <c r="K52" s="49"/>
      <c r="L52" s="61"/>
      <c r="M52" s="61"/>
      <c r="N52" s="61"/>
      <c r="O52" s="61"/>
      <c r="P52" s="61"/>
      <c r="Q52" s="61"/>
      <c r="R52" s="51" t="str">
        <f t="shared" si="2"/>
        <v/>
      </c>
      <c r="S52" s="56" t="str">
        <f>IF(OR(J52="",J52=0),"",
IF(J52="Afecta probabilidad",
IF(J51="Afecta probabilidad",S51-(S51*R51),'2. Identificación del Riesgo'!$L$51),""))</f>
        <v/>
      </c>
      <c r="T52" s="56" t="str">
        <f>IF(OR(J52="",J52=0),"",
IF(J52="Afecta Impacto",
IF(J51="Afecta Impacto",T51-(T51*R51),'2. Identificación del Riesgo'!$O$51),""))</f>
        <v/>
      </c>
      <c r="U52" s="56">
        <f t="shared" ref="U52:U53" si="43">IFERROR(IF(S52="",0,S52-(S52*R52)),0)</f>
        <v>0</v>
      </c>
      <c r="V52" s="56">
        <f t="shared" ref="V52:V53" si="44">IFERROR(IF(T52="",0,T52-(T52*R52)),0)</f>
        <v>0</v>
      </c>
    </row>
    <row r="53" spans="1:39" ht="30.75" customHeight="1" x14ac:dyDescent="0.3">
      <c r="A53" s="113"/>
      <c r="B53" s="156"/>
      <c r="C53" s="136"/>
      <c r="D53" s="136"/>
      <c r="E53" s="52"/>
      <c r="F53" s="52"/>
      <c r="G53" s="52"/>
      <c r="H53" s="63" t="str">
        <f t="shared" si="0"/>
        <v xml:space="preserve">  </v>
      </c>
      <c r="I53" s="49"/>
      <c r="J53" s="50" t="str">
        <f t="shared" si="42"/>
        <v/>
      </c>
      <c r="K53" s="49"/>
      <c r="L53" s="61"/>
      <c r="M53" s="61"/>
      <c r="N53" s="61"/>
      <c r="O53" s="61"/>
      <c r="P53" s="61"/>
      <c r="Q53" s="61"/>
      <c r="R53" s="51" t="str">
        <f t="shared" si="2"/>
        <v/>
      </c>
      <c r="S53" s="56" t="str">
        <f>IF(OR(J53="",J53=0),"",
IF(J53="Afecta probabilidad",
IF(J52="Afecta probabilidad",S52-(S52*R52),
IF(J51="Afecta probabilidad",S51-(S51*R51),'2. Identificación del Riesgo'!$L$51)),""))</f>
        <v/>
      </c>
      <c r="T53" s="56" t="str">
        <f>IF(OR(J53="",J53=0),"",
IF(J53="Afecta Impacto",
IF(J52="Afecta Impacto",T52-(T52*R52),
IF(J51="Afecta Impacto",T51-(T51*R51),'2. Identificación del Riesgo'!$O$51)),""))</f>
        <v/>
      </c>
      <c r="U53" s="56">
        <f t="shared" si="43"/>
        <v>0</v>
      </c>
      <c r="V53" s="56">
        <f t="shared" si="44"/>
        <v>0</v>
      </c>
    </row>
    <row r="54" spans="1:39" ht="30.75" customHeight="1" x14ac:dyDescent="0.3">
      <c r="A54" s="113">
        <v>16</v>
      </c>
      <c r="B54" s="156" t="str">
        <f>IF(OR('2. Identificación del Riesgo'!H54:H56="Corrupción",'2. Identificación del Riesgo'!H54:H56="Lavado de Activos",'2. Identificación del Riesgo'!H54:H56="Financiación del Terrorismo",'2. Identificación del Riesgo'!H54:H56="Corrupción en Trámites, OPAs y Consultas de Acceso a la Información Pública"),"No aplica",
IF('2. Identificación del Riesgo'!H54:H56="","",
IF('2. Identificación del Riesgo'!H54:H56&lt;&gt;"Corrupción",'2. Identificación del Riesgo'!B54:B56)))</f>
        <v/>
      </c>
      <c r="C54" s="136" t="str">
        <f>IF(OR('2. Identificación del Riesgo'!H54:H56="Corrupción",'2. Identificación del Riesgo'!H54:H56="Lavado de Activos",'2. Identificación del Riesgo'!H54:H56="Financiación del Terrorismo",'2. Identificación del Riesgo'!H54:H56="Corrupción en Trámites, OPAs y Consultas de Acceso a la Información Pública"),"No aplica",
IF('2. Identificación del Riesgo'!H54:H56="","",
IF('2. Identificación del Riesgo'!H54:H56&lt;&gt;"Corrupción",'2. Identificación del Riesgo'!G54:G56)))</f>
        <v/>
      </c>
      <c r="D54" s="136" t="str">
        <f>IF(OR('2. Identificación del Riesgo'!H54:H56="Corrupción",'2. Identificación del Riesgo'!H54:H56="Lavado de Activos",'2. Identificación del Riesgo'!H54:H56="Financiación del Terrorismo",'2. Identificación del Riesgo'!H54:H56="Corrupción en Trámites, OPAs y Consultas de Acceso a la Información Pública"),"No aplica",
IF('2. Identificación del Riesgo'!H54:H56="","",
IF('2. Identificación del Riesgo'!H54:H56&lt;&gt;"Corrupción",'2. Identificación del Riesgo'!H54:H56)))</f>
        <v/>
      </c>
      <c r="E54" s="52"/>
      <c r="F54" s="52"/>
      <c r="G54" s="52"/>
      <c r="H54" s="63" t="str">
        <f t="shared" si="0"/>
        <v xml:space="preserve">  </v>
      </c>
      <c r="I54" s="49"/>
      <c r="J54" s="50" t="str">
        <f t="shared" ref="J54:J56" si="45">IF(OR(I54="Preventivo",I54="Detectivo"),"Afecta probabilidad",
IF(I54="Correctivo","Afecta Impacto",""))</f>
        <v/>
      </c>
      <c r="K54" s="49"/>
      <c r="L54" s="61"/>
      <c r="M54" s="61"/>
      <c r="N54" s="61"/>
      <c r="O54" s="61"/>
      <c r="P54" s="61"/>
      <c r="Q54" s="61"/>
      <c r="R54" s="51" t="str">
        <f t="shared" si="2"/>
        <v/>
      </c>
      <c r="S54" s="56" t="str">
        <f>IF(OR(J54="",J54=0),"",
IF(J54="Afecta probabilidad",'2. Identificación del Riesgo'!$L$54,""))</f>
        <v/>
      </c>
      <c r="T54" s="56" t="str">
        <f>IF(OR(J54="",J54=0),"",
IF(J54="Afecta Impacto",'2. Identificación del Riesgo'!$O$54,""))</f>
        <v/>
      </c>
      <c r="U54" s="56">
        <f>IFERROR(IF(S54="",0,S54-(S54*R54)),0)</f>
        <v>0</v>
      </c>
      <c r="V54" s="56">
        <f>IFERROR(IF(T54="",0,T54-(T54*R54)),0)</f>
        <v>0</v>
      </c>
      <c r="W54" s="3"/>
      <c r="X54" s="3"/>
      <c r="Y54" s="3"/>
      <c r="Z54" s="3"/>
      <c r="AA54" s="3"/>
      <c r="AB54" s="3"/>
      <c r="AC54" s="3"/>
      <c r="AD54" s="3"/>
      <c r="AE54" s="3"/>
      <c r="AF54" s="3"/>
      <c r="AG54" s="3"/>
      <c r="AH54" s="3"/>
      <c r="AI54" s="3"/>
      <c r="AJ54" s="3"/>
      <c r="AK54" s="3"/>
      <c r="AL54" s="3"/>
      <c r="AM54" s="3"/>
    </row>
    <row r="55" spans="1:39" ht="30.75" customHeight="1" x14ac:dyDescent="0.3">
      <c r="A55" s="113"/>
      <c r="B55" s="156"/>
      <c r="C55" s="136"/>
      <c r="D55" s="136"/>
      <c r="E55" s="52"/>
      <c r="F55" s="52"/>
      <c r="G55" s="52"/>
      <c r="H55" s="63" t="str">
        <f t="shared" si="0"/>
        <v xml:space="preserve">  </v>
      </c>
      <c r="I55" s="49"/>
      <c r="J55" s="50" t="str">
        <f t="shared" si="45"/>
        <v/>
      </c>
      <c r="K55" s="49"/>
      <c r="L55" s="61"/>
      <c r="M55" s="61"/>
      <c r="N55" s="61"/>
      <c r="O55" s="61"/>
      <c r="P55" s="61"/>
      <c r="Q55" s="61"/>
      <c r="R55" s="51" t="str">
        <f t="shared" si="2"/>
        <v/>
      </c>
      <c r="S55" s="56" t="str">
        <f>IF(OR(J55="",J55=0),"",
IF(J55="Afecta probabilidad",
IF(J54="Afecta probabilidad",S54-(S54*R54),'2. Identificación del Riesgo'!$L$54),""))</f>
        <v/>
      </c>
      <c r="T55" s="56" t="str">
        <f>IF(OR(J55="",J55=0),"",
IF(J55="Afecta Impacto",
IF(J54="Afecta Impacto",T54-(T54*R54),'2. Identificación del Riesgo'!$O$54),""))</f>
        <v/>
      </c>
      <c r="U55" s="56">
        <f t="shared" ref="U55:U56" si="46">IFERROR(IF(S55="",0,S55-(S55*R55)),0)</f>
        <v>0</v>
      </c>
      <c r="V55" s="56">
        <f t="shared" ref="V55:V56" si="47">IFERROR(IF(T55="",0,T55-(T55*R55)),0)</f>
        <v>0</v>
      </c>
    </row>
    <row r="56" spans="1:39" ht="30.75" customHeight="1" x14ac:dyDescent="0.3">
      <c r="A56" s="113"/>
      <c r="B56" s="156"/>
      <c r="C56" s="136"/>
      <c r="D56" s="136"/>
      <c r="E56" s="52"/>
      <c r="F56" s="52"/>
      <c r="G56" s="52"/>
      <c r="H56" s="63" t="str">
        <f t="shared" si="0"/>
        <v xml:space="preserve">  </v>
      </c>
      <c r="I56" s="49"/>
      <c r="J56" s="50" t="str">
        <f t="shared" si="45"/>
        <v/>
      </c>
      <c r="K56" s="49"/>
      <c r="L56" s="61"/>
      <c r="M56" s="61"/>
      <c r="N56" s="61"/>
      <c r="O56" s="61"/>
      <c r="P56" s="61"/>
      <c r="Q56" s="61"/>
      <c r="R56" s="51" t="str">
        <f t="shared" si="2"/>
        <v/>
      </c>
      <c r="S56" s="56" t="str">
        <f>IF(OR(J56="",J56=0),"",
IF(J56="Afecta probabilidad",
IF(J55="Afecta probabilidad",S55-(S55*R55),
IF(J54="Afecta probabilidad",S54-(S54*R54),'2. Identificación del Riesgo'!$L$54)),""))</f>
        <v/>
      </c>
      <c r="T56" s="56" t="str">
        <f>IF(OR(J56="",J56=0),"",
IF(J56="Afecta Impacto",
IF(J55="Afecta Impacto",T55-(T55*R55),
IF(J54="Afecta Impacto",T54-(T54*R54),'2. Identificación del Riesgo'!$O$54)),""))</f>
        <v/>
      </c>
      <c r="U56" s="56">
        <f t="shared" si="46"/>
        <v>0</v>
      </c>
      <c r="V56" s="56">
        <f t="shared" si="47"/>
        <v>0</v>
      </c>
    </row>
    <row r="57" spans="1:39" ht="30.75" customHeight="1" x14ac:dyDescent="0.3">
      <c r="A57" s="113">
        <v>17</v>
      </c>
      <c r="B57" s="156" t="str">
        <f>IF(OR('2. Identificación del Riesgo'!H57:H59="Corrupción",'2. Identificación del Riesgo'!H57:H59="Lavado de Activos",'2. Identificación del Riesgo'!H57:H59="Financiación del Terrorismo",'2. Identificación del Riesgo'!H57:H59="Corrupción en Trámites, OPAs y Consultas de Acceso a la Información Pública"),"No aplica",
IF('2. Identificación del Riesgo'!H57:H59="","",
IF('2. Identificación del Riesgo'!H57:H59&lt;&gt;"Corrupción",'2. Identificación del Riesgo'!B57:B59)))</f>
        <v/>
      </c>
      <c r="C57" s="136" t="str">
        <f>IF(OR('2. Identificación del Riesgo'!H57:H59="Corrupción",'2. Identificación del Riesgo'!H57:H59="Lavado de Activos",'2. Identificación del Riesgo'!H57:H59="Financiación del Terrorismo",'2. Identificación del Riesgo'!H57:H59="Corrupción en Trámites, OPAs y Consultas de Acceso a la Información Pública"),"No aplica",
IF('2. Identificación del Riesgo'!H57:H59="","",
IF('2. Identificación del Riesgo'!H57:H59&lt;&gt;"Corrupción",'2. Identificación del Riesgo'!G57:G59)))</f>
        <v/>
      </c>
      <c r="D57" s="136" t="str">
        <f>IF(OR('2. Identificación del Riesgo'!H57:H59="Corrupción",'2. Identificación del Riesgo'!H57:H59="Lavado de Activos",'2. Identificación del Riesgo'!H57:H59="Financiación del Terrorismo",'2. Identificación del Riesgo'!H57:H59="Corrupción en Trámites, OPAs y Consultas de Acceso a la Información Pública"),"No aplica",
IF('2. Identificación del Riesgo'!H57:H59="","",
IF('2. Identificación del Riesgo'!H57:H59&lt;&gt;"Corrupción",'2. Identificación del Riesgo'!H57:H59)))</f>
        <v/>
      </c>
      <c r="E57" s="52"/>
      <c r="F57" s="52"/>
      <c r="G57" s="52"/>
      <c r="H57" s="63" t="str">
        <f t="shared" si="0"/>
        <v xml:space="preserve">  </v>
      </c>
      <c r="I57" s="49"/>
      <c r="J57" s="50" t="str">
        <f t="shared" ref="J57:J59" si="48">IF(OR(I57="Preventivo",I57="Detectivo"),"Afecta probabilidad",
IF(I57="Correctivo","Afecta Impacto",""))</f>
        <v/>
      </c>
      <c r="K57" s="49"/>
      <c r="L57" s="61"/>
      <c r="M57" s="61"/>
      <c r="N57" s="61"/>
      <c r="O57" s="61"/>
      <c r="P57" s="61"/>
      <c r="Q57" s="61"/>
      <c r="R57" s="51" t="str">
        <f t="shared" si="2"/>
        <v/>
      </c>
      <c r="S57" s="56" t="str">
        <f>IF(OR(J57="",J57=0),"",
IF(J57="Afecta probabilidad",'2. Identificación del Riesgo'!$L$57,""))</f>
        <v/>
      </c>
      <c r="T57" s="56" t="str">
        <f>IF(OR(J57="",J57=0),"",
IF(J57="Afecta Impacto",'2. Identificación del Riesgo'!$O$57,""))</f>
        <v/>
      </c>
      <c r="U57" s="56">
        <f>IFERROR(IF(S57="",0,S57-(S57*R57)),0)</f>
        <v>0</v>
      </c>
      <c r="V57" s="56">
        <f>IFERROR(IF(T57="",0,T57-(T57*R57)),0)</f>
        <v>0</v>
      </c>
      <c r="W57" s="3"/>
      <c r="X57" s="3"/>
      <c r="Y57" s="3"/>
      <c r="Z57" s="3"/>
      <c r="AA57" s="3"/>
      <c r="AB57" s="3"/>
      <c r="AC57" s="3"/>
      <c r="AD57" s="3"/>
      <c r="AE57" s="3"/>
      <c r="AF57" s="3"/>
      <c r="AG57" s="3"/>
      <c r="AH57" s="3"/>
      <c r="AI57" s="3"/>
      <c r="AJ57" s="3"/>
      <c r="AK57" s="3"/>
      <c r="AL57" s="3"/>
      <c r="AM57" s="3"/>
    </row>
    <row r="58" spans="1:39" ht="30.75" customHeight="1" x14ac:dyDescent="0.3">
      <c r="A58" s="113"/>
      <c r="B58" s="156"/>
      <c r="C58" s="136"/>
      <c r="D58" s="136"/>
      <c r="E58" s="52"/>
      <c r="F58" s="52"/>
      <c r="G58" s="52"/>
      <c r="H58" s="63" t="str">
        <f t="shared" si="0"/>
        <v xml:space="preserve">  </v>
      </c>
      <c r="I58" s="49"/>
      <c r="J58" s="50" t="str">
        <f t="shared" si="48"/>
        <v/>
      </c>
      <c r="K58" s="49"/>
      <c r="L58" s="61"/>
      <c r="M58" s="61"/>
      <c r="N58" s="61"/>
      <c r="O58" s="61"/>
      <c r="P58" s="61"/>
      <c r="Q58" s="61"/>
      <c r="R58" s="51" t="str">
        <f t="shared" si="2"/>
        <v/>
      </c>
      <c r="S58" s="56" t="str">
        <f>IF(OR(J58="",J58=0),"",
IF(J58="Afecta probabilidad",
IF(J57="Afecta probabilidad",S57-(S57*R57),'2. Identificación del Riesgo'!$L$57),""))</f>
        <v/>
      </c>
      <c r="T58" s="56" t="str">
        <f>IF(OR(J58="",J58=0),"",
IF(J58="Afecta Impacto",
IF(J57="Afecta Impacto",T57-(T57*R57),'2. Identificación del Riesgo'!$O$57),""))</f>
        <v/>
      </c>
      <c r="U58" s="56">
        <f t="shared" ref="U58:U59" si="49">IFERROR(IF(S58="",0,S58-(S58*R58)),0)</f>
        <v>0</v>
      </c>
      <c r="V58" s="56">
        <f t="shared" ref="V58:V59" si="50">IFERROR(IF(T58="",0,T58-(T58*R58)),0)</f>
        <v>0</v>
      </c>
    </row>
    <row r="59" spans="1:39" ht="30.75" customHeight="1" x14ac:dyDescent="0.3">
      <c r="A59" s="113"/>
      <c r="B59" s="156"/>
      <c r="C59" s="136"/>
      <c r="D59" s="136"/>
      <c r="E59" s="52"/>
      <c r="F59" s="52"/>
      <c r="G59" s="52"/>
      <c r="H59" s="63" t="str">
        <f t="shared" si="0"/>
        <v xml:space="preserve">  </v>
      </c>
      <c r="I59" s="49"/>
      <c r="J59" s="50" t="str">
        <f t="shared" si="48"/>
        <v/>
      </c>
      <c r="K59" s="49"/>
      <c r="L59" s="61"/>
      <c r="M59" s="61"/>
      <c r="N59" s="61"/>
      <c r="O59" s="61"/>
      <c r="P59" s="61"/>
      <c r="Q59" s="61"/>
      <c r="R59" s="51" t="str">
        <f t="shared" si="2"/>
        <v/>
      </c>
      <c r="S59" s="56" t="str">
        <f>IF(OR(J59="",J59=0),"",
IF(J59="Afecta probabilidad",
IF(J58="Afecta probabilidad",S58-(S58*R58),
IF(J57="Afecta probabilidad",S57-(S57*R57),'2. Identificación del Riesgo'!$L$57)),""))</f>
        <v/>
      </c>
      <c r="T59" s="56" t="str">
        <f>IF(OR(J59="",J59=0),"",
IF(J59="Afecta Impacto",
IF(J58="Afecta Impacto",T58-(T58*R58),
IF(J57="Afecta Impacto",T57-(T57*R57),'2. Identificación del Riesgo'!$O$57)),""))</f>
        <v/>
      </c>
      <c r="U59" s="56">
        <f t="shared" si="49"/>
        <v>0</v>
      </c>
      <c r="V59" s="56">
        <f t="shared" si="50"/>
        <v>0</v>
      </c>
    </row>
    <row r="60" spans="1:39" ht="30.75" customHeight="1" x14ac:dyDescent="0.3">
      <c r="A60" s="113">
        <v>18</v>
      </c>
      <c r="B60" s="156" t="str">
        <f>IF(OR('2. Identificación del Riesgo'!H60:H62="Corrupción",'2. Identificación del Riesgo'!H60:H62="Lavado de Activos",'2. Identificación del Riesgo'!H60:H62="Financiación del Terrorismo",'2. Identificación del Riesgo'!H60:H62="Corrupción en Trámites, OPAs y Consultas de Acceso a la Información Pública"),"No aplica",
IF('2. Identificación del Riesgo'!H60:H62="","",
IF('2. Identificación del Riesgo'!H60:H62&lt;&gt;"Corrupción",'2. Identificación del Riesgo'!B60:B62)))</f>
        <v/>
      </c>
      <c r="C60" s="136" t="str">
        <f>IF(OR('2. Identificación del Riesgo'!H60:H62="Corrupción",'2. Identificación del Riesgo'!H60:H62="Lavado de Activos",'2. Identificación del Riesgo'!H60:H62="Financiación del Terrorismo",'2. Identificación del Riesgo'!H60:H62="Corrupción en Trámites, OPAs y Consultas de Acceso a la Información Pública"),"No aplica",
IF('2. Identificación del Riesgo'!H60:H62="","",
IF('2. Identificación del Riesgo'!H60:H62&lt;&gt;"Corrupción",'2. Identificación del Riesgo'!G60:G62)))</f>
        <v/>
      </c>
      <c r="D60" s="136" t="str">
        <f>IF(OR('2. Identificación del Riesgo'!H60:H62="Corrupción",'2. Identificación del Riesgo'!H60:H62="Lavado de Activos",'2. Identificación del Riesgo'!H60:H62="Financiación del Terrorismo",'2. Identificación del Riesgo'!H60:H62="Corrupción en Trámites, OPAs y Consultas de Acceso a la Información Pública"),"No aplica",
IF('2. Identificación del Riesgo'!H60:H62="","",
IF('2. Identificación del Riesgo'!H60:H62&lt;&gt;"Corrupción",'2. Identificación del Riesgo'!H60:H62)))</f>
        <v/>
      </c>
      <c r="E60" s="52"/>
      <c r="F60" s="52"/>
      <c r="G60" s="52"/>
      <c r="H60" s="63" t="str">
        <f t="shared" si="0"/>
        <v xml:space="preserve">  </v>
      </c>
      <c r="I60" s="49"/>
      <c r="J60" s="50" t="str">
        <f t="shared" ref="J60:J62" si="51">IF(OR(I60="Preventivo",I60="Detectivo"),"Afecta probabilidad",
IF(I60="Correctivo","Afecta Impacto",""))</f>
        <v/>
      </c>
      <c r="K60" s="49"/>
      <c r="L60" s="61"/>
      <c r="M60" s="61"/>
      <c r="N60" s="61"/>
      <c r="O60" s="61"/>
      <c r="P60" s="61"/>
      <c r="Q60" s="61"/>
      <c r="R60" s="51" t="str">
        <f t="shared" si="2"/>
        <v/>
      </c>
      <c r="S60" s="56" t="str">
        <f>IF(OR(J60="",J60=0),"",
IF(J60="Afecta probabilidad",'2. Identificación del Riesgo'!$L$60,""))</f>
        <v/>
      </c>
      <c r="T60" s="56" t="str">
        <f>IF(OR(J60="",J60=0),"",
IF(J60="Afecta Impacto",'2. Identificación del Riesgo'!$O$60,""))</f>
        <v/>
      </c>
      <c r="U60" s="56">
        <f>IFERROR(IF(S60="",0,S60-(S60*R60)),0)</f>
        <v>0</v>
      </c>
      <c r="V60" s="56">
        <f>IFERROR(IF(T60="",0,T60-(T60*R60)),0)</f>
        <v>0</v>
      </c>
      <c r="W60" s="3"/>
      <c r="X60" s="3"/>
      <c r="Y60" s="3"/>
      <c r="Z60" s="3"/>
      <c r="AA60" s="3"/>
      <c r="AB60" s="3"/>
      <c r="AC60" s="3"/>
      <c r="AD60" s="3"/>
      <c r="AE60" s="3"/>
      <c r="AF60" s="3"/>
      <c r="AG60" s="3"/>
      <c r="AH60" s="3"/>
      <c r="AI60" s="3"/>
      <c r="AJ60" s="3"/>
      <c r="AK60" s="3"/>
      <c r="AL60" s="3"/>
      <c r="AM60" s="3"/>
    </row>
    <row r="61" spans="1:39" ht="30.75" customHeight="1" x14ac:dyDescent="0.3">
      <c r="A61" s="113"/>
      <c r="B61" s="156"/>
      <c r="C61" s="136"/>
      <c r="D61" s="136"/>
      <c r="E61" s="52"/>
      <c r="F61" s="52"/>
      <c r="G61" s="52"/>
      <c r="H61" s="63" t="str">
        <f t="shared" si="0"/>
        <v xml:space="preserve">  </v>
      </c>
      <c r="I61" s="49"/>
      <c r="J61" s="50" t="str">
        <f t="shared" si="51"/>
        <v/>
      </c>
      <c r="K61" s="49"/>
      <c r="L61" s="61"/>
      <c r="M61" s="61"/>
      <c r="N61" s="61"/>
      <c r="O61" s="61"/>
      <c r="P61" s="61"/>
      <c r="Q61" s="61"/>
      <c r="R61" s="51" t="str">
        <f t="shared" si="2"/>
        <v/>
      </c>
      <c r="S61" s="56" t="str">
        <f>IF(OR(J61="",J61=0),"",
IF(J61="Afecta probabilidad",
IF(J60="Afecta probabilidad",S60-(S60*R60),'2. Identificación del Riesgo'!$L$60),""))</f>
        <v/>
      </c>
      <c r="T61" s="56" t="str">
        <f>IF(OR(J61="",J61=0),"",
IF(J61="Afecta Impacto",
IF(J60="Afecta Impacto",T60-(T60*R60),'2. Identificación del Riesgo'!$O$60),""))</f>
        <v/>
      </c>
      <c r="U61" s="56">
        <f t="shared" ref="U61:U62" si="52">IFERROR(IF(S61="",0,S61-(S61*R61)),0)</f>
        <v>0</v>
      </c>
      <c r="V61" s="56">
        <f t="shared" ref="V61:V62" si="53">IFERROR(IF(T61="",0,T61-(T61*R61)),0)</f>
        <v>0</v>
      </c>
    </row>
    <row r="62" spans="1:39" ht="30.75" customHeight="1" x14ac:dyDescent="0.3">
      <c r="A62" s="113"/>
      <c r="B62" s="156"/>
      <c r="C62" s="136"/>
      <c r="D62" s="136"/>
      <c r="E62" s="52"/>
      <c r="F62" s="52"/>
      <c r="G62" s="52"/>
      <c r="H62" s="63" t="str">
        <f t="shared" si="0"/>
        <v xml:space="preserve">  </v>
      </c>
      <c r="I62" s="49"/>
      <c r="J62" s="50" t="str">
        <f t="shared" si="51"/>
        <v/>
      </c>
      <c r="K62" s="49"/>
      <c r="L62" s="61"/>
      <c r="M62" s="61"/>
      <c r="N62" s="61"/>
      <c r="O62" s="61"/>
      <c r="P62" s="61"/>
      <c r="Q62" s="61"/>
      <c r="R62" s="51" t="str">
        <f t="shared" si="2"/>
        <v/>
      </c>
      <c r="S62" s="56" t="str">
        <f>IF(OR(J62="",J62=0),"",
IF(J62="Afecta probabilidad",
IF(J61="Afecta probabilidad",S61-(S61*R61),
IF(J60="Afecta probabilidad",S60-(S60*R60),'2. Identificación del Riesgo'!$L$60)),""))</f>
        <v/>
      </c>
      <c r="T62" s="56" t="str">
        <f>IF(OR(J62="",J62=0),"",
IF(J62="Afecta Impacto",
IF(J61="Afecta Impacto",T61-(T61*R61),
IF(J60="Afecta Impacto",T60-(T60*R60),'2. Identificación del Riesgo'!$O$60)),""))</f>
        <v/>
      </c>
      <c r="U62" s="56">
        <f t="shared" si="52"/>
        <v>0</v>
      </c>
      <c r="V62" s="56">
        <f t="shared" si="53"/>
        <v>0</v>
      </c>
    </row>
    <row r="63" spans="1:39" ht="30.75" customHeight="1" x14ac:dyDescent="0.3">
      <c r="A63" s="113">
        <v>19</v>
      </c>
      <c r="B63" s="156" t="str">
        <f>IF(OR('2. Identificación del Riesgo'!H63:H65="Corrupción",'2. Identificación del Riesgo'!H63:H65="Lavado de Activos",'2. Identificación del Riesgo'!H63:H65="Financiación del Terrorismo",'2. Identificación del Riesgo'!H63:H65="Corrupción en Trámites, OPAs y Consultas de Acceso a la Información Pública"),"No aplica",
IF('2. Identificación del Riesgo'!H63:H65="","",
IF('2. Identificación del Riesgo'!H63:H65&lt;&gt;"Corrupción",'2. Identificación del Riesgo'!B63:B65)))</f>
        <v/>
      </c>
      <c r="C63" s="136" t="str">
        <f>IF(OR('2. Identificación del Riesgo'!H63:H65="Corrupción",'2. Identificación del Riesgo'!H63:H65="Lavado de Activos",'2. Identificación del Riesgo'!H63:H65="Financiación del Terrorismo",'2. Identificación del Riesgo'!H63:H65="Corrupción en Trámites, OPAs y Consultas de Acceso a la Información Pública"),"No aplica",
IF('2. Identificación del Riesgo'!H63:H65="","",
IF('2. Identificación del Riesgo'!H63:H65&lt;&gt;"Corrupción",'2. Identificación del Riesgo'!G63:G65)))</f>
        <v/>
      </c>
      <c r="D63" s="136" t="str">
        <f>IF(OR('2. Identificación del Riesgo'!H63:H65="Corrupción",'2. Identificación del Riesgo'!H63:H65="Lavado de Activos",'2. Identificación del Riesgo'!H63:H65="Financiación del Terrorismo",'2. Identificación del Riesgo'!H63:H65="Corrupción en Trámites, OPAs y Consultas de Acceso a la Información Pública"),"No aplica",
IF('2. Identificación del Riesgo'!H63:H65="","",
IF('2. Identificación del Riesgo'!H63:H65&lt;&gt;"Corrupción",'2. Identificación del Riesgo'!H63:H65)))</f>
        <v/>
      </c>
      <c r="E63" s="52"/>
      <c r="F63" s="52"/>
      <c r="G63" s="52"/>
      <c r="H63" s="63" t="str">
        <f t="shared" si="0"/>
        <v xml:space="preserve">  </v>
      </c>
      <c r="I63" s="49"/>
      <c r="J63" s="50" t="str">
        <f t="shared" ref="J63:J65" si="54">IF(OR(I63="Preventivo",I63="Detectivo"),"Afecta probabilidad",
IF(I63="Correctivo","Afecta Impacto",""))</f>
        <v/>
      </c>
      <c r="K63" s="49"/>
      <c r="L63" s="61"/>
      <c r="M63" s="61"/>
      <c r="N63" s="61"/>
      <c r="O63" s="61"/>
      <c r="P63" s="61"/>
      <c r="Q63" s="61"/>
      <c r="R63" s="51" t="str">
        <f t="shared" si="2"/>
        <v/>
      </c>
      <c r="S63" s="56" t="str">
        <f>IF(OR(J63="",J63=0),"",
IF(J63="Afecta probabilidad",'2. Identificación del Riesgo'!$L$63,""))</f>
        <v/>
      </c>
      <c r="T63" s="56" t="str">
        <f>IF(OR(J63="",J63=0),"",
IF(J63="Afecta Impacto",'2. Identificación del Riesgo'!$O$63,""))</f>
        <v/>
      </c>
      <c r="U63" s="56">
        <f>IFERROR(IF(S63="",0,S63-(S63*R63)),0)</f>
        <v>0</v>
      </c>
      <c r="V63" s="56">
        <f>IFERROR(IF(T63="",0,T63-(T63*R63)),0)</f>
        <v>0</v>
      </c>
      <c r="W63" s="3"/>
      <c r="X63" s="3"/>
      <c r="Y63" s="3"/>
      <c r="Z63" s="3"/>
      <c r="AA63" s="3"/>
      <c r="AB63" s="3"/>
      <c r="AC63" s="3"/>
      <c r="AD63" s="3"/>
      <c r="AE63" s="3"/>
      <c r="AF63" s="3"/>
      <c r="AG63" s="3"/>
      <c r="AH63" s="3"/>
      <c r="AI63" s="3"/>
      <c r="AJ63" s="3"/>
      <c r="AK63" s="3"/>
      <c r="AL63" s="3"/>
      <c r="AM63" s="3"/>
    </row>
    <row r="64" spans="1:39" ht="30.75" customHeight="1" x14ac:dyDescent="0.3">
      <c r="A64" s="113"/>
      <c r="B64" s="156"/>
      <c r="C64" s="136"/>
      <c r="D64" s="136"/>
      <c r="E64" s="52"/>
      <c r="F64" s="52"/>
      <c r="G64" s="52"/>
      <c r="H64" s="63" t="str">
        <f t="shared" si="0"/>
        <v xml:space="preserve">  </v>
      </c>
      <c r="I64" s="49"/>
      <c r="J64" s="50" t="str">
        <f t="shared" si="54"/>
        <v/>
      </c>
      <c r="K64" s="49"/>
      <c r="L64" s="61"/>
      <c r="M64" s="61"/>
      <c r="N64" s="61"/>
      <c r="O64" s="61"/>
      <c r="P64" s="61"/>
      <c r="Q64" s="61"/>
      <c r="R64" s="51" t="str">
        <f t="shared" si="2"/>
        <v/>
      </c>
      <c r="S64" s="56" t="str">
        <f>IF(OR(J64="",J64=0),"",
IF(J64="Afecta probabilidad",
IF(J63="Afecta probabilidad",S63-(S63*R63),'2. Identificación del Riesgo'!$L$63),""))</f>
        <v/>
      </c>
      <c r="T64" s="56" t="str">
        <f>IF(OR(J64="",J64=0),"",
IF(J64="Afecta Impacto",
IF(J63="Afecta Impacto",T63-(T63*R63),'2. Identificación del Riesgo'!$O$63),""))</f>
        <v/>
      </c>
      <c r="U64" s="56">
        <f t="shared" ref="U64:U65" si="55">IFERROR(IF(S64="",0,S64-(S64*R64)),0)</f>
        <v>0</v>
      </c>
      <c r="V64" s="56">
        <f t="shared" ref="V64:V65" si="56">IFERROR(IF(T64="",0,T64-(T64*R64)),0)</f>
        <v>0</v>
      </c>
    </row>
    <row r="65" spans="1:39" ht="30.75" customHeight="1" x14ac:dyDescent="0.3">
      <c r="A65" s="113"/>
      <c r="B65" s="156"/>
      <c r="C65" s="136"/>
      <c r="D65" s="136"/>
      <c r="E65" s="52"/>
      <c r="F65" s="52"/>
      <c r="G65" s="52"/>
      <c r="H65" s="63" t="str">
        <f t="shared" si="0"/>
        <v xml:space="preserve">  </v>
      </c>
      <c r="I65" s="49"/>
      <c r="J65" s="50" t="str">
        <f t="shared" si="54"/>
        <v/>
      </c>
      <c r="K65" s="49"/>
      <c r="L65" s="61"/>
      <c r="M65" s="61"/>
      <c r="N65" s="61"/>
      <c r="O65" s="61"/>
      <c r="P65" s="61"/>
      <c r="Q65" s="61"/>
      <c r="R65" s="51" t="str">
        <f t="shared" si="2"/>
        <v/>
      </c>
      <c r="S65" s="56" t="str">
        <f>IF(OR(J65="",J65=0),"",
IF(J65="Afecta probabilidad",
IF(J64="Afecta probabilidad",S64-(S64*R64),
IF(J63="Afecta probabilidad",S63-(S63*R63),'2. Identificación del Riesgo'!$L$63)),""))</f>
        <v/>
      </c>
      <c r="T65" s="56" t="str">
        <f>IF(OR(J65="",J65=0),"",
IF(J65="Afecta Impacto",
IF(J64="Afecta Impacto",T64-(T64*R64),
IF(J63="Afecta Impacto",T63-(T63*R63),'2. Identificación del Riesgo'!$O$63)),""))</f>
        <v/>
      </c>
      <c r="U65" s="56">
        <f t="shared" si="55"/>
        <v>0</v>
      </c>
      <c r="V65" s="56">
        <f t="shared" si="56"/>
        <v>0</v>
      </c>
    </row>
    <row r="66" spans="1:39" ht="30.75" customHeight="1" x14ac:dyDescent="0.3">
      <c r="A66" s="113">
        <v>20</v>
      </c>
      <c r="B66" s="156" t="str">
        <f>IF(OR('2. Identificación del Riesgo'!H66:H68="Corrupción",'2. Identificación del Riesgo'!H66:H68="Lavado de Activos",'2. Identificación del Riesgo'!H66:H68="Financiación del Terrorismo",'2. Identificación del Riesgo'!H66:H68="Corrupción en Trámites, OPAs y Consultas de Acceso a la Información Pública"),"No aplica",
IF('2. Identificación del Riesgo'!H66:H68="","",
IF('2. Identificación del Riesgo'!H66:H68&lt;&gt;"Corrupción",'2. Identificación del Riesgo'!B66:B68)))</f>
        <v/>
      </c>
      <c r="C66" s="136" t="str">
        <f>IF(OR('2. Identificación del Riesgo'!H66:H68="Corrupción",'2. Identificación del Riesgo'!H66:H68="Lavado de Activos",'2. Identificación del Riesgo'!H66:H68="Financiación del Terrorismo",'2. Identificación del Riesgo'!H66:H68="Corrupción en Trámites, OPAs y Consultas de Acceso a la Información Pública"),"No aplica",
IF('2. Identificación del Riesgo'!H66:H68="","",
IF('2. Identificación del Riesgo'!H66:H68&lt;&gt;"Corrupción",'2. Identificación del Riesgo'!G66:G68)))</f>
        <v/>
      </c>
      <c r="D66" s="136" t="str">
        <f>IF(OR('2. Identificación del Riesgo'!H66:H68="Corrupción",'2. Identificación del Riesgo'!H66:H68="Lavado de Activos",'2. Identificación del Riesgo'!H66:H68="Financiación del Terrorismo",'2. Identificación del Riesgo'!H66:H68="Corrupción en Trámites, OPAs y Consultas de Acceso a la Información Pública"),"No aplica",
IF('2. Identificación del Riesgo'!H66:H68="","",
IF('2. Identificación del Riesgo'!H66:H68&lt;&gt;"Corrupción",'2. Identificación del Riesgo'!H66:H68)))</f>
        <v/>
      </c>
      <c r="E66" s="52"/>
      <c r="F66" s="52"/>
      <c r="G66" s="52"/>
      <c r="H66" s="63" t="str">
        <f t="shared" si="0"/>
        <v xml:space="preserve">  </v>
      </c>
      <c r="I66" s="49"/>
      <c r="J66" s="50" t="str">
        <f t="shared" ref="J66:J68" si="57">IF(OR(I66="Preventivo",I66="Detectivo"),"Afecta probabilidad",
IF(I66="Correctivo","Afecta Impacto",""))</f>
        <v/>
      </c>
      <c r="K66" s="49"/>
      <c r="L66" s="61"/>
      <c r="M66" s="61"/>
      <c r="N66" s="61"/>
      <c r="O66" s="61"/>
      <c r="P66" s="61"/>
      <c r="Q66" s="61"/>
      <c r="R66" s="51" t="str">
        <f t="shared" si="2"/>
        <v/>
      </c>
      <c r="S66" s="56" t="str">
        <f>IF(OR(J66="",J66=0),"",
IF(J66="Afecta probabilidad",'2. Identificación del Riesgo'!$L$66,""))</f>
        <v/>
      </c>
      <c r="T66" s="56" t="str">
        <f>IF(OR(J66="",J66=0),"",
IF(J66="Afecta Impacto",'2. Identificación del Riesgo'!$O$66,""))</f>
        <v/>
      </c>
      <c r="U66" s="56">
        <f>IFERROR(IF(S66="",0,S66-(S66*R66)),0)</f>
        <v>0</v>
      </c>
      <c r="V66" s="56">
        <f>IFERROR(IF(T66="",0,T66-(T66*R66)),0)</f>
        <v>0</v>
      </c>
      <c r="W66" s="3"/>
      <c r="X66" s="3"/>
      <c r="Y66" s="3"/>
      <c r="Z66" s="3"/>
      <c r="AA66" s="3"/>
      <c r="AB66" s="3"/>
      <c r="AC66" s="3"/>
      <c r="AD66" s="3"/>
      <c r="AE66" s="3"/>
      <c r="AF66" s="3"/>
      <c r="AG66" s="3"/>
      <c r="AH66" s="3"/>
      <c r="AI66" s="3"/>
      <c r="AJ66" s="3"/>
      <c r="AK66" s="3"/>
      <c r="AL66" s="3"/>
      <c r="AM66" s="3"/>
    </row>
    <row r="67" spans="1:39" ht="30.75" customHeight="1" x14ac:dyDescent="0.3">
      <c r="A67" s="113"/>
      <c r="B67" s="156"/>
      <c r="C67" s="136"/>
      <c r="D67" s="136"/>
      <c r="E67" s="52"/>
      <c r="F67" s="52"/>
      <c r="G67" s="52"/>
      <c r="H67" s="63" t="str">
        <f t="shared" si="0"/>
        <v xml:space="preserve">  </v>
      </c>
      <c r="I67" s="49"/>
      <c r="J67" s="50" t="str">
        <f t="shared" si="57"/>
        <v/>
      </c>
      <c r="K67" s="49"/>
      <c r="L67" s="61"/>
      <c r="M67" s="61"/>
      <c r="N67" s="61"/>
      <c r="O67" s="61"/>
      <c r="P67" s="61"/>
      <c r="Q67" s="61"/>
      <c r="R67" s="51" t="str">
        <f t="shared" si="2"/>
        <v/>
      </c>
      <c r="S67" s="56" t="str">
        <f>IF(OR(J67="",J67=0),"",
IF(J67="Afecta probabilidad",
IF(J66="Afecta probabilidad",S66-(S66*R66),'2. Identificación del Riesgo'!$L$66),""))</f>
        <v/>
      </c>
      <c r="T67" s="56" t="str">
        <f>IF(OR(J67="",J67=0),"",
IF(J67="Afecta Impacto",
IF(J66="Afecta Impacto",T66-(T66*R66),'2. Identificación del Riesgo'!$O$66),""))</f>
        <v/>
      </c>
      <c r="U67" s="56">
        <f t="shared" ref="U67:U68" si="58">IFERROR(IF(S67="",0,S67-(S67*R67)),0)</f>
        <v>0</v>
      </c>
      <c r="V67" s="56">
        <f t="shared" ref="V67:V68" si="59">IFERROR(IF(T67="",0,T67-(T67*R67)),0)</f>
        <v>0</v>
      </c>
    </row>
    <row r="68" spans="1:39" ht="30.75" customHeight="1" x14ac:dyDescent="0.3">
      <c r="A68" s="113"/>
      <c r="B68" s="156"/>
      <c r="C68" s="136"/>
      <c r="D68" s="136"/>
      <c r="E68" s="52"/>
      <c r="F68" s="52"/>
      <c r="G68" s="52"/>
      <c r="H68" s="63" t="str">
        <f t="shared" si="0"/>
        <v xml:space="preserve">  </v>
      </c>
      <c r="I68" s="49"/>
      <c r="J68" s="50" t="str">
        <f t="shared" si="57"/>
        <v/>
      </c>
      <c r="K68" s="49"/>
      <c r="L68" s="61"/>
      <c r="M68" s="61"/>
      <c r="N68" s="61"/>
      <c r="O68" s="61"/>
      <c r="P68" s="61"/>
      <c r="Q68" s="61"/>
      <c r="R68" s="51" t="str">
        <f t="shared" si="2"/>
        <v/>
      </c>
      <c r="S68" s="56" t="str">
        <f>IF(OR(J68="",J68=0),"",
IF(J68="Afecta probabilidad",
IF(J67="Afecta probabilidad",S67-(S67*R67),
IF(J66="Afecta probabilidad",S66-(S66*R66),'2. Identificación del Riesgo'!$L$66)),""))</f>
        <v/>
      </c>
      <c r="T68" s="56" t="str">
        <f>IF(OR(J68="",J68=0),"",
IF(J68="Afecta Impacto",
IF(J67="Afecta Impacto",T67-(T67*R67),
IF(J66="Afecta Impacto",T66-(T66*R66),'2. Identificación del Riesgo'!$O$66)),""))</f>
        <v/>
      </c>
      <c r="U68" s="56">
        <f t="shared" si="58"/>
        <v>0</v>
      </c>
      <c r="V68" s="56">
        <f t="shared" si="59"/>
        <v>0</v>
      </c>
    </row>
    <row r="69" spans="1:39" x14ac:dyDescent="0.3"/>
    <row r="70" spans="1:39" x14ac:dyDescent="0.3"/>
  </sheetData>
  <sheetProtection algorithmName="SHA-512" hashValue="eS+XUteXxt+0o+DFVjRNGGJm7hv33Cjk4pXy2huvSpyJXj+/2sapWMcMI3dgJgITp51jcIxCUGVhqKsnK2UPRA==" saltValue="2XXdD+SX5txZbqf6QccCyA==" spinCount="100000" sheet="1" objects="1" scenarios="1" formatColumns="0" formatRows="0"/>
  <mergeCells count="102">
    <mergeCell ref="A1:B4"/>
    <mergeCell ref="A7:A8"/>
    <mergeCell ref="E7:E8"/>
    <mergeCell ref="C7:C8"/>
    <mergeCell ref="D7:D8"/>
    <mergeCell ref="A6:D6"/>
    <mergeCell ref="L7:Q7"/>
    <mergeCell ref="S7:T7"/>
    <mergeCell ref="U7:U8"/>
    <mergeCell ref="C1:S4"/>
    <mergeCell ref="T1:V1"/>
    <mergeCell ref="T2:V2"/>
    <mergeCell ref="T3:V3"/>
    <mergeCell ref="T4:V4"/>
    <mergeCell ref="E6:V6"/>
    <mergeCell ref="V7:V8"/>
    <mergeCell ref="R7:R8"/>
    <mergeCell ref="A9:A11"/>
    <mergeCell ref="B7:B8"/>
    <mergeCell ref="B9:B11"/>
    <mergeCell ref="C9:C11"/>
    <mergeCell ref="I7:K7"/>
    <mergeCell ref="D9:D11"/>
    <mergeCell ref="H7:H8"/>
    <mergeCell ref="F7:F8"/>
    <mergeCell ref="G7:G8"/>
    <mergeCell ref="A15:A17"/>
    <mergeCell ref="A12:A14"/>
    <mergeCell ref="A18:A20"/>
    <mergeCell ref="B12:B14"/>
    <mergeCell ref="C12:C14"/>
    <mergeCell ref="B15:B17"/>
    <mergeCell ref="C18:C20"/>
    <mergeCell ref="C15:C17"/>
    <mergeCell ref="B18:B20"/>
    <mergeCell ref="B33:B35"/>
    <mergeCell ref="C33:C35"/>
    <mergeCell ref="A24:A26"/>
    <mergeCell ref="A21:A23"/>
    <mergeCell ref="A27:A29"/>
    <mergeCell ref="A33:A35"/>
    <mergeCell ref="A30:A32"/>
    <mergeCell ref="B30:B32"/>
    <mergeCell ref="C30:C32"/>
    <mergeCell ref="C27:C29"/>
    <mergeCell ref="A39:A41"/>
    <mergeCell ref="B39:B41"/>
    <mergeCell ref="C39:C41"/>
    <mergeCell ref="D39:D41"/>
    <mergeCell ref="A42:A44"/>
    <mergeCell ref="B42:B44"/>
    <mergeCell ref="C42:C44"/>
    <mergeCell ref="D12:D14"/>
    <mergeCell ref="D15:D17"/>
    <mergeCell ref="D18:D20"/>
    <mergeCell ref="D21:D23"/>
    <mergeCell ref="A36:A38"/>
    <mergeCell ref="B36:B38"/>
    <mergeCell ref="C36:C38"/>
    <mergeCell ref="D27:D29"/>
    <mergeCell ref="D30:D32"/>
    <mergeCell ref="D33:D35"/>
    <mergeCell ref="D36:D38"/>
    <mergeCell ref="B21:B23"/>
    <mergeCell ref="C21:C23"/>
    <mergeCell ref="B24:B26"/>
    <mergeCell ref="C24:C26"/>
    <mergeCell ref="B27:B29"/>
    <mergeCell ref="D24:D26"/>
    <mergeCell ref="A48:A50"/>
    <mergeCell ref="B48:B50"/>
    <mergeCell ref="C48:C50"/>
    <mergeCell ref="D48:D50"/>
    <mergeCell ref="A45:A47"/>
    <mergeCell ref="B45:B47"/>
    <mergeCell ref="C45:C47"/>
    <mergeCell ref="D45:D47"/>
    <mergeCell ref="D42:D44"/>
    <mergeCell ref="A51:A53"/>
    <mergeCell ref="B51:B53"/>
    <mergeCell ref="C51:C53"/>
    <mergeCell ref="D51:D53"/>
    <mergeCell ref="A57:A59"/>
    <mergeCell ref="B57:B59"/>
    <mergeCell ref="C57:C59"/>
    <mergeCell ref="D57:D59"/>
    <mergeCell ref="A54:A56"/>
    <mergeCell ref="B54:B56"/>
    <mergeCell ref="C54:C56"/>
    <mergeCell ref="D54:D56"/>
    <mergeCell ref="A66:A68"/>
    <mergeCell ref="B66:B68"/>
    <mergeCell ref="C66:C68"/>
    <mergeCell ref="D66:D68"/>
    <mergeCell ref="A63:A65"/>
    <mergeCell ref="B63:B65"/>
    <mergeCell ref="C63:C65"/>
    <mergeCell ref="D63:D65"/>
    <mergeCell ref="A60:A62"/>
    <mergeCell ref="B60:B62"/>
    <mergeCell ref="C60:C62"/>
    <mergeCell ref="D60:D62"/>
  </mergeCells>
  <conditionalFormatting sqref="B9:D68">
    <cfRule type="expression" dxfId="225" priority="134">
      <formula>IF($D9="No aplica",1,0)</formula>
    </cfRule>
  </conditionalFormatting>
  <conditionalFormatting sqref="U9:U68">
    <cfRule type="cellIs" dxfId="224" priority="44" operator="equal">
      <formula>0</formula>
    </cfRule>
  </conditionalFormatting>
  <conditionalFormatting sqref="V9:V68">
    <cfRule type="cellIs" dxfId="223" priority="43" operator="equal">
      <formula>0</formula>
    </cfRule>
  </conditionalFormatting>
  <conditionalFormatting sqref="E15:V17">
    <cfRule type="expression" dxfId="222" priority="20">
      <formula>IF($D$15="No aplica",1,0)</formula>
    </cfRule>
  </conditionalFormatting>
  <conditionalFormatting sqref="E18:V20">
    <cfRule type="expression" dxfId="221" priority="19">
      <formula>IF($D$18="No aplica",1,0)</formula>
    </cfRule>
  </conditionalFormatting>
  <conditionalFormatting sqref="E21:V23">
    <cfRule type="expression" dxfId="220" priority="18">
      <formula>IF($D$21="No aplica",1,0)</formula>
    </cfRule>
  </conditionalFormatting>
  <conditionalFormatting sqref="E24:V26">
    <cfRule type="expression" dxfId="219" priority="17">
      <formula>IF($D$24="No aplica",1,0)</formula>
    </cfRule>
  </conditionalFormatting>
  <conditionalFormatting sqref="E27:V29">
    <cfRule type="expression" dxfId="218" priority="16">
      <formula>IF($D$27="No aplica",1,0)</formula>
    </cfRule>
  </conditionalFormatting>
  <conditionalFormatting sqref="E30:V32">
    <cfRule type="expression" dxfId="217" priority="15">
      <formula>IF($D$30="No aplica",1,0)</formula>
    </cfRule>
  </conditionalFormatting>
  <conditionalFormatting sqref="E33:V35">
    <cfRule type="expression" dxfId="216" priority="14">
      <formula>IF($D$33="No aplica",1,0)</formula>
    </cfRule>
  </conditionalFormatting>
  <conditionalFormatting sqref="E36:V38">
    <cfRule type="expression" dxfId="215" priority="13">
      <formula>IF($D$36="No aplica",1,0)</formula>
    </cfRule>
  </conditionalFormatting>
  <conditionalFormatting sqref="E39:V41">
    <cfRule type="expression" dxfId="214" priority="12">
      <formula>IF($D$39="No aplica",1,0)</formula>
    </cfRule>
  </conditionalFormatting>
  <conditionalFormatting sqref="E42:V44">
    <cfRule type="expression" dxfId="213" priority="11">
      <formula>IF($D$42="No aplica",1,0)</formula>
    </cfRule>
  </conditionalFormatting>
  <conditionalFormatting sqref="E45:V47">
    <cfRule type="expression" dxfId="212" priority="10">
      <formula>IF($D$45="No aplica",1,0)</formula>
    </cfRule>
  </conditionalFormatting>
  <conditionalFormatting sqref="E48:V50">
    <cfRule type="expression" dxfId="211" priority="9">
      <formula>IF($D$48="No aplica",1,0)</formula>
    </cfRule>
  </conditionalFormatting>
  <conditionalFormatting sqref="E51:V53">
    <cfRule type="expression" dxfId="210" priority="8">
      <formula>IF($D$51="No aplica",1,0)</formula>
    </cfRule>
  </conditionalFormatting>
  <conditionalFormatting sqref="E54:V56">
    <cfRule type="expression" dxfId="209" priority="7">
      <formula>IF($D$54="No aplica",1,0)</formula>
    </cfRule>
  </conditionalFormatting>
  <conditionalFormatting sqref="E57:V59">
    <cfRule type="expression" dxfId="208" priority="6">
      <formula>IF($D$57="No aplica",1,0)</formula>
    </cfRule>
  </conditionalFormatting>
  <conditionalFormatting sqref="E60:V62">
    <cfRule type="expression" dxfId="207" priority="5">
      <formula>IF($D$60="No aplica",1,0)</formula>
    </cfRule>
  </conditionalFormatting>
  <conditionalFormatting sqref="E63:V65">
    <cfRule type="expression" dxfId="206" priority="4">
      <formula>IF($D$63="No aplica",1,0)</formula>
    </cfRule>
  </conditionalFormatting>
  <conditionalFormatting sqref="E66:V68">
    <cfRule type="expression" dxfId="205" priority="3">
      <formula>IF($D$66="No aplica",1,0)</formula>
    </cfRule>
  </conditionalFormatting>
  <conditionalFormatting sqref="E12:V14">
    <cfRule type="expression" dxfId="204" priority="2">
      <formula>IF($D$12="No aplica",1,0)</formula>
    </cfRule>
  </conditionalFormatting>
  <conditionalFormatting sqref="E9:V11">
    <cfRule type="expression" dxfId="203" priority="1">
      <formula>IF($D$9="No aplica",1,0)</formula>
    </cfRule>
  </conditionalFormatting>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Listas!$K$2:$K$4</xm:f>
          </x14:formula1>
          <xm:sqref>L9:L68</xm:sqref>
        </x14:dataValidation>
        <x14:dataValidation type="list" allowBlank="1" showInputMessage="1" showErrorMessage="1">
          <x14:formula1>
            <xm:f>Listas!$M$2:$M$4</xm:f>
          </x14:formula1>
          <xm:sqref>N9:N68</xm:sqref>
        </x14:dataValidation>
        <x14:dataValidation type="list" allowBlank="1" showInputMessage="1" showErrorMessage="1">
          <x14:formula1>
            <xm:f>Listas!$L$2:$L$4</xm:f>
          </x14:formula1>
          <xm:sqref>M9:M68</xm:sqref>
        </x14:dataValidation>
        <x14:dataValidation type="list" allowBlank="1" showInputMessage="1" showErrorMessage="1">
          <x14:formula1>
            <xm:f>Listas!$J$2:$J$4</xm:f>
          </x14:formula1>
          <xm:sqref>K9:K68</xm:sqref>
        </x14:dataValidation>
        <x14:dataValidation type="list" allowBlank="1" showInputMessage="1" showErrorMessage="1">
          <x14:formula1>
            <xm:f>Listas!$I$2:$I$5</xm:f>
          </x14:formula1>
          <xm:sqref>I9:I68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0"/>
  <sheetViews>
    <sheetView zoomScale="80" zoomScaleNormal="80" workbookViewId="0">
      <pane ySplit="8" topLeftCell="A14" activePane="bottomLeft" state="frozen"/>
      <selection pane="bottomLeft" activeCell="Z15" sqref="Z15:Z17"/>
    </sheetView>
  </sheetViews>
  <sheetFormatPr baseColWidth="10" defaultColWidth="0" defaultRowHeight="16.5" zeroHeight="1" x14ac:dyDescent="0.3"/>
  <cols>
    <col min="1" max="1" width="4" style="8" bestFit="1" customWidth="1"/>
    <col min="2" max="2" width="18.42578125" style="8" customWidth="1"/>
    <col min="3" max="3" width="31.7109375" style="8" customWidth="1"/>
    <col min="4" max="4" width="18.42578125" style="8" customWidth="1"/>
    <col min="5" max="5" width="21.5703125" style="8" customWidth="1"/>
    <col min="6" max="6" width="22.5703125" style="8" customWidth="1"/>
    <col min="7" max="7" width="25.85546875" style="8" customWidth="1"/>
    <col min="8" max="8" width="36.85546875" style="8" customWidth="1"/>
    <col min="9" max="9" width="31.5703125" style="8" customWidth="1"/>
    <col min="10" max="10" width="26.42578125" style="8" customWidth="1"/>
    <col min="11" max="11" width="14.5703125" style="8" customWidth="1"/>
    <col min="12" max="12" width="20.7109375" style="8" customWidth="1"/>
    <col min="13" max="13" width="29" style="8" customWidth="1"/>
    <col min="14" max="14" width="36.85546875" style="8" customWidth="1"/>
    <col min="15" max="15" width="23" style="8" customWidth="1"/>
    <col min="16" max="16" width="29.140625" style="8" customWidth="1"/>
    <col min="17" max="17" width="26" style="8" customWidth="1"/>
    <col min="18" max="18" width="16.5703125" style="8" customWidth="1"/>
    <col min="19" max="19" width="17.140625" style="8" customWidth="1"/>
    <col min="20" max="20" width="29.28515625" style="8" customWidth="1"/>
    <col min="21" max="21" width="23.42578125" style="8" customWidth="1"/>
    <col min="22" max="22" width="14.140625" style="8" customWidth="1"/>
    <col min="23" max="24" width="12.140625" style="8" customWidth="1"/>
    <col min="25" max="25" width="14.140625" style="8" customWidth="1"/>
    <col min="26" max="26" width="22.7109375" style="8" customWidth="1"/>
    <col min="27" max="27" width="22.5703125" style="8" customWidth="1"/>
    <col min="28" max="28" width="20.140625" style="8" customWidth="1"/>
    <col min="29" max="29" width="5" style="2" customWidth="1"/>
    <col min="30" max="44" width="11.42578125" style="2" hidden="1" customWidth="1"/>
    <col min="45" max="16384" width="11.42578125" style="4" hidden="1"/>
  </cols>
  <sheetData>
    <row r="1" spans="1:44" ht="16.5" customHeight="1" x14ac:dyDescent="0.3">
      <c r="A1" s="94"/>
      <c r="B1" s="96"/>
      <c r="C1" s="138" t="s">
        <v>161</v>
      </c>
      <c r="D1" s="138"/>
      <c r="E1" s="138"/>
      <c r="F1" s="138"/>
      <c r="G1" s="138"/>
      <c r="H1" s="138"/>
      <c r="I1" s="138"/>
      <c r="J1" s="138"/>
      <c r="K1" s="138"/>
      <c r="L1" s="138"/>
      <c r="M1" s="138"/>
      <c r="N1" s="138"/>
      <c r="O1" s="138"/>
      <c r="P1" s="138"/>
      <c r="Q1" s="138"/>
      <c r="R1" s="138"/>
      <c r="S1" s="138"/>
      <c r="T1" s="138"/>
      <c r="U1" s="138"/>
      <c r="V1" s="138"/>
      <c r="W1" s="138"/>
      <c r="X1" s="138"/>
      <c r="Y1" s="138"/>
      <c r="Z1" s="138"/>
      <c r="AA1" s="155" t="s">
        <v>262</v>
      </c>
      <c r="AB1" s="155"/>
      <c r="AC1" s="3"/>
      <c r="AD1" s="3"/>
      <c r="AE1" s="3"/>
      <c r="AF1" s="3"/>
      <c r="AG1" s="3"/>
      <c r="AH1" s="3"/>
      <c r="AI1" s="3"/>
      <c r="AJ1" s="3"/>
      <c r="AK1" s="3"/>
      <c r="AL1" s="3"/>
      <c r="AM1" s="3"/>
      <c r="AN1" s="3"/>
      <c r="AO1" s="3"/>
      <c r="AP1" s="3"/>
      <c r="AQ1" s="3"/>
      <c r="AR1" s="3"/>
    </row>
    <row r="2" spans="1:44" ht="16.5" customHeight="1" x14ac:dyDescent="0.3">
      <c r="A2" s="97"/>
      <c r="B2" s="99"/>
      <c r="C2" s="138"/>
      <c r="D2" s="138"/>
      <c r="E2" s="138"/>
      <c r="F2" s="138"/>
      <c r="G2" s="138"/>
      <c r="H2" s="138"/>
      <c r="I2" s="138"/>
      <c r="J2" s="138"/>
      <c r="K2" s="138"/>
      <c r="L2" s="138"/>
      <c r="M2" s="138"/>
      <c r="N2" s="138"/>
      <c r="O2" s="138"/>
      <c r="P2" s="138"/>
      <c r="Q2" s="138"/>
      <c r="R2" s="138"/>
      <c r="S2" s="138"/>
      <c r="T2" s="138"/>
      <c r="U2" s="138"/>
      <c r="V2" s="138"/>
      <c r="W2" s="138"/>
      <c r="X2" s="138"/>
      <c r="Y2" s="138"/>
      <c r="Z2" s="138"/>
      <c r="AA2" s="155" t="s">
        <v>345</v>
      </c>
      <c r="AB2" s="155"/>
      <c r="AC2" s="3"/>
      <c r="AD2" s="3"/>
      <c r="AE2" s="3"/>
      <c r="AF2" s="3"/>
      <c r="AG2" s="3"/>
      <c r="AH2" s="3"/>
      <c r="AI2" s="3"/>
      <c r="AJ2" s="3"/>
      <c r="AK2" s="3"/>
      <c r="AL2" s="3"/>
      <c r="AM2" s="3"/>
      <c r="AN2" s="3"/>
      <c r="AO2" s="3"/>
      <c r="AP2" s="3"/>
      <c r="AQ2" s="3"/>
      <c r="AR2" s="3"/>
    </row>
    <row r="3" spans="1:44" x14ac:dyDescent="0.3">
      <c r="A3" s="97"/>
      <c r="B3" s="99"/>
      <c r="C3" s="138"/>
      <c r="D3" s="138"/>
      <c r="E3" s="138"/>
      <c r="F3" s="138"/>
      <c r="G3" s="138"/>
      <c r="H3" s="138"/>
      <c r="I3" s="138"/>
      <c r="J3" s="138"/>
      <c r="K3" s="138"/>
      <c r="L3" s="138"/>
      <c r="M3" s="138"/>
      <c r="N3" s="138"/>
      <c r="O3" s="138"/>
      <c r="P3" s="138"/>
      <c r="Q3" s="138"/>
      <c r="R3" s="138"/>
      <c r="S3" s="138"/>
      <c r="T3" s="138"/>
      <c r="U3" s="138"/>
      <c r="V3" s="138"/>
      <c r="W3" s="138"/>
      <c r="X3" s="138"/>
      <c r="Y3" s="138"/>
      <c r="Z3" s="138"/>
      <c r="AA3" s="155" t="s">
        <v>302</v>
      </c>
      <c r="AB3" s="155"/>
      <c r="AC3" s="3"/>
      <c r="AD3" s="3"/>
      <c r="AE3" s="3"/>
      <c r="AF3" s="3"/>
      <c r="AG3" s="3"/>
      <c r="AH3" s="3"/>
      <c r="AI3" s="3"/>
      <c r="AJ3" s="3"/>
      <c r="AK3" s="3"/>
      <c r="AL3" s="3"/>
      <c r="AM3" s="3"/>
      <c r="AN3" s="3"/>
      <c r="AO3" s="3"/>
      <c r="AP3" s="3"/>
      <c r="AQ3" s="3"/>
      <c r="AR3" s="3"/>
    </row>
    <row r="4" spans="1:44" x14ac:dyDescent="0.3">
      <c r="A4" s="100"/>
      <c r="B4" s="102"/>
      <c r="C4" s="138"/>
      <c r="D4" s="138"/>
      <c r="E4" s="138"/>
      <c r="F4" s="138"/>
      <c r="G4" s="138"/>
      <c r="H4" s="138"/>
      <c r="I4" s="138"/>
      <c r="J4" s="138"/>
      <c r="K4" s="138"/>
      <c r="L4" s="138"/>
      <c r="M4" s="138"/>
      <c r="N4" s="138"/>
      <c r="O4" s="138"/>
      <c r="P4" s="138"/>
      <c r="Q4" s="138"/>
      <c r="R4" s="138"/>
      <c r="S4" s="138"/>
      <c r="T4" s="138"/>
      <c r="U4" s="138"/>
      <c r="V4" s="138"/>
      <c r="W4" s="138"/>
      <c r="X4" s="138"/>
      <c r="Y4" s="138"/>
      <c r="Z4" s="138"/>
      <c r="AA4" s="155" t="s">
        <v>344</v>
      </c>
      <c r="AB4" s="155"/>
      <c r="AC4" s="3"/>
      <c r="AD4" s="3"/>
      <c r="AE4" s="3"/>
      <c r="AF4" s="3"/>
      <c r="AG4" s="3"/>
      <c r="AH4" s="3"/>
      <c r="AI4" s="3"/>
      <c r="AJ4" s="3"/>
      <c r="AK4" s="3"/>
      <c r="AL4" s="3"/>
      <c r="AM4" s="3"/>
      <c r="AN4" s="3"/>
      <c r="AO4" s="3"/>
      <c r="AP4" s="3"/>
      <c r="AQ4" s="3"/>
      <c r="AR4" s="3"/>
    </row>
    <row r="5" spans="1:44" x14ac:dyDescent="0.3">
      <c r="A5" s="12"/>
      <c r="B5" s="12"/>
      <c r="C5" s="12"/>
      <c r="D5" s="12"/>
      <c r="E5" s="12"/>
      <c r="F5" s="12"/>
      <c r="G5" s="12"/>
      <c r="H5" s="12"/>
      <c r="I5" s="12"/>
      <c r="J5" s="12"/>
      <c r="K5" s="12"/>
      <c r="L5" s="12"/>
      <c r="M5" s="12"/>
      <c r="N5" s="12"/>
      <c r="O5" s="12"/>
      <c r="P5" s="12"/>
      <c r="Q5" s="12"/>
      <c r="R5" s="15"/>
      <c r="S5" s="15"/>
      <c r="T5" s="15"/>
      <c r="U5" s="12"/>
      <c r="V5" s="12"/>
      <c r="W5" s="12"/>
      <c r="X5" s="12"/>
      <c r="Y5" s="12"/>
      <c r="Z5" s="12"/>
      <c r="AA5" s="12"/>
      <c r="AB5" s="12"/>
      <c r="AC5" s="3"/>
      <c r="AD5" s="3"/>
      <c r="AE5" s="3"/>
      <c r="AF5" s="3"/>
      <c r="AG5" s="3"/>
      <c r="AH5" s="3"/>
      <c r="AI5" s="3"/>
      <c r="AJ5" s="3"/>
      <c r="AK5" s="3"/>
      <c r="AL5" s="3"/>
      <c r="AM5" s="3"/>
      <c r="AN5" s="3"/>
      <c r="AO5" s="3"/>
      <c r="AP5" s="3"/>
      <c r="AQ5" s="3"/>
      <c r="AR5" s="3"/>
    </row>
    <row r="6" spans="1:44" ht="15.75" customHeight="1" x14ac:dyDescent="0.3">
      <c r="A6" s="145" t="s">
        <v>108</v>
      </c>
      <c r="B6" s="146"/>
      <c r="C6" s="146"/>
      <c r="D6" s="147"/>
      <c r="E6" s="145" t="s">
        <v>7</v>
      </c>
      <c r="F6" s="146"/>
      <c r="G6" s="146"/>
      <c r="H6" s="146"/>
      <c r="I6" s="146"/>
      <c r="J6" s="147"/>
      <c r="K6" s="121" t="s">
        <v>265</v>
      </c>
      <c r="L6" s="121"/>
      <c r="M6" s="121"/>
      <c r="N6" s="121"/>
      <c r="O6" s="121"/>
      <c r="P6" s="121"/>
      <c r="Q6" s="121"/>
      <c r="R6" s="121"/>
      <c r="S6" s="121"/>
      <c r="T6" s="121"/>
      <c r="U6" s="121"/>
      <c r="V6" s="121"/>
      <c r="W6" s="121"/>
      <c r="X6" s="121"/>
      <c r="Y6" s="121"/>
      <c r="Z6" s="121"/>
      <c r="AA6" s="121"/>
      <c r="AB6" s="121"/>
      <c r="AC6" s="3"/>
      <c r="AD6" s="3"/>
      <c r="AE6" s="3"/>
      <c r="AF6" s="3"/>
      <c r="AG6" s="3"/>
      <c r="AH6" s="3"/>
      <c r="AI6" s="3"/>
      <c r="AJ6" s="3"/>
      <c r="AK6" s="3"/>
      <c r="AL6" s="3"/>
      <c r="AM6" s="3"/>
      <c r="AN6" s="3"/>
      <c r="AO6" s="3"/>
      <c r="AP6" s="3"/>
      <c r="AQ6" s="3"/>
      <c r="AR6" s="3"/>
    </row>
    <row r="7" spans="1:44" ht="18" customHeight="1" x14ac:dyDescent="0.3">
      <c r="A7" s="144" t="s">
        <v>87</v>
      </c>
      <c r="B7" s="123" t="s">
        <v>38</v>
      </c>
      <c r="C7" s="122" t="s">
        <v>1</v>
      </c>
      <c r="D7" s="122" t="s">
        <v>85</v>
      </c>
      <c r="E7" s="124" t="s">
        <v>336</v>
      </c>
      <c r="F7" s="124" t="s">
        <v>347</v>
      </c>
      <c r="G7" s="124" t="s">
        <v>348</v>
      </c>
      <c r="H7" s="124" t="s">
        <v>349</v>
      </c>
      <c r="I7" s="124" t="s">
        <v>350</v>
      </c>
      <c r="J7" s="124" t="s">
        <v>351</v>
      </c>
      <c r="K7" s="169" t="s">
        <v>170</v>
      </c>
      <c r="L7" s="169" t="s">
        <v>171</v>
      </c>
      <c r="M7" s="169" t="s">
        <v>172</v>
      </c>
      <c r="N7" s="169" t="s">
        <v>173</v>
      </c>
      <c r="O7" s="169" t="s">
        <v>174</v>
      </c>
      <c r="P7" s="169" t="s">
        <v>175</v>
      </c>
      <c r="Q7" s="169" t="s">
        <v>219</v>
      </c>
      <c r="R7" s="122" t="s">
        <v>203</v>
      </c>
      <c r="S7" s="122" t="s">
        <v>202</v>
      </c>
      <c r="T7" s="122" t="s">
        <v>204</v>
      </c>
      <c r="U7" s="124" t="s">
        <v>205</v>
      </c>
      <c r="V7" s="122" t="s">
        <v>211</v>
      </c>
      <c r="W7" s="122" t="s">
        <v>317</v>
      </c>
      <c r="X7" s="122" t="s">
        <v>316</v>
      </c>
      <c r="Y7" s="122" t="s">
        <v>210</v>
      </c>
      <c r="Z7" s="124" t="s">
        <v>217</v>
      </c>
      <c r="AA7" s="122" t="s">
        <v>218</v>
      </c>
      <c r="AB7" s="122" t="s">
        <v>9</v>
      </c>
      <c r="AC7" s="3"/>
      <c r="AD7" s="3"/>
      <c r="AE7" s="3"/>
      <c r="AF7" s="3"/>
      <c r="AG7" s="3"/>
      <c r="AH7" s="3"/>
      <c r="AI7" s="3"/>
      <c r="AJ7" s="3"/>
      <c r="AK7" s="3"/>
      <c r="AL7" s="3"/>
      <c r="AM7" s="3"/>
      <c r="AN7" s="3"/>
      <c r="AO7" s="3"/>
      <c r="AP7" s="3"/>
      <c r="AQ7" s="3"/>
      <c r="AR7" s="3"/>
    </row>
    <row r="8" spans="1:44" ht="59.25" customHeight="1" x14ac:dyDescent="0.25">
      <c r="A8" s="144"/>
      <c r="B8" s="123"/>
      <c r="C8" s="122"/>
      <c r="D8" s="122"/>
      <c r="E8" s="124"/>
      <c r="F8" s="124"/>
      <c r="G8" s="124"/>
      <c r="H8" s="124"/>
      <c r="I8" s="124"/>
      <c r="J8" s="124"/>
      <c r="K8" s="169"/>
      <c r="L8" s="169"/>
      <c r="M8" s="169"/>
      <c r="N8" s="169"/>
      <c r="O8" s="169"/>
      <c r="P8" s="169"/>
      <c r="Q8" s="169"/>
      <c r="R8" s="122"/>
      <c r="S8" s="122"/>
      <c r="T8" s="122"/>
      <c r="U8" s="124"/>
      <c r="V8" s="122"/>
      <c r="W8" s="122"/>
      <c r="X8" s="122"/>
      <c r="Y8" s="122"/>
      <c r="Z8" s="124"/>
      <c r="AA8" s="122"/>
      <c r="AB8" s="122"/>
      <c r="AC8" s="13"/>
      <c r="AD8" s="13"/>
      <c r="AE8" s="13"/>
      <c r="AF8" s="13"/>
      <c r="AG8" s="13"/>
      <c r="AH8" s="13"/>
      <c r="AI8" s="13"/>
      <c r="AJ8" s="13"/>
      <c r="AK8" s="13"/>
      <c r="AL8" s="13"/>
      <c r="AM8" s="13"/>
      <c r="AN8" s="13"/>
      <c r="AO8" s="13"/>
      <c r="AP8" s="13"/>
      <c r="AQ8" s="13"/>
      <c r="AR8" s="13"/>
    </row>
    <row r="9" spans="1:44" ht="45.75" customHeight="1" x14ac:dyDescent="0.25">
      <c r="A9" s="113">
        <v>1</v>
      </c>
      <c r="B9" s="156" t="str">
        <f>IF(OR('2. Identificación del Riesgo'!H9:H11="Corrupción",'2. Identificación del Riesgo'!H9:H11="Lavado de Activos",'2. Identificación del Riesgo'!H9:H11="Financiación del Terrorismo",'2. Identificación del Riesgo'!H9:H11="Corrupción en Trámites, OPAs y Consultas de Acceso a la Información Pública"),'2. Identificación del Riesgo'!B9:B11,
IF('2. Identificación del Riesgo'!H9:H11="","",
IF(OR('2. Identificación del Riesgo'!H9:H11&lt;&gt;"Corrupción",'2. Identificación del Riesgo'!H9:H11&lt;&gt;"Lavado de Activos",'2. Identificación del Riesgo'!H9:H11&lt;&gt;"Financiación del Terrorismo",'2. Identificación del Riesgo'!H9:H11&lt;&gt;"Corrupción en Trámites, OPAs y Consultas de Acceso a la Información Pública"),"No aplica")))</f>
        <v>No aplica</v>
      </c>
      <c r="C9" s="136" t="str">
        <f>IF(OR('2. Identificación del Riesgo'!H9:H11="Corrupción",'2. Identificación del Riesgo'!H9:H11="Lavado de Activos",'2. Identificación del Riesgo'!H9:H11="Financiación del Terrorismo",'2. Identificación del Riesgo'!H9:H11="Corrupción en Trámites, OPAs y Consultas de Acceso a la Información Pública"),'2. Identificación del Riesgo'!G9:G11,
IF('2. Identificación del Riesgo'!H9:H11="","",
IF(OR('2. Identificación del Riesgo'!H9:H11&lt;&gt;"Corrupción",'2. Identificación del Riesgo'!H9:H11&lt;&gt;"Lavado de Activos",'2. Identificación del Riesgo'!H9:H11&lt;&gt;"Financiación del Terrorismo",'2. Identificación del Riesgo'!H9:H11&lt;&gt;"Corrupción en Trámites, OPAs y Consultas de Acceso a la Información Pública"),"No aplica")))</f>
        <v>No aplica</v>
      </c>
      <c r="D9" s="136" t="str">
        <f>IF(OR('2. Identificación del Riesgo'!H9:H11="Corrupción",'2. Identificación del Riesgo'!H9:H11="Lavado de Activos",'2. Identificación del Riesgo'!H9:H11="Financiación del Terrorismo",'2. Identificación del Riesgo'!H9:H11="Corrupción en Trámites, OPAs y Consultas de Acceso a la Información Pública"),'2. Identificación del Riesgo'!H9:H11,
IF('2. Identificación del Riesgo'!H9:H11="","",
IF(OR('2. Identificación del Riesgo'!H9:H11&lt;&gt;"Corrupción",'2. Identificación del Riesgo'!H9:H11&lt;&gt;"Lavado de Activos",'2. Identificación del Riesgo'!H9:H11&lt;&gt;"Financiación del Terrorismo",'2. Identificación del Riesgo'!H9:H11&lt;&gt;"Corrupción en Trámites, OPAs y Consultas de Acceso a la Información Pública"),"No aplica")))</f>
        <v>No aplica</v>
      </c>
      <c r="E9" s="68"/>
      <c r="F9" s="68"/>
      <c r="G9" s="68"/>
      <c r="H9" s="70"/>
      <c r="I9" s="70"/>
      <c r="J9" s="70"/>
      <c r="K9" s="55"/>
      <c r="L9" s="55"/>
      <c r="M9" s="55"/>
      <c r="N9" s="55"/>
      <c r="O9" s="55"/>
      <c r="P9" s="55"/>
      <c r="Q9" s="55"/>
      <c r="R9" s="50" t="str">
        <f>IF(AND(S9&gt;=0,S9&lt;=85),"Débil",
IF(AND(S9&gt;=86,S9&lt;=95),"Moderado",
IF(AND(S9&gt;=96,S9&lt;=100),"Fuerte","")))</f>
        <v/>
      </c>
      <c r="S9" s="50" t="str">
        <f>IF(AND(K9="",L9="",M9="",N9="",O9="",P9="",Q9=""),"",IF(OR(K9="",L9="",M9="",N9="",O9="",P9="",Q9=""),"Finalice la valoración del control para emitir su calificación",VLOOKUP(K9,Listas!$Z$1:$AA$17,2,FALSE)+VLOOKUP(L9,Listas!$Z$1:$AA$17,2,FALSE)+VLOOKUP(M9,Listas!$Z$1:$AA$17,2,FALSE)+VLOOKUP(N9,Listas!$Z$1:$AA$17,2,FALSE)+VLOOKUP(O9,Listas!$Z$1:$AA$17,2,FALSE)+VLOOKUP(P9,Listas!$Z$1:$AA$17,2,FALSE)+VLOOKUP(Q9,Listas!$Z$1:$AA$17,2,FALSE)))</f>
        <v/>
      </c>
      <c r="T9" s="50" t="str">
        <f>IF(OR(S9="",S9="Finalice la valoración del control para emitir su calificación"),"",IF(S9&lt;96,"Debe establecer un plan de acción en la hoja No. 7, que permita tener un control bien diseñado.","No debe establecer un plan de acción para mejorar el diseño del control."))</f>
        <v/>
      </c>
      <c r="U9" s="49"/>
      <c r="V9" s="50" t="str">
        <f>IFERROR(IF(OR(R9="",MID(U9,1,SEARCH(" =",U9:U9,1)-1)=""),"",
IF(AND(R9="Fuerte",MID(U9,1,SEARCH(" =",U9:U9,1)-1)="Fuerte"),"Fuerte",
IF(AND(R9="Moderado",MID(U9,1,SEARCH(" =",U9:U9,1)-1)="Moderado"),"Moderado",
IF(OR(R9="Débil",MID(U9,1,SEARCH(" =",U9:U9,1)-1)="Débil"),"Débil",
IF(OR(R9="Fuerte",MID(U9,1,SEARCH(" =",U9:U9,1)-1)="Moderado"),"Moderado",
IF(OR(R9="Moderado",MID(U9,1,SEARCH(" =",U9:U9,1)-1)="Fuerte"),"Moderado","")))))),"")</f>
        <v/>
      </c>
      <c r="W9" s="163" t="str">
        <f>IF(AND(S9="",S10="",S11=""),"",AVERAGE(S9:S11))</f>
        <v/>
      </c>
      <c r="X9" s="163" t="str">
        <f>IF(W9="","",
IF(W9=100,"Fuerte",
IF(W9&lt;50,"Débil",
IF(OR(W9&gt;=50,W9&lt;100),"Moderado",""))))</f>
        <v/>
      </c>
      <c r="Y9" s="166" t="str">
        <f>IF(X9="","",IF(X9="Fuerte","NO","SI"))</f>
        <v/>
      </c>
      <c r="Z9" s="106"/>
      <c r="AA9" s="170" t="str">
        <f>IF(OR(X9="",Z9=""),"",
IF(X9="Débil","No aplica desplazamiento por tener una solidez débil.",
IF(AND(X9="Fuerte",OR(Z9="El control ayuda a disminuir directamente tanto la probabilidad como el impacto.",Z9="El control ayuda a disminuir directamente la probabilidad e indirectamente el impacto.",Z9="El control ayuda a disminuir directamente la probabilidad y el impacto no disminuye.")),2,
IF(AND(X9="Fuerte",Z9="El control no disminuye la probabilidad y el impacto disminuye directamente."),0,
IF(AND(X9="Moderado",OR(Z9="El control ayuda a disminuir directamente tanto la probabilidad como el impacto.",Z9="El control ayuda a disminuir directamente la probabilidad e indirectamente el impacto.",Z9="El control ayuda a disminuir directamente la probabilidad y el impacto no disminuye.")),1,
IF(AND(X9="Moderado",Z9="El control no disminuye la probabilidad y el impacto disminuye directamente."),0,""))))))</f>
        <v/>
      </c>
      <c r="AB9" s="173" t="str">
        <f>IF(AND($D$9&lt;&gt;"Corrupción",$D$9&lt;&gt;"Lavado de Activos",$D$9&lt;&gt;"Financiación del Terrorismo",$D$9&lt;&gt;"Corrupción en Trámites, OPAs y Consultas de Acceso a la Información Pública"),"",
IF(OR($D$9="Corrupción",$D$9="Lavado de Activos",$D$9="Financiación del Terrorismo",$D$9="Corrupción en Trámites, OPAs y Consultas de Acceso a la Información Pública"),
IF(AA9="","",
IF(OR(AA9="No aplica desplazamiento por tener una solidez débil.",AA9=0),'2. Identificación del Riesgo'!$K$9,
IF(AND(X9="Fuerte",AA9=2,OR('2. Identificación del Riesgo'!$K$9="Rara vez",'2. Identificación del Riesgo'!$K$9="Improbable",'2. Identificación del Riesgo'!$K$9="Posible")),"Rara vez",
IF(AND(X9="Fuerte",AA9=2,'2. Identificación del Riesgo'!$K$9="Probable"),"Improbable",
IF(AND(X9="Fuerte",AA9=2,'2. Identificación del Riesgo'!$K$9="Casi seguro"),"Posible",
IF(AND(X9="Moderado",AA9=1,OR('2. Identificación del Riesgo'!$K$9="Rara vez",'2. Identificación del Riesgo'!$K$9="Improbable")),"Rara vez",
IF(AND(X9="Moderado",AA9=1,'2. Identificación del Riesgo'!$K$9="Posible"),"Improbable",
IF(AND(X9="Moderado",AA9=1,'2. Identificación del Riesgo'!$K$9="Probable"),"Posible",
IF(AND(X9="Moderado",AA9=1,'2. Identificación del Riesgo'!$K$9="Casi seguro"),"Probable","")))))))))))</f>
        <v/>
      </c>
      <c r="AC9" s="14"/>
      <c r="AD9" s="14"/>
      <c r="AE9" s="14"/>
      <c r="AF9" s="14"/>
      <c r="AG9" s="14"/>
      <c r="AH9" s="14"/>
      <c r="AI9" s="14"/>
      <c r="AJ9" s="14"/>
      <c r="AK9" s="14"/>
      <c r="AL9" s="14"/>
      <c r="AM9" s="14"/>
      <c r="AN9" s="14"/>
      <c r="AO9" s="14"/>
      <c r="AP9" s="14"/>
      <c r="AQ9" s="14"/>
      <c r="AR9" s="14"/>
    </row>
    <row r="10" spans="1:44" ht="45.75" customHeight="1" x14ac:dyDescent="0.3">
      <c r="A10" s="113"/>
      <c r="B10" s="156"/>
      <c r="C10" s="136"/>
      <c r="D10" s="136"/>
      <c r="E10" s="68"/>
      <c r="F10" s="68"/>
      <c r="G10" s="68"/>
      <c r="H10" s="70"/>
      <c r="I10" s="70"/>
      <c r="J10" s="70"/>
      <c r="K10" s="55"/>
      <c r="L10" s="55"/>
      <c r="M10" s="55"/>
      <c r="N10" s="55"/>
      <c r="O10" s="55"/>
      <c r="P10" s="55"/>
      <c r="Q10" s="55"/>
      <c r="R10" s="50" t="str">
        <f t="shared" ref="R10:R11" si="0">IF(AND(S10&gt;=0,S10&lt;=85),"Débil",
IF(AND(S10&gt;=86,S10&lt;=95),"Moderado",
IF(AND(S10&gt;=96,S10&lt;=100),"Fuerte","")))</f>
        <v/>
      </c>
      <c r="S10" s="50" t="str">
        <f>IF(AND(K10="",L10="",M10="",N10="",O10="",P10="",Q10=""),"",IF(OR(K10="",L10="",M10="",N10="",O10="",P10="",Q10=""),"Finalice la valoración del control para emitir su calificación",VLOOKUP(K10,Listas!$Z$1:$AA$17,2,FALSE)+VLOOKUP(L10,Listas!$Z$1:$AA$17,2,FALSE)+VLOOKUP(M10,Listas!$Z$1:$AA$17,2,FALSE)+VLOOKUP(N10,Listas!$Z$1:$AA$17,2,FALSE)+VLOOKUP(O10,Listas!$Z$1:$AA$17,2,FALSE)+VLOOKUP(P10,Listas!$Z$1:$AA$17,2,FALSE)+VLOOKUP(Q10,Listas!$Z$1:$AA$17,2,FALSE)))</f>
        <v/>
      </c>
      <c r="T10" s="50" t="str">
        <f t="shared" ref="T10:T11" si="1">IF(OR(S10="",S10="Finalice la valoración del control para emitir su calificación"),"",IF(S10&lt;96,"Debe establecer un plan de acción en la hoja No. 7, que permita tener un control bien diseñado.","No debe establecer un plan de acción para mejorar el diseño del control."))</f>
        <v/>
      </c>
      <c r="U10" s="49"/>
      <c r="V10" s="50" t="str">
        <f t="shared" ref="V10:V11" si="2">IFERROR(IF(OR(R10="",MID(U10,1,SEARCH(" =",U10:U10,1)-1)=""),"",
IF(AND(R10="Fuerte",MID(U10,1,SEARCH(" =",U10:U10,1)-1)="Fuerte"),"Fuerte",
IF(AND(R10="Moderado",MID(U10,1,SEARCH(" =",U10:U10,1)-1)="Moderado"),"Moderado",
IF(OR(R10="Débil",MID(U10,1,SEARCH(" =",U10:U10,1)-1)="Débil"),"Débil",
IF(OR(R10="Fuerte",MID(U10,1,SEARCH(" =",U10:U10,1)-1)="Moderado"),"Moderado",
IF(OR(R10="Moderado",MID(U10,1,SEARCH(" =",U10:U10,1)-1)="Fuerte"),"Moderado","")))))),"")</f>
        <v/>
      </c>
      <c r="W10" s="164"/>
      <c r="X10" s="164"/>
      <c r="Y10" s="167"/>
      <c r="Z10" s="107"/>
      <c r="AA10" s="171"/>
      <c r="AB10" s="174"/>
      <c r="AC10" s="3"/>
      <c r="AD10" s="3"/>
      <c r="AE10" s="3"/>
      <c r="AF10" s="3"/>
      <c r="AG10" s="3"/>
      <c r="AH10" s="3"/>
      <c r="AI10" s="3"/>
      <c r="AJ10" s="3"/>
      <c r="AK10" s="3"/>
      <c r="AL10" s="3"/>
      <c r="AM10" s="3"/>
      <c r="AN10" s="3"/>
      <c r="AO10" s="3"/>
      <c r="AP10" s="3"/>
      <c r="AQ10" s="3"/>
      <c r="AR10" s="3"/>
    </row>
    <row r="11" spans="1:44" ht="45.75" customHeight="1" x14ac:dyDescent="0.3">
      <c r="A11" s="113"/>
      <c r="B11" s="156"/>
      <c r="C11" s="136"/>
      <c r="D11" s="136"/>
      <c r="E11" s="68"/>
      <c r="F11" s="68"/>
      <c r="G11" s="68"/>
      <c r="H11" s="70"/>
      <c r="I11" s="70"/>
      <c r="J11" s="70"/>
      <c r="K11" s="55"/>
      <c r="L11" s="55"/>
      <c r="M11" s="55"/>
      <c r="N11" s="55"/>
      <c r="O11" s="55"/>
      <c r="P11" s="55"/>
      <c r="Q11" s="55"/>
      <c r="R11" s="50" t="str">
        <f t="shared" si="0"/>
        <v/>
      </c>
      <c r="S11" s="50" t="str">
        <f>IF(AND(K11="",L11="",M11="",N11="",O11="",P11="",Q11=""),"",IF(OR(K11="",L11="",M11="",N11="",O11="",P11="",Q11=""),"Finalice la valoración del control para emitir su calificación",VLOOKUP(K11,Listas!$Z$1:$AA$17,2,FALSE)+VLOOKUP(L11,Listas!$Z$1:$AA$17,2,FALSE)+VLOOKUP(M11,Listas!$Z$1:$AA$17,2,FALSE)+VLOOKUP(N11,Listas!$Z$1:$AA$17,2,FALSE)+VLOOKUP(O11,Listas!$Z$1:$AA$17,2,FALSE)+VLOOKUP(P11,Listas!$Z$1:$AA$17,2,FALSE)+VLOOKUP(Q11,Listas!$Z$1:$AA$17,2,FALSE)))</f>
        <v/>
      </c>
      <c r="T11" s="50" t="str">
        <f t="shared" si="1"/>
        <v/>
      </c>
      <c r="U11" s="49"/>
      <c r="V11" s="50" t="str">
        <f t="shared" si="2"/>
        <v/>
      </c>
      <c r="W11" s="165"/>
      <c r="X11" s="165"/>
      <c r="Y11" s="168"/>
      <c r="Z11" s="108"/>
      <c r="AA11" s="172"/>
      <c r="AB11" s="175"/>
      <c r="AC11" s="3"/>
      <c r="AD11" s="3"/>
      <c r="AE11" s="3"/>
      <c r="AF11" s="3"/>
      <c r="AG11" s="3"/>
      <c r="AH11" s="3"/>
      <c r="AI11" s="3"/>
      <c r="AJ11" s="3"/>
      <c r="AK11" s="3"/>
      <c r="AL11" s="3"/>
      <c r="AM11" s="3"/>
      <c r="AN11" s="3"/>
      <c r="AO11" s="3"/>
      <c r="AP11" s="3"/>
      <c r="AQ11" s="3"/>
      <c r="AR11" s="3"/>
    </row>
    <row r="12" spans="1:44" ht="45.75" customHeight="1" x14ac:dyDescent="0.3">
      <c r="A12" s="113">
        <v>2</v>
      </c>
      <c r="B12" s="156" t="str">
        <f>IF(OR('2. Identificación del Riesgo'!H12:H14="Corrupción",'2. Identificación del Riesgo'!H12:H14="Lavado de Activos",'2. Identificación del Riesgo'!H12:H14="Financiación del Terrorismo",'2. Identificación del Riesgo'!H12:H14="Corrupción en Trámites, OPAs y Consultas de Acceso a la Información Pública"),'2. Identificación del Riesgo'!B12:B14,
IF('2. Identificación del Riesgo'!H12:H14="","",
IF(OR('2. Identificación del Riesgo'!H12:H14&lt;&gt;"Corrupción",'2. Identificación del Riesgo'!H12:H14&lt;&gt;"Lavado de Activos",'2. Identificación del Riesgo'!H12:H14&lt;&gt;"Financiación del Terrorismo",'2. Identificación del Riesgo'!H12:H14&lt;&gt;"Corrupción en Trámites, OPAs y Consultas de Acceso a la Información Pública"),"No aplica")))</f>
        <v>No aplica</v>
      </c>
      <c r="C12" s="136" t="str">
        <f>IF(OR('2. Identificación del Riesgo'!H12:H14="Corrupción",'2. Identificación del Riesgo'!H12:H14="Lavado de Activos",'2. Identificación del Riesgo'!H12:H14="Financiación del Terrorismo",'2. Identificación del Riesgo'!H12:H14="Corrupción en Trámites, OPAs y Consultas de Acceso a la Información Pública"),'2. Identificación del Riesgo'!G12:G14,
IF('2. Identificación del Riesgo'!H12:H14="","",
IF(OR('2. Identificación del Riesgo'!H12:H14&lt;&gt;"Corrupción",'2. Identificación del Riesgo'!H12:H14&lt;&gt;"Lavado de Activos",'2. Identificación del Riesgo'!H12:H14&lt;&gt;"Financiación del Terrorismo",'2. Identificación del Riesgo'!H12:H14&lt;&gt;"Corrupción en Trámites, OPAs y Consultas de Acceso a la Información Pública"),"No aplica")))</f>
        <v>No aplica</v>
      </c>
      <c r="D12" s="136" t="str">
        <f>IF(OR('2. Identificación del Riesgo'!H12:H14="Corrupción",'2. Identificación del Riesgo'!H12:H14="Lavado de Activos",'2. Identificación del Riesgo'!H12:H14="Financiación del Terrorismo",'2. Identificación del Riesgo'!H12:H14="Corrupción en Trámites, OPAs y Consultas de Acceso a la Información Pública"),'2. Identificación del Riesgo'!H12:H14,
IF('2. Identificación del Riesgo'!H12:H14="","",
IF(OR('2. Identificación del Riesgo'!H12:H14&lt;&gt;"Corrupción",'2. Identificación del Riesgo'!H12:H14&lt;&gt;"Lavado de Activos",'2. Identificación del Riesgo'!H12:H14&lt;&gt;"Financiación del Terrorismo",'2. Identificación del Riesgo'!H12:H14&lt;&gt;"Corrupción en Trámites, OPAs y Consultas de Acceso a la Información Pública"),"No aplica")))</f>
        <v>No aplica</v>
      </c>
      <c r="E12" s="69"/>
      <c r="F12" s="69"/>
      <c r="G12" s="69"/>
      <c r="H12" s="71"/>
      <c r="I12" s="71"/>
      <c r="J12" s="71"/>
      <c r="K12" s="55"/>
      <c r="L12" s="55"/>
      <c r="M12" s="55"/>
      <c r="N12" s="55"/>
      <c r="O12" s="55"/>
      <c r="P12" s="55"/>
      <c r="Q12" s="55"/>
      <c r="R12" s="50" t="str">
        <f t="shared" ref="R12" si="3">IF(AND(S12&gt;=0,S12&lt;=85),"Débil",
IF(AND(S12&gt;=86,S12&lt;=95),"Moderado",
IF(AND(S12&gt;=96,S12&lt;=100),"Fuerte","")))</f>
        <v/>
      </c>
      <c r="S12" s="50" t="str">
        <f>IF(AND(K12="",L12="",M12="",N12="",O12="",P12="",Q12=""),"",IF(OR(K12="",L12="",M12="",N12="",O12="",P12="",Q12=""),"Finalice la valoración del control para emitir su calificación",VLOOKUP(K12,Listas!$Z$1:$AA$17,2,FALSE)+VLOOKUP(L12,Listas!$Z$1:$AA$17,2,FALSE)+VLOOKUP(M12,Listas!$Z$1:$AA$17,2,FALSE)+VLOOKUP(N12,Listas!$Z$1:$AA$17,2,FALSE)+VLOOKUP(O12,Listas!$Z$1:$AA$17,2,FALSE)+VLOOKUP(P12,Listas!$Z$1:$AA$17,2,FALSE)+VLOOKUP(Q12,Listas!$Z$1:$AA$17,2,FALSE)))</f>
        <v/>
      </c>
      <c r="T12" s="50" t="str">
        <f t="shared" ref="T12" si="4">IF(OR(S12="",S12="Finalice la valoración del control para emitir su calificación"),"",IF(S12&lt;96,"Debe establecer un plan de acción en la hoja No. 7, que permita tener un control bien diseñado.","No debe establecer un plan de acción para mejorar el diseño del control."))</f>
        <v/>
      </c>
      <c r="U12" s="49"/>
      <c r="V12" s="50" t="str">
        <f t="shared" ref="V12" si="5">IFERROR(IF(OR(R12="",MID(U12,1,SEARCH(" =",U12:U12,1)-1)=""),"",
IF(AND(R12="Fuerte",MID(U12,1,SEARCH(" =",U12:U12,1)-1)="Fuerte"),"Fuerte",
IF(AND(R12="Moderado",MID(U12,1,SEARCH(" =",U12:U12,1)-1)="Moderado"),"Moderado",
IF(OR(R12="Débil",MID(U12,1,SEARCH(" =",U12:U12,1)-1)="Débil"),"Débil",
IF(OR(R12="Fuerte",MID(U12,1,SEARCH(" =",U12:U12,1)-1)="Moderado"),"Moderado",
IF(OR(R12="Moderado",MID(U12,1,SEARCH(" =",U12:U12,1)-1)="Fuerte"),"Moderado","")))))),"")</f>
        <v/>
      </c>
      <c r="W12" s="163" t="str">
        <f>IF(AND(S12="",S13="",S14=""),"",AVERAGE(S12:S14))</f>
        <v/>
      </c>
      <c r="X12" s="163" t="str">
        <f>IF(W12="","",
IF(W12=100,"Fuerte",
IF(W12&lt;50,"Débil",
IF(OR(W12&gt;=50,W12&lt;100),"Moderado",""))))</f>
        <v/>
      </c>
      <c r="Y12" s="166" t="str">
        <f>IF(X12="","",IF(X12="Fuerte","NO","SI"))</f>
        <v/>
      </c>
      <c r="Z12" s="106"/>
      <c r="AA12" s="170" t="str">
        <f>IF(OR(X12="",Z12=""),"",
IF(X12="Débil","No aplica desplazamiento por tener una solidez débil.",
IF(AND(X12="Fuerte",OR(Z12="El control ayuda a disminuir directamente tanto la probabilidad como el impacto.",Z12="El control ayuda a disminuir directamente la probabilidad e indirectamente el impacto.",Z12="El control ayuda a disminuir directamente la probabilidad y el impacto no disminuye.")),2,
IF(AND(X12="Fuerte",Z12="El control no disminuye la probabilidad y el impacto disminuye directamente."),0,
IF(AND(X12="Moderado",OR(Z12="El control ayuda a disminuir directamente tanto la probabilidad como el impacto.",Z12="El control ayuda a disminuir directamente la probabilidad e indirectamente el impacto.",Z12="El control ayuda a disminuir directamente la probabilidad y el impacto no disminuye.")),1,
IF(AND(X12="Moderado",Z12="El control no disminuye la probabilidad y el impacto disminuye directamente."),0,""))))))</f>
        <v/>
      </c>
      <c r="AB12" s="173" t="str">
        <f>IF(AND($D$12&lt;&gt;"Corrupción",$D$12&lt;&gt;"Lavado de Activos",$D$12&lt;&gt;"Financiación del Terrorismo",$D$12&lt;&gt;"Corrupción en Trámites, OPAs y Consultas de Acceso a la Información Pública"),"",
IF(OR($D$12="Corrupción",$D$12="Lavado de Activos",$D$12="Financiación del Terrorismo",$D$12="Corrupción en Trámites, OPAs y Consultas de Acceso a la Información Pública"),
IF(AA12="","",
IF(OR(AA12="No aplica desplazamiento por tener una solidez débil.",AA12=0),'2. Identificación del Riesgo'!$K$12,
IF(AND(X12="Fuerte",AA12=2,OR('2. Identificación del Riesgo'!$K$12="Rara vez",'2. Identificación del Riesgo'!$K$12="Improbable",'2. Identificación del Riesgo'!$K$12="Posible")),"Rara vez",
IF(AND(X12="Fuerte",AA12=2,'2. Identificación del Riesgo'!$K$12="Probable"),"Improbable",
IF(AND(X12="Fuerte",AA12=2,'2. Identificación del Riesgo'!$K$12="Casi seguro"),"Posible",
IF(AND(X12="Moderado",AA12=1,OR('2. Identificación del Riesgo'!$K$12="Rara vez",'2. Identificación del Riesgo'!$K$12="Improbable")),"Rara vez",
IF(AND(X12="Moderado",AA12=1,'2. Identificación del Riesgo'!$K$12="Posible"),"Improbable",
IF(AND(X12="Moderado",AA12=1,'2. Identificación del Riesgo'!$K$12="Probable"),"Posible",
IF(AND(X12="Moderado",AA12=1,'2. Identificación del Riesgo'!$K$12="Casi seguro"),"Probable","")))))))))))</f>
        <v/>
      </c>
      <c r="AC12" s="3"/>
      <c r="AD12" s="3"/>
      <c r="AE12" s="3"/>
      <c r="AF12" s="3"/>
      <c r="AG12" s="3"/>
      <c r="AH12" s="3"/>
      <c r="AI12" s="3"/>
      <c r="AJ12" s="3"/>
      <c r="AK12" s="3"/>
      <c r="AL12" s="3"/>
      <c r="AM12" s="3"/>
      <c r="AN12" s="3"/>
      <c r="AO12" s="3"/>
      <c r="AP12" s="3"/>
      <c r="AQ12" s="3"/>
      <c r="AR12" s="3"/>
    </row>
    <row r="13" spans="1:44" ht="45.75" customHeight="1" x14ac:dyDescent="0.3">
      <c r="A13" s="113"/>
      <c r="B13" s="156"/>
      <c r="C13" s="136"/>
      <c r="D13" s="136"/>
      <c r="E13" s="69"/>
      <c r="F13" s="69"/>
      <c r="G13" s="69"/>
      <c r="H13" s="71"/>
      <c r="I13" s="71"/>
      <c r="J13" s="71"/>
      <c r="K13" s="55"/>
      <c r="L13" s="55"/>
      <c r="M13" s="55"/>
      <c r="N13" s="55"/>
      <c r="O13" s="55"/>
      <c r="P13" s="55"/>
      <c r="Q13" s="55"/>
      <c r="R13" s="50" t="str">
        <f t="shared" ref="R13" si="6">IF(AND(S13&gt;=0,S13&lt;=85),"Débil",
IF(AND(S13&gt;=86,S13&lt;=95),"Moderado",
IF(AND(S13&gt;=96,S13&lt;=100),"Fuerte","")))</f>
        <v/>
      </c>
      <c r="S13" s="50" t="str">
        <f>IF(AND(K13="",L13="",M13="",N13="",O13="",P13="",Q13=""),"",IF(OR(K13="",L13="",M13="",N13="",O13="",P13="",Q13=""),"Finalice la valoración del control para emitir su calificación",VLOOKUP(K13,Listas!$Z$1:$AA$17,2,FALSE)+VLOOKUP(L13,Listas!$Z$1:$AA$17,2,FALSE)+VLOOKUP(M13,Listas!$Z$1:$AA$17,2,FALSE)+VLOOKUP(N13,Listas!$Z$1:$AA$17,2,FALSE)+VLOOKUP(O13,Listas!$Z$1:$AA$17,2,FALSE)+VLOOKUP(P13,Listas!$Z$1:$AA$17,2,FALSE)+VLOOKUP(Q13,Listas!$Z$1:$AA$17,2,FALSE)))</f>
        <v/>
      </c>
      <c r="T13" s="50" t="str">
        <f t="shared" ref="T13" si="7">IF(OR(S13="",S13="Finalice la valoración del control para emitir su calificación"),"",IF(S13&lt;96,"Debe establecer un plan de acción en la hoja No. 7, que permita tener un control bien diseñado.","No debe establecer un plan de acción para mejorar el diseño del control."))</f>
        <v/>
      </c>
      <c r="U13" s="49"/>
      <c r="V13" s="50" t="str">
        <f t="shared" ref="V13" si="8">IFERROR(IF(OR(R13="",MID(U13,1,SEARCH(" =",U13:U13,1)-1)=""),"",
IF(AND(R13="Fuerte",MID(U13,1,SEARCH(" =",U13:U13,1)-1)="Fuerte"),"Fuerte",
IF(AND(R13="Moderado",MID(U13,1,SEARCH(" =",U13:U13,1)-1)="Moderado"),"Moderado",
IF(OR(R13="Débil",MID(U13,1,SEARCH(" =",U13:U13,1)-1)="Débil"),"Débil",
IF(OR(R13="Fuerte",MID(U13,1,SEARCH(" =",U13:U13,1)-1)="Moderado"),"Moderado",
IF(OR(R13="Moderado",MID(U13,1,SEARCH(" =",U13:U13,1)-1)="Fuerte"),"Moderado","")))))),"")</f>
        <v/>
      </c>
      <c r="W13" s="164"/>
      <c r="X13" s="164"/>
      <c r="Y13" s="167"/>
      <c r="Z13" s="107"/>
      <c r="AA13" s="171"/>
      <c r="AB13" s="174"/>
      <c r="AC13" s="3"/>
      <c r="AD13" s="3"/>
      <c r="AE13" s="3"/>
      <c r="AF13" s="3"/>
      <c r="AG13" s="3"/>
      <c r="AH13" s="3"/>
      <c r="AI13" s="3"/>
      <c r="AJ13" s="3"/>
      <c r="AK13" s="3"/>
      <c r="AL13" s="3"/>
      <c r="AM13" s="3"/>
      <c r="AN13" s="3"/>
      <c r="AO13" s="3"/>
      <c r="AP13" s="3"/>
      <c r="AQ13" s="3"/>
      <c r="AR13" s="3"/>
    </row>
    <row r="14" spans="1:44" ht="45.75" customHeight="1" x14ac:dyDescent="0.3">
      <c r="A14" s="113"/>
      <c r="B14" s="156"/>
      <c r="C14" s="136"/>
      <c r="D14" s="136"/>
      <c r="E14" s="69"/>
      <c r="F14" s="69"/>
      <c r="G14" s="69"/>
      <c r="H14" s="71"/>
      <c r="I14" s="71"/>
      <c r="J14" s="71"/>
      <c r="K14" s="55"/>
      <c r="L14" s="55"/>
      <c r="M14" s="55"/>
      <c r="N14" s="55"/>
      <c r="O14" s="55"/>
      <c r="P14" s="55"/>
      <c r="Q14" s="55"/>
      <c r="R14" s="50" t="str">
        <f t="shared" ref="R14" si="9">IF(AND(S14&gt;=0,S14&lt;=85),"Débil",
IF(AND(S14&gt;=86,S14&lt;=95),"Moderado",
IF(AND(S14&gt;=96,S14&lt;=100),"Fuerte","")))</f>
        <v/>
      </c>
      <c r="S14" s="50" t="str">
        <f>IF(AND(K14="",L14="",M14="",N14="",O14="",P14="",Q14=""),"",IF(OR(K14="",L14="",M14="",N14="",O14="",P14="",Q14=""),"Finalice la valoración del control para emitir su calificación",VLOOKUP(K14,Listas!$Z$1:$AA$17,2,FALSE)+VLOOKUP(L14,Listas!$Z$1:$AA$17,2,FALSE)+VLOOKUP(M14,Listas!$Z$1:$AA$17,2,FALSE)+VLOOKUP(N14,Listas!$Z$1:$AA$17,2,FALSE)+VLOOKUP(O14,Listas!$Z$1:$AA$17,2,FALSE)+VLOOKUP(P14,Listas!$Z$1:$AA$17,2,FALSE)+VLOOKUP(Q14,Listas!$Z$1:$AA$17,2,FALSE)))</f>
        <v/>
      </c>
      <c r="T14" s="50" t="str">
        <f t="shared" ref="T14" si="10">IF(OR(S14="",S14="Finalice la valoración del control para emitir su calificación"),"",IF(S14&lt;96,"Debe establecer un plan de acción en la hoja No. 7, que permita tener un control bien diseñado.","No debe establecer un plan de acción para mejorar el diseño del control."))</f>
        <v/>
      </c>
      <c r="U14" s="49"/>
      <c r="V14" s="50" t="str">
        <f t="shared" ref="V14" si="11">IFERROR(IF(OR(R14="",MID(U14,1,SEARCH(" =",U14:U14,1)-1)=""),"",
IF(AND(R14="Fuerte",MID(U14,1,SEARCH(" =",U14:U14,1)-1)="Fuerte"),"Fuerte",
IF(AND(R14="Moderado",MID(U14,1,SEARCH(" =",U14:U14,1)-1)="Moderado"),"Moderado",
IF(OR(R14="Débil",MID(U14,1,SEARCH(" =",U14:U14,1)-1)="Débil"),"Débil",
IF(OR(R14="Fuerte",MID(U14,1,SEARCH(" =",U14:U14,1)-1)="Moderado"),"Moderado",
IF(OR(R14="Moderado",MID(U14,1,SEARCH(" =",U14:U14,1)-1)="Fuerte"),"Moderado","")))))),"")</f>
        <v/>
      </c>
      <c r="W14" s="165"/>
      <c r="X14" s="165"/>
      <c r="Y14" s="168"/>
      <c r="Z14" s="108"/>
      <c r="AA14" s="172"/>
      <c r="AB14" s="175"/>
      <c r="AC14" s="3"/>
      <c r="AD14" s="3"/>
      <c r="AE14" s="3"/>
      <c r="AF14" s="3"/>
      <c r="AG14" s="3"/>
      <c r="AH14" s="3"/>
      <c r="AI14" s="3"/>
      <c r="AJ14" s="3"/>
      <c r="AK14" s="3"/>
      <c r="AL14" s="3"/>
      <c r="AM14" s="3"/>
      <c r="AN14" s="3"/>
      <c r="AO14" s="3"/>
      <c r="AP14" s="3"/>
      <c r="AQ14" s="3"/>
      <c r="AR14" s="3"/>
    </row>
    <row r="15" spans="1:44" ht="45.75" customHeight="1" x14ac:dyDescent="0.3">
      <c r="A15" s="113">
        <v>3</v>
      </c>
      <c r="B15" s="156" t="str">
        <f>IF(OR('2. Identificación del Riesgo'!H15:H17="Corrupción",'2. Identificación del Riesgo'!H15:H17="Lavado de Activos",'2. Identificación del Riesgo'!H15:H17="Financiación del Terrorismo",'2. Identificación del Riesgo'!H15:H17="Corrupción en Trámites, OPAs y Consultas de Acceso a la Información Pública"),'2. Identificación del Riesgo'!B15:B17,
IF('2. Identificación del Riesgo'!H15:H17="","",
IF(OR('2. Identificación del Riesgo'!H15:H17&lt;&gt;"Corrupción",'2. Identificación del Riesgo'!H15:H17&lt;&gt;"Lavado de Activos",'2. Identificación del Riesgo'!H15:H17&lt;&gt;"Financiación del Terrorismo",'2. Identificación del Riesgo'!H15:H17&lt;&gt;"Corrupción en Trámites, OPAs y Consultas de Acceso a la Información Pública"),"No aplica")))</f>
        <v>Evaluación independiente</v>
      </c>
      <c r="C15" s="136" t="str">
        <f>IF(OR('2. Identificación del Riesgo'!H15:H17="Corrupción",'2. Identificación del Riesgo'!H15:H17="Lavado de Activos",'2. Identificación del Riesgo'!H15:H17="Financiación del Terrorismo",'2. Identificación del Riesgo'!H15:H17="Corrupción en Trámites, OPAs y Consultas de Acceso a la Información Pública"),'2. Identificación del Riesgo'!G15:G17,
IF('2. Identificación del Riesgo'!H15:H17="","",
IF(OR('2. Identificación del Riesgo'!H15:H17&lt;&gt;"Corrupción",'2. Identificación del Riesgo'!H15:H17&lt;&gt;"Lavado de Activos",'2. Identificación del Riesgo'!H15:H17&lt;&gt;"Financiación del Terrorismo",'2. Identificación del Riesgo'!H15:H17&lt;&gt;"Corrupción en Trámites, OPAs y Consultas de Acceso a la Información Pública"),"No aplica")))</f>
        <v>Posibilidad de afectación económica y reputacional por la alteración total o parcial de los resultados de informes de seguimiento, evaluación y/o auditoría producidos por la Oficina de Control Interno, con el fin de evitar la detección de hallazgos, prácticas indebidas, o manejos inapropiados en la gestión institucional, para beneficio propio o particular, debido a la falta de apropiación de los valores institucionales por parte del auditor, desconocimiento del Código de ética del Auditor del IDIGER y  realización de ejercicios de auditoría, seguimientos e informes de ley, con conflictos de interés, ofrecimiento de dádivas a cambio</v>
      </c>
      <c r="D15" s="136" t="str">
        <f>IF(OR('2. Identificación del Riesgo'!H15:H17="Corrupción",'2. Identificación del Riesgo'!H15:H17="Lavado de Activos",'2. Identificación del Riesgo'!H15:H17="Financiación del Terrorismo",'2. Identificación del Riesgo'!H15:H17="Corrupción en Trámites, OPAs y Consultas de Acceso a la Información Pública"),'2. Identificación del Riesgo'!H15:H17,
IF('2. Identificación del Riesgo'!H15:H17="","",
IF(OR('2. Identificación del Riesgo'!H15:H17&lt;&gt;"Corrupción",'2. Identificación del Riesgo'!H15:H17&lt;&gt;"Lavado de Activos",'2. Identificación del Riesgo'!H15:H17&lt;&gt;"Financiación del Terrorismo",'2. Identificación del Riesgo'!H15:H17&lt;&gt;"Corrupción en Trámites, OPAs y Consultas de Acceso a la Información Pública"),"No aplica")))</f>
        <v>Corrupción</v>
      </c>
      <c r="E15" s="69" t="s">
        <v>420</v>
      </c>
      <c r="F15" s="69" t="s">
        <v>421</v>
      </c>
      <c r="G15" s="69" t="s">
        <v>422</v>
      </c>
      <c r="H15" s="71" t="s">
        <v>423</v>
      </c>
      <c r="I15" s="71" t="s">
        <v>424</v>
      </c>
      <c r="J15" s="71" t="s">
        <v>425</v>
      </c>
      <c r="K15" s="55" t="s">
        <v>183</v>
      </c>
      <c r="L15" s="55" t="s">
        <v>185</v>
      </c>
      <c r="M15" s="55" t="s">
        <v>187</v>
      </c>
      <c r="N15" s="55" t="s">
        <v>190</v>
      </c>
      <c r="O15" s="55" t="s">
        <v>192</v>
      </c>
      <c r="P15" s="55" t="s">
        <v>194</v>
      </c>
      <c r="Q15" s="55" t="s">
        <v>196</v>
      </c>
      <c r="R15" s="50" t="str">
        <f t="shared" ref="R15" si="12">IF(AND(S15&gt;=0,S15&lt;=85),"Débil",
IF(AND(S15&gt;=86,S15&lt;=95),"Moderado",
IF(AND(S15&gt;=96,S15&lt;=100),"Fuerte","")))</f>
        <v>Moderado</v>
      </c>
      <c r="S15" s="50">
        <f>IF(AND(K15="",L15="",M15="",N15="",O15="",P15="",Q15=""),"",IF(OR(K15="",L15="",M15="",N15="",O15="",P15="",Q15=""),"Finalice la valoración del control para emitir su calificación",VLOOKUP(K15,Listas!$Z$1:$AA$17,2,FALSE)+VLOOKUP(L15,Listas!$Z$1:$AA$17,2,FALSE)+VLOOKUP(M15,Listas!$Z$1:$AA$17,2,FALSE)+VLOOKUP(N15,Listas!$Z$1:$AA$17,2,FALSE)+VLOOKUP(O15,Listas!$Z$1:$AA$17,2,FALSE)+VLOOKUP(P15,Listas!$Z$1:$AA$17,2,FALSE)+VLOOKUP(Q15,Listas!$Z$1:$AA$17,2,FALSE)))</f>
        <v>95</v>
      </c>
      <c r="T15" s="50" t="str">
        <f t="shared" ref="T15" si="13">IF(OR(S15="",S15="Finalice la valoración del control para emitir su calificación"),"",IF(S15&lt;96,"Debe establecer un plan de acción en la hoja No. 7, que permita tener un control bien diseñado.","No debe establecer un plan de acción para mejorar el diseño del control."))</f>
        <v>Debe establecer un plan de acción en la hoja No. 7, que permita tener un control bien diseñado.</v>
      </c>
      <c r="U15" s="49" t="s">
        <v>432</v>
      </c>
      <c r="V15" s="50" t="str">
        <f t="shared" ref="V15" si="14">IFERROR(IF(OR(R15="",MID(U15,1,SEARCH(" =",U15:U15,1)-1)=""),"",
IF(AND(R15="Fuerte",MID(U15,1,SEARCH(" =",U15:U15,1)-1)="Fuerte"),"Fuerte",
IF(AND(R15="Moderado",MID(U15,1,SEARCH(" =",U15:U15,1)-1)="Moderado"),"Moderado",
IF(OR(R15="Débil",MID(U15,1,SEARCH(" =",U15:U15,1)-1)="Débil"),"Débil",
IF(OR(R15="Fuerte",MID(U15,1,SEARCH(" =",U15:U15,1)-1)="Moderado"),"Moderado",
IF(OR(R15="Moderado",MID(U15,1,SEARCH(" =",U15:U15,1)-1)="Fuerte"),"Moderado","")))))),"")</f>
        <v>Moderado</v>
      </c>
      <c r="W15" s="163">
        <f>IF(AND(S15="",S16="",S17=""),"",AVERAGE(S15:S17))</f>
        <v>97.5</v>
      </c>
      <c r="X15" s="163" t="str">
        <f>IF(W15="","",
IF(W15=100,"Fuerte",
IF(W15&lt;50,"Débil",
IF(OR(W15&gt;=50,W15&lt;100),"Moderado",""))))</f>
        <v>Moderado</v>
      </c>
      <c r="Y15" s="166" t="str">
        <f>IF(X15="","",IF(X15="Fuerte","NO","SI"))</f>
        <v>SI</v>
      </c>
      <c r="Z15" s="106" t="s">
        <v>213</v>
      </c>
      <c r="AA15" s="170">
        <f>IF(OR(X15="",Z15=""),"",
IF(X15="Débil","No aplica desplazamiento por tener una solidez débil.",
IF(AND(X15="Fuerte",OR(Z15="El control ayuda a disminuir directamente tanto la probabilidad como el impacto.",Z15="El control ayuda a disminuir directamente la probabilidad e indirectamente el impacto.",Z15="El control ayuda a disminuir directamente la probabilidad y el impacto no disminuye.")),2,
IF(AND(X15="Fuerte",Z15="El control no disminuye la probabilidad y el impacto disminuye directamente."),0,
IF(AND(X15="Moderado",OR(Z15="El control ayuda a disminuir directamente tanto la probabilidad como el impacto.",Z15="El control ayuda a disminuir directamente la probabilidad e indirectamente el impacto.",Z15="El control ayuda a disminuir directamente la probabilidad y el impacto no disminuye.")),1,
IF(AND(X15="Moderado",Z15="El control no disminuye la probabilidad y el impacto disminuye directamente."),0,""))))))</f>
        <v>1</v>
      </c>
      <c r="AB15" s="173" t="str">
        <f>IF(AND($D$15&lt;&gt;"Corrupción",$D$15&lt;&gt;"Lavado de Activos",$D$15&lt;&gt;"Financiación del Terrorismo",$D$15&lt;&gt;"Corrupción en Trámites, OPAs y Consultas de Acceso a la Información Pública"),"",
IF(OR($D$15="Corrupción",$D$15="Lavado de Activos",$D$15="Financiación del Terrorismo",$D$15="Corrupción en Trámites, OPAs y Consultas de Acceso a la Información Pública"),
IF(AA15="","",
IF(OR(AA15="No aplica desplazamiento por tener una solidez débil.",AA15=0),'2. Identificación del Riesgo'!$K$15,
IF(AND(X15="Fuerte",AA15=2,OR('2. Identificación del Riesgo'!$K$15="Rara vez",'2. Identificación del Riesgo'!$K$15="Improbable",'2. Identificación del Riesgo'!$K$15="Posible")),"Rara vez",
IF(AND(X15="Fuerte",AA15=2,'2. Identificación del Riesgo'!$K$15="Probable"),"Improbable",
IF(AND(X15="Fuerte",AA15=2,'2. Identificación del Riesgo'!$K$15="Casi seguro"),"Posible",
IF(AND(X15="Moderado",AA15=1,OR('2. Identificación del Riesgo'!$K$15="Rara vez",'2. Identificación del Riesgo'!$K$15:$K$17="Improbable")),"Rara vez",
IF(AND(X15="Moderado",AA15=1,'2. Identificación del Riesgo'!$K$15="Posible"),"Improbable",
IF(AND(X15="Moderado",AA15=1,'2. Identificación del Riesgo'!$K$15="Probable"),"Posible",
IF(AND(X15="Moderado",AA15=1,'2. Identificación del Riesgo'!$K$15="Casi seguro"),"Probable","")))))))))))</f>
        <v>Rara vez</v>
      </c>
      <c r="AC15" s="3"/>
      <c r="AD15" s="3"/>
      <c r="AE15" s="3"/>
      <c r="AF15" s="3"/>
      <c r="AG15" s="3"/>
      <c r="AH15" s="3"/>
      <c r="AI15" s="3"/>
      <c r="AJ15" s="3"/>
      <c r="AK15" s="3"/>
      <c r="AL15" s="3"/>
      <c r="AM15" s="3"/>
      <c r="AN15" s="3"/>
      <c r="AO15" s="3"/>
      <c r="AP15" s="3"/>
      <c r="AQ15" s="3"/>
      <c r="AR15" s="3"/>
    </row>
    <row r="16" spans="1:44" ht="45.75" customHeight="1" x14ac:dyDescent="0.3">
      <c r="A16" s="113"/>
      <c r="B16" s="156"/>
      <c r="C16" s="136"/>
      <c r="D16" s="136"/>
      <c r="E16" s="69" t="s">
        <v>426</v>
      </c>
      <c r="F16" s="69" t="s">
        <v>427</v>
      </c>
      <c r="G16" s="69" t="s">
        <v>428</v>
      </c>
      <c r="H16" s="71" t="s">
        <v>429</v>
      </c>
      <c r="I16" s="71" t="s">
        <v>430</v>
      </c>
      <c r="J16" s="71" t="s">
        <v>431</v>
      </c>
      <c r="K16" s="55" t="s">
        <v>183</v>
      </c>
      <c r="L16" s="55" t="s">
        <v>185</v>
      </c>
      <c r="M16" s="55" t="s">
        <v>187</v>
      </c>
      <c r="N16" s="55" t="s">
        <v>189</v>
      </c>
      <c r="O16" s="55" t="s">
        <v>192</v>
      </c>
      <c r="P16" s="55" t="s">
        <v>194</v>
      </c>
      <c r="Q16" s="55" t="s">
        <v>196</v>
      </c>
      <c r="R16" s="50" t="str">
        <f t="shared" ref="R16:R17" si="15">IF(AND(S16&gt;=0,S16&lt;=85),"Débil",
IF(AND(S16&gt;=86,S16&lt;=95),"Moderado",
IF(AND(S16&gt;=96,S16&lt;=100),"Fuerte","")))</f>
        <v>Fuerte</v>
      </c>
      <c r="S16" s="50">
        <f>IF(AND(K16="",L16="",M16="",N16="",O16="",P16="",Q16=""),"",IF(OR(K16="",L16="",M16="",N16="",O16="",P16="",Q16=""),"Finalice la valoración del control para emitir su calificación",VLOOKUP(K16,Listas!$Z$1:$AA$17,2,FALSE)+VLOOKUP(L16,Listas!$Z$1:$AA$17,2,FALSE)+VLOOKUP(M16,Listas!$Z$1:$AA$17,2,FALSE)+VLOOKUP(N16,Listas!$Z$1:$AA$17,2,FALSE)+VLOOKUP(O16,Listas!$Z$1:$AA$17,2,FALSE)+VLOOKUP(P16,Listas!$Z$1:$AA$17,2,FALSE)+VLOOKUP(Q16,Listas!$Z$1:$AA$17,2,FALSE)))</f>
        <v>100</v>
      </c>
      <c r="T16" s="50" t="str">
        <f t="shared" ref="T16:T17" si="16">IF(OR(S16="",S16="Finalice la valoración del control para emitir su calificación"),"",IF(S16&lt;96,"Debe establecer un plan de acción en la hoja No. 7, que permita tener un control bien diseñado.","No debe establecer un plan de acción para mejorar el diseño del control."))</f>
        <v>No debe establecer un plan de acción para mejorar el diseño del control.</v>
      </c>
      <c r="U16" s="49" t="s">
        <v>432</v>
      </c>
      <c r="V16" s="50" t="str">
        <f t="shared" ref="V16:V17" si="17">IFERROR(IF(OR(R16="",MID(U16,1,SEARCH(" =",U16:U16,1)-1)=""),"",
IF(AND(R16="Fuerte",MID(U16,1,SEARCH(" =",U16:U16,1)-1)="Fuerte"),"Fuerte",
IF(AND(R16="Moderado",MID(U16,1,SEARCH(" =",U16:U16,1)-1)="Moderado"),"Moderado",
IF(OR(R16="Débil",MID(U16,1,SEARCH(" =",U16:U16,1)-1)="Débil"),"Débil",
IF(OR(R16="Fuerte",MID(U16,1,SEARCH(" =",U16:U16,1)-1)="Moderado"),"Moderado",
IF(OR(R16="Moderado",MID(U16,1,SEARCH(" =",U16:U16,1)-1)="Fuerte"),"Moderado","")))))),"")</f>
        <v>Fuerte</v>
      </c>
      <c r="W16" s="164"/>
      <c r="X16" s="164"/>
      <c r="Y16" s="167"/>
      <c r="Z16" s="107"/>
      <c r="AA16" s="171"/>
      <c r="AB16" s="174"/>
      <c r="AC16" s="3"/>
      <c r="AD16" s="3"/>
      <c r="AE16" s="3"/>
      <c r="AF16" s="3"/>
      <c r="AG16" s="3"/>
      <c r="AH16" s="3"/>
      <c r="AI16" s="3"/>
      <c r="AJ16" s="3"/>
      <c r="AK16" s="3"/>
      <c r="AL16" s="3"/>
      <c r="AM16" s="3"/>
      <c r="AN16" s="3"/>
      <c r="AO16" s="3"/>
      <c r="AP16" s="3"/>
      <c r="AQ16" s="3"/>
      <c r="AR16" s="3"/>
    </row>
    <row r="17" spans="1:44" ht="45.75" customHeight="1" x14ac:dyDescent="0.3">
      <c r="A17" s="113"/>
      <c r="B17" s="156"/>
      <c r="C17" s="136"/>
      <c r="D17" s="136"/>
      <c r="E17" s="69"/>
      <c r="F17" s="69"/>
      <c r="G17" s="69"/>
      <c r="H17" s="71"/>
      <c r="I17" s="71"/>
      <c r="J17" s="71"/>
      <c r="K17" s="55"/>
      <c r="L17" s="55"/>
      <c r="M17" s="55"/>
      <c r="N17" s="55"/>
      <c r="O17" s="55"/>
      <c r="P17" s="55"/>
      <c r="Q17" s="55"/>
      <c r="R17" s="50" t="str">
        <f t="shared" si="15"/>
        <v/>
      </c>
      <c r="S17" s="50" t="str">
        <f>IF(AND(K17="",L17="",M17="",N17="",O17="",P17="",Q17=""),"",IF(OR(K17="",L17="",M17="",N17="",O17="",P17="",Q17=""),"Finalice la valoración del control para emitir su calificación",VLOOKUP(K17,Listas!$Z$1:$AA$17,2,FALSE)+VLOOKUP(L17,Listas!$Z$1:$AA$17,2,FALSE)+VLOOKUP(M17,Listas!$Z$1:$AA$17,2,FALSE)+VLOOKUP(N17,Listas!$Z$1:$AA$17,2,FALSE)+VLOOKUP(O17,Listas!$Z$1:$AA$17,2,FALSE)+VLOOKUP(P17,Listas!$Z$1:$AA$17,2,FALSE)+VLOOKUP(Q17,Listas!$Z$1:$AA$17,2,FALSE)))</f>
        <v/>
      </c>
      <c r="T17" s="50" t="str">
        <f t="shared" si="16"/>
        <v/>
      </c>
      <c r="U17" s="49"/>
      <c r="V17" s="50" t="str">
        <f t="shared" si="17"/>
        <v/>
      </c>
      <c r="W17" s="165"/>
      <c r="X17" s="165"/>
      <c r="Y17" s="168"/>
      <c r="Z17" s="108"/>
      <c r="AA17" s="172"/>
      <c r="AB17" s="175"/>
      <c r="AC17" s="3"/>
      <c r="AD17" s="3"/>
      <c r="AE17" s="3"/>
      <c r="AF17" s="3"/>
      <c r="AG17" s="3"/>
      <c r="AH17" s="3"/>
      <c r="AI17" s="3"/>
      <c r="AJ17" s="3"/>
      <c r="AK17" s="3"/>
      <c r="AL17" s="3"/>
      <c r="AM17" s="3"/>
      <c r="AN17" s="3"/>
      <c r="AO17" s="3"/>
      <c r="AP17" s="3"/>
      <c r="AQ17" s="3"/>
      <c r="AR17" s="3"/>
    </row>
    <row r="18" spans="1:44" ht="45.75" customHeight="1" x14ac:dyDescent="0.3">
      <c r="A18" s="113">
        <v>4</v>
      </c>
      <c r="B18" s="156" t="str">
        <f>IF(OR('2. Identificación del Riesgo'!H18:H20="Corrupción",'2. Identificación del Riesgo'!H18:H20="Lavado de Activos",'2. Identificación del Riesgo'!H18:H20="Financiación del Terrorismo",'2. Identificación del Riesgo'!H18:H20="Corrupción en Trámites, OPAs y Consultas de Acceso a la Información Pública"),'2. Identificación del Riesgo'!B18:B20,
IF('2. Identificación del Riesgo'!H18:H20="","",
IF(OR('2. Identificación del Riesgo'!H18:H20&lt;&gt;"Corrupción",'2. Identificación del Riesgo'!H18:H20&lt;&gt;"Lavado de Activos",'2. Identificación del Riesgo'!H18:H20&lt;&gt;"Financiación del Terrorismo",'2. Identificación del Riesgo'!H18:H20&lt;&gt;"Corrupción en Trámites, OPAs y Consultas de Acceso a la Información Pública"),"No aplica")))</f>
        <v/>
      </c>
      <c r="C18" s="136" t="str">
        <f>IF(OR('2. Identificación del Riesgo'!H18:H20="Corrupción",'2. Identificación del Riesgo'!H18:H20="Lavado de Activos",'2. Identificación del Riesgo'!H18:H20="Financiación del Terrorismo",'2. Identificación del Riesgo'!H18:H20="Corrupción en Trámites, OPAs y Consultas de Acceso a la Información Pública"),'2. Identificación del Riesgo'!G18:G20,
IF('2. Identificación del Riesgo'!H18:H20="","",
IF(OR('2. Identificación del Riesgo'!H18:H20&lt;&gt;"Corrupción",'2. Identificación del Riesgo'!H18:H20&lt;&gt;"Lavado de Activos",'2. Identificación del Riesgo'!H18:H20&lt;&gt;"Financiación del Terrorismo",'2. Identificación del Riesgo'!H18:H20&lt;&gt;"Corrupción en Trámites, OPAs y Consultas de Acceso a la Información Pública"),"No aplica")))</f>
        <v/>
      </c>
      <c r="D18" s="136" t="str">
        <f>IF(OR('2. Identificación del Riesgo'!H18:H20="Corrupción",'2. Identificación del Riesgo'!H18:H20="Lavado de Activos",'2. Identificación del Riesgo'!H18:H20="Financiación del Terrorismo",'2. Identificación del Riesgo'!H18:H20="Corrupción en Trámites, OPAs y Consultas de Acceso a la Información Pública"),'2. Identificación del Riesgo'!H18:H20,
IF('2. Identificación del Riesgo'!H18:H20="","",
IF(OR('2. Identificación del Riesgo'!H18:H20&lt;&gt;"Corrupción",'2. Identificación del Riesgo'!H18:H20&lt;&gt;"Lavado de Activos",'2. Identificación del Riesgo'!H18:H20&lt;&gt;"Financiación del Terrorismo",'2. Identificación del Riesgo'!H18:H20&lt;&gt;"Corrupción en Trámites, OPAs y Consultas de Acceso a la Información Pública"),"No aplica")))</f>
        <v/>
      </c>
      <c r="E18" s="69"/>
      <c r="F18" s="69"/>
      <c r="G18" s="69"/>
      <c r="H18" s="71"/>
      <c r="I18" s="71"/>
      <c r="J18" s="71"/>
      <c r="K18" s="55"/>
      <c r="L18" s="55"/>
      <c r="M18" s="55"/>
      <c r="N18" s="55"/>
      <c r="O18" s="55"/>
      <c r="P18" s="55"/>
      <c r="Q18" s="55"/>
      <c r="R18" s="50" t="str">
        <f t="shared" ref="R18" si="18">IF(AND(S18&gt;=0,S18&lt;=85),"Débil",
IF(AND(S18&gt;=86,S18&lt;=95),"Moderado",
IF(AND(S18&gt;=96,S18&lt;=100),"Fuerte","")))</f>
        <v/>
      </c>
      <c r="S18" s="50" t="str">
        <f>IF(AND(K18="",L18="",M18="",N18="",O18="",P18="",Q18=""),"",IF(OR(K18="",L18="",M18="",N18="",O18="",P18="",Q18=""),"Finalice la valoración del control para emitir su calificación",VLOOKUP(K18,Listas!$Z$1:$AA$17,2,FALSE)+VLOOKUP(L18,Listas!$Z$1:$AA$17,2,FALSE)+VLOOKUP(M18,Listas!$Z$1:$AA$17,2,FALSE)+VLOOKUP(N18,Listas!$Z$1:$AA$17,2,FALSE)+VLOOKUP(O18,Listas!$Z$1:$AA$17,2,FALSE)+VLOOKUP(P18,Listas!$Z$1:$AA$17,2,FALSE)+VLOOKUP(Q18,Listas!$Z$1:$AA$17,2,FALSE)))</f>
        <v/>
      </c>
      <c r="T18" s="50" t="str">
        <f t="shared" ref="T18" si="19">IF(OR(S18="",S18="Finalice la valoración del control para emitir su calificación"),"",IF(S18&lt;96,"Debe establecer un plan de acción en la hoja No. 7, que permita tener un control bien diseñado.","No debe establecer un plan de acción para mejorar el diseño del control."))</f>
        <v/>
      </c>
      <c r="U18" s="49"/>
      <c r="V18" s="50" t="str">
        <f t="shared" ref="V18" si="20">IFERROR(IF(OR(R18="",MID(U18,1,SEARCH(" =",U18:U18,1)-1)=""),"",
IF(AND(R18="Fuerte",MID(U18,1,SEARCH(" =",U18:U18,1)-1)="Fuerte"),"Fuerte",
IF(AND(R18="Moderado",MID(U18,1,SEARCH(" =",U18:U18,1)-1)="Moderado"),"Moderado",
IF(OR(R18="Débil",MID(U18,1,SEARCH(" =",U18:U18,1)-1)="Débil"),"Débil",
IF(OR(R18="Fuerte",MID(U18,1,SEARCH(" =",U18:U18,1)-1)="Moderado"),"Moderado",
IF(OR(R18="Moderado",MID(U18,1,SEARCH(" =",U18:U18,1)-1)="Fuerte"),"Moderado","")))))),"")</f>
        <v/>
      </c>
      <c r="W18" s="163" t="str">
        <f t="shared" ref="W18" si="21">IF(AND(S18="",S19="",S20=""),"",AVERAGE(S18:S20))</f>
        <v/>
      </c>
      <c r="X18" s="163" t="str">
        <f t="shared" ref="X18" si="22">IF(W18="","",
IF(W18=100,"Fuerte",
IF(W18&lt;50,"Débil",
IF(OR(W18&gt;=50,W18&lt;100),"Moderado",""))))</f>
        <v/>
      </c>
      <c r="Y18" s="166" t="str">
        <f t="shared" ref="Y18" si="23">IF(X18="","",IF(X18="Fuerte","NO","SI"))</f>
        <v/>
      </c>
      <c r="Z18" s="106"/>
      <c r="AA18" s="170" t="str">
        <f t="shared" ref="AA18" si="24">IF(OR(X18="",Z18=""),"",
IF(X18="Débil","No aplica desplazamiento por tener una solidez débil.",
IF(AND(X18="Fuerte",OR(Z18="El control ayuda a disminuir directamente tanto la probabilidad como el impacto.",Z18="El control ayuda a disminuir directamente la probabilidad e indirectamente el impacto.",Z18="El control ayuda a disminuir directamente la probabilidad y el impacto no disminuye.")),2,
IF(AND(X18="Fuerte",Z18="El control no disminuye la probabilidad y el impacto disminuye directamente."),0,
IF(AND(X18="Moderado",OR(Z18="El control ayuda a disminuir directamente tanto la probabilidad como el impacto.",Z18="El control ayuda a disminuir directamente la probabilidad e indirectamente el impacto.",Z18="El control ayuda a disminuir directamente la probabilidad y el impacto no disminuye.")),1,
IF(AND(X18="Moderado",Z18="El control no disminuye la probabilidad y el impacto disminuye directamente."),0,""))))))</f>
        <v/>
      </c>
      <c r="AB18" s="173" t="str">
        <f>IF(AND($D$18&lt;&gt;"Corrupción",$D$18&lt;&gt;"Lavado de Activos",$D$18&lt;&gt;"Financiación del Terrorismo",$D$18&lt;&gt;"Corrupción en Trámites, OPAs y Consultas de Acceso a la Información Pública"),"",
IF(OR($D$18="Corrupción",$D$18="Lavado de Activos",$D$18="Financiación del Terrorismo",$D$18="Corrupción en Trámites, OPAs y Consultas de Acceso a la Información Pública"),
IF(AA18="","",
IF(OR(AA18="No aplica desplazamiento por tener una solidez débil.",AA18=0),'2. Identificación del Riesgo'!$K$18,
IF(AND(X18="Fuerte",AA18=2,OR('2. Identificación del Riesgo'!$K$18="Rara vez",'2. Identificación del Riesgo'!$K$18="Improbable",'2. Identificación del Riesgo'!$K$18="Posible")),"Rara vez",
IF(AND(X18="Fuerte",AA18=2,'2. Identificación del Riesgo'!$K$18="Probable"),"Improbable",
IF(AND(X18="Fuerte",AA18=2,'2. Identificación del Riesgo'!$K$18="Casi seguro"),"Posible",
IF(AND(X18="Moderado",AA18=1,OR('2. Identificación del Riesgo'!$K$18="Rara vez",'2. Identificación del Riesgo'!$K$18="Improbable")),"Rara vez",
IF(AND(X18="Moderado",AA18=1,'2. Identificación del Riesgo'!$K$18="Posible"),"Improbable",
IF(AND(X18="Moderado",AA18=1,'2. Identificación del Riesgo'!$K$18="Probable"),"Posible",
IF(AND(X18="Moderado",AA18=1,'2. Identificación del Riesgo'!$K$18="Casi seguro"),"Probable","")))))))))))</f>
        <v/>
      </c>
      <c r="AC18" s="3"/>
      <c r="AD18" s="3"/>
      <c r="AE18" s="3"/>
      <c r="AF18" s="3"/>
      <c r="AG18" s="3"/>
      <c r="AH18" s="3"/>
      <c r="AI18" s="3"/>
      <c r="AJ18" s="3"/>
      <c r="AK18" s="3"/>
      <c r="AL18" s="3"/>
      <c r="AM18" s="3"/>
      <c r="AN18" s="3"/>
      <c r="AO18" s="3"/>
      <c r="AP18" s="3"/>
      <c r="AQ18" s="3"/>
      <c r="AR18" s="3"/>
    </row>
    <row r="19" spans="1:44" ht="45.75" customHeight="1" x14ac:dyDescent="0.3">
      <c r="A19" s="113"/>
      <c r="B19" s="156"/>
      <c r="C19" s="136"/>
      <c r="D19" s="136"/>
      <c r="E19" s="69"/>
      <c r="F19" s="69"/>
      <c r="G19" s="69"/>
      <c r="H19" s="71"/>
      <c r="I19" s="71"/>
      <c r="J19" s="71"/>
      <c r="K19" s="55"/>
      <c r="L19" s="55"/>
      <c r="M19" s="55"/>
      <c r="N19" s="55"/>
      <c r="O19" s="55"/>
      <c r="P19" s="55"/>
      <c r="Q19" s="55"/>
      <c r="R19" s="50" t="str">
        <f t="shared" ref="R19:R20" si="25">IF(AND(S19&gt;=0,S19&lt;=85),"Débil",
IF(AND(S19&gt;=86,S19&lt;=95),"Moderado",
IF(AND(S19&gt;=96,S19&lt;=100),"Fuerte","")))</f>
        <v/>
      </c>
      <c r="S19" s="50" t="str">
        <f>IF(AND(K19="",L19="",M19="",N19="",O19="",P19="",Q19=""),"",IF(OR(K19="",L19="",M19="",N19="",O19="",P19="",Q19=""),"Finalice la valoración del control para emitir su calificación",VLOOKUP(K19,Listas!$Z$1:$AA$17,2,FALSE)+VLOOKUP(L19,Listas!$Z$1:$AA$17,2,FALSE)+VLOOKUP(M19,Listas!$Z$1:$AA$17,2,FALSE)+VLOOKUP(N19,Listas!$Z$1:$AA$17,2,FALSE)+VLOOKUP(O19,Listas!$Z$1:$AA$17,2,FALSE)+VLOOKUP(P19,Listas!$Z$1:$AA$17,2,FALSE)+VLOOKUP(Q19,Listas!$Z$1:$AA$17,2,FALSE)))</f>
        <v/>
      </c>
      <c r="T19" s="50" t="str">
        <f t="shared" ref="T19:T20" si="26">IF(OR(S19="",S19="Finalice la valoración del control para emitir su calificación"),"",IF(S19&lt;96,"Debe establecer un plan de acción en la hoja No. 7, que permita tener un control bien diseñado.","No debe establecer un plan de acción para mejorar el diseño del control."))</f>
        <v/>
      </c>
      <c r="U19" s="49"/>
      <c r="V19" s="50" t="str">
        <f t="shared" ref="V19:V20" si="27">IFERROR(IF(OR(R19="",MID(U19,1,SEARCH(" =",U19:U19,1)-1)=""),"",
IF(AND(R19="Fuerte",MID(U19,1,SEARCH(" =",U19:U19,1)-1)="Fuerte"),"Fuerte",
IF(AND(R19="Moderado",MID(U19,1,SEARCH(" =",U19:U19,1)-1)="Moderado"),"Moderado",
IF(OR(R19="Débil",MID(U19,1,SEARCH(" =",U19:U19,1)-1)="Débil"),"Débil",
IF(OR(R19="Fuerte",MID(U19,1,SEARCH(" =",U19:U19,1)-1)="Moderado"),"Moderado",
IF(OR(R19="Moderado",MID(U19,1,SEARCH(" =",U19:U19,1)-1)="Fuerte"),"Moderado","")))))),"")</f>
        <v/>
      </c>
      <c r="W19" s="164"/>
      <c r="X19" s="164"/>
      <c r="Y19" s="167"/>
      <c r="Z19" s="107"/>
      <c r="AA19" s="171"/>
      <c r="AB19" s="174"/>
      <c r="AC19" s="3"/>
      <c r="AD19" s="3"/>
      <c r="AE19" s="3"/>
      <c r="AF19" s="3"/>
      <c r="AG19" s="3"/>
      <c r="AH19" s="3"/>
      <c r="AI19" s="3"/>
      <c r="AJ19" s="3"/>
      <c r="AK19" s="3"/>
      <c r="AL19" s="3"/>
      <c r="AM19" s="3"/>
      <c r="AN19" s="3"/>
      <c r="AO19" s="3"/>
      <c r="AP19" s="3"/>
      <c r="AQ19" s="3"/>
      <c r="AR19" s="3"/>
    </row>
    <row r="20" spans="1:44" ht="45.75" customHeight="1" x14ac:dyDescent="0.3">
      <c r="A20" s="113"/>
      <c r="B20" s="156"/>
      <c r="C20" s="136"/>
      <c r="D20" s="136"/>
      <c r="E20" s="69"/>
      <c r="F20" s="69"/>
      <c r="G20" s="69"/>
      <c r="H20" s="71"/>
      <c r="I20" s="71"/>
      <c r="J20" s="71"/>
      <c r="K20" s="55"/>
      <c r="L20" s="55"/>
      <c r="M20" s="55"/>
      <c r="N20" s="55"/>
      <c r="O20" s="55"/>
      <c r="P20" s="55"/>
      <c r="Q20" s="55"/>
      <c r="R20" s="50" t="str">
        <f t="shared" si="25"/>
        <v/>
      </c>
      <c r="S20" s="50" t="str">
        <f>IF(AND(K20="",L20="",M20="",N20="",O20="",P20="",Q20=""),"",IF(OR(K20="",L20="",M20="",N20="",O20="",P20="",Q20=""),"Finalice la valoración del control para emitir su calificación",VLOOKUP(K20,Listas!$Z$1:$AA$17,2,FALSE)+VLOOKUP(L20,Listas!$Z$1:$AA$17,2,FALSE)+VLOOKUP(M20,Listas!$Z$1:$AA$17,2,FALSE)+VLOOKUP(N20,Listas!$Z$1:$AA$17,2,FALSE)+VLOOKUP(O20,Listas!$Z$1:$AA$17,2,FALSE)+VLOOKUP(P20,Listas!$Z$1:$AA$17,2,FALSE)+VLOOKUP(Q20,Listas!$Z$1:$AA$17,2,FALSE)))</f>
        <v/>
      </c>
      <c r="T20" s="50" t="str">
        <f t="shared" si="26"/>
        <v/>
      </c>
      <c r="U20" s="49"/>
      <c r="V20" s="50" t="str">
        <f t="shared" si="27"/>
        <v/>
      </c>
      <c r="W20" s="165"/>
      <c r="X20" s="165"/>
      <c r="Y20" s="168"/>
      <c r="Z20" s="108"/>
      <c r="AA20" s="172"/>
      <c r="AB20" s="175"/>
      <c r="AC20" s="3"/>
      <c r="AD20" s="3"/>
      <c r="AE20" s="3"/>
      <c r="AF20" s="3"/>
      <c r="AG20" s="3"/>
      <c r="AH20" s="3"/>
      <c r="AI20" s="3"/>
      <c r="AJ20" s="3"/>
      <c r="AK20" s="3"/>
      <c r="AL20" s="3"/>
      <c r="AM20" s="3"/>
      <c r="AN20" s="3"/>
      <c r="AO20" s="3"/>
      <c r="AP20" s="3"/>
      <c r="AQ20" s="3"/>
      <c r="AR20" s="3"/>
    </row>
    <row r="21" spans="1:44" ht="45.75" customHeight="1" x14ac:dyDescent="0.3">
      <c r="A21" s="113">
        <v>5</v>
      </c>
      <c r="B21" s="156" t="str">
        <f>IF(OR('2. Identificación del Riesgo'!H21:H23="Corrupción",'2. Identificación del Riesgo'!H21:H23="Lavado de Activos",'2. Identificación del Riesgo'!H21:H23="Financiación del Terrorismo",'2. Identificación del Riesgo'!H21:H23="Corrupción en Trámites, OPAs y Consultas de Acceso a la Información Pública"),'2. Identificación del Riesgo'!B21:B23,
IF('2. Identificación del Riesgo'!H21:H23="","",
IF(OR('2. Identificación del Riesgo'!H21:H23&lt;&gt;"Corrupción",'2. Identificación del Riesgo'!H21:H23&lt;&gt;"Lavado de Activos",'2. Identificación del Riesgo'!H21:H23&lt;&gt;"Financiación del Terrorismo",'2. Identificación del Riesgo'!H21:H23&lt;&gt;"Corrupción en Trámites, OPAs y Consultas de Acceso a la Información Pública"),"No aplica")))</f>
        <v/>
      </c>
      <c r="C21" s="136" t="str">
        <f>IF(OR('2. Identificación del Riesgo'!H21:H23="Corrupción",'2. Identificación del Riesgo'!H21:H23="Lavado de Activos",'2. Identificación del Riesgo'!H21:H23="Financiación del Terrorismo",'2. Identificación del Riesgo'!H21:H23="Corrupción en Trámites, OPAs y Consultas de Acceso a la Información Pública"),'2. Identificación del Riesgo'!G21:G23,
IF('2. Identificación del Riesgo'!H21:H23="","",
IF(OR('2. Identificación del Riesgo'!H21:H23&lt;&gt;"Corrupción",'2. Identificación del Riesgo'!H21:H23&lt;&gt;"Lavado de Activos",'2. Identificación del Riesgo'!H21:H23&lt;&gt;"Financiación del Terrorismo",'2. Identificación del Riesgo'!H21:H23&lt;&gt;"Corrupción en Trámites, OPAs y Consultas de Acceso a la Información Pública"),"No aplica")))</f>
        <v/>
      </c>
      <c r="D21" s="136" t="str">
        <f>IF(OR('2. Identificación del Riesgo'!H21:H23="Corrupción",'2. Identificación del Riesgo'!H21:H23="Lavado de Activos",'2. Identificación del Riesgo'!H21:H23="Financiación del Terrorismo",'2. Identificación del Riesgo'!H21:H23="Corrupción en Trámites, OPAs y Consultas de Acceso a la Información Pública"),'2. Identificación del Riesgo'!H21:H23,
IF('2. Identificación del Riesgo'!H21:H23="","",
IF(OR('2. Identificación del Riesgo'!H21:H23&lt;&gt;"Corrupción",'2. Identificación del Riesgo'!H21:H23&lt;&gt;"Lavado de Activos",'2. Identificación del Riesgo'!H21:H23&lt;&gt;"Financiación del Terrorismo",'2. Identificación del Riesgo'!H21:H23&lt;&gt;"Corrupción en Trámites, OPAs y Consultas de Acceso a la Información Pública"),"No aplica")))</f>
        <v/>
      </c>
      <c r="E21" s="69"/>
      <c r="F21" s="69"/>
      <c r="G21" s="69"/>
      <c r="H21" s="71"/>
      <c r="I21" s="71"/>
      <c r="J21" s="71"/>
      <c r="K21" s="55"/>
      <c r="L21" s="55"/>
      <c r="M21" s="55"/>
      <c r="N21" s="55"/>
      <c r="O21" s="55"/>
      <c r="P21" s="55"/>
      <c r="Q21" s="55"/>
      <c r="R21" s="50" t="str">
        <f t="shared" ref="R21" si="28">IF(AND(S21&gt;=0,S21&lt;=85),"Débil",
IF(AND(S21&gt;=86,S21&lt;=95),"Moderado",
IF(AND(S21&gt;=96,S21&lt;=100),"Fuerte","")))</f>
        <v/>
      </c>
      <c r="S21" s="50" t="str">
        <f>IF(AND(K21="",L21="",M21="",N21="",O21="",P21="",Q21=""),"",IF(OR(K21="",L21="",M21="",N21="",O21="",P21="",Q21=""),"Finalice la valoración del control para emitir su calificación",VLOOKUP(K21,Listas!$Z$1:$AA$17,2,FALSE)+VLOOKUP(L21,Listas!$Z$1:$AA$17,2,FALSE)+VLOOKUP(M21,Listas!$Z$1:$AA$17,2,FALSE)+VLOOKUP(N21,Listas!$Z$1:$AA$17,2,FALSE)+VLOOKUP(O21,Listas!$Z$1:$AA$17,2,FALSE)+VLOOKUP(P21,Listas!$Z$1:$AA$17,2,FALSE)+VLOOKUP(Q21,Listas!$Z$1:$AA$17,2,FALSE)))</f>
        <v/>
      </c>
      <c r="T21" s="50" t="str">
        <f t="shared" ref="T21" si="29">IF(OR(S21="",S21="Finalice la valoración del control para emitir su calificación"),"",IF(S21&lt;96,"Debe establecer un plan de acción en la hoja No. 7, que permita tener un control bien diseñado.","No debe establecer un plan de acción para mejorar el diseño del control."))</f>
        <v/>
      </c>
      <c r="U21" s="49"/>
      <c r="V21" s="50" t="str">
        <f t="shared" ref="V21" si="30">IFERROR(IF(OR(R21="",MID(U21,1,SEARCH(" =",U21:U21,1)-1)=""),"",
IF(AND(R21="Fuerte",MID(U21,1,SEARCH(" =",U21:U21,1)-1)="Fuerte"),"Fuerte",
IF(AND(R21="Moderado",MID(U21,1,SEARCH(" =",U21:U21,1)-1)="Moderado"),"Moderado",
IF(OR(R21="Débil",MID(U21,1,SEARCH(" =",U21:U21,1)-1)="Débil"),"Débil",
IF(OR(R21="Fuerte",MID(U21,1,SEARCH(" =",U21:U21,1)-1)="Moderado"),"Moderado",
IF(OR(R21="Moderado",MID(U21,1,SEARCH(" =",U21:U21,1)-1)="Fuerte"),"Moderado","")))))),"")</f>
        <v/>
      </c>
      <c r="W21" s="163" t="str">
        <f t="shared" ref="W21" si="31">IF(AND(S21="",S22="",S23=""),"",AVERAGE(S21:S23))</f>
        <v/>
      </c>
      <c r="X21" s="163" t="str">
        <f t="shared" ref="X21" si="32">IF(W21="","",
IF(W21=100,"Fuerte",
IF(W21&lt;50,"Débil",
IF(OR(W21&gt;=50,W21&lt;100),"Moderado",""))))</f>
        <v/>
      </c>
      <c r="Y21" s="166" t="str">
        <f t="shared" ref="Y21" si="33">IF(X21="","",IF(X21="Fuerte","NO","SI"))</f>
        <v/>
      </c>
      <c r="Z21" s="106"/>
      <c r="AA21" s="170" t="str">
        <f t="shared" ref="AA21" si="34">IF(OR(X21="",Z21=""),"",
IF(X21="Débil","No aplica desplazamiento por tener una solidez débil.",
IF(AND(X21="Fuerte",OR(Z21="El control ayuda a disminuir directamente tanto la probabilidad como el impacto.",Z21="El control ayuda a disminuir directamente la probabilidad e indirectamente el impacto.",Z21="El control ayuda a disminuir directamente la probabilidad y el impacto no disminuye.")),2,
IF(AND(X21="Fuerte",Z21="El control no disminuye la probabilidad y el impacto disminuye directamente."),0,
IF(AND(X21="Moderado",OR(Z21="El control ayuda a disminuir directamente tanto la probabilidad como el impacto.",Z21="El control ayuda a disminuir directamente la probabilidad e indirectamente el impacto.",Z21="El control ayuda a disminuir directamente la probabilidad y el impacto no disminuye.")),1,
IF(AND(X21="Moderado",Z21="El control no disminuye la probabilidad y el impacto disminuye directamente."),0,""))))))</f>
        <v/>
      </c>
      <c r="AB21" s="173" t="str">
        <f>IF(AND($D$21&lt;&gt;"Corrupción",$D$21&lt;&gt;"Lavado de Activos",$D$21&lt;&gt;"Financiación del Terrorismo",$D$21&lt;&gt;"Corrupción en Trámites, OPAs y Consultas de Acceso a la Información Pública"),"",
IF(OR($D$21="Corrupción",$D$21="Lavado de Activos",$D$21="Financiación del Terrorismo",$D$21="Corrupción en Trámites, OPAs y Consultas de Acceso a la Información Pública"),
IF(AA21="","",
IF(OR(AA21="No aplica desplazamiento por tener una solidez débil.",AA21=0),'2. Identificación del Riesgo'!$K$21,
IF(AND(X21="Fuerte",AA21=2,OR('2. Identificación del Riesgo'!$K$21="Rara vez",'2. Identificación del Riesgo'!$K$21="Improbable",'2. Identificación del Riesgo'!$K$21="Posible")),"Rara vez",
IF(AND(X21="Fuerte",AA21=2,'2. Identificación del Riesgo'!$K$21="Probable"),"Improbable",
IF(AND(X21="Fuerte",AA21=2,'2. Identificación del Riesgo'!$K$21="Casi seguro"),"Posible",
IF(AND(X21="Moderado",AA21=1,OR('2. Identificación del Riesgo'!$K$21="Rara vez",'2. Identificación del Riesgo'!$K$21="Improbable")),"Rara vez",
IF(AND(X21="Moderado",AA21=1,'2. Identificación del Riesgo'!$K$21="Posible"),"Improbable",
IF(AND(X21="Moderado",AA21=1,'2. Identificación del Riesgo'!$K$21="Probable"),"Posible",
IF(AND(X21="Moderado",AA21=1,'2. Identificación del Riesgo'!$K$21="Casi seguro"),"Probable","")))))))))))</f>
        <v/>
      </c>
      <c r="AC21" s="3"/>
      <c r="AD21" s="3"/>
      <c r="AE21" s="3"/>
      <c r="AF21" s="3"/>
      <c r="AG21" s="3"/>
      <c r="AH21" s="3"/>
      <c r="AI21" s="3"/>
      <c r="AJ21" s="3"/>
      <c r="AK21" s="3"/>
      <c r="AL21" s="3"/>
      <c r="AM21" s="3"/>
      <c r="AN21" s="3"/>
      <c r="AO21" s="3"/>
      <c r="AP21" s="3"/>
      <c r="AQ21" s="3"/>
      <c r="AR21" s="3"/>
    </row>
    <row r="22" spans="1:44" ht="45.75" customHeight="1" x14ac:dyDescent="0.3">
      <c r="A22" s="113"/>
      <c r="B22" s="156"/>
      <c r="C22" s="136"/>
      <c r="D22" s="136"/>
      <c r="E22" s="69"/>
      <c r="F22" s="69"/>
      <c r="G22" s="69"/>
      <c r="H22" s="71"/>
      <c r="I22" s="71"/>
      <c r="J22" s="71"/>
      <c r="K22" s="55"/>
      <c r="L22" s="55"/>
      <c r="M22" s="55"/>
      <c r="N22" s="55"/>
      <c r="O22" s="55"/>
      <c r="P22" s="55"/>
      <c r="Q22" s="55"/>
      <c r="R22" s="50" t="str">
        <f t="shared" ref="R22:R23" si="35">IF(AND(S22&gt;=0,S22&lt;=85),"Débil",
IF(AND(S22&gt;=86,S22&lt;=95),"Moderado",
IF(AND(S22&gt;=96,S22&lt;=100),"Fuerte","")))</f>
        <v/>
      </c>
      <c r="S22" s="50" t="str">
        <f>IF(AND(K22="",L22="",M22="",N22="",O22="",P22="",Q22=""),"",IF(OR(K22="",L22="",M22="",N22="",O22="",P22="",Q22=""),"Finalice la valoración del control para emitir su calificación",VLOOKUP(K22,Listas!$Z$1:$AA$17,2,FALSE)+VLOOKUP(L22,Listas!$Z$1:$AA$17,2,FALSE)+VLOOKUP(M22,Listas!$Z$1:$AA$17,2,FALSE)+VLOOKUP(N22,Listas!$Z$1:$AA$17,2,FALSE)+VLOOKUP(O22,Listas!$Z$1:$AA$17,2,FALSE)+VLOOKUP(P22,Listas!$Z$1:$AA$17,2,FALSE)+VLOOKUP(Q22,Listas!$Z$1:$AA$17,2,FALSE)))</f>
        <v/>
      </c>
      <c r="T22" s="50" t="str">
        <f t="shared" ref="T22:T23" si="36">IF(OR(S22="",S22="Finalice la valoración del control para emitir su calificación"),"",IF(S22&lt;96,"Debe establecer un plan de acción en la hoja No. 7, que permita tener un control bien diseñado.","No debe establecer un plan de acción para mejorar el diseño del control."))</f>
        <v/>
      </c>
      <c r="U22" s="49"/>
      <c r="V22" s="50" t="str">
        <f t="shared" ref="V22:V23" si="37">IFERROR(IF(OR(R22="",MID(U22,1,SEARCH(" =",U22:U22,1)-1)=""),"",
IF(AND(R22="Fuerte",MID(U22,1,SEARCH(" =",U22:U22,1)-1)="Fuerte"),"Fuerte",
IF(AND(R22="Moderado",MID(U22,1,SEARCH(" =",U22:U22,1)-1)="Moderado"),"Moderado",
IF(OR(R22="Débil",MID(U22,1,SEARCH(" =",U22:U22,1)-1)="Débil"),"Débil",
IF(OR(R22="Fuerte",MID(U22,1,SEARCH(" =",U22:U22,1)-1)="Moderado"),"Moderado",
IF(OR(R22="Moderado",MID(U22,1,SEARCH(" =",U22:U22,1)-1)="Fuerte"),"Moderado","")))))),"")</f>
        <v/>
      </c>
      <c r="W22" s="164"/>
      <c r="X22" s="164"/>
      <c r="Y22" s="167"/>
      <c r="Z22" s="107"/>
      <c r="AA22" s="171"/>
      <c r="AB22" s="174"/>
      <c r="AC22" s="3"/>
      <c r="AD22" s="3"/>
      <c r="AE22" s="3"/>
      <c r="AF22" s="3"/>
      <c r="AG22" s="3"/>
      <c r="AH22" s="3"/>
      <c r="AI22" s="3"/>
      <c r="AJ22" s="3"/>
      <c r="AK22" s="3"/>
      <c r="AL22" s="3"/>
      <c r="AM22" s="3"/>
      <c r="AN22" s="3"/>
      <c r="AO22" s="3"/>
      <c r="AP22" s="3"/>
      <c r="AQ22" s="3"/>
      <c r="AR22" s="3"/>
    </row>
    <row r="23" spans="1:44" ht="45.75" customHeight="1" x14ac:dyDescent="0.3">
      <c r="A23" s="113"/>
      <c r="B23" s="156"/>
      <c r="C23" s="136"/>
      <c r="D23" s="136"/>
      <c r="E23" s="69"/>
      <c r="F23" s="69"/>
      <c r="G23" s="69"/>
      <c r="H23" s="71"/>
      <c r="I23" s="71"/>
      <c r="J23" s="71"/>
      <c r="K23" s="55"/>
      <c r="L23" s="55"/>
      <c r="M23" s="55"/>
      <c r="N23" s="55"/>
      <c r="O23" s="55"/>
      <c r="P23" s="55"/>
      <c r="Q23" s="55"/>
      <c r="R23" s="50" t="str">
        <f t="shared" si="35"/>
        <v/>
      </c>
      <c r="S23" s="50" t="str">
        <f>IF(AND(K23="",L23="",M23="",N23="",O23="",P23="",Q23=""),"",IF(OR(K23="",L23="",M23="",N23="",O23="",P23="",Q23=""),"Finalice la valoración del control para emitir su calificación",VLOOKUP(K23,Listas!$Z$1:$AA$17,2,FALSE)+VLOOKUP(L23,Listas!$Z$1:$AA$17,2,FALSE)+VLOOKUP(M23,Listas!$Z$1:$AA$17,2,FALSE)+VLOOKUP(N23,Listas!$Z$1:$AA$17,2,FALSE)+VLOOKUP(O23,Listas!$Z$1:$AA$17,2,FALSE)+VLOOKUP(P23,Listas!$Z$1:$AA$17,2,FALSE)+VLOOKUP(Q23,Listas!$Z$1:$AA$17,2,FALSE)))</f>
        <v/>
      </c>
      <c r="T23" s="50" t="str">
        <f t="shared" si="36"/>
        <v/>
      </c>
      <c r="U23" s="49"/>
      <c r="V23" s="50" t="str">
        <f t="shared" si="37"/>
        <v/>
      </c>
      <c r="W23" s="165"/>
      <c r="X23" s="165"/>
      <c r="Y23" s="168"/>
      <c r="Z23" s="108"/>
      <c r="AA23" s="172"/>
      <c r="AB23" s="175"/>
      <c r="AC23" s="3"/>
      <c r="AD23" s="3"/>
      <c r="AE23" s="3"/>
      <c r="AF23" s="3"/>
      <c r="AG23" s="3"/>
      <c r="AH23" s="3"/>
      <c r="AI23" s="3"/>
      <c r="AJ23" s="3"/>
      <c r="AK23" s="3"/>
      <c r="AL23" s="3"/>
      <c r="AM23" s="3"/>
      <c r="AN23" s="3"/>
      <c r="AO23" s="3"/>
      <c r="AP23" s="3"/>
      <c r="AQ23" s="3"/>
      <c r="AR23" s="3"/>
    </row>
    <row r="24" spans="1:44" ht="45.75" customHeight="1" x14ac:dyDescent="0.3">
      <c r="A24" s="113">
        <v>6</v>
      </c>
      <c r="B24" s="156" t="str">
        <f>IF(OR('2. Identificación del Riesgo'!H24:H26="Corrupción",'2. Identificación del Riesgo'!H24:H26="Lavado de Activos",'2. Identificación del Riesgo'!H24:H26="Financiación del Terrorismo",'2. Identificación del Riesgo'!H24:H26="Corrupción en Trámites, OPAs y Consultas de Acceso a la Información Pública"),'2. Identificación del Riesgo'!B24:B26,
IF('2. Identificación del Riesgo'!H24:H26="","",
IF(OR('2. Identificación del Riesgo'!H24:H26&lt;&gt;"Corrupción",'2. Identificación del Riesgo'!H24:H26&lt;&gt;"Lavado de Activos",'2. Identificación del Riesgo'!H24:H26&lt;&gt;"Financiación del Terrorismo",'2. Identificación del Riesgo'!H24:H26&lt;&gt;"Corrupción en Trámites, OPAs y Consultas de Acceso a la Información Pública"),"No aplica")))</f>
        <v/>
      </c>
      <c r="C24" s="136" t="str">
        <f>IF(OR('2. Identificación del Riesgo'!H24:H26="Corrupción",'2. Identificación del Riesgo'!H24:H26="Lavado de Activos",'2. Identificación del Riesgo'!H24:H26="Financiación del Terrorismo",'2. Identificación del Riesgo'!H24:H26="Corrupción en Trámites, OPAs y Consultas de Acceso a la Información Pública"),'2. Identificación del Riesgo'!G24:G26,
IF('2. Identificación del Riesgo'!H24:H26="","",
IF(OR('2. Identificación del Riesgo'!H24:H26&lt;&gt;"Corrupción",'2. Identificación del Riesgo'!H24:H26&lt;&gt;"Lavado de Activos",'2. Identificación del Riesgo'!H24:H26&lt;&gt;"Financiación del Terrorismo",'2. Identificación del Riesgo'!H24:H26&lt;&gt;"Corrupción en Trámites, OPAs y Consultas de Acceso a la Información Pública"),"No aplica")))</f>
        <v/>
      </c>
      <c r="D24" s="136" t="str">
        <f>IF(OR('2. Identificación del Riesgo'!H24:H26="Corrupción",'2. Identificación del Riesgo'!H24:H26="Lavado de Activos",'2. Identificación del Riesgo'!H24:H26="Financiación del Terrorismo",'2. Identificación del Riesgo'!H24:H26="Corrupción en Trámites, OPAs y Consultas de Acceso a la Información Pública"),'2. Identificación del Riesgo'!H24:H26,
IF('2. Identificación del Riesgo'!H24:H26="","",
IF(OR('2. Identificación del Riesgo'!H24:H26&lt;&gt;"Corrupción",'2. Identificación del Riesgo'!H24:H26&lt;&gt;"Lavado de Activos",'2. Identificación del Riesgo'!H24:H26&lt;&gt;"Financiación del Terrorismo",'2. Identificación del Riesgo'!H24:H26&lt;&gt;"Corrupción en Trámites, OPAs y Consultas de Acceso a la Información Pública"),"No aplica")))</f>
        <v/>
      </c>
      <c r="E24" s="69"/>
      <c r="F24" s="69"/>
      <c r="G24" s="69"/>
      <c r="H24" s="71"/>
      <c r="I24" s="71"/>
      <c r="J24" s="71"/>
      <c r="K24" s="55"/>
      <c r="L24" s="55"/>
      <c r="M24" s="55"/>
      <c r="N24" s="55"/>
      <c r="O24" s="55"/>
      <c r="P24" s="55"/>
      <c r="Q24" s="55"/>
      <c r="R24" s="50" t="str">
        <f t="shared" ref="R24" si="38">IF(AND(S24&gt;=0,S24&lt;=85),"Débil",
IF(AND(S24&gt;=86,S24&lt;=95),"Moderado",
IF(AND(S24&gt;=96,S24&lt;=100),"Fuerte","")))</f>
        <v/>
      </c>
      <c r="S24" s="50" t="str">
        <f>IF(AND(K24="",L24="",M24="",N24="",O24="",P24="",Q24=""),"",IF(OR(K24="",L24="",M24="",N24="",O24="",P24="",Q24=""),"Finalice la valoración del control para emitir su calificación",VLOOKUP(K24,Listas!$Z$1:$AA$17,2,FALSE)+VLOOKUP(L24,Listas!$Z$1:$AA$17,2,FALSE)+VLOOKUP(M24,Listas!$Z$1:$AA$17,2,FALSE)+VLOOKUP(N24,Listas!$Z$1:$AA$17,2,FALSE)+VLOOKUP(O24,Listas!$Z$1:$AA$17,2,FALSE)+VLOOKUP(P24,Listas!$Z$1:$AA$17,2,FALSE)+VLOOKUP(Q24,Listas!$Z$1:$AA$17,2,FALSE)))</f>
        <v/>
      </c>
      <c r="T24" s="50" t="str">
        <f t="shared" ref="T24" si="39">IF(OR(S24="",S24="Finalice la valoración del control para emitir su calificación"),"",IF(S24&lt;96,"Debe establecer un plan de acción en la hoja No. 7, que permita tener un control bien diseñado.","No debe establecer un plan de acción para mejorar el diseño del control."))</f>
        <v/>
      </c>
      <c r="U24" s="49"/>
      <c r="V24" s="50" t="str">
        <f t="shared" ref="V24" si="40">IFERROR(IF(OR(R24="",MID(U24,1,SEARCH(" =",U24:U24,1)-1)=""),"",
IF(AND(R24="Fuerte",MID(U24,1,SEARCH(" =",U24:U24,1)-1)="Fuerte"),"Fuerte",
IF(AND(R24="Moderado",MID(U24,1,SEARCH(" =",U24:U24,1)-1)="Moderado"),"Moderado",
IF(OR(R24="Débil",MID(U24,1,SEARCH(" =",U24:U24,1)-1)="Débil"),"Débil",
IF(OR(R24="Fuerte",MID(U24,1,SEARCH(" =",U24:U24,1)-1)="Moderado"),"Moderado",
IF(OR(R24="Moderado",MID(U24,1,SEARCH(" =",U24:U24,1)-1)="Fuerte"),"Moderado","")))))),"")</f>
        <v/>
      </c>
      <c r="W24" s="163" t="str">
        <f t="shared" ref="W24" si="41">IF(AND(S24="",S25="",S26=""),"",AVERAGE(S24:S26))</f>
        <v/>
      </c>
      <c r="X24" s="163" t="str">
        <f t="shared" ref="X24" si="42">IF(W24="","",
IF(W24=100,"Fuerte",
IF(W24&lt;50,"Débil",
IF(OR(W24&gt;=50,W24&lt;100),"Moderado",""))))</f>
        <v/>
      </c>
      <c r="Y24" s="166" t="str">
        <f t="shared" ref="Y24" si="43">IF(X24="","",IF(X24="Fuerte","NO","SI"))</f>
        <v/>
      </c>
      <c r="Z24" s="106"/>
      <c r="AA24" s="170" t="str">
        <f t="shared" ref="AA24" si="44">IF(OR(X24="",Z24=""),"",
IF(X24="Débil","No aplica desplazamiento por tener una solidez débil.",
IF(AND(X24="Fuerte",OR(Z24="El control ayuda a disminuir directamente tanto la probabilidad como el impacto.",Z24="El control ayuda a disminuir directamente la probabilidad e indirectamente el impacto.",Z24="El control ayuda a disminuir directamente la probabilidad y el impacto no disminuye.")),2,
IF(AND(X24="Fuerte",Z24="El control no disminuye la probabilidad y el impacto disminuye directamente."),0,
IF(AND(X24="Moderado",OR(Z24="El control ayuda a disminuir directamente tanto la probabilidad como el impacto.",Z24="El control ayuda a disminuir directamente la probabilidad e indirectamente el impacto.",Z24="El control ayuda a disminuir directamente la probabilidad y el impacto no disminuye.")),1,
IF(AND(X24="Moderado",Z24="El control no disminuye la probabilidad y el impacto disminuye directamente."),0,""))))))</f>
        <v/>
      </c>
      <c r="AB24" s="173" t="str">
        <f>IF(AND($D$24&lt;&gt;"Corrupción",$D$24&lt;&gt;"Lavado de Activos",$D$24&lt;&gt;"Financiación del Terrorismo",$D$24&lt;&gt;"Corrupción en Trámites, OPAs y Consultas de Acceso a la Información Pública"),"",
IF(OR($D$24="Corrupción",$D$24="Lavado de Activos",$D$24="Financiación del Terrorismo",$D$24="Corrupción en Trámites, OPAs y Consultas de Acceso a la Información Pública"),
IF(AA24="","",
IF(OR(AA24="No aplica desplazamiento por tener una solidez débil.",AA24=0),'2. Identificación del Riesgo'!$K$24,
IF(AND(X24="Fuerte",AA24=2,OR('2. Identificación del Riesgo'!$K$24="Rara vez",'2. Identificación del Riesgo'!$K$24="Improbable",'2. Identificación del Riesgo'!$K$24="Posible")),"Rara vez",
IF(AND(X24="Fuerte",AA24=2,'2. Identificación del Riesgo'!$K$24="Probable"),"Improbable",
IF(AND(X24="Fuerte",AA24=2,'2. Identificación del Riesgo'!$K$24="Casi seguro"),"Posible",
IF(AND(X24="Moderado",AA24=1,OR('2. Identificación del Riesgo'!$K$24="Rara vez",'2. Identificación del Riesgo'!$K$24="Improbable")),"Rara vez",
IF(AND(X24="Moderado",AA24=1,'2. Identificación del Riesgo'!$K$24="Posible"),"Improbable",
IF(AND(X24="Moderado",AA24=1,'2. Identificación del Riesgo'!$K$24="Probable"),"Posible",
IF(AND(X24="Moderado",AA24=1,'2. Identificación del Riesgo'!$K$24="Casi seguro"),"Probable","")))))))))))</f>
        <v/>
      </c>
      <c r="AC24" s="3"/>
      <c r="AD24" s="3"/>
      <c r="AE24" s="3"/>
      <c r="AF24" s="3"/>
      <c r="AG24" s="3"/>
      <c r="AH24" s="3"/>
      <c r="AI24" s="3"/>
      <c r="AJ24" s="3"/>
      <c r="AK24" s="3"/>
      <c r="AL24" s="3"/>
      <c r="AM24" s="3"/>
      <c r="AN24" s="3"/>
      <c r="AO24" s="3"/>
      <c r="AP24" s="3"/>
      <c r="AQ24" s="3"/>
      <c r="AR24" s="3"/>
    </row>
    <row r="25" spans="1:44" ht="45.75" customHeight="1" x14ac:dyDescent="0.3">
      <c r="A25" s="113"/>
      <c r="B25" s="156"/>
      <c r="C25" s="136"/>
      <c r="D25" s="136"/>
      <c r="E25" s="69"/>
      <c r="F25" s="69"/>
      <c r="G25" s="69"/>
      <c r="H25" s="71"/>
      <c r="I25" s="71"/>
      <c r="J25" s="71"/>
      <c r="K25" s="55"/>
      <c r="L25" s="55"/>
      <c r="M25" s="55"/>
      <c r="N25" s="55"/>
      <c r="O25" s="55"/>
      <c r="P25" s="55"/>
      <c r="Q25" s="55"/>
      <c r="R25" s="50" t="str">
        <f t="shared" ref="R25:R26" si="45">IF(AND(S25&gt;=0,S25&lt;=85),"Débil",
IF(AND(S25&gt;=86,S25&lt;=95),"Moderado",
IF(AND(S25&gt;=96,S25&lt;=100),"Fuerte","")))</f>
        <v/>
      </c>
      <c r="S25" s="50" t="str">
        <f>IF(AND(K25="",L25="",M25="",N25="",O25="",P25="",Q25=""),"",IF(OR(K25="",L25="",M25="",N25="",O25="",P25="",Q25=""),"Finalice la valoración del control para emitir su calificación",VLOOKUP(K25,Listas!$Z$1:$AA$17,2,FALSE)+VLOOKUP(L25,Listas!$Z$1:$AA$17,2,FALSE)+VLOOKUP(M25,Listas!$Z$1:$AA$17,2,FALSE)+VLOOKUP(N25,Listas!$Z$1:$AA$17,2,FALSE)+VLOOKUP(O25,Listas!$Z$1:$AA$17,2,FALSE)+VLOOKUP(P25,Listas!$Z$1:$AA$17,2,FALSE)+VLOOKUP(Q25,Listas!$Z$1:$AA$17,2,FALSE)))</f>
        <v/>
      </c>
      <c r="T25" s="50" t="str">
        <f t="shared" ref="T25:T26" si="46">IF(OR(S25="",S25="Finalice la valoración del control para emitir su calificación"),"",IF(S25&lt;96,"Debe establecer un plan de acción en la hoja No. 7, que permita tener un control bien diseñado.","No debe establecer un plan de acción para mejorar el diseño del control."))</f>
        <v/>
      </c>
      <c r="U25" s="49"/>
      <c r="V25" s="50" t="str">
        <f t="shared" ref="V25:V26" si="47">IFERROR(IF(OR(R25="",MID(U25,1,SEARCH(" =",U25:U25,1)-1)=""),"",
IF(AND(R25="Fuerte",MID(U25,1,SEARCH(" =",U25:U25,1)-1)="Fuerte"),"Fuerte",
IF(AND(R25="Moderado",MID(U25,1,SEARCH(" =",U25:U25,1)-1)="Moderado"),"Moderado",
IF(OR(R25="Débil",MID(U25,1,SEARCH(" =",U25:U25,1)-1)="Débil"),"Débil",
IF(OR(R25="Fuerte",MID(U25,1,SEARCH(" =",U25:U25,1)-1)="Moderado"),"Moderado",
IF(OR(R25="Moderado",MID(U25,1,SEARCH(" =",U25:U25,1)-1)="Fuerte"),"Moderado","")))))),"")</f>
        <v/>
      </c>
      <c r="W25" s="164"/>
      <c r="X25" s="164"/>
      <c r="Y25" s="167"/>
      <c r="Z25" s="107"/>
      <c r="AA25" s="171"/>
      <c r="AB25" s="174"/>
      <c r="AC25" s="3"/>
      <c r="AD25" s="3"/>
      <c r="AE25" s="3"/>
      <c r="AF25" s="3"/>
      <c r="AG25" s="3"/>
      <c r="AH25" s="3"/>
      <c r="AI25" s="3"/>
      <c r="AJ25" s="3"/>
      <c r="AK25" s="3"/>
      <c r="AL25" s="3"/>
      <c r="AM25" s="3"/>
      <c r="AN25" s="3"/>
      <c r="AO25" s="3"/>
      <c r="AP25" s="3"/>
      <c r="AQ25" s="3"/>
      <c r="AR25" s="3"/>
    </row>
    <row r="26" spans="1:44" ht="45.75" customHeight="1" x14ac:dyDescent="0.3">
      <c r="A26" s="113"/>
      <c r="B26" s="156"/>
      <c r="C26" s="136"/>
      <c r="D26" s="136"/>
      <c r="E26" s="69"/>
      <c r="F26" s="69"/>
      <c r="G26" s="69"/>
      <c r="H26" s="71"/>
      <c r="I26" s="71"/>
      <c r="J26" s="71"/>
      <c r="K26" s="55"/>
      <c r="L26" s="55"/>
      <c r="M26" s="55"/>
      <c r="N26" s="55"/>
      <c r="O26" s="55"/>
      <c r="P26" s="55"/>
      <c r="Q26" s="55"/>
      <c r="R26" s="50" t="str">
        <f t="shared" si="45"/>
        <v/>
      </c>
      <c r="S26" s="50" t="str">
        <f>IF(AND(K26="",L26="",M26="",N26="",O26="",P26="",Q26=""),"",IF(OR(K26="",L26="",M26="",N26="",O26="",P26="",Q26=""),"Finalice la valoración del control para emitir su calificación",VLOOKUP(K26,Listas!$Z$1:$AA$17,2,FALSE)+VLOOKUP(L26,Listas!$Z$1:$AA$17,2,FALSE)+VLOOKUP(M26,Listas!$Z$1:$AA$17,2,FALSE)+VLOOKUP(N26,Listas!$Z$1:$AA$17,2,FALSE)+VLOOKUP(O26,Listas!$Z$1:$AA$17,2,FALSE)+VLOOKUP(P26,Listas!$Z$1:$AA$17,2,FALSE)+VLOOKUP(Q26,Listas!$Z$1:$AA$17,2,FALSE)))</f>
        <v/>
      </c>
      <c r="T26" s="50" t="str">
        <f t="shared" si="46"/>
        <v/>
      </c>
      <c r="U26" s="49"/>
      <c r="V26" s="50" t="str">
        <f t="shared" si="47"/>
        <v/>
      </c>
      <c r="W26" s="165"/>
      <c r="X26" s="165"/>
      <c r="Y26" s="168"/>
      <c r="Z26" s="108"/>
      <c r="AA26" s="172"/>
      <c r="AB26" s="175"/>
      <c r="AC26" s="3"/>
      <c r="AD26" s="3"/>
      <c r="AE26" s="3"/>
      <c r="AF26" s="3"/>
      <c r="AG26" s="3"/>
      <c r="AH26" s="3"/>
      <c r="AI26" s="3"/>
      <c r="AJ26" s="3"/>
      <c r="AK26" s="3"/>
      <c r="AL26" s="3"/>
      <c r="AM26" s="3"/>
      <c r="AN26" s="3"/>
      <c r="AO26" s="3"/>
      <c r="AP26" s="3"/>
      <c r="AQ26" s="3"/>
      <c r="AR26" s="3"/>
    </row>
    <row r="27" spans="1:44" ht="45.75" customHeight="1" x14ac:dyDescent="0.3">
      <c r="A27" s="113">
        <v>7</v>
      </c>
      <c r="B27" s="156" t="str">
        <f>IF(OR('2. Identificación del Riesgo'!H27:H29="Corrupción",'2. Identificación del Riesgo'!H27:H29="Lavado de Activos",'2. Identificación del Riesgo'!H27:H29="Financiación del Terrorismo",'2. Identificación del Riesgo'!H27:H29="Corrupción en Trámites, OPAs y Consultas de Acceso a la Información Pública"),'2. Identificación del Riesgo'!B27:B29,
IF('2. Identificación del Riesgo'!H27:H29="","",
IF(OR('2. Identificación del Riesgo'!H27:H29&lt;&gt;"Corrupción",'2. Identificación del Riesgo'!H27:H29&lt;&gt;"Lavado de Activos",'2. Identificación del Riesgo'!H27:H29&lt;&gt;"Financiación del Terrorismo",'2. Identificación del Riesgo'!H27:H29&lt;&gt;"Corrupción en Trámites, OPAs y Consultas de Acceso a la Información Pública"),"No aplica")))</f>
        <v/>
      </c>
      <c r="C27" s="136" t="str">
        <f>IF(OR('2. Identificación del Riesgo'!H27:H29="Corrupción",'2. Identificación del Riesgo'!H27:H29="Lavado de Activos",'2. Identificación del Riesgo'!H27:H29="Financiación del Terrorismo",'2. Identificación del Riesgo'!H27:H29="Corrupción en Trámites, OPAs y Consultas de Acceso a la Información Pública"),'2. Identificación del Riesgo'!G27:G29,
IF('2. Identificación del Riesgo'!H27:H29="","",
IF(OR('2. Identificación del Riesgo'!H27:H29&lt;&gt;"Corrupción",'2. Identificación del Riesgo'!H27:H29&lt;&gt;"Lavado de Activos",'2. Identificación del Riesgo'!H27:H29&lt;&gt;"Financiación del Terrorismo",'2. Identificación del Riesgo'!H27:H29&lt;&gt;"Corrupción en Trámites, OPAs y Consultas de Acceso a la Información Pública"),"No aplica")))</f>
        <v/>
      </c>
      <c r="D27" s="136" t="str">
        <f>IF(OR('2. Identificación del Riesgo'!H27:H29="Corrupción",'2. Identificación del Riesgo'!H27:H29="Lavado de Activos",'2. Identificación del Riesgo'!H27:H29="Financiación del Terrorismo",'2. Identificación del Riesgo'!H27:H29="Corrupción en Trámites, OPAs y Consultas de Acceso a la Información Pública"),'2. Identificación del Riesgo'!H27:H29,
IF('2. Identificación del Riesgo'!H27:H29="","",
IF(OR('2. Identificación del Riesgo'!H27:H29&lt;&gt;"Corrupción",'2. Identificación del Riesgo'!H27:H29&lt;&gt;"Lavado de Activos",'2. Identificación del Riesgo'!H27:H29&lt;&gt;"Financiación del Terrorismo",'2. Identificación del Riesgo'!H27:H29&lt;&gt;"Corrupción en Trámites, OPAs y Consultas de Acceso a la Información Pública"),"No aplica")))</f>
        <v/>
      </c>
      <c r="E27" s="69"/>
      <c r="F27" s="69"/>
      <c r="G27" s="69"/>
      <c r="H27" s="71"/>
      <c r="I27" s="71"/>
      <c r="J27" s="71"/>
      <c r="K27" s="55"/>
      <c r="L27" s="55"/>
      <c r="M27" s="55"/>
      <c r="N27" s="55"/>
      <c r="O27" s="55"/>
      <c r="P27" s="55"/>
      <c r="Q27" s="55"/>
      <c r="R27" s="50" t="str">
        <f t="shared" ref="R27" si="48">IF(AND(S27&gt;=0,S27&lt;=85),"Débil",
IF(AND(S27&gt;=86,S27&lt;=95),"Moderado",
IF(AND(S27&gt;=96,S27&lt;=100),"Fuerte","")))</f>
        <v/>
      </c>
      <c r="S27" s="50" t="str">
        <f>IF(AND(K27="",L27="",M27="",N27="",O27="",P27="",Q27=""),"",IF(OR(K27="",L27="",M27="",N27="",O27="",P27="",Q27=""),"Finalice la valoración del control para emitir su calificación",VLOOKUP(K27,Listas!$Z$1:$AA$17,2,FALSE)+VLOOKUP(L27,Listas!$Z$1:$AA$17,2,FALSE)+VLOOKUP(M27,Listas!$Z$1:$AA$17,2,FALSE)+VLOOKUP(N27,Listas!$Z$1:$AA$17,2,FALSE)+VLOOKUP(O27,Listas!$Z$1:$AA$17,2,FALSE)+VLOOKUP(P27,Listas!$Z$1:$AA$17,2,FALSE)+VLOOKUP(Q27,Listas!$Z$1:$AA$17,2,FALSE)))</f>
        <v/>
      </c>
      <c r="T27" s="50" t="str">
        <f t="shared" ref="T27" si="49">IF(OR(S27="",S27="Finalice la valoración del control para emitir su calificación"),"",IF(S27&lt;96,"Debe establecer un plan de acción en la hoja No. 7, que permita tener un control bien diseñado.","No debe establecer un plan de acción para mejorar el diseño del control."))</f>
        <v/>
      </c>
      <c r="U27" s="49"/>
      <c r="V27" s="50" t="str">
        <f t="shared" ref="V27" si="50">IFERROR(IF(OR(R27="",MID(U27,1,SEARCH(" =",U27:U27,1)-1)=""),"",
IF(AND(R27="Fuerte",MID(U27,1,SEARCH(" =",U27:U27,1)-1)="Fuerte"),"Fuerte",
IF(AND(R27="Moderado",MID(U27,1,SEARCH(" =",U27:U27,1)-1)="Moderado"),"Moderado",
IF(OR(R27="Débil",MID(U27,1,SEARCH(" =",U27:U27,1)-1)="Débil"),"Débil",
IF(OR(R27="Fuerte",MID(U27,1,SEARCH(" =",U27:U27,1)-1)="Moderado"),"Moderado",
IF(OR(R27="Moderado",MID(U27,1,SEARCH(" =",U27:U27,1)-1)="Fuerte"),"Moderado","")))))),"")</f>
        <v/>
      </c>
      <c r="W27" s="163" t="str">
        <f t="shared" ref="W27" si="51">IF(AND(S27="",S28="",S29=""),"",AVERAGE(S27:S29))</f>
        <v/>
      </c>
      <c r="X27" s="163" t="str">
        <f t="shared" ref="X27" si="52">IF(W27="","",
IF(W27=100,"Fuerte",
IF(W27&lt;50,"Débil",
IF(OR(W27&gt;=50,W27&lt;100),"Moderado",""))))</f>
        <v/>
      </c>
      <c r="Y27" s="166" t="str">
        <f t="shared" ref="Y27" si="53">IF(X27="","",IF(X27="Fuerte","NO","SI"))</f>
        <v/>
      </c>
      <c r="Z27" s="106"/>
      <c r="AA27" s="170" t="str">
        <f t="shared" ref="AA27" si="54">IF(OR(X27="",Z27=""),"",
IF(X27="Débil","No aplica desplazamiento por tener una solidez débil.",
IF(AND(X27="Fuerte",OR(Z27="El control ayuda a disminuir directamente tanto la probabilidad como el impacto.",Z27="El control ayuda a disminuir directamente la probabilidad e indirectamente el impacto.",Z27="El control ayuda a disminuir directamente la probabilidad y el impacto no disminuye.")),2,
IF(AND(X27="Fuerte",Z27="El control no disminuye la probabilidad y el impacto disminuye directamente."),0,
IF(AND(X27="Moderado",OR(Z27="El control ayuda a disminuir directamente tanto la probabilidad como el impacto.",Z27="El control ayuda a disminuir directamente la probabilidad e indirectamente el impacto.",Z27="El control ayuda a disminuir directamente la probabilidad y el impacto no disminuye.")),1,
IF(AND(X27="Moderado",Z27="El control no disminuye la probabilidad y el impacto disminuye directamente."),0,""))))))</f>
        <v/>
      </c>
      <c r="AB27" s="173" t="str">
        <f>IF(AND($D$27&lt;&gt;"Corrupción",$D$27&lt;&gt;"Lavado de Activos",$D$27&lt;&gt;"Financiación del Terrorismo",$D$27&lt;&gt;"Corrupción en Trámites, OPAs y Consultas de Acceso a la Información Pública"),"",
IF(OR($D$27="Corrupción",$D$27="Lavado de Activos",$D$27="Financiación del Terrorismo",$D$27="Corrupción en Trámites, OPAs y Consultas de Acceso a la Información Pública"),
IF(AA27="","",
IF(OR(AA27="No aplica desplazamiento por tener una solidez débil.",AA27=0),'2. Identificación del Riesgo'!$K$27,
IF(AND(X27="Fuerte",AA27=2,OR('2. Identificación del Riesgo'!$K$27="Rara vez",'2. Identificación del Riesgo'!$K$27="Improbable",'2. Identificación del Riesgo'!$K$27="Posible")),"Rara vez",
IF(AND(X27="Fuerte",AA27=2,'2. Identificación del Riesgo'!$K$27="Probable"),"Improbable",
IF(AND(X27="Fuerte",AA27=2,'2. Identificación del Riesgo'!$K$27="Casi seguro"),"Posible",
IF(AND(X27="Moderado",AA27=1,OR('2. Identificación del Riesgo'!$K$27="Rara vez",'2. Identificación del Riesgo'!$K$27="Improbable")),"Rara vez",
IF(AND(X27="Moderado",AA27=1,'2. Identificación del Riesgo'!$K$27="Posible"),"Improbable",
IF(AND(X27="Moderado",AA27=1,'2. Identificación del Riesgo'!$K$27="Probable"),"Posible",
IF(AND(X27="Moderado",AA27=1,'2. Identificación del Riesgo'!$K$27="Casi seguro"),"Probable","")))))))))))</f>
        <v/>
      </c>
      <c r="AC27" s="3"/>
      <c r="AD27" s="3"/>
      <c r="AE27" s="3"/>
      <c r="AF27" s="3"/>
      <c r="AG27" s="3"/>
      <c r="AH27" s="3"/>
      <c r="AI27" s="3"/>
      <c r="AJ27" s="3"/>
      <c r="AK27" s="3"/>
      <c r="AL27" s="3"/>
      <c r="AM27" s="3"/>
      <c r="AN27" s="3"/>
      <c r="AO27" s="3"/>
      <c r="AP27" s="3"/>
      <c r="AQ27" s="3"/>
      <c r="AR27" s="3"/>
    </row>
    <row r="28" spans="1:44" ht="45.75" customHeight="1" x14ac:dyDescent="0.3">
      <c r="A28" s="113"/>
      <c r="B28" s="156"/>
      <c r="C28" s="136"/>
      <c r="D28" s="136"/>
      <c r="E28" s="69"/>
      <c r="F28" s="69"/>
      <c r="G28" s="69"/>
      <c r="H28" s="71"/>
      <c r="I28" s="71"/>
      <c r="J28" s="71"/>
      <c r="K28" s="55"/>
      <c r="L28" s="55"/>
      <c r="M28" s="55"/>
      <c r="N28" s="55"/>
      <c r="O28" s="55"/>
      <c r="P28" s="55"/>
      <c r="Q28" s="55"/>
      <c r="R28" s="50" t="str">
        <f t="shared" ref="R28:R29" si="55">IF(AND(S28&gt;=0,S28&lt;=85),"Débil",
IF(AND(S28&gt;=86,S28&lt;=95),"Moderado",
IF(AND(S28&gt;=96,S28&lt;=100),"Fuerte","")))</f>
        <v/>
      </c>
      <c r="S28" s="50" t="str">
        <f>IF(AND(K28="",L28="",M28="",N28="",O28="",P28="",Q28=""),"",IF(OR(K28="",L28="",M28="",N28="",O28="",P28="",Q28=""),"Finalice la valoración del control para emitir su calificación",VLOOKUP(K28,Listas!$Z$1:$AA$17,2,FALSE)+VLOOKUP(L28,Listas!$Z$1:$AA$17,2,FALSE)+VLOOKUP(M28,Listas!$Z$1:$AA$17,2,FALSE)+VLOOKUP(N28,Listas!$Z$1:$AA$17,2,FALSE)+VLOOKUP(O28,Listas!$Z$1:$AA$17,2,FALSE)+VLOOKUP(P28,Listas!$Z$1:$AA$17,2,FALSE)+VLOOKUP(Q28,Listas!$Z$1:$AA$17,2,FALSE)))</f>
        <v/>
      </c>
      <c r="T28" s="50" t="str">
        <f t="shared" ref="T28:T29" si="56">IF(OR(S28="",S28="Finalice la valoración del control para emitir su calificación"),"",IF(S28&lt;96,"Debe establecer un plan de acción en la hoja No. 7, que permita tener un control bien diseñado.","No debe establecer un plan de acción para mejorar el diseño del control."))</f>
        <v/>
      </c>
      <c r="U28" s="49"/>
      <c r="V28" s="50" t="str">
        <f t="shared" ref="V28:V29" si="57">IFERROR(IF(OR(R28="",MID(U28,1,SEARCH(" =",U28:U28,1)-1)=""),"",
IF(AND(R28="Fuerte",MID(U28,1,SEARCH(" =",U28:U28,1)-1)="Fuerte"),"Fuerte",
IF(AND(R28="Moderado",MID(U28,1,SEARCH(" =",U28:U28,1)-1)="Moderado"),"Moderado",
IF(OR(R28="Débil",MID(U28,1,SEARCH(" =",U28:U28,1)-1)="Débil"),"Débil",
IF(OR(R28="Fuerte",MID(U28,1,SEARCH(" =",U28:U28,1)-1)="Moderado"),"Moderado",
IF(OR(R28="Moderado",MID(U28,1,SEARCH(" =",U28:U28,1)-1)="Fuerte"),"Moderado","")))))),"")</f>
        <v/>
      </c>
      <c r="W28" s="164"/>
      <c r="X28" s="164"/>
      <c r="Y28" s="167"/>
      <c r="Z28" s="107"/>
      <c r="AA28" s="171"/>
      <c r="AB28" s="174"/>
      <c r="AC28" s="3"/>
      <c r="AD28" s="3"/>
      <c r="AE28" s="3"/>
      <c r="AF28" s="3"/>
      <c r="AG28" s="3"/>
      <c r="AH28" s="3"/>
      <c r="AI28" s="3"/>
      <c r="AJ28" s="3"/>
      <c r="AK28" s="3"/>
      <c r="AL28" s="3"/>
      <c r="AM28" s="3"/>
      <c r="AN28" s="3"/>
      <c r="AO28" s="3"/>
      <c r="AP28" s="3"/>
      <c r="AQ28" s="3"/>
      <c r="AR28" s="3"/>
    </row>
    <row r="29" spans="1:44" ht="45.75" customHeight="1" x14ac:dyDescent="0.3">
      <c r="A29" s="113"/>
      <c r="B29" s="156"/>
      <c r="C29" s="136"/>
      <c r="D29" s="136"/>
      <c r="E29" s="69"/>
      <c r="F29" s="69"/>
      <c r="G29" s="69"/>
      <c r="H29" s="71"/>
      <c r="I29" s="71"/>
      <c r="J29" s="71"/>
      <c r="K29" s="55"/>
      <c r="L29" s="55"/>
      <c r="M29" s="55"/>
      <c r="N29" s="55"/>
      <c r="O29" s="55"/>
      <c r="P29" s="55"/>
      <c r="Q29" s="55"/>
      <c r="R29" s="50" t="str">
        <f t="shared" si="55"/>
        <v/>
      </c>
      <c r="S29" s="50" t="str">
        <f>IF(AND(K29="",L29="",M29="",N29="",O29="",P29="",Q29=""),"",IF(OR(K29="",L29="",M29="",N29="",O29="",P29="",Q29=""),"Finalice la valoración del control para emitir su calificación",VLOOKUP(K29,Listas!$Z$1:$AA$17,2,FALSE)+VLOOKUP(L29,Listas!$Z$1:$AA$17,2,FALSE)+VLOOKUP(M29,Listas!$Z$1:$AA$17,2,FALSE)+VLOOKUP(N29,Listas!$Z$1:$AA$17,2,FALSE)+VLOOKUP(O29,Listas!$Z$1:$AA$17,2,FALSE)+VLOOKUP(P29,Listas!$Z$1:$AA$17,2,FALSE)+VLOOKUP(Q29,Listas!$Z$1:$AA$17,2,FALSE)))</f>
        <v/>
      </c>
      <c r="T29" s="50" t="str">
        <f t="shared" si="56"/>
        <v/>
      </c>
      <c r="U29" s="49"/>
      <c r="V29" s="50" t="str">
        <f t="shared" si="57"/>
        <v/>
      </c>
      <c r="W29" s="165"/>
      <c r="X29" s="165"/>
      <c r="Y29" s="168"/>
      <c r="Z29" s="108"/>
      <c r="AA29" s="172"/>
      <c r="AB29" s="175"/>
      <c r="AC29" s="3"/>
      <c r="AD29" s="3"/>
      <c r="AE29" s="3"/>
      <c r="AF29" s="3"/>
      <c r="AG29" s="3"/>
      <c r="AH29" s="3"/>
      <c r="AI29" s="3"/>
      <c r="AJ29" s="3"/>
      <c r="AK29" s="3"/>
      <c r="AL29" s="3"/>
      <c r="AM29" s="3"/>
      <c r="AN29" s="3"/>
      <c r="AO29" s="3"/>
      <c r="AP29" s="3"/>
      <c r="AQ29" s="3"/>
      <c r="AR29" s="3"/>
    </row>
    <row r="30" spans="1:44" ht="45.75" customHeight="1" x14ac:dyDescent="0.3">
      <c r="A30" s="113">
        <v>8</v>
      </c>
      <c r="B30" s="156" t="str">
        <f>IF(OR('2. Identificación del Riesgo'!H30:H32="Corrupción",'2. Identificación del Riesgo'!H30:H32="Lavado de Activos",'2. Identificación del Riesgo'!H30:H32="Financiación del Terrorismo",'2. Identificación del Riesgo'!H30:H32="Corrupción en Trámites, OPAs y Consultas de Acceso a la Información Pública"),'2. Identificación del Riesgo'!B30:B32,
IF('2. Identificación del Riesgo'!H30:H32="","",
IF(OR('2. Identificación del Riesgo'!H30:H32&lt;&gt;"Corrupción",'2. Identificación del Riesgo'!H30:H32&lt;&gt;"Lavado de Activos",'2. Identificación del Riesgo'!H30:H32&lt;&gt;"Financiación del Terrorismo",'2. Identificación del Riesgo'!H30:H32&lt;&gt;"Corrupción en Trámites, OPAs y Consultas de Acceso a la Información Pública"),"No aplica")))</f>
        <v/>
      </c>
      <c r="C30" s="136" t="str">
        <f>IF(OR('2. Identificación del Riesgo'!H30:H32="Corrupción",'2. Identificación del Riesgo'!H30:H32="Lavado de Activos",'2. Identificación del Riesgo'!H30:H32="Financiación del Terrorismo",'2. Identificación del Riesgo'!H30:H32="Corrupción en Trámites, OPAs y Consultas de Acceso a la Información Pública"),'2. Identificación del Riesgo'!G30:G32,
IF('2. Identificación del Riesgo'!H30:H32="","",
IF(OR('2. Identificación del Riesgo'!H30:H32&lt;&gt;"Corrupción",'2. Identificación del Riesgo'!H30:H32&lt;&gt;"Lavado de Activos",'2. Identificación del Riesgo'!H30:H32&lt;&gt;"Financiación del Terrorismo",'2. Identificación del Riesgo'!H30:H32&lt;&gt;"Corrupción en Trámites, OPAs y Consultas de Acceso a la Información Pública"),"No aplica")))</f>
        <v/>
      </c>
      <c r="D30" s="136" t="str">
        <f>IF(OR('2. Identificación del Riesgo'!H30:H32="Corrupción",'2. Identificación del Riesgo'!H30:H32="Lavado de Activos",'2. Identificación del Riesgo'!H30:H32="Financiación del Terrorismo",'2. Identificación del Riesgo'!H30:H32="Corrupción en Trámites, OPAs y Consultas de Acceso a la Información Pública"),'2. Identificación del Riesgo'!H30:H32,
IF('2. Identificación del Riesgo'!H30:H32="","",
IF(OR('2. Identificación del Riesgo'!H30:H32&lt;&gt;"Corrupción",'2. Identificación del Riesgo'!H30:H32&lt;&gt;"Lavado de Activos",'2. Identificación del Riesgo'!H30:H32&lt;&gt;"Financiación del Terrorismo",'2. Identificación del Riesgo'!H30:H32&lt;&gt;"Corrupción en Trámites, OPAs y Consultas de Acceso a la Información Pública"),"No aplica")))</f>
        <v/>
      </c>
      <c r="E30" s="69"/>
      <c r="F30" s="69"/>
      <c r="G30" s="69"/>
      <c r="H30" s="71"/>
      <c r="I30" s="71"/>
      <c r="J30" s="71"/>
      <c r="K30" s="55"/>
      <c r="L30" s="55"/>
      <c r="M30" s="55"/>
      <c r="N30" s="55"/>
      <c r="O30" s="55"/>
      <c r="P30" s="55"/>
      <c r="Q30" s="55"/>
      <c r="R30" s="50" t="str">
        <f t="shared" ref="R30" si="58">IF(AND(S30&gt;=0,S30&lt;=85),"Débil",
IF(AND(S30&gt;=86,S30&lt;=95),"Moderado",
IF(AND(S30&gt;=96,S30&lt;=100),"Fuerte","")))</f>
        <v/>
      </c>
      <c r="S30" s="50" t="str">
        <f>IF(AND(K30="",L30="",M30="",N30="",O30="",P30="",Q30=""),"",IF(OR(K30="",L30="",M30="",N30="",O30="",P30="",Q30=""),"Finalice la valoración del control para emitir su calificación",VLOOKUP(K30,Listas!$Z$1:$AA$17,2,FALSE)+VLOOKUP(L30,Listas!$Z$1:$AA$17,2,FALSE)+VLOOKUP(M30,Listas!$Z$1:$AA$17,2,FALSE)+VLOOKUP(N30,Listas!$Z$1:$AA$17,2,FALSE)+VLOOKUP(O30,Listas!$Z$1:$AA$17,2,FALSE)+VLOOKUP(P30,Listas!$Z$1:$AA$17,2,FALSE)+VLOOKUP(Q30,Listas!$Z$1:$AA$17,2,FALSE)))</f>
        <v/>
      </c>
      <c r="T30" s="50" t="str">
        <f t="shared" ref="T30" si="59">IF(OR(S30="",S30="Finalice la valoración del control para emitir su calificación"),"",IF(S30&lt;96,"Debe establecer un plan de acción en la hoja No. 7, que permita tener un control bien diseñado.","No debe establecer un plan de acción para mejorar el diseño del control."))</f>
        <v/>
      </c>
      <c r="U30" s="49"/>
      <c r="V30" s="50" t="str">
        <f t="shared" ref="V30" si="60">IFERROR(IF(OR(R30="",MID(U30,1,SEARCH(" =",U30:U30,1)-1)=""),"",
IF(AND(R30="Fuerte",MID(U30,1,SEARCH(" =",U30:U30,1)-1)="Fuerte"),"Fuerte",
IF(AND(R30="Moderado",MID(U30,1,SEARCH(" =",U30:U30,1)-1)="Moderado"),"Moderado",
IF(OR(R30="Débil",MID(U30,1,SEARCH(" =",U30:U30,1)-1)="Débil"),"Débil",
IF(OR(R30="Fuerte",MID(U30,1,SEARCH(" =",U30:U30,1)-1)="Moderado"),"Moderado",
IF(OR(R30="Moderado",MID(U30,1,SEARCH(" =",U30:U30,1)-1)="Fuerte"),"Moderado","")))))),"")</f>
        <v/>
      </c>
      <c r="W30" s="163" t="str">
        <f t="shared" ref="W30" si="61">IF(AND(S30="",S31="",S32=""),"",AVERAGE(S30:S32))</f>
        <v/>
      </c>
      <c r="X30" s="163" t="str">
        <f t="shared" ref="X30" si="62">IF(W30="","",
IF(W30=100,"Fuerte",
IF(W30&lt;50,"Débil",
IF(OR(W30&gt;=50,W30&lt;100),"Moderado",""))))</f>
        <v/>
      </c>
      <c r="Y30" s="166" t="str">
        <f t="shared" ref="Y30" si="63">IF(X30="","",IF(X30="Fuerte","NO","SI"))</f>
        <v/>
      </c>
      <c r="Z30" s="106"/>
      <c r="AA30" s="170" t="str">
        <f t="shared" ref="AA30" si="64">IF(OR(X30="",Z30=""),"",
IF(X30="Débil","No aplica desplazamiento por tener una solidez débil.",
IF(AND(X30="Fuerte",OR(Z30="El control ayuda a disminuir directamente tanto la probabilidad como el impacto.",Z30="El control ayuda a disminuir directamente la probabilidad e indirectamente el impacto.",Z30="El control ayuda a disminuir directamente la probabilidad y el impacto no disminuye.")),2,
IF(AND(X30="Fuerte",Z30="El control no disminuye la probabilidad y el impacto disminuye directamente."),0,
IF(AND(X30="Moderado",OR(Z30="El control ayuda a disminuir directamente tanto la probabilidad como el impacto.",Z30="El control ayuda a disminuir directamente la probabilidad e indirectamente el impacto.",Z30="El control ayuda a disminuir directamente la probabilidad y el impacto no disminuye.")),1,
IF(AND(X30="Moderado",Z30="El control no disminuye la probabilidad y el impacto disminuye directamente."),0,""))))))</f>
        <v/>
      </c>
      <c r="AB30" s="173" t="str">
        <f>IF(AND($D$30&lt;&gt;"Corrupción",$D$30&lt;&gt;"Lavado de Activos",$D$30&lt;&gt;"Financiación del Terrorismo",$D$30&lt;&gt;"Corrupción en Trámites, OPAs y Consultas de Acceso a la Información Pública"),"",
IF(OR($D$30="Corrupción",$D$30="Lavado de Activos",$D$30="Financiación del Terrorismo",$D$30="Corrupción en Trámites, OPAs y Consultas de Acceso a la Información Pública"),
IF(AA30="","",
IF(OR(AA30="No aplica desplazamiento por tener una solidez débil.",AA30=0),'2. Identificación del Riesgo'!$K$30,
IF(AND(X30="Fuerte",AA30=2,OR('2. Identificación del Riesgo'!$K$30="Rara vez",'2. Identificación del Riesgo'!$K$30="Improbable",'2. Identificación del Riesgo'!$K$30="Posible")),"Rara vez",
IF(AND(X30="Fuerte",AA30=2,'2. Identificación del Riesgo'!$K$30="Probable"),"Improbable",
IF(AND(X30="Fuerte",AA30=2,'2. Identificación del Riesgo'!$K$30="Casi seguro"),"Posible",
IF(AND(X30="Moderado",AA30=1,OR('2. Identificación del Riesgo'!$K$30="Rara vez",'2. Identificación del Riesgo'!$K$30="Improbable")),"Rara vez",
IF(AND(X30="Moderado",AA30=1,'2. Identificación del Riesgo'!$K$30="Posible"),"Improbable",
IF(AND(X30="Moderado",AA30=1,'2. Identificación del Riesgo'!$K$30="Probable"),"Posible",
IF(AND(X30="Moderado",AA30=1,'2. Identificación del Riesgo'!$K$30="Casi seguro"),"Probable","")))))))))))</f>
        <v/>
      </c>
      <c r="AC30" s="3"/>
      <c r="AD30" s="3"/>
      <c r="AE30" s="3"/>
      <c r="AF30" s="3"/>
      <c r="AG30" s="3"/>
      <c r="AH30" s="3"/>
      <c r="AI30" s="3"/>
      <c r="AJ30" s="3"/>
      <c r="AK30" s="3"/>
      <c r="AL30" s="3"/>
      <c r="AM30" s="3"/>
      <c r="AN30" s="3"/>
      <c r="AO30" s="3"/>
      <c r="AP30" s="3"/>
      <c r="AQ30" s="3"/>
      <c r="AR30" s="3"/>
    </row>
    <row r="31" spans="1:44" ht="45.75" customHeight="1" x14ac:dyDescent="0.3">
      <c r="A31" s="113"/>
      <c r="B31" s="156"/>
      <c r="C31" s="136"/>
      <c r="D31" s="136"/>
      <c r="E31" s="69"/>
      <c r="F31" s="69"/>
      <c r="G31" s="69"/>
      <c r="H31" s="71"/>
      <c r="I31" s="71"/>
      <c r="J31" s="71"/>
      <c r="K31" s="55"/>
      <c r="L31" s="55"/>
      <c r="M31" s="55"/>
      <c r="N31" s="55"/>
      <c r="O31" s="55"/>
      <c r="P31" s="55"/>
      <c r="Q31" s="55"/>
      <c r="R31" s="50" t="str">
        <f t="shared" ref="R31:R32" si="65">IF(AND(S31&gt;=0,S31&lt;=85),"Débil",
IF(AND(S31&gt;=86,S31&lt;=95),"Moderado",
IF(AND(S31&gt;=96,S31&lt;=100),"Fuerte","")))</f>
        <v/>
      </c>
      <c r="S31" s="50" t="str">
        <f>IF(AND(K31="",L31="",M31="",N31="",O31="",P31="",Q31=""),"",IF(OR(K31="",L31="",M31="",N31="",O31="",P31="",Q31=""),"Finalice la valoración del control para emitir su calificación",VLOOKUP(K31,Listas!$Z$1:$AA$17,2,FALSE)+VLOOKUP(L31,Listas!$Z$1:$AA$17,2,FALSE)+VLOOKUP(M31,Listas!$Z$1:$AA$17,2,FALSE)+VLOOKUP(N31,Listas!$Z$1:$AA$17,2,FALSE)+VLOOKUP(O31,Listas!$Z$1:$AA$17,2,FALSE)+VLOOKUP(P31,Listas!$Z$1:$AA$17,2,FALSE)+VLOOKUP(Q31,Listas!$Z$1:$AA$17,2,FALSE)))</f>
        <v/>
      </c>
      <c r="T31" s="50" t="str">
        <f t="shared" ref="T31:T32" si="66">IF(OR(S31="",S31="Finalice la valoración del control para emitir su calificación"),"",IF(S31&lt;96,"Debe establecer un plan de acción en la hoja No. 7, que permita tener un control bien diseñado.","No debe establecer un plan de acción para mejorar el diseño del control."))</f>
        <v/>
      </c>
      <c r="U31" s="49"/>
      <c r="V31" s="50" t="str">
        <f t="shared" ref="V31:V32" si="67">IFERROR(IF(OR(R31="",MID(U31,1,SEARCH(" =",U31:U31,1)-1)=""),"",
IF(AND(R31="Fuerte",MID(U31,1,SEARCH(" =",U31:U31,1)-1)="Fuerte"),"Fuerte",
IF(AND(R31="Moderado",MID(U31,1,SEARCH(" =",U31:U31,1)-1)="Moderado"),"Moderado",
IF(OR(R31="Débil",MID(U31,1,SEARCH(" =",U31:U31,1)-1)="Débil"),"Débil",
IF(OR(R31="Fuerte",MID(U31,1,SEARCH(" =",U31:U31,1)-1)="Moderado"),"Moderado",
IF(OR(R31="Moderado",MID(U31,1,SEARCH(" =",U31:U31,1)-1)="Fuerte"),"Moderado","")))))),"")</f>
        <v/>
      </c>
      <c r="W31" s="164"/>
      <c r="X31" s="164"/>
      <c r="Y31" s="167"/>
      <c r="Z31" s="107"/>
      <c r="AA31" s="171"/>
      <c r="AB31" s="174"/>
      <c r="AC31" s="3"/>
      <c r="AD31" s="3"/>
      <c r="AE31" s="3"/>
      <c r="AF31" s="3"/>
      <c r="AG31" s="3"/>
      <c r="AH31" s="3"/>
      <c r="AI31" s="3"/>
      <c r="AJ31" s="3"/>
      <c r="AK31" s="3"/>
      <c r="AL31" s="3"/>
      <c r="AM31" s="3"/>
      <c r="AN31" s="3"/>
      <c r="AO31" s="3"/>
      <c r="AP31" s="3"/>
      <c r="AQ31" s="3"/>
      <c r="AR31" s="3"/>
    </row>
    <row r="32" spans="1:44" ht="45.75" customHeight="1" x14ac:dyDescent="0.3">
      <c r="A32" s="113"/>
      <c r="B32" s="156"/>
      <c r="C32" s="136"/>
      <c r="D32" s="136"/>
      <c r="E32" s="69"/>
      <c r="F32" s="69"/>
      <c r="G32" s="69"/>
      <c r="H32" s="71"/>
      <c r="I32" s="71"/>
      <c r="J32" s="71"/>
      <c r="K32" s="55"/>
      <c r="L32" s="55"/>
      <c r="M32" s="55"/>
      <c r="N32" s="55"/>
      <c r="O32" s="55"/>
      <c r="P32" s="55"/>
      <c r="Q32" s="55"/>
      <c r="R32" s="50" t="str">
        <f t="shared" si="65"/>
        <v/>
      </c>
      <c r="S32" s="50" t="str">
        <f>IF(AND(K32="",L32="",M32="",N32="",O32="",P32="",Q32=""),"",IF(OR(K32="",L32="",M32="",N32="",O32="",P32="",Q32=""),"Finalice la valoración del control para emitir su calificación",VLOOKUP(K32,Listas!$Z$1:$AA$17,2,FALSE)+VLOOKUP(L32,Listas!$Z$1:$AA$17,2,FALSE)+VLOOKUP(M32,Listas!$Z$1:$AA$17,2,FALSE)+VLOOKUP(N32,Listas!$Z$1:$AA$17,2,FALSE)+VLOOKUP(O32,Listas!$Z$1:$AA$17,2,FALSE)+VLOOKUP(P32,Listas!$Z$1:$AA$17,2,FALSE)+VLOOKUP(Q32,Listas!$Z$1:$AA$17,2,FALSE)))</f>
        <v/>
      </c>
      <c r="T32" s="50" t="str">
        <f t="shared" si="66"/>
        <v/>
      </c>
      <c r="U32" s="49"/>
      <c r="V32" s="50" t="str">
        <f t="shared" si="67"/>
        <v/>
      </c>
      <c r="W32" s="165"/>
      <c r="X32" s="165"/>
      <c r="Y32" s="168"/>
      <c r="Z32" s="108"/>
      <c r="AA32" s="172"/>
      <c r="AB32" s="175"/>
      <c r="AC32" s="3"/>
      <c r="AD32" s="3"/>
      <c r="AE32" s="3"/>
      <c r="AF32" s="3"/>
      <c r="AG32" s="3"/>
      <c r="AH32" s="3"/>
      <c r="AI32" s="3"/>
      <c r="AJ32" s="3"/>
      <c r="AK32" s="3"/>
      <c r="AL32" s="3"/>
      <c r="AM32" s="3"/>
      <c r="AN32" s="3"/>
      <c r="AO32" s="3"/>
      <c r="AP32" s="3"/>
      <c r="AQ32" s="3"/>
      <c r="AR32" s="3"/>
    </row>
    <row r="33" spans="1:44" ht="45.75" customHeight="1" x14ac:dyDescent="0.3">
      <c r="A33" s="113">
        <v>9</v>
      </c>
      <c r="B33" s="156" t="str">
        <f>IF(OR('2. Identificación del Riesgo'!H33:H35="Corrupción",'2. Identificación del Riesgo'!H33:H35="Lavado de Activos",'2. Identificación del Riesgo'!H33:H35="Financiación del Terrorismo",'2. Identificación del Riesgo'!H33:H35="Corrupción en Trámites, OPAs y Consultas de Acceso a la Información Pública"),'2. Identificación del Riesgo'!B33:B35,
IF('2. Identificación del Riesgo'!H33:H35="","",
IF(OR('2. Identificación del Riesgo'!H33:H35&lt;&gt;"Corrupción",'2. Identificación del Riesgo'!H33:H35&lt;&gt;"Lavado de Activos",'2. Identificación del Riesgo'!H33:H35&lt;&gt;"Financiación del Terrorismo",'2. Identificación del Riesgo'!H33:H35&lt;&gt;"Corrupción en Trámites, OPAs y Consultas de Acceso a la Información Pública"),"No aplica")))</f>
        <v/>
      </c>
      <c r="C33" s="136" t="str">
        <f>IF(OR('2. Identificación del Riesgo'!H33:H35="Corrupción",'2. Identificación del Riesgo'!H33:H35="Lavado de Activos",'2. Identificación del Riesgo'!H33:H35="Financiación del Terrorismo",'2. Identificación del Riesgo'!H33:H35="Corrupción en Trámites, OPAs y Consultas de Acceso a la Información Pública"),'2. Identificación del Riesgo'!G33:G35,
IF('2. Identificación del Riesgo'!H33:H35="","",
IF(OR('2. Identificación del Riesgo'!H33:H35&lt;&gt;"Corrupción",'2. Identificación del Riesgo'!H33:H35&lt;&gt;"Lavado de Activos",'2. Identificación del Riesgo'!H33:H35&lt;&gt;"Financiación del Terrorismo",'2. Identificación del Riesgo'!H33:H35&lt;&gt;"Corrupción en Trámites, OPAs y Consultas de Acceso a la Información Pública"),"No aplica")))</f>
        <v/>
      </c>
      <c r="D33" s="136" t="str">
        <f>IF(OR('2. Identificación del Riesgo'!H33:H35="Corrupción",'2. Identificación del Riesgo'!H33:H35="Lavado de Activos",'2. Identificación del Riesgo'!H33:H35="Financiación del Terrorismo",'2. Identificación del Riesgo'!H33:H35="Corrupción en Trámites, OPAs y Consultas de Acceso a la Información Pública"),'2. Identificación del Riesgo'!H33:H35,
IF('2. Identificación del Riesgo'!H33:H35="","",
IF(OR('2. Identificación del Riesgo'!H33:H35&lt;&gt;"Corrupción",'2. Identificación del Riesgo'!H33:H35&lt;&gt;"Lavado de Activos",'2. Identificación del Riesgo'!H33:H35&lt;&gt;"Financiación del Terrorismo",'2. Identificación del Riesgo'!H33:H35&lt;&gt;"Corrupción en Trámites, OPAs y Consultas de Acceso a la Información Pública"),"No aplica")))</f>
        <v/>
      </c>
      <c r="E33" s="69"/>
      <c r="F33" s="69"/>
      <c r="G33" s="69"/>
      <c r="H33" s="71"/>
      <c r="I33" s="71"/>
      <c r="J33" s="71"/>
      <c r="K33" s="55"/>
      <c r="L33" s="55"/>
      <c r="M33" s="55"/>
      <c r="N33" s="55"/>
      <c r="O33" s="55"/>
      <c r="P33" s="55"/>
      <c r="Q33" s="55"/>
      <c r="R33" s="50" t="str">
        <f t="shared" ref="R33" si="68">IF(AND(S33&gt;=0,S33&lt;=85),"Débil",
IF(AND(S33&gt;=86,S33&lt;=95),"Moderado",
IF(AND(S33&gt;=96,S33&lt;=100),"Fuerte","")))</f>
        <v/>
      </c>
      <c r="S33" s="50" t="str">
        <f>IF(AND(K33="",L33="",M33="",N33="",O33="",P33="",Q33=""),"",IF(OR(K33="",L33="",M33="",N33="",O33="",P33="",Q33=""),"Finalice la valoración del control para emitir su calificación",VLOOKUP(K33,Listas!$Z$1:$AA$17,2,FALSE)+VLOOKUP(L33,Listas!$Z$1:$AA$17,2,FALSE)+VLOOKUP(M33,Listas!$Z$1:$AA$17,2,FALSE)+VLOOKUP(N33,Listas!$Z$1:$AA$17,2,FALSE)+VLOOKUP(O33,Listas!$Z$1:$AA$17,2,FALSE)+VLOOKUP(P33,Listas!$Z$1:$AA$17,2,FALSE)+VLOOKUP(Q33,Listas!$Z$1:$AA$17,2,FALSE)))</f>
        <v/>
      </c>
      <c r="T33" s="50" t="str">
        <f t="shared" ref="T33" si="69">IF(OR(S33="",S33="Finalice la valoración del control para emitir su calificación"),"",IF(S33&lt;96,"Debe establecer un plan de acción en la hoja No. 7, que permita tener un control bien diseñado.","No debe establecer un plan de acción para mejorar el diseño del control."))</f>
        <v/>
      </c>
      <c r="U33" s="49"/>
      <c r="V33" s="50" t="str">
        <f t="shared" ref="V33" si="70">IFERROR(IF(OR(R33="",MID(U33,1,SEARCH(" =",U33:U33,1)-1)=""),"",
IF(AND(R33="Fuerte",MID(U33,1,SEARCH(" =",U33:U33,1)-1)="Fuerte"),"Fuerte",
IF(AND(R33="Moderado",MID(U33,1,SEARCH(" =",U33:U33,1)-1)="Moderado"),"Moderado",
IF(OR(R33="Débil",MID(U33,1,SEARCH(" =",U33:U33,1)-1)="Débil"),"Débil",
IF(OR(R33="Fuerte",MID(U33,1,SEARCH(" =",U33:U33,1)-1)="Moderado"),"Moderado",
IF(OR(R33="Moderado",MID(U33,1,SEARCH(" =",U33:U33,1)-1)="Fuerte"),"Moderado","")))))),"")</f>
        <v/>
      </c>
      <c r="W33" s="163" t="str">
        <f t="shared" ref="W33" si="71">IF(AND(S33="",S34="",S35=""),"",AVERAGE(S33:S35))</f>
        <v/>
      </c>
      <c r="X33" s="163" t="str">
        <f t="shared" ref="X33" si="72">IF(W33="","",
IF(W33=100,"Fuerte",
IF(W33&lt;50,"Débil",
IF(OR(W33&gt;=50,W33&lt;100),"Moderado",""))))</f>
        <v/>
      </c>
      <c r="Y33" s="166" t="str">
        <f t="shared" ref="Y33" si="73">IF(X33="","",IF(X33="Fuerte","NO","SI"))</f>
        <v/>
      </c>
      <c r="Z33" s="106"/>
      <c r="AA33" s="170" t="str">
        <f t="shared" ref="AA33" si="74">IF(OR(X33="",Z33=""),"",
IF(X33="Débil","No aplica desplazamiento por tener una solidez débil.",
IF(AND(X33="Fuerte",OR(Z33="El control ayuda a disminuir directamente tanto la probabilidad como el impacto.",Z33="El control ayuda a disminuir directamente la probabilidad e indirectamente el impacto.",Z33="El control ayuda a disminuir directamente la probabilidad y el impacto no disminuye.")),2,
IF(AND(X33="Fuerte",Z33="El control no disminuye la probabilidad y el impacto disminuye directamente."),0,
IF(AND(X33="Moderado",OR(Z33="El control ayuda a disminuir directamente tanto la probabilidad como el impacto.",Z33="El control ayuda a disminuir directamente la probabilidad e indirectamente el impacto.",Z33="El control ayuda a disminuir directamente la probabilidad y el impacto no disminuye.")),1,
IF(AND(X33="Moderado",Z33="El control no disminuye la probabilidad y el impacto disminuye directamente."),0,""))))))</f>
        <v/>
      </c>
      <c r="AB33" s="173" t="str">
        <f>IF(AND($D$33&lt;&gt;"Corrupción",$D$33&lt;&gt;"Lavado de Activos",$D$33&lt;&gt;"Financiación del Terrorismo",$D$33&lt;&gt;"Corrupción en Trámites, OPAs y Consultas de Acceso a la Información Pública"),"",
IF(OR($D$33="Corrupción",$D$33="Lavado de Activos",$D$33="Financiación del Terrorismo",$D$33="Corrupción en Trámites, OPAs y Consultas de Acceso a la Información Pública"),
IF(AA33="","",
IF(OR(AA33="No aplica desplazamiento por tener una solidez débil.",AA33=0),'2. Identificación del Riesgo'!$K$33,
IF(AND(X33="Fuerte",AA33=2,OR('2. Identificación del Riesgo'!$K$33="Rara vez",'2. Identificación del Riesgo'!$K$33="Improbable",'2. Identificación del Riesgo'!$K$33="Posible")),"Rara vez",
IF(AND(X33="Fuerte",AA33=2,'2. Identificación del Riesgo'!$K$33="Probable"),"Improbable",
IF(AND(X33="Fuerte",AA33=2,'2. Identificación del Riesgo'!$K$33="Casi seguro"),"Posible",
IF(AND(X33="Moderado",AA33=1,OR('2. Identificación del Riesgo'!$K$33="Rara vez",'2. Identificación del Riesgo'!$K$33="Improbable")),"Rara vez",
IF(AND(X33="Moderado",AA33=1,'2. Identificación del Riesgo'!$K$33="Posible"),"Improbable",
IF(AND(X33="Moderado",AA33=1,'2. Identificación del Riesgo'!$K$33="Probable"),"Posible",
IF(AND(X33="Moderado",AA33=1,'2. Identificación del Riesgo'!$K$33="Casi seguro"),"Probable","")))))))))))</f>
        <v/>
      </c>
      <c r="AC33" s="3"/>
      <c r="AD33" s="3"/>
      <c r="AE33" s="3"/>
      <c r="AF33" s="3"/>
      <c r="AG33" s="3"/>
      <c r="AH33" s="3"/>
      <c r="AI33" s="3"/>
      <c r="AJ33" s="3"/>
      <c r="AK33" s="3"/>
      <c r="AL33" s="3"/>
      <c r="AM33" s="3"/>
      <c r="AN33" s="3"/>
      <c r="AO33" s="3"/>
      <c r="AP33" s="3"/>
      <c r="AQ33" s="3"/>
      <c r="AR33" s="3"/>
    </row>
    <row r="34" spans="1:44" ht="45.75" customHeight="1" x14ac:dyDescent="0.3">
      <c r="A34" s="113"/>
      <c r="B34" s="156"/>
      <c r="C34" s="136"/>
      <c r="D34" s="136"/>
      <c r="E34" s="69"/>
      <c r="F34" s="69"/>
      <c r="G34" s="69"/>
      <c r="H34" s="71"/>
      <c r="I34" s="71"/>
      <c r="J34" s="71"/>
      <c r="K34" s="55"/>
      <c r="L34" s="55"/>
      <c r="M34" s="55"/>
      <c r="N34" s="55"/>
      <c r="O34" s="55"/>
      <c r="P34" s="55"/>
      <c r="Q34" s="55"/>
      <c r="R34" s="50" t="str">
        <f t="shared" ref="R34:R35" si="75">IF(AND(S34&gt;=0,S34&lt;=85),"Débil",
IF(AND(S34&gt;=86,S34&lt;=95),"Moderado",
IF(AND(S34&gt;=96,S34&lt;=100),"Fuerte","")))</f>
        <v/>
      </c>
      <c r="S34" s="50" t="str">
        <f>IF(AND(K34="",L34="",M34="",N34="",O34="",P34="",Q34=""),"",IF(OR(K34="",L34="",M34="",N34="",O34="",P34="",Q34=""),"Finalice la valoración del control para emitir su calificación",VLOOKUP(K34,Listas!$Z$1:$AA$17,2,FALSE)+VLOOKUP(L34,Listas!$Z$1:$AA$17,2,FALSE)+VLOOKUP(M34,Listas!$Z$1:$AA$17,2,FALSE)+VLOOKUP(N34,Listas!$Z$1:$AA$17,2,FALSE)+VLOOKUP(O34,Listas!$Z$1:$AA$17,2,FALSE)+VLOOKUP(P34,Listas!$Z$1:$AA$17,2,FALSE)+VLOOKUP(Q34,Listas!$Z$1:$AA$17,2,FALSE)))</f>
        <v/>
      </c>
      <c r="T34" s="50" t="str">
        <f t="shared" ref="T34:T35" si="76">IF(OR(S34="",S34="Finalice la valoración del control para emitir su calificación"),"",IF(S34&lt;96,"Debe establecer un plan de acción en la hoja No. 7, que permita tener un control bien diseñado.","No debe establecer un plan de acción para mejorar el diseño del control."))</f>
        <v/>
      </c>
      <c r="U34" s="49"/>
      <c r="V34" s="50" t="str">
        <f t="shared" ref="V34:V35" si="77">IFERROR(IF(OR(R34="",MID(U34,1,SEARCH(" =",U34:U34,1)-1)=""),"",
IF(AND(R34="Fuerte",MID(U34,1,SEARCH(" =",U34:U34,1)-1)="Fuerte"),"Fuerte",
IF(AND(R34="Moderado",MID(U34,1,SEARCH(" =",U34:U34,1)-1)="Moderado"),"Moderado",
IF(OR(R34="Débil",MID(U34,1,SEARCH(" =",U34:U34,1)-1)="Débil"),"Débil",
IF(OR(R34="Fuerte",MID(U34,1,SEARCH(" =",U34:U34,1)-1)="Moderado"),"Moderado",
IF(OR(R34="Moderado",MID(U34,1,SEARCH(" =",U34:U34,1)-1)="Fuerte"),"Moderado","")))))),"")</f>
        <v/>
      </c>
      <c r="W34" s="164"/>
      <c r="X34" s="164"/>
      <c r="Y34" s="167"/>
      <c r="Z34" s="107"/>
      <c r="AA34" s="171"/>
      <c r="AB34" s="174"/>
      <c r="AC34" s="3"/>
      <c r="AD34" s="3"/>
      <c r="AE34" s="3"/>
      <c r="AF34" s="3"/>
      <c r="AG34" s="3"/>
      <c r="AH34" s="3"/>
      <c r="AI34" s="3"/>
      <c r="AJ34" s="3"/>
      <c r="AK34" s="3"/>
      <c r="AL34" s="3"/>
      <c r="AM34" s="3"/>
      <c r="AN34" s="3"/>
      <c r="AO34" s="3"/>
      <c r="AP34" s="3"/>
      <c r="AQ34" s="3"/>
      <c r="AR34" s="3"/>
    </row>
    <row r="35" spans="1:44" ht="45.75" customHeight="1" x14ac:dyDescent="0.3">
      <c r="A35" s="113"/>
      <c r="B35" s="156"/>
      <c r="C35" s="136"/>
      <c r="D35" s="136"/>
      <c r="E35" s="69"/>
      <c r="F35" s="69"/>
      <c r="G35" s="69"/>
      <c r="H35" s="71"/>
      <c r="I35" s="71"/>
      <c r="J35" s="71"/>
      <c r="K35" s="55"/>
      <c r="L35" s="55"/>
      <c r="M35" s="55"/>
      <c r="N35" s="55"/>
      <c r="O35" s="55"/>
      <c r="P35" s="55"/>
      <c r="Q35" s="55"/>
      <c r="R35" s="50" t="str">
        <f t="shared" si="75"/>
        <v/>
      </c>
      <c r="S35" s="50" t="str">
        <f>IF(AND(K35="",L35="",M35="",N35="",O35="",P35="",Q35=""),"",IF(OR(K35="",L35="",M35="",N35="",O35="",P35="",Q35=""),"Finalice la valoración del control para emitir su calificación",VLOOKUP(K35,Listas!$Z$1:$AA$17,2,FALSE)+VLOOKUP(L35,Listas!$Z$1:$AA$17,2,FALSE)+VLOOKUP(M35,Listas!$Z$1:$AA$17,2,FALSE)+VLOOKUP(N35,Listas!$Z$1:$AA$17,2,FALSE)+VLOOKUP(O35,Listas!$Z$1:$AA$17,2,FALSE)+VLOOKUP(P35,Listas!$Z$1:$AA$17,2,FALSE)+VLOOKUP(Q35,Listas!$Z$1:$AA$17,2,FALSE)))</f>
        <v/>
      </c>
      <c r="T35" s="50" t="str">
        <f t="shared" si="76"/>
        <v/>
      </c>
      <c r="U35" s="49"/>
      <c r="V35" s="50" t="str">
        <f t="shared" si="77"/>
        <v/>
      </c>
      <c r="W35" s="165"/>
      <c r="X35" s="165"/>
      <c r="Y35" s="168"/>
      <c r="Z35" s="108"/>
      <c r="AA35" s="172"/>
      <c r="AB35" s="175"/>
      <c r="AC35" s="3"/>
      <c r="AD35" s="3"/>
      <c r="AE35" s="3"/>
      <c r="AF35" s="3"/>
      <c r="AG35" s="3"/>
      <c r="AH35" s="3"/>
      <c r="AI35" s="3"/>
      <c r="AJ35" s="3"/>
      <c r="AK35" s="3"/>
      <c r="AL35" s="3"/>
      <c r="AM35" s="3"/>
      <c r="AN35" s="3"/>
      <c r="AO35" s="3"/>
      <c r="AP35" s="3"/>
      <c r="AQ35" s="3"/>
      <c r="AR35" s="3"/>
    </row>
    <row r="36" spans="1:44" ht="45.75" customHeight="1" x14ac:dyDescent="0.3">
      <c r="A36" s="113">
        <v>10</v>
      </c>
      <c r="B36" s="156" t="str">
        <f>IF(OR('2. Identificación del Riesgo'!H36:H38="Corrupción",'2. Identificación del Riesgo'!H36:H38="Lavado de Activos",'2. Identificación del Riesgo'!H36:H38="Financiación del Terrorismo",'2. Identificación del Riesgo'!H36:H38="Corrupción en Trámites, OPAs y Consultas de Acceso a la Información Pública"),'2. Identificación del Riesgo'!B36:B38,
IF('2. Identificación del Riesgo'!H36:H38="","",
IF(OR('2. Identificación del Riesgo'!H36:H38&lt;&gt;"Corrupción",'2. Identificación del Riesgo'!H36:H38&lt;&gt;"Lavado de Activos",'2. Identificación del Riesgo'!H36:H38&lt;&gt;"Financiación del Terrorismo",'2. Identificación del Riesgo'!H36:H38&lt;&gt;"Corrupción en Trámites, OPAs y Consultas de Acceso a la Información Pública"),"No aplica")))</f>
        <v/>
      </c>
      <c r="C36" s="136" t="str">
        <f>IF(OR('2. Identificación del Riesgo'!H36:H38="Corrupción",'2. Identificación del Riesgo'!H36:H38="Lavado de Activos",'2. Identificación del Riesgo'!H36:H38="Financiación del Terrorismo",'2. Identificación del Riesgo'!H36:H38="Corrupción en Trámites, OPAs y Consultas de Acceso a la Información Pública"),'2. Identificación del Riesgo'!G36:G38,
IF('2. Identificación del Riesgo'!H36:H38="","",
IF(OR('2. Identificación del Riesgo'!H36:H38&lt;&gt;"Corrupción",'2. Identificación del Riesgo'!H36:H38&lt;&gt;"Lavado de Activos",'2. Identificación del Riesgo'!H36:H38&lt;&gt;"Financiación del Terrorismo",'2. Identificación del Riesgo'!H36:H38&lt;&gt;"Corrupción en Trámites, OPAs y Consultas de Acceso a la Información Pública"),"No aplica")))</f>
        <v/>
      </c>
      <c r="D36" s="136" t="str">
        <f>IF(OR('2. Identificación del Riesgo'!H36:H38="Corrupción",'2. Identificación del Riesgo'!H36:H38="Lavado de Activos",'2. Identificación del Riesgo'!H36:H38="Financiación del Terrorismo",'2. Identificación del Riesgo'!H36:H38="Corrupción en Trámites, OPAs y Consultas de Acceso a la Información Pública"),'2. Identificación del Riesgo'!H36:H38,
IF('2. Identificación del Riesgo'!H36:H38="","",
IF(OR('2. Identificación del Riesgo'!H36:H38&lt;&gt;"Corrupción",'2. Identificación del Riesgo'!H36:H38&lt;&gt;"Lavado de Activos",'2. Identificación del Riesgo'!H36:H38&lt;&gt;"Financiación del Terrorismo",'2. Identificación del Riesgo'!H36:H38&lt;&gt;"Corrupción en Trámites, OPAs y Consultas de Acceso a la Información Pública"),"No aplica")))</f>
        <v/>
      </c>
      <c r="E36" s="69"/>
      <c r="F36" s="69"/>
      <c r="G36" s="69"/>
      <c r="H36" s="71"/>
      <c r="I36" s="71"/>
      <c r="J36" s="71"/>
      <c r="K36" s="55"/>
      <c r="L36" s="55"/>
      <c r="M36" s="55"/>
      <c r="N36" s="55"/>
      <c r="O36" s="55"/>
      <c r="P36" s="55"/>
      <c r="Q36" s="55"/>
      <c r="R36" s="50" t="str">
        <f t="shared" ref="R36" si="78">IF(AND(S36&gt;=0,S36&lt;=85),"Débil",
IF(AND(S36&gt;=86,S36&lt;=95),"Moderado",
IF(AND(S36&gt;=96,S36&lt;=100),"Fuerte","")))</f>
        <v/>
      </c>
      <c r="S36" s="50" t="str">
        <f>IF(AND(K36="",L36="",M36="",N36="",O36="",P36="",Q36=""),"",IF(OR(K36="",L36="",M36="",N36="",O36="",P36="",Q36=""),"Finalice la valoración del control para emitir su calificación",VLOOKUP(K36,Listas!$Z$1:$AA$17,2,FALSE)+VLOOKUP(L36,Listas!$Z$1:$AA$17,2,FALSE)+VLOOKUP(M36,Listas!$Z$1:$AA$17,2,FALSE)+VLOOKUP(N36,Listas!$Z$1:$AA$17,2,FALSE)+VLOOKUP(O36,Listas!$Z$1:$AA$17,2,FALSE)+VLOOKUP(P36,Listas!$Z$1:$AA$17,2,FALSE)+VLOOKUP(Q36,Listas!$Z$1:$AA$17,2,FALSE)))</f>
        <v/>
      </c>
      <c r="T36" s="50" t="str">
        <f t="shared" ref="T36" si="79">IF(OR(S36="",S36="Finalice la valoración del control para emitir su calificación"),"",IF(S36&lt;96,"Debe establecer un plan de acción en la hoja No. 7, que permita tener un control bien diseñado.","No debe establecer un plan de acción para mejorar el diseño del control."))</f>
        <v/>
      </c>
      <c r="U36" s="49"/>
      <c r="V36" s="50" t="str">
        <f t="shared" ref="V36" si="80">IFERROR(IF(OR(R36="",MID(U36,1,SEARCH(" =",U36:U36,1)-1)=""),"",
IF(AND(R36="Fuerte",MID(U36,1,SEARCH(" =",U36:U36,1)-1)="Fuerte"),"Fuerte",
IF(AND(R36="Moderado",MID(U36,1,SEARCH(" =",U36:U36,1)-1)="Moderado"),"Moderado",
IF(OR(R36="Débil",MID(U36,1,SEARCH(" =",U36:U36,1)-1)="Débil"),"Débil",
IF(OR(R36="Fuerte",MID(U36,1,SEARCH(" =",U36:U36,1)-1)="Moderado"),"Moderado",
IF(OR(R36="Moderado",MID(U36,1,SEARCH(" =",U36:U36,1)-1)="Fuerte"),"Moderado","")))))),"")</f>
        <v/>
      </c>
      <c r="W36" s="163" t="str">
        <f t="shared" ref="W36" si="81">IF(AND(S36="",S37="",S38=""),"",AVERAGE(S36:S38))</f>
        <v/>
      </c>
      <c r="X36" s="163" t="str">
        <f t="shared" ref="X36" si="82">IF(W36="","",
IF(W36=100,"Fuerte",
IF(W36&lt;50,"Débil",
IF(OR(W36&gt;=50,W36&lt;100),"Moderado",""))))</f>
        <v/>
      </c>
      <c r="Y36" s="166" t="str">
        <f t="shared" ref="Y36" si="83">IF(X36="","",IF(X36="Fuerte","NO","SI"))</f>
        <v/>
      </c>
      <c r="Z36" s="106"/>
      <c r="AA36" s="170" t="str">
        <f t="shared" ref="AA36" si="84">IF(OR(X36="",Z36=""),"",
IF(X36="Débil","No aplica desplazamiento por tener una solidez débil.",
IF(AND(X36="Fuerte",OR(Z36="El control ayuda a disminuir directamente tanto la probabilidad como el impacto.",Z36="El control ayuda a disminuir directamente la probabilidad e indirectamente el impacto.",Z36="El control ayuda a disminuir directamente la probabilidad y el impacto no disminuye.")),2,
IF(AND(X36="Fuerte",Z36="El control no disminuye la probabilidad y el impacto disminuye directamente."),0,
IF(AND(X36="Moderado",OR(Z36="El control ayuda a disminuir directamente tanto la probabilidad como el impacto.",Z36="El control ayuda a disminuir directamente la probabilidad e indirectamente el impacto.",Z36="El control ayuda a disminuir directamente la probabilidad y el impacto no disminuye.")),1,
IF(AND(X36="Moderado",Z36="El control no disminuye la probabilidad y el impacto disminuye directamente."),0,""))))))</f>
        <v/>
      </c>
      <c r="AB36" s="173" t="str">
        <f>IF(AND($D$36&lt;&gt;"Corrupción",$D$36&lt;&gt;"Lavado de Activos",$D$36&lt;&gt;"Financiación del Terrorismo",$D$36&lt;&gt;"Corrupción en Trámites, OPAs y Consultas de Acceso a la Información Pública"),"",
IF(OR($D$36="Corrupción",$D$36="Lavado de Activos",$D$36="Financiación del Terrorismo",$D$36="Corrupción en Trámites, OPAs y Consultas de Acceso a la Información Pública"),
IF(AA36="","",
IF(OR(AA36="No aplica desplazamiento por tener una solidez débil.",AA36=0),'2. Identificación del Riesgo'!$K$36,
IF(AND(X36="Fuerte",AA36=2,OR('2. Identificación del Riesgo'!$K$36="Rara vez",'2. Identificación del Riesgo'!$K$36="Improbable",'2. Identificación del Riesgo'!$K$36="Posible")),"Rara vez",
IF(AND(X36="Fuerte",AA36=2,'2. Identificación del Riesgo'!$K$36="Probable"),"Improbable",
IF(AND(X36="Fuerte",AA36=2,'2. Identificación del Riesgo'!$K$36="Casi seguro"),"Posible",
IF(AND(X36="Moderado",AA36=1,OR('2. Identificación del Riesgo'!$K$36="Rara vez",'2. Identificación del Riesgo'!$K$36="Improbable")),"Rara vez",
IF(AND(X36="Moderado",AA36=1,'2. Identificación del Riesgo'!$K$36="Posible"),"Improbable",
IF(AND(X36="Moderado",AA36=1,'2. Identificación del Riesgo'!$K$36="Probable"),"Posible",
IF(AND(X36="Moderado",AA36=1,'2. Identificación del Riesgo'!$K$36="Casi seguro"),"Probable","")))))))))))</f>
        <v/>
      </c>
      <c r="AC36" s="3"/>
      <c r="AD36" s="3"/>
      <c r="AE36" s="3"/>
      <c r="AF36" s="3"/>
      <c r="AG36" s="3"/>
      <c r="AH36" s="3"/>
      <c r="AI36" s="3"/>
      <c r="AJ36" s="3"/>
      <c r="AK36" s="3"/>
      <c r="AL36" s="3"/>
      <c r="AM36" s="3"/>
      <c r="AN36" s="3"/>
      <c r="AO36" s="3"/>
      <c r="AP36" s="3"/>
      <c r="AQ36" s="3"/>
      <c r="AR36" s="3"/>
    </row>
    <row r="37" spans="1:44" ht="45.75" customHeight="1" x14ac:dyDescent="0.3">
      <c r="A37" s="113"/>
      <c r="B37" s="156"/>
      <c r="C37" s="136"/>
      <c r="D37" s="136"/>
      <c r="E37" s="69"/>
      <c r="F37" s="69"/>
      <c r="G37" s="69"/>
      <c r="H37" s="71"/>
      <c r="I37" s="71"/>
      <c r="J37" s="71"/>
      <c r="K37" s="55"/>
      <c r="L37" s="55"/>
      <c r="M37" s="55"/>
      <c r="N37" s="55"/>
      <c r="O37" s="55"/>
      <c r="P37" s="55"/>
      <c r="Q37" s="55"/>
      <c r="R37" s="50" t="str">
        <f t="shared" ref="R37:R38" si="85">IF(AND(S37&gt;=0,S37&lt;=85),"Débil",
IF(AND(S37&gt;=86,S37&lt;=95),"Moderado",
IF(AND(S37&gt;=96,S37&lt;=100),"Fuerte","")))</f>
        <v/>
      </c>
      <c r="S37" s="50" t="str">
        <f>IF(AND(K37="",L37="",M37="",N37="",O37="",P37="",Q37=""),"",IF(OR(K37="",L37="",M37="",N37="",O37="",P37="",Q37=""),"Finalice la valoración del control para emitir su calificación",VLOOKUP(K37,Listas!$Z$1:$AA$17,2,FALSE)+VLOOKUP(L37,Listas!$Z$1:$AA$17,2,FALSE)+VLOOKUP(M37,Listas!$Z$1:$AA$17,2,FALSE)+VLOOKUP(N37,Listas!$Z$1:$AA$17,2,FALSE)+VLOOKUP(O37,Listas!$Z$1:$AA$17,2,FALSE)+VLOOKUP(P37,Listas!$Z$1:$AA$17,2,FALSE)+VLOOKUP(Q37,Listas!$Z$1:$AA$17,2,FALSE)))</f>
        <v/>
      </c>
      <c r="T37" s="50" t="str">
        <f t="shared" ref="T37:T38" si="86">IF(OR(S37="",S37="Finalice la valoración del control para emitir su calificación"),"",IF(S37&lt;96,"Debe establecer un plan de acción en la hoja No. 7, que permita tener un control bien diseñado.","No debe establecer un plan de acción para mejorar el diseño del control."))</f>
        <v/>
      </c>
      <c r="U37" s="49"/>
      <c r="V37" s="50" t="str">
        <f t="shared" ref="V37:V38" si="87">IFERROR(IF(OR(R37="",MID(U37,1,SEARCH(" =",U37:U37,1)-1)=""),"",
IF(AND(R37="Fuerte",MID(U37,1,SEARCH(" =",U37:U37,1)-1)="Fuerte"),"Fuerte",
IF(AND(R37="Moderado",MID(U37,1,SEARCH(" =",U37:U37,1)-1)="Moderado"),"Moderado",
IF(OR(R37="Débil",MID(U37,1,SEARCH(" =",U37:U37,1)-1)="Débil"),"Débil",
IF(OR(R37="Fuerte",MID(U37,1,SEARCH(" =",U37:U37,1)-1)="Moderado"),"Moderado",
IF(OR(R37="Moderado",MID(U37,1,SEARCH(" =",U37:U37,1)-1)="Fuerte"),"Moderado","")))))),"")</f>
        <v/>
      </c>
      <c r="W37" s="164"/>
      <c r="X37" s="164"/>
      <c r="Y37" s="167"/>
      <c r="Z37" s="107"/>
      <c r="AA37" s="171"/>
      <c r="AB37" s="174"/>
    </row>
    <row r="38" spans="1:44" ht="45.75" customHeight="1" x14ac:dyDescent="0.3">
      <c r="A38" s="113"/>
      <c r="B38" s="156"/>
      <c r="C38" s="136"/>
      <c r="D38" s="136"/>
      <c r="E38" s="69"/>
      <c r="F38" s="69"/>
      <c r="G38" s="69"/>
      <c r="H38" s="71"/>
      <c r="I38" s="71"/>
      <c r="J38" s="71"/>
      <c r="K38" s="55"/>
      <c r="L38" s="55"/>
      <c r="M38" s="55"/>
      <c r="N38" s="55"/>
      <c r="O38" s="55"/>
      <c r="P38" s="55"/>
      <c r="Q38" s="55"/>
      <c r="R38" s="50" t="str">
        <f t="shared" si="85"/>
        <v/>
      </c>
      <c r="S38" s="50" t="str">
        <f>IF(AND(K38="",L38="",M38="",N38="",O38="",P38="",Q38=""),"",IF(OR(K38="",L38="",M38="",N38="",O38="",P38="",Q38=""),"Finalice la valoración del control para emitir su calificación",VLOOKUP(K38,Listas!$Z$1:$AA$17,2,FALSE)+VLOOKUP(L38,Listas!$Z$1:$AA$17,2,FALSE)+VLOOKUP(M38,Listas!$Z$1:$AA$17,2,FALSE)+VLOOKUP(N38,Listas!$Z$1:$AA$17,2,FALSE)+VLOOKUP(O38,Listas!$Z$1:$AA$17,2,FALSE)+VLOOKUP(P38,Listas!$Z$1:$AA$17,2,FALSE)+VLOOKUP(Q38,Listas!$Z$1:$AA$17,2,FALSE)))</f>
        <v/>
      </c>
      <c r="T38" s="50" t="str">
        <f t="shared" si="86"/>
        <v/>
      </c>
      <c r="U38" s="49"/>
      <c r="V38" s="50" t="str">
        <f t="shared" si="87"/>
        <v/>
      </c>
      <c r="W38" s="165"/>
      <c r="X38" s="165"/>
      <c r="Y38" s="168"/>
      <c r="Z38" s="108"/>
      <c r="AA38" s="172"/>
      <c r="AB38" s="175"/>
    </row>
    <row r="39" spans="1:44" ht="45.75" customHeight="1" x14ac:dyDescent="0.3">
      <c r="A39" s="113">
        <v>11</v>
      </c>
      <c r="B39" s="156" t="str">
        <f>IF(OR('2. Identificación del Riesgo'!H39:H41="Corrupción",'2. Identificación del Riesgo'!H39:H41="Lavado de Activos",'2. Identificación del Riesgo'!H39:H41="Financiación del Terrorismo",'2. Identificación del Riesgo'!H39:H41="Corrupción en Trámites, OPAs y Consultas de Acceso a la Información Pública"),'2. Identificación del Riesgo'!B39:B41,
IF('2. Identificación del Riesgo'!H39:H41="","",
IF(OR('2. Identificación del Riesgo'!H39:H41&lt;&gt;"Corrupción",'2. Identificación del Riesgo'!H39:H41&lt;&gt;"Lavado de Activos",'2. Identificación del Riesgo'!H39:H41&lt;&gt;"Financiación del Terrorismo",'2. Identificación del Riesgo'!H39:H41&lt;&gt;"Corrupción en Trámites, OPAs y Consultas de Acceso a la Información Pública"),"No aplica")))</f>
        <v/>
      </c>
      <c r="C39" s="136" t="str">
        <f>IF(OR('2. Identificación del Riesgo'!H39:H41="Corrupción",'2. Identificación del Riesgo'!H39:H41="Lavado de Activos",'2. Identificación del Riesgo'!H39:H41="Financiación del Terrorismo",'2. Identificación del Riesgo'!H39:H41="Corrupción en Trámites, OPAs y Consultas de Acceso a la Información Pública"),'2. Identificación del Riesgo'!G39:G41,
IF('2. Identificación del Riesgo'!H39:H41="","",
IF(OR('2. Identificación del Riesgo'!H39:H41&lt;&gt;"Corrupción",'2. Identificación del Riesgo'!H39:H41&lt;&gt;"Lavado de Activos",'2. Identificación del Riesgo'!H39:H41&lt;&gt;"Financiación del Terrorismo",'2. Identificación del Riesgo'!H39:H41&lt;&gt;"Corrupción en Trámites, OPAs y Consultas de Acceso a la Información Pública"),"No aplica")))</f>
        <v/>
      </c>
      <c r="D39" s="136" t="str">
        <f>IF(OR('2. Identificación del Riesgo'!H39:H41="Corrupción",'2. Identificación del Riesgo'!H39:H41="Lavado de Activos",'2. Identificación del Riesgo'!H39:H41="Financiación del Terrorismo",'2. Identificación del Riesgo'!H39:H41="Corrupción en Trámites, OPAs y Consultas de Acceso a la Información Pública"),'2. Identificación del Riesgo'!H39:H41,
IF('2. Identificación del Riesgo'!H39:H41="","",
IF(OR('2. Identificación del Riesgo'!H39:H41&lt;&gt;"Corrupción",'2. Identificación del Riesgo'!H39:H41&lt;&gt;"Lavado de Activos",'2. Identificación del Riesgo'!H39:H41&lt;&gt;"Financiación del Terrorismo",'2. Identificación del Riesgo'!H39:H41&lt;&gt;"Corrupción en Trámites, OPAs y Consultas de Acceso a la Información Pública"),"No aplica")))</f>
        <v/>
      </c>
      <c r="E39" s="69"/>
      <c r="F39" s="69"/>
      <c r="G39" s="69"/>
      <c r="H39" s="71"/>
      <c r="I39" s="71"/>
      <c r="J39" s="71"/>
      <c r="K39" s="55"/>
      <c r="L39" s="55"/>
      <c r="M39" s="55"/>
      <c r="N39" s="55"/>
      <c r="O39" s="55"/>
      <c r="P39" s="55"/>
      <c r="Q39" s="55"/>
      <c r="R39" s="50" t="str">
        <f t="shared" ref="R39" si="88">IF(AND(S39&gt;=0,S39&lt;=85),"Débil",
IF(AND(S39&gt;=86,S39&lt;=95),"Moderado",
IF(AND(S39&gt;=96,S39&lt;=100),"Fuerte","")))</f>
        <v/>
      </c>
      <c r="S39" s="50" t="str">
        <f>IF(AND(K39="",L39="",M39="",N39="",O39="",P39="",Q39=""),"",IF(OR(K39="",L39="",M39="",N39="",O39="",P39="",Q39=""),"Finalice la valoración del control para emitir su calificación",VLOOKUP(K39,Listas!$Z$1:$AA$17,2,FALSE)+VLOOKUP(L39,Listas!$Z$1:$AA$17,2,FALSE)+VLOOKUP(M39,Listas!$Z$1:$AA$17,2,FALSE)+VLOOKUP(N39,Listas!$Z$1:$AA$17,2,FALSE)+VLOOKUP(O39,Listas!$Z$1:$AA$17,2,FALSE)+VLOOKUP(P39,Listas!$Z$1:$AA$17,2,FALSE)+VLOOKUP(Q39,Listas!$Z$1:$AA$17,2,FALSE)))</f>
        <v/>
      </c>
      <c r="T39" s="50" t="str">
        <f t="shared" ref="T39" si="89">IF(OR(S39="",S39="Finalice la valoración del control para emitir su calificación"),"",IF(S39&lt;96,"Debe establecer un plan de acción en la hoja No. 7, que permita tener un control bien diseñado.","No debe establecer un plan de acción para mejorar el diseño del control."))</f>
        <v/>
      </c>
      <c r="U39" s="49"/>
      <c r="V39" s="50" t="str">
        <f t="shared" ref="V39" si="90">IFERROR(IF(OR(R39="",MID(U39,1,SEARCH(" =",U39:U39,1)-1)=""),"",
IF(AND(R39="Fuerte",MID(U39,1,SEARCH(" =",U39:U39,1)-1)="Fuerte"),"Fuerte",
IF(AND(R39="Moderado",MID(U39,1,SEARCH(" =",U39:U39,1)-1)="Moderado"),"Moderado",
IF(OR(R39="Débil",MID(U39,1,SEARCH(" =",U39:U39,1)-1)="Débil"),"Débil",
IF(OR(R39="Fuerte",MID(U39,1,SEARCH(" =",U39:U39,1)-1)="Moderado"),"Moderado",
IF(OR(R39="Moderado",MID(U39,1,SEARCH(" =",U39:U39,1)-1)="Fuerte"),"Moderado","")))))),"")</f>
        <v/>
      </c>
      <c r="W39" s="163" t="str">
        <f t="shared" ref="W39" si="91">IF(AND(S39="",S40="",S41=""),"",AVERAGE(S39:S41))</f>
        <v/>
      </c>
      <c r="X39" s="163" t="str">
        <f t="shared" ref="X39" si="92">IF(W39="","",
IF(W39=100,"Fuerte",
IF(W39&lt;50,"Débil",
IF(OR(W39&gt;=50,W39&lt;100),"Moderado",""))))</f>
        <v/>
      </c>
      <c r="Y39" s="166" t="str">
        <f t="shared" ref="Y39" si="93">IF(X39="","",IF(X39="Fuerte","NO","SI"))</f>
        <v/>
      </c>
      <c r="Z39" s="106"/>
      <c r="AA39" s="170" t="str">
        <f t="shared" ref="AA39" si="94">IF(OR(X39="",Z39=""),"",
IF(X39="Débil","No aplica desplazamiento por tener una solidez débil.",
IF(AND(X39="Fuerte",OR(Z39="El control ayuda a disminuir directamente tanto la probabilidad como el impacto.",Z39="El control ayuda a disminuir directamente la probabilidad e indirectamente el impacto.",Z39="El control ayuda a disminuir directamente la probabilidad y el impacto no disminuye.")),2,
IF(AND(X39="Fuerte",Z39="El control no disminuye la probabilidad y el impacto disminuye directamente."),0,
IF(AND(X39="Moderado",OR(Z39="El control ayuda a disminuir directamente tanto la probabilidad como el impacto.",Z39="El control ayuda a disminuir directamente la probabilidad e indirectamente el impacto.",Z39="El control ayuda a disminuir directamente la probabilidad y el impacto no disminuye.")),1,
IF(AND(X39="Moderado",Z39="El control no disminuye la probabilidad y el impacto disminuye directamente."),0,""))))))</f>
        <v/>
      </c>
      <c r="AB39" s="173" t="str">
        <f>IF(AND($D$39&lt;&gt;"Corrupción",$D$39&lt;&gt;"Lavado de Activos",$D$39&lt;&gt;"Financiación del Terrorismo",$D$39&lt;&gt;"Corrupción en Trámites, OPAs y Consultas de Acceso a la Información Pública"),"",
IF(OR($D$39="Corrupción",$D$39="Lavado de Activos",$D$39="Financiación del Terrorismo",$D$39="Corrupción en Trámites, OPAs y Consultas de Acceso a la Información Pública"),
IF(AA39="","",
IF(OR(AA39="No aplica desplazamiento por tener una solidez débil.",AA39=0),'2. Identificación del Riesgo'!$K$39,
IF(AND(X39="Fuerte",AA39=2,OR('2. Identificación del Riesgo'!$K$39="Rara vez",'2. Identificación del Riesgo'!$K$39="Improbable",'2. Identificación del Riesgo'!$K$39="Posible")),"Rara vez",
IF(AND(X39="Fuerte",AA39=2,'2. Identificación del Riesgo'!$K$39="Probable"),"Improbable",
IF(AND(X39="Fuerte",AA39=2,'2. Identificación del Riesgo'!$K$39="Casi seguro"),"Posible",
IF(AND(X39="Moderado",AA39=1,OR('2. Identificación del Riesgo'!$K$39="Rara vez",'2. Identificación del Riesgo'!$K$39="Improbable")),"Rara vez",
IF(AND(X39="Moderado",AA39=1,'2. Identificación del Riesgo'!$K$39="Posible"),"Improbable",
IF(AND(X39="Moderado",AA39=1,'2. Identificación del Riesgo'!$K$39="Probable"),"Posible",
IF(AND(X39="Moderado",AA39=1,'2. Identificación del Riesgo'!$K$39="Casi seguro"),"Probable","")))))))))))</f>
        <v/>
      </c>
      <c r="AC39" s="3"/>
      <c r="AD39" s="3"/>
      <c r="AE39" s="3"/>
      <c r="AF39" s="3"/>
      <c r="AG39" s="3"/>
      <c r="AH39" s="3"/>
      <c r="AI39" s="3"/>
      <c r="AJ39" s="3"/>
      <c r="AK39" s="3"/>
      <c r="AL39" s="3"/>
      <c r="AM39" s="3"/>
      <c r="AN39" s="3"/>
      <c r="AO39" s="3"/>
      <c r="AP39" s="3"/>
      <c r="AQ39" s="3"/>
      <c r="AR39" s="3"/>
    </row>
    <row r="40" spans="1:44" ht="45.75" customHeight="1" x14ac:dyDescent="0.3">
      <c r="A40" s="113"/>
      <c r="B40" s="156"/>
      <c r="C40" s="136"/>
      <c r="D40" s="136"/>
      <c r="E40" s="69"/>
      <c r="F40" s="69"/>
      <c r="G40" s="69"/>
      <c r="H40" s="71"/>
      <c r="I40" s="71"/>
      <c r="J40" s="71"/>
      <c r="K40" s="55"/>
      <c r="L40" s="55"/>
      <c r="M40" s="55"/>
      <c r="N40" s="55"/>
      <c r="O40" s="55"/>
      <c r="P40" s="55"/>
      <c r="Q40" s="55"/>
      <c r="R40" s="50" t="str">
        <f t="shared" ref="R40:R41" si="95">IF(AND(S40&gt;=0,S40&lt;=85),"Débil",
IF(AND(S40&gt;=86,S40&lt;=95),"Moderado",
IF(AND(S40&gt;=96,S40&lt;=100),"Fuerte","")))</f>
        <v/>
      </c>
      <c r="S40" s="50" t="str">
        <f>IF(AND(K40="",L40="",M40="",N40="",O40="",P40="",Q40=""),"",IF(OR(K40="",L40="",M40="",N40="",O40="",P40="",Q40=""),"Finalice la valoración del control para emitir su calificación",VLOOKUP(K40,Listas!$Z$1:$AA$17,2,FALSE)+VLOOKUP(L40,Listas!$Z$1:$AA$17,2,FALSE)+VLOOKUP(M40,Listas!$Z$1:$AA$17,2,FALSE)+VLOOKUP(N40,Listas!$Z$1:$AA$17,2,FALSE)+VLOOKUP(O40,Listas!$Z$1:$AA$17,2,FALSE)+VLOOKUP(P40,Listas!$Z$1:$AA$17,2,FALSE)+VLOOKUP(Q40,Listas!$Z$1:$AA$17,2,FALSE)))</f>
        <v/>
      </c>
      <c r="T40" s="50" t="str">
        <f t="shared" ref="T40:T41" si="96">IF(OR(S40="",S40="Finalice la valoración del control para emitir su calificación"),"",IF(S40&lt;96,"Debe establecer un plan de acción en la hoja No. 7, que permita tener un control bien diseñado.","No debe establecer un plan de acción para mejorar el diseño del control."))</f>
        <v/>
      </c>
      <c r="U40" s="49"/>
      <c r="V40" s="50" t="str">
        <f t="shared" ref="V40:V41" si="97">IFERROR(IF(OR(R40="",MID(U40,1,SEARCH(" =",U40:U40,1)-1)=""),"",
IF(AND(R40="Fuerte",MID(U40,1,SEARCH(" =",U40:U40,1)-1)="Fuerte"),"Fuerte",
IF(AND(R40="Moderado",MID(U40,1,SEARCH(" =",U40:U40,1)-1)="Moderado"),"Moderado",
IF(OR(R40="Débil",MID(U40,1,SEARCH(" =",U40:U40,1)-1)="Débil"),"Débil",
IF(OR(R40="Fuerte",MID(U40,1,SEARCH(" =",U40:U40,1)-1)="Moderado"),"Moderado",
IF(OR(R40="Moderado",MID(U40,1,SEARCH(" =",U40:U40,1)-1)="Fuerte"),"Moderado","")))))),"")</f>
        <v/>
      </c>
      <c r="W40" s="164"/>
      <c r="X40" s="164"/>
      <c r="Y40" s="167"/>
      <c r="Z40" s="107"/>
      <c r="AA40" s="171"/>
      <c r="AB40" s="174"/>
    </row>
    <row r="41" spans="1:44" ht="45.75" customHeight="1" x14ac:dyDescent="0.3">
      <c r="A41" s="113"/>
      <c r="B41" s="156"/>
      <c r="C41" s="136"/>
      <c r="D41" s="136"/>
      <c r="E41" s="69"/>
      <c r="F41" s="69"/>
      <c r="G41" s="69"/>
      <c r="H41" s="71"/>
      <c r="I41" s="71"/>
      <c r="J41" s="71"/>
      <c r="K41" s="55"/>
      <c r="L41" s="55"/>
      <c r="M41" s="55"/>
      <c r="N41" s="55"/>
      <c r="O41" s="55"/>
      <c r="P41" s="55"/>
      <c r="Q41" s="55"/>
      <c r="R41" s="50" t="str">
        <f t="shared" si="95"/>
        <v/>
      </c>
      <c r="S41" s="50" t="str">
        <f>IF(AND(K41="",L41="",M41="",N41="",O41="",P41="",Q41=""),"",IF(OR(K41="",L41="",M41="",N41="",O41="",P41="",Q41=""),"Finalice la valoración del control para emitir su calificación",VLOOKUP(K41,Listas!$Z$1:$AA$17,2,FALSE)+VLOOKUP(L41,Listas!$Z$1:$AA$17,2,FALSE)+VLOOKUP(M41,Listas!$Z$1:$AA$17,2,FALSE)+VLOOKUP(N41,Listas!$Z$1:$AA$17,2,FALSE)+VLOOKUP(O41,Listas!$Z$1:$AA$17,2,FALSE)+VLOOKUP(P41,Listas!$Z$1:$AA$17,2,FALSE)+VLOOKUP(Q41,Listas!$Z$1:$AA$17,2,FALSE)))</f>
        <v/>
      </c>
      <c r="T41" s="50" t="str">
        <f t="shared" si="96"/>
        <v/>
      </c>
      <c r="U41" s="49"/>
      <c r="V41" s="50" t="str">
        <f t="shared" si="97"/>
        <v/>
      </c>
      <c r="W41" s="165"/>
      <c r="X41" s="165"/>
      <c r="Y41" s="168"/>
      <c r="Z41" s="108"/>
      <c r="AA41" s="172"/>
      <c r="AB41" s="175"/>
    </row>
    <row r="42" spans="1:44" ht="45.75" customHeight="1" x14ac:dyDescent="0.3">
      <c r="A42" s="113">
        <v>12</v>
      </c>
      <c r="B42" s="156" t="str">
        <f>IF(OR('2. Identificación del Riesgo'!H42:H44="Corrupción",'2. Identificación del Riesgo'!H42:H44="Lavado de Activos",'2. Identificación del Riesgo'!H42:H44="Financiación del Terrorismo",'2. Identificación del Riesgo'!H42:H44="Corrupción en Trámites, OPAs y Consultas de Acceso a la Información Pública"),'2. Identificación del Riesgo'!B42:B44,
IF('2. Identificación del Riesgo'!H42:H44="","",
IF(OR('2. Identificación del Riesgo'!H42:H44&lt;&gt;"Corrupción",'2. Identificación del Riesgo'!H42:H44&lt;&gt;"Lavado de Activos",'2. Identificación del Riesgo'!H42:H44&lt;&gt;"Financiación del Terrorismo",'2. Identificación del Riesgo'!H42:H44&lt;&gt;"Corrupción en Trámites, OPAs y Consultas de Acceso a la Información Pública"),"No aplica")))</f>
        <v/>
      </c>
      <c r="C42" s="136" t="str">
        <f>IF(OR('2. Identificación del Riesgo'!H42:H44="Corrupción",'2. Identificación del Riesgo'!H42:H44="Lavado de Activos",'2. Identificación del Riesgo'!H42:H44="Financiación del Terrorismo",'2. Identificación del Riesgo'!H42:H44="Corrupción en Trámites, OPAs y Consultas de Acceso a la Información Pública"),'2. Identificación del Riesgo'!G42:G44,
IF('2. Identificación del Riesgo'!H42:H44="","",
IF(OR('2. Identificación del Riesgo'!H42:H44&lt;&gt;"Corrupción",'2. Identificación del Riesgo'!H42:H44&lt;&gt;"Lavado de Activos",'2. Identificación del Riesgo'!H42:H44&lt;&gt;"Financiación del Terrorismo",'2. Identificación del Riesgo'!H42:H44&lt;&gt;"Corrupción en Trámites, OPAs y Consultas de Acceso a la Información Pública"),"No aplica")))</f>
        <v/>
      </c>
      <c r="D42" s="136" t="str">
        <f>IF(OR('2. Identificación del Riesgo'!H42:H44="Corrupción",'2. Identificación del Riesgo'!H42:H44="Lavado de Activos",'2. Identificación del Riesgo'!H42:H44="Financiación del Terrorismo",'2. Identificación del Riesgo'!H42:H44="Corrupción en Trámites, OPAs y Consultas de Acceso a la Información Pública"),'2. Identificación del Riesgo'!H42:H44,
IF('2. Identificación del Riesgo'!H42:H44="","",
IF(OR('2. Identificación del Riesgo'!H42:H44&lt;&gt;"Corrupción",'2. Identificación del Riesgo'!H42:H44&lt;&gt;"Lavado de Activos",'2. Identificación del Riesgo'!H42:H44&lt;&gt;"Financiación del Terrorismo",'2. Identificación del Riesgo'!H42:H44&lt;&gt;"Corrupción en Trámites, OPAs y Consultas de Acceso a la Información Pública"),"No aplica")))</f>
        <v/>
      </c>
      <c r="E42" s="69"/>
      <c r="F42" s="69"/>
      <c r="G42" s="69"/>
      <c r="H42" s="71"/>
      <c r="I42" s="71"/>
      <c r="J42" s="71"/>
      <c r="K42" s="55"/>
      <c r="L42" s="55"/>
      <c r="M42" s="55"/>
      <c r="N42" s="55"/>
      <c r="O42" s="55"/>
      <c r="P42" s="55"/>
      <c r="Q42" s="55"/>
      <c r="R42" s="50" t="str">
        <f t="shared" ref="R42" si="98">IF(AND(S42&gt;=0,S42&lt;=85),"Débil",
IF(AND(S42&gt;=86,S42&lt;=95),"Moderado",
IF(AND(S42&gt;=96,S42&lt;=100),"Fuerte","")))</f>
        <v/>
      </c>
      <c r="S42" s="50" t="str">
        <f>IF(AND(K42="",L42="",M42="",N42="",O42="",P42="",Q42=""),"",IF(OR(K42="",L42="",M42="",N42="",O42="",P42="",Q42=""),"Finalice la valoración del control para emitir su calificación",VLOOKUP(K42,Listas!$Z$1:$AA$17,2,FALSE)+VLOOKUP(L42,Listas!$Z$1:$AA$17,2,FALSE)+VLOOKUP(M42,Listas!$Z$1:$AA$17,2,FALSE)+VLOOKUP(N42,Listas!$Z$1:$AA$17,2,FALSE)+VLOOKUP(O42,Listas!$Z$1:$AA$17,2,FALSE)+VLOOKUP(P42,Listas!$Z$1:$AA$17,2,FALSE)+VLOOKUP(Q42,Listas!$Z$1:$AA$17,2,FALSE)))</f>
        <v/>
      </c>
      <c r="T42" s="50" t="str">
        <f t="shared" ref="T42" si="99">IF(OR(S42="",S42="Finalice la valoración del control para emitir su calificación"),"",IF(S42&lt;96,"Debe establecer un plan de acción en la hoja No. 7, que permita tener un control bien diseñado.","No debe establecer un plan de acción para mejorar el diseño del control."))</f>
        <v/>
      </c>
      <c r="U42" s="49"/>
      <c r="V42" s="50" t="str">
        <f t="shared" ref="V42" si="100">IFERROR(IF(OR(R42="",MID(U42,1,SEARCH(" =",U42:U42,1)-1)=""),"",
IF(AND(R42="Fuerte",MID(U42,1,SEARCH(" =",U42:U42,1)-1)="Fuerte"),"Fuerte",
IF(AND(R42="Moderado",MID(U42,1,SEARCH(" =",U42:U42,1)-1)="Moderado"),"Moderado",
IF(OR(R42="Débil",MID(U42,1,SEARCH(" =",U42:U42,1)-1)="Débil"),"Débil",
IF(OR(R42="Fuerte",MID(U42,1,SEARCH(" =",U42:U42,1)-1)="Moderado"),"Moderado",
IF(OR(R42="Moderado",MID(U42,1,SEARCH(" =",U42:U42,1)-1)="Fuerte"),"Moderado","")))))),"")</f>
        <v/>
      </c>
      <c r="W42" s="163" t="str">
        <f t="shared" ref="W42" si="101">IF(AND(S42="",S43="",S44=""),"",AVERAGE(S42:S44))</f>
        <v/>
      </c>
      <c r="X42" s="163" t="str">
        <f t="shared" ref="X42" si="102">IF(W42="","",
IF(W42=100,"Fuerte",
IF(W42&lt;50,"Débil",
IF(OR(W42&gt;=50,W42&lt;100),"Moderado",""))))</f>
        <v/>
      </c>
      <c r="Y42" s="166" t="str">
        <f t="shared" ref="Y42" si="103">IF(X42="","",IF(X42="Fuerte","NO","SI"))</f>
        <v/>
      </c>
      <c r="Z42" s="106"/>
      <c r="AA42" s="170" t="str">
        <f t="shared" ref="AA42" si="104">IF(OR(X42="",Z42=""),"",
IF(X42="Débil","No aplica desplazamiento por tener una solidez débil.",
IF(AND(X42="Fuerte",OR(Z42="El control ayuda a disminuir directamente tanto la probabilidad como el impacto.",Z42="El control ayuda a disminuir directamente la probabilidad e indirectamente el impacto.",Z42="El control ayuda a disminuir directamente la probabilidad y el impacto no disminuye.")),2,
IF(AND(X42="Fuerte",Z42="El control no disminuye la probabilidad y el impacto disminuye directamente."),0,
IF(AND(X42="Moderado",OR(Z42="El control ayuda a disminuir directamente tanto la probabilidad como el impacto.",Z42="El control ayuda a disminuir directamente la probabilidad e indirectamente el impacto.",Z42="El control ayuda a disminuir directamente la probabilidad y el impacto no disminuye.")),1,
IF(AND(X42="Moderado",Z42="El control no disminuye la probabilidad y el impacto disminuye directamente."),0,""))))))</f>
        <v/>
      </c>
      <c r="AB42" s="173" t="str">
        <f>IF(AND($D$42&lt;&gt;"Corrupción",$D$42&lt;&gt;"Lavado de Activos",$D$42&lt;&gt;"Financiación del Terrorismo",$D$42&lt;&gt;"Corrupción en Trámites, OPAs y Consultas de Acceso a la Información Pública"),"",
IF(OR($D$42="Corrupción",$D$42="Lavado de Activos",$D$42="Financiación del Terrorismo",$D$42="Corrupción en Trámites, OPAs y Consultas de Acceso a la Información Pública"),
IF(AA42="","",
IF(OR(AA42="No aplica desplazamiento por tener una solidez débil.",AA42=0),'2. Identificación del Riesgo'!$K$42,
IF(AND(X42="Fuerte",AA42=2,OR('2. Identificación del Riesgo'!$K$42="Rara vez",'2. Identificación del Riesgo'!$K$42="Improbable",'2. Identificación del Riesgo'!$K$42="Posible")),"Rara vez",
IF(AND(X42="Fuerte",AA42=2,'2. Identificación del Riesgo'!$K$42="Probable"),"Improbable",
IF(AND(X42="Fuerte",AA42=2,'2. Identificación del Riesgo'!$K$42="Casi seguro"),"Posible",
IF(AND(X42="Moderado",AA42=1,OR('2. Identificación del Riesgo'!$K$42="Rara vez",'2. Identificación del Riesgo'!$K$42="Improbable")),"Rara vez",
IF(AND(X42="Moderado",AA42=1,'2. Identificación del Riesgo'!$K$42="Posible"),"Improbable",
IF(AND(X42="Moderado",AA42=1,'2. Identificación del Riesgo'!$K$42="Probable"),"Posible",
IF(AND(X42="Moderado",AA42=1,'2. Identificación del Riesgo'!$K$42="Casi seguro"),"Probable","")))))))))))</f>
        <v/>
      </c>
      <c r="AC42" s="3"/>
      <c r="AD42" s="3"/>
      <c r="AE42" s="3"/>
      <c r="AF42" s="3"/>
      <c r="AG42" s="3"/>
      <c r="AH42" s="3"/>
      <c r="AI42" s="3"/>
      <c r="AJ42" s="3"/>
      <c r="AK42" s="3"/>
      <c r="AL42" s="3"/>
      <c r="AM42" s="3"/>
      <c r="AN42" s="3"/>
      <c r="AO42" s="3"/>
      <c r="AP42" s="3"/>
      <c r="AQ42" s="3"/>
      <c r="AR42" s="3"/>
    </row>
    <row r="43" spans="1:44" ht="45.75" customHeight="1" x14ac:dyDescent="0.3">
      <c r="A43" s="113"/>
      <c r="B43" s="156"/>
      <c r="C43" s="136"/>
      <c r="D43" s="136"/>
      <c r="E43" s="69"/>
      <c r="F43" s="69"/>
      <c r="G43" s="69"/>
      <c r="H43" s="71"/>
      <c r="I43" s="71"/>
      <c r="J43" s="71"/>
      <c r="K43" s="55"/>
      <c r="L43" s="55"/>
      <c r="M43" s="55"/>
      <c r="N43" s="55"/>
      <c r="O43" s="55"/>
      <c r="P43" s="55"/>
      <c r="Q43" s="55"/>
      <c r="R43" s="50" t="str">
        <f t="shared" ref="R43:R44" si="105">IF(AND(S43&gt;=0,S43&lt;=85),"Débil",
IF(AND(S43&gt;=86,S43&lt;=95),"Moderado",
IF(AND(S43&gt;=96,S43&lt;=100),"Fuerte","")))</f>
        <v/>
      </c>
      <c r="S43" s="50" t="str">
        <f>IF(AND(K43="",L43="",M43="",N43="",O43="",P43="",Q43=""),"",IF(OR(K43="",L43="",M43="",N43="",O43="",P43="",Q43=""),"Finalice la valoración del control para emitir su calificación",VLOOKUP(K43,Listas!$Z$1:$AA$17,2,FALSE)+VLOOKUP(L43,Listas!$Z$1:$AA$17,2,FALSE)+VLOOKUP(M43,Listas!$Z$1:$AA$17,2,FALSE)+VLOOKUP(N43,Listas!$Z$1:$AA$17,2,FALSE)+VLOOKUP(O43,Listas!$Z$1:$AA$17,2,FALSE)+VLOOKUP(P43,Listas!$Z$1:$AA$17,2,FALSE)+VLOOKUP(Q43,Listas!$Z$1:$AA$17,2,FALSE)))</f>
        <v/>
      </c>
      <c r="T43" s="50" t="str">
        <f t="shared" ref="T43:T44" si="106">IF(OR(S43="",S43="Finalice la valoración del control para emitir su calificación"),"",IF(S43&lt;96,"Debe establecer un plan de acción en la hoja No. 7, que permita tener un control bien diseñado.","No debe establecer un plan de acción para mejorar el diseño del control."))</f>
        <v/>
      </c>
      <c r="U43" s="49"/>
      <c r="V43" s="50" t="str">
        <f t="shared" ref="V43:V44" si="107">IFERROR(IF(OR(R43="",MID(U43,1,SEARCH(" =",U43:U43,1)-1)=""),"",
IF(AND(R43="Fuerte",MID(U43,1,SEARCH(" =",U43:U43,1)-1)="Fuerte"),"Fuerte",
IF(AND(R43="Moderado",MID(U43,1,SEARCH(" =",U43:U43,1)-1)="Moderado"),"Moderado",
IF(OR(R43="Débil",MID(U43,1,SEARCH(" =",U43:U43,1)-1)="Débil"),"Débil",
IF(OR(R43="Fuerte",MID(U43,1,SEARCH(" =",U43:U43,1)-1)="Moderado"),"Moderado",
IF(OR(R43="Moderado",MID(U43,1,SEARCH(" =",U43:U43,1)-1)="Fuerte"),"Moderado","")))))),"")</f>
        <v/>
      </c>
      <c r="W43" s="164"/>
      <c r="X43" s="164"/>
      <c r="Y43" s="167"/>
      <c r="Z43" s="107"/>
      <c r="AA43" s="171"/>
      <c r="AB43" s="174"/>
    </row>
    <row r="44" spans="1:44" ht="45.75" customHeight="1" x14ac:dyDescent="0.3">
      <c r="A44" s="113"/>
      <c r="B44" s="156"/>
      <c r="C44" s="136"/>
      <c r="D44" s="136"/>
      <c r="E44" s="69"/>
      <c r="F44" s="69"/>
      <c r="G44" s="69"/>
      <c r="H44" s="71"/>
      <c r="I44" s="71"/>
      <c r="J44" s="71"/>
      <c r="K44" s="55"/>
      <c r="L44" s="55"/>
      <c r="M44" s="55"/>
      <c r="N44" s="55"/>
      <c r="O44" s="55"/>
      <c r="P44" s="55"/>
      <c r="Q44" s="55"/>
      <c r="R44" s="50" t="str">
        <f t="shared" si="105"/>
        <v/>
      </c>
      <c r="S44" s="50" t="str">
        <f>IF(AND(K44="",L44="",M44="",N44="",O44="",P44="",Q44=""),"",IF(OR(K44="",L44="",M44="",N44="",O44="",P44="",Q44=""),"Finalice la valoración del control para emitir su calificación",VLOOKUP(K44,Listas!$Z$1:$AA$17,2,FALSE)+VLOOKUP(L44,Listas!$Z$1:$AA$17,2,FALSE)+VLOOKUP(M44,Listas!$Z$1:$AA$17,2,FALSE)+VLOOKUP(N44,Listas!$Z$1:$AA$17,2,FALSE)+VLOOKUP(O44,Listas!$Z$1:$AA$17,2,FALSE)+VLOOKUP(P44,Listas!$Z$1:$AA$17,2,FALSE)+VLOOKUP(Q44,Listas!$Z$1:$AA$17,2,FALSE)))</f>
        <v/>
      </c>
      <c r="T44" s="50" t="str">
        <f t="shared" si="106"/>
        <v/>
      </c>
      <c r="U44" s="49"/>
      <c r="V44" s="50" t="str">
        <f t="shared" si="107"/>
        <v/>
      </c>
      <c r="W44" s="165"/>
      <c r="X44" s="165"/>
      <c r="Y44" s="168"/>
      <c r="Z44" s="108"/>
      <c r="AA44" s="172"/>
      <c r="AB44" s="175"/>
    </row>
    <row r="45" spans="1:44" ht="45.75" customHeight="1" x14ac:dyDescent="0.3">
      <c r="A45" s="113">
        <v>13</v>
      </c>
      <c r="B45" s="156" t="str">
        <f>IF(OR('2. Identificación del Riesgo'!H45:H47="Corrupción",'2. Identificación del Riesgo'!H45:H47="Lavado de Activos",'2. Identificación del Riesgo'!H45:H47="Financiación del Terrorismo",'2. Identificación del Riesgo'!H45:H47="Corrupción en Trámites, OPAs y Consultas de Acceso a la Información Pública"),'2. Identificación del Riesgo'!B45:B47,
IF('2. Identificación del Riesgo'!H45:H47="","",
IF(OR('2. Identificación del Riesgo'!H45:H47&lt;&gt;"Corrupción",'2. Identificación del Riesgo'!H45:H47&lt;&gt;"Lavado de Activos",'2. Identificación del Riesgo'!H45:H47&lt;&gt;"Financiación del Terrorismo",'2. Identificación del Riesgo'!H45:H47&lt;&gt;"Corrupción en Trámites, OPAs y Consultas de Acceso a la Información Pública"),"No aplica")))</f>
        <v/>
      </c>
      <c r="C45" s="136" t="str">
        <f>IF(OR('2. Identificación del Riesgo'!H45:H47="Corrupción",'2. Identificación del Riesgo'!H45:H47="Lavado de Activos",'2. Identificación del Riesgo'!H45:H47="Financiación del Terrorismo",'2. Identificación del Riesgo'!H45:H47="Corrupción en Trámites, OPAs y Consultas de Acceso a la Información Pública"),'2. Identificación del Riesgo'!G45:G47,
IF('2. Identificación del Riesgo'!H45:H47="","",
IF(OR('2. Identificación del Riesgo'!H45:H47&lt;&gt;"Corrupción",'2. Identificación del Riesgo'!H45:H47&lt;&gt;"Lavado de Activos",'2. Identificación del Riesgo'!H45:H47&lt;&gt;"Financiación del Terrorismo",'2. Identificación del Riesgo'!H45:H47&lt;&gt;"Corrupción en Trámites, OPAs y Consultas de Acceso a la Información Pública"),"No aplica")))</f>
        <v/>
      </c>
      <c r="D45" s="136" t="str">
        <f>IF(OR('2. Identificación del Riesgo'!H45:H47="Corrupción",'2. Identificación del Riesgo'!H45:H47="Lavado de Activos",'2. Identificación del Riesgo'!H45:H47="Financiación del Terrorismo",'2. Identificación del Riesgo'!H45:H47="Corrupción en Trámites, OPAs y Consultas de Acceso a la Información Pública"),'2. Identificación del Riesgo'!H45:H47,
IF('2. Identificación del Riesgo'!H45:H47="","",
IF(OR('2. Identificación del Riesgo'!H45:H47&lt;&gt;"Corrupción",'2. Identificación del Riesgo'!H45:H47&lt;&gt;"Lavado de Activos",'2. Identificación del Riesgo'!H45:H47&lt;&gt;"Financiación del Terrorismo",'2. Identificación del Riesgo'!H45:H47&lt;&gt;"Corrupción en Trámites, OPAs y Consultas de Acceso a la Información Pública"),"No aplica")))</f>
        <v/>
      </c>
      <c r="E45" s="69"/>
      <c r="F45" s="69"/>
      <c r="G45" s="69"/>
      <c r="H45" s="71"/>
      <c r="I45" s="71"/>
      <c r="J45" s="71"/>
      <c r="K45" s="55"/>
      <c r="L45" s="55"/>
      <c r="M45" s="55"/>
      <c r="N45" s="55"/>
      <c r="O45" s="55"/>
      <c r="P45" s="55"/>
      <c r="Q45" s="55"/>
      <c r="R45" s="50" t="str">
        <f t="shared" ref="R45" si="108">IF(AND(S45&gt;=0,S45&lt;=85),"Débil",
IF(AND(S45&gt;=86,S45&lt;=95),"Moderado",
IF(AND(S45&gt;=96,S45&lt;=100),"Fuerte","")))</f>
        <v/>
      </c>
      <c r="S45" s="50" t="str">
        <f>IF(AND(K45="",L45="",M45="",N45="",O45="",P45="",Q45=""),"",IF(OR(K45="",L45="",M45="",N45="",O45="",P45="",Q45=""),"Finalice la valoración del control para emitir su calificación",VLOOKUP(K45,Listas!$Z$1:$AA$17,2,FALSE)+VLOOKUP(L45,Listas!$Z$1:$AA$17,2,FALSE)+VLOOKUP(M45,Listas!$Z$1:$AA$17,2,FALSE)+VLOOKUP(N45,Listas!$Z$1:$AA$17,2,FALSE)+VLOOKUP(O45,Listas!$Z$1:$AA$17,2,FALSE)+VLOOKUP(P45,Listas!$Z$1:$AA$17,2,FALSE)+VLOOKUP(Q45,Listas!$Z$1:$AA$17,2,FALSE)))</f>
        <v/>
      </c>
      <c r="T45" s="50" t="str">
        <f t="shared" ref="T45" si="109">IF(OR(S45="",S45="Finalice la valoración del control para emitir su calificación"),"",IF(S45&lt;96,"Debe establecer un plan de acción en la hoja No. 7, que permita tener un control bien diseñado.","No debe establecer un plan de acción para mejorar el diseño del control."))</f>
        <v/>
      </c>
      <c r="U45" s="49"/>
      <c r="V45" s="50" t="str">
        <f t="shared" ref="V45" si="110">IFERROR(IF(OR(R45="",MID(U45,1,SEARCH(" =",U45:U45,1)-1)=""),"",
IF(AND(R45="Fuerte",MID(U45,1,SEARCH(" =",U45:U45,1)-1)="Fuerte"),"Fuerte",
IF(AND(R45="Moderado",MID(U45,1,SEARCH(" =",U45:U45,1)-1)="Moderado"),"Moderado",
IF(OR(R45="Débil",MID(U45,1,SEARCH(" =",U45:U45,1)-1)="Débil"),"Débil",
IF(OR(R45="Fuerte",MID(U45,1,SEARCH(" =",U45:U45,1)-1)="Moderado"),"Moderado",
IF(OR(R45="Moderado",MID(U45,1,SEARCH(" =",U45:U45,1)-1)="Fuerte"),"Moderado","")))))),"")</f>
        <v/>
      </c>
      <c r="W45" s="163" t="str">
        <f t="shared" ref="W45" si="111">IF(AND(S45="",S46="",S47=""),"",AVERAGE(S45:S47))</f>
        <v/>
      </c>
      <c r="X45" s="163" t="str">
        <f t="shared" ref="X45" si="112">IF(W45="","",
IF(W45=100,"Fuerte",
IF(W45&lt;50,"Débil",
IF(OR(W45&gt;=50,W45&lt;100),"Moderado",""))))</f>
        <v/>
      </c>
      <c r="Y45" s="166" t="str">
        <f t="shared" ref="Y45" si="113">IF(X45="","",IF(X45="Fuerte","NO","SI"))</f>
        <v/>
      </c>
      <c r="Z45" s="106"/>
      <c r="AA45" s="170" t="str">
        <f t="shared" ref="AA45" si="114">IF(OR(X45="",Z45=""),"",
IF(X45="Débil","No aplica desplazamiento por tener una solidez débil.",
IF(AND(X45="Fuerte",OR(Z45="El control ayuda a disminuir directamente tanto la probabilidad como el impacto.",Z45="El control ayuda a disminuir directamente la probabilidad e indirectamente el impacto.",Z45="El control ayuda a disminuir directamente la probabilidad y el impacto no disminuye.")),2,
IF(AND(X45="Fuerte",Z45="El control no disminuye la probabilidad y el impacto disminuye directamente."),0,
IF(AND(X45="Moderado",OR(Z45="El control ayuda a disminuir directamente tanto la probabilidad como el impacto.",Z45="El control ayuda a disminuir directamente la probabilidad e indirectamente el impacto.",Z45="El control ayuda a disminuir directamente la probabilidad y el impacto no disminuye.")),1,
IF(AND(X45="Moderado",Z45="El control no disminuye la probabilidad y el impacto disminuye directamente."),0,""))))))</f>
        <v/>
      </c>
      <c r="AB45" s="173" t="str">
        <f>IF(AND($D$45&lt;&gt;"Corrupción",$D$45&lt;&gt;"Lavado de Activos",$D$45&lt;&gt;"Financiación del Terrorismo",$D$45&lt;&gt;"Corrupción en Trámites, OPAs y Consultas de Acceso a la Información Pública"),"",
IF(OR($D$45="Corrupción",$D$45="Lavado de Activos",$D$45="Financiación del Terrorismo",$D$45="Corrupción en Trámites, OPAs y Consultas de Acceso a la Información Pública"),
IF(AA45="","",
IF(OR(AA45="No aplica desplazamiento por tener una solidez débil.",AA45=0),'2. Identificación del Riesgo'!$K$45,
IF(AND(X45="Fuerte",AA45=2,OR('2. Identificación del Riesgo'!$K$45="Rara vez",'2. Identificación del Riesgo'!$K$45="Improbable",'2. Identificación del Riesgo'!$K$45="Posible")),"Rara vez",
IF(AND(X45="Fuerte",AA45=2,'2. Identificación del Riesgo'!$K$45="Probable"),"Improbable",
IF(AND(X45="Fuerte",AA45=2,'2. Identificación del Riesgo'!$K$45="Casi seguro"),"Posible",
IF(AND(X45="Moderado",AA45=1,OR('2. Identificación del Riesgo'!$K$45="Rara vez",'2. Identificación del Riesgo'!$K$45="Improbable")),"Rara vez",
IF(AND(X45="Moderado",AA45=1,'2. Identificación del Riesgo'!$K$45="Posible"),"Improbable",
IF(AND(X45="Moderado",AA45=1,'2. Identificación del Riesgo'!$K$45="Probable"),"Posible",
IF(AND(X45="Moderado",AA45=1,'2. Identificación del Riesgo'!$K$45="Casi seguro"),"Probable","")))))))))))</f>
        <v/>
      </c>
      <c r="AC45" s="3"/>
      <c r="AD45" s="3"/>
      <c r="AE45" s="3"/>
      <c r="AF45" s="3"/>
      <c r="AG45" s="3"/>
      <c r="AH45" s="3"/>
      <c r="AI45" s="3"/>
      <c r="AJ45" s="3"/>
      <c r="AK45" s="3"/>
      <c r="AL45" s="3"/>
      <c r="AM45" s="3"/>
      <c r="AN45" s="3"/>
      <c r="AO45" s="3"/>
      <c r="AP45" s="3"/>
      <c r="AQ45" s="3"/>
      <c r="AR45" s="3"/>
    </row>
    <row r="46" spans="1:44" ht="45.75" customHeight="1" x14ac:dyDescent="0.3">
      <c r="A46" s="113"/>
      <c r="B46" s="156"/>
      <c r="C46" s="136"/>
      <c r="D46" s="136"/>
      <c r="E46" s="69"/>
      <c r="F46" s="69"/>
      <c r="G46" s="69"/>
      <c r="H46" s="71"/>
      <c r="I46" s="71"/>
      <c r="J46" s="71"/>
      <c r="K46" s="55"/>
      <c r="L46" s="55"/>
      <c r="M46" s="55"/>
      <c r="N46" s="55"/>
      <c r="O46" s="55"/>
      <c r="P46" s="55"/>
      <c r="Q46" s="55"/>
      <c r="R46" s="50" t="str">
        <f t="shared" ref="R46:R47" si="115">IF(AND(S46&gt;=0,S46&lt;=85),"Débil",
IF(AND(S46&gt;=86,S46&lt;=95),"Moderado",
IF(AND(S46&gt;=96,S46&lt;=100),"Fuerte","")))</f>
        <v/>
      </c>
      <c r="S46" s="50" t="str">
        <f>IF(AND(K46="",L46="",M46="",N46="",O46="",P46="",Q46=""),"",IF(OR(K46="",L46="",M46="",N46="",O46="",P46="",Q46=""),"Finalice la valoración del control para emitir su calificación",VLOOKUP(K46,Listas!$Z$1:$AA$17,2,FALSE)+VLOOKUP(L46,Listas!$Z$1:$AA$17,2,FALSE)+VLOOKUP(M46,Listas!$Z$1:$AA$17,2,FALSE)+VLOOKUP(N46,Listas!$Z$1:$AA$17,2,FALSE)+VLOOKUP(O46,Listas!$Z$1:$AA$17,2,FALSE)+VLOOKUP(P46,Listas!$Z$1:$AA$17,2,FALSE)+VLOOKUP(Q46,Listas!$Z$1:$AA$17,2,FALSE)))</f>
        <v/>
      </c>
      <c r="T46" s="50" t="str">
        <f t="shared" ref="T46:T47" si="116">IF(OR(S46="",S46="Finalice la valoración del control para emitir su calificación"),"",IF(S46&lt;96,"Debe establecer un plan de acción en la hoja No. 7, que permita tener un control bien diseñado.","No debe establecer un plan de acción para mejorar el diseño del control."))</f>
        <v/>
      </c>
      <c r="U46" s="49"/>
      <c r="V46" s="50" t="str">
        <f t="shared" ref="V46:V47" si="117">IFERROR(IF(OR(R46="",MID(U46,1,SEARCH(" =",U46:U46,1)-1)=""),"",
IF(AND(R46="Fuerte",MID(U46,1,SEARCH(" =",U46:U46,1)-1)="Fuerte"),"Fuerte",
IF(AND(R46="Moderado",MID(U46,1,SEARCH(" =",U46:U46,1)-1)="Moderado"),"Moderado",
IF(OR(R46="Débil",MID(U46,1,SEARCH(" =",U46:U46,1)-1)="Débil"),"Débil",
IF(OR(R46="Fuerte",MID(U46,1,SEARCH(" =",U46:U46,1)-1)="Moderado"),"Moderado",
IF(OR(R46="Moderado",MID(U46,1,SEARCH(" =",U46:U46,1)-1)="Fuerte"),"Moderado","")))))),"")</f>
        <v/>
      </c>
      <c r="W46" s="164"/>
      <c r="X46" s="164"/>
      <c r="Y46" s="167"/>
      <c r="Z46" s="107"/>
      <c r="AA46" s="171"/>
      <c r="AB46" s="174"/>
    </row>
    <row r="47" spans="1:44" ht="45.75" customHeight="1" x14ac:dyDescent="0.3">
      <c r="A47" s="113"/>
      <c r="B47" s="156"/>
      <c r="C47" s="136"/>
      <c r="D47" s="136"/>
      <c r="E47" s="69"/>
      <c r="F47" s="69"/>
      <c r="G47" s="69"/>
      <c r="H47" s="71"/>
      <c r="I47" s="71"/>
      <c r="J47" s="71"/>
      <c r="K47" s="55"/>
      <c r="L47" s="55"/>
      <c r="M47" s="55"/>
      <c r="N47" s="55"/>
      <c r="O47" s="55"/>
      <c r="P47" s="55"/>
      <c r="Q47" s="55"/>
      <c r="R47" s="50" t="str">
        <f t="shared" si="115"/>
        <v/>
      </c>
      <c r="S47" s="50" t="str">
        <f>IF(AND(K47="",L47="",M47="",N47="",O47="",P47="",Q47=""),"",IF(OR(K47="",L47="",M47="",N47="",O47="",P47="",Q47=""),"Finalice la valoración del control para emitir su calificación",VLOOKUP(K47,Listas!$Z$1:$AA$17,2,FALSE)+VLOOKUP(L47,Listas!$Z$1:$AA$17,2,FALSE)+VLOOKUP(M47,Listas!$Z$1:$AA$17,2,FALSE)+VLOOKUP(N47,Listas!$Z$1:$AA$17,2,FALSE)+VLOOKUP(O47,Listas!$Z$1:$AA$17,2,FALSE)+VLOOKUP(P47,Listas!$Z$1:$AA$17,2,FALSE)+VLOOKUP(Q47,Listas!$Z$1:$AA$17,2,FALSE)))</f>
        <v/>
      </c>
      <c r="T47" s="50" t="str">
        <f t="shared" si="116"/>
        <v/>
      </c>
      <c r="U47" s="49"/>
      <c r="V47" s="50" t="str">
        <f t="shared" si="117"/>
        <v/>
      </c>
      <c r="W47" s="165"/>
      <c r="X47" s="165"/>
      <c r="Y47" s="168"/>
      <c r="Z47" s="108"/>
      <c r="AA47" s="172"/>
      <c r="AB47" s="175"/>
    </row>
    <row r="48" spans="1:44" ht="45.75" customHeight="1" x14ac:dyDescent="0.3">
      <c r="A48" s="113">
        <v>14</v>
      </c>
      <c r="B48" s="156" t="str">
        <f>IF(OR('2. Identificación del Riesgo'!H48:H50="Corrupción",'2. Identificación del Riesgo'!H48:H50="Lavado de Activos",'2. Identificación del Riesgo'!H48:H50="Financiación del Terrorismo",'2. Identificación del Riesgo'!H48:H50="Corrupción en Trámites, OPAs y Consultas de Acceso a la Información Pública"),'2. Identificación del Riesgo'!B48:B50,
IF('2. Identificación del Riesgo'!H48:H50="","",
IF(OR('2. Identificación del Riesgo'!H48:H50&lt;&gt;"Corrupción",'2. Identificación del Riesgo'!H48:H50&lt;&gt;"Lavado de Activos",'2. Identificación del Riesgo'!H48:H50&lt;&gt;"Financiación del Terrorismo",'2. Identificación del Riesgo'!H48:H50&lt;&gt;"Corrupción en Trámites, OPAs y Consultas de Acceso a la Información Pública"),"No aplica")))</f>
        <v/>
      </c>
      <c r="C48" s="136" t="str">
        <f>IF(OR('2. Identificación del Riesgo'!H48:H50="Corrupción",'2. Identificación del Riesgo'!H48:H50="Lavado de Activos",'2. Identificación del Riesgo'!H48:H50="Financiación del Terrorismo",'2. Identificación del Riesgo'!H48:H50="Corrupción en Trámites, OPAs y Consultas de Acceso a la Información Pública"),'2. Identificación del Riesgo'!G48:G50,
IF('2. Identificación del Riesgo'!H48:H50="","",
IF(OR('2. Identificación del Riesgo'!H48:H50&lt;&gt;"Corrupción",'2. Identificación del Riesgo'!H48:H50&lt;&gt;"Lavado de Activos",'2. Identificación del Riesgo'!H48:H50&lt;&gt;"Financiación del Terrorismo",'2. Identificación del Riesgo'!H48:H50&lt;&gt;"Corrupción en Trámites, OPAs y Consultas de Acceso a la Información Pública"),"No aplica")))</f>
        <v/>
      </c>
      <c r="D48" s="136" t="str">
        <f>IF(OR('2. Identificación del Riesgo'!H48:H50="Corrupción",'2. Identificación del Riesgo'!H48:H50="Lavado de Activos",'2. Identificación del Riesgo'!H48:H50="Financiación del Terrorismo",'2. Identificación del Riesgo'!H48:H50="Corrupción en Trámites, OPAs y Consultas de Acceso a la Información Pública"),'2. Identificación del Riesgo'!H48:H50,
IF('2. Identificación del Riesgo'!H48:H50="","",
IF(OR('2. Identificación del Riesgo'!H48:H50&lt;&gt;"Corrupción",'2. Identificación del Riesgo'!H48:H50&lt;&gt;"Lavado de Activos",'2. Identificación del Riesgo'!H48:H50&lt;&gt;"Financiación del Terrorismo",'2. Identificación del Riesgo'!H48:H50&lt;&gt;"Corrupción en Trámites, OPAs y Consultas de Acceso a la Información Pública"),"No aplica")))</f>
        <v/>
      </c>
      <c r="E48" s="69"/>
      <c r="F48" s="69"/>
      <c r="G48" s="69"/>
      <c r="H48" s="71"/>
      <c r="I48" s="71"/>
      <c r="J48" s="71"/>
      <c r="K48" s="55"/>
      <c r="L48" s="55"/>
      <c r="M48" s="55"/>
      <c r="N48" s="55"/>
      <c r="O48" s="55"/>
      <c r="P48" s="55"/>
      <c r="Q48" s="55"/>
      <c r="R48" s="50" t="str">
        <f t="shared" ref="R48" si="118">IF(AND(S48&gt;=0,S48&lt;=85),"Débil",
IF(AND(S48&gt;=86,S48&lt;=95),"Moderado",
IF(AND(S48&gt;=96,S48&lt;=100),"Fuerte","")))</f>
        <v/>
      </c>
      <c r="S48" s="50" t="str">
        <f>IF(AND(K48="",L48="",M48="",N48="",O48="",P48="",Q48=""),"",IF(OR(K48="",L48="",M48="",N48="",O48="",P48="",Q48=""),"Finalice la valoración del control para emitir su calificación",VLOOKUP(K48,Listas!$Z$1:$AA$17,2,FALSE)+VLOOKUP(L48,Listas!$Z$1:$AA$17,2,FALSE)+VLOOKUP(M48,Listas!$Z$1:$AA$17,2,FALSE)+VLOOKUP(N48,Listas!$Z$1:$AA$17,2,FALSE)+VLOOKUP(O48,Listas!$Z$1:$AA$17,2,FALSE)+VLOOKUP(P48,Listas!$Z$1:$AA$17,2,FALSE)+VLOOKUP(Q48,Listas!$Z$1:$AA$17,2,FALSE)))</f>
        <v/>
      </c>
      <c r="T48" s="50" t="str">
        <f t="shared" ref="T48" si="119">IF(OR(S48="",S48="Finalice la valoración del control para emitir su calificación"),"",IF(S48&lt;96,"Debe establecer un plan de acción en la hoja No. 7, que permita tener un control bien diseñado.","No debe establecer un plan de acción para mejorar el diseño del control."))</f>
        <v/>
      </c>
      <c r="U48" s="49"/>
      <c r="V48" s="50" t="str">
        <f t="shared" ref="V48" si="120">IFERROR(IF(OR(R48="",MID(U48,1,SEARCH(" =",U48:U48,1)-1)=""),"",
IF(AND(R48="Fuerte",MID(U48,1,SEARCH(" =",U48:U48,1)-1)="Fuerte"),"Fuerte",
IF(AND(R48="Moderado",MID(U48,1,SEARCH(" =",U48:U48,1)-1)="Moderado"),"Moderado",
IF(OR(R48="Débil",MID(U48,1,SEARCH(" =",U48:U48,1)-1)="Débil"),"Débil",
IF(OR(R48="Fuerte",MID(U48,1,SEARCH(" =",U48:U48,1)-1)="Moderado"),"Moderado",
IF(OR(R48="Moderado",MID(U48,1,SEARCH(" =",U48:U48,1)-1)="Fuerte"),"Moderado","")))))),"")</f>
        <v/>
      </c>
      <c r="W48" s="163" t="str">
        <f t="shared" ref="W48" si="121">IF(AND(S48="",S49="",S50=""),"",AVERAGE(S48:S50))</f>
        <v/>
      </c>
      <c r="X48" s="163" t="str">
        <f t="shared" ref="X48" si="122">IF(W48="","",
IF(W48=100,"Fuerte",
IF(W48&lt;50,"Débil",
IF(OR(W48&gt;=50,W48&lt;100),"Moderado",""))))</f>
        <v/>
      </c>
      <c r="Y48" s="166" t="str">
        <f t="shared" ref="Y48" si="123">IF(X48="","",IF(X48="Fuerte","NO","SI"))</f>
        <v/>
      </c>
      <c r="Z48" s="106"/>
      <c r="AA48" s="170" t="str">
        <f t="shared" ref="AA48" si="124">IF(OR(X48="",Z48=""),"",
IF(X48="Débil","No aplica desplazamiento por tener una solidez débil.",
IF(AND(X48="Fuerte",OR(Z48="El control ayuda a disminuir directamente tanto la probabilidad como el impacto.",Z48="El control ayuda a disminuir directamente la probabilidad e indirectamente el impacto.",Z48="El control ayuda a disminuir directamente la probabilidad y el impacto no disminuye.")),2,
IF(AND(X48="Fuerte",Z48="El control no disminuye la probabilidad y el impacto disminuye directamente."),0,
IF(AND(X48="Moderado",OR(Z48="El control ayuda a disminuir directamente tanto la probabilidad como el impacto.",Z48="El control ayuda a disminuir directamente la probabilidad e indirectamente el impacto.",Z48="El control ayuda a disminuir directamente la probabilidad y el impacto no disminuye.")),1,
IF(AND(X48="Moderado",Z48="El control no disminuye la probabilidad y el impacto disminuye directamente."),0,""))))))</f>
        <v/>
      </c>
      <c r="AB48" s="173" t="str">
        <f>IF(AND($D$48&lt;&gt;"Corrupción",$D$48&lt;&gt;"Lavado de Activos",$D$48&lt;&gt;"Financiación del Terrorismo",$D$48&lt;&gt;"Corrupción en Trámites, OPAs y Consultas de Acceso a la Información Pública"),"",
IF(OR($D$48="Corrupción",D48="Lavado de Activos",$D$48="Financiación del Terrorismo",$D$48="Corrupción en Trámites, OPAs y Consultas de Acceso a la Información Pública"),
IF(AA48="","",
IF(OR(AA48="No aplica desplazamiento por tener una solidez débil.",AA48=0),'2. Identificación del Riesgo'!$K$48,
IF(AND(X48="Fuerte",AA48=2,OR('2. Identificación del Riesgo'!$K$48="Rara vez",'2. Identificación del Riesgo'!$K$48="Improbable",'2. Identificación del Riesgo'!$K$48="Posible")),"Rara vez",
IF(AND(X48="Fuerte",AA48=2,'2. Identificación del Riesgo'!$K$48="Probable"),"Improbable",
IF(AND(X48="Fuerte",AA48=2,'2. Identificación del Riesgo'!$K$480="Casi seguro"),"Posible",
IF(AND(X48="Moderado",AA48=1,OR('2. Identificación del Riesgo'!$K$48="Rara vez",'2. Identificación del Riesgo'!$K$48="Improbable")),"Rara vez",
IF(AND(X48="Moderado",AA48=1,'2. Identificación del Riesgo'!$K$48="Posible"),"Improbable",
IF(AND(X48="Moderado",AA48=1,'2. Identificación del Riesgo'!$K$48="Probable"),"Posible",
IF(AND(X48="Moderado",AA48=1,'2. Identificación del Riesgo'!$K$48="Casi seguro"),"Probable","")))))))))))</f>
        <v/>
      </c>
      <c r="AC48" s="3"/>
      <c r="AD48" s="3"/>
      <c r="AE48" s="3"/>
      <c r="AF48" s="3"/>
      <c r="AG48" s="3"/>
      <c r="AH48" s="3"/>
      <c r="AI48" s="3"/>
      <c r="AJ48" s="3"/>
      <c r="AK48" s="3"/>
      <c r="AL48" s="3"/>
      <c r="AM48" s="3"/>
      <c r="AN48" s="3"/>
      <c r="AO48" s="3"/>
      <c r="AP48" s="3"/>
      <c r="AQ48" s="3"/>
      <c r="AR48" s="3"/>
    </row>
    <row r="49" spans="1:44" ht="45.75" customHeight="1" x14ac:dyDescent="0.3">
      <c r="A49" s="113"/>
      <c r="B49" s="156"/>
      <c r="C49" s="136"/>
      <c r="D49" s="136"/>
      <c r="E49" s="69"/>
      <c r="F49" s="69"/>
      <c r="G49" s="69"/>
      <c r="H49" s="71"/>
      <c r="I49" s="71"/>
      <c r="J49" s="71"/>
      <c r="K49" s="55"/>
      <c r="L49" s="55"/>
      <c r="M49" s="55"/>
      <c r="N49" s="55"/>
      <c r="O49" s="55"/>
      <c r="P49" s="55"/>
      <c r="Q49" s="55"/>
      <c r="R49" s="50" t="str">
        <f t="shared" ref="R49:R50" si="125">IF(AND(S49&gt;=0,S49&lt;=85),"Débil",
IF(AND(S49&gt;=86,S49&lt;=95),"Moderado",
IF(AND(S49&gt;=96,S49&lt;=100),"Fuerte","")))</f>
        <v/>
      </c>
      <c r="S49" s="50" t="str">
        <f>IF(AND(K49="",L49="",M49="",N49="",O49="",P49="",Q49=""),"",IF(OR(K49="",L49="",M49="",N49="",O49="",P49="",Q49=""),"Finalice la valoración del control para emitir su calificación",VLOOKUP(K49,Listas!$Z$1:$AA$17,2,FALSE)+VLOOKUP(L49,Listas!$Z$1:$AA$17,2,FALSE)+VLOOKUP(M49,Listas!$Z$1:$AA$17,2,FALSE)+VLOOKUP(N49,Listas!$Z$1:$AA$17,2,FALSE)+VLOOKUP(O49,Listas!$Z$1:$AA$17,2,FALSE)+VLOOKUP(P49,Listas!$Z$1:$AA$17,2,FALSE)+VLOOKUP(Q49,Listas!$Z$1:$AA$17,2,FALSE)))</f>
        <v/>
      </c>
      <c r="T49" s="50" t="str">
        <f t="shared" ref="T49:T50" si="126">IF(OR(S49="",S49="Finalice la valoración del control para emitir su calificación"),"",IF(S49&lt;96,"Debe establecer un plan de acción en la hoja No. 7, que permita tener un control bien diseñado.","No debe establecer un plan de acción para mejorar el diseño del control."))</f>
        <v/>
      </c>
      <c r="U49" s="49"/>
      <c r="V49" s="50" t="str">
        <f t="shared" ref="V49:V50" si="127">IFERROR(IF(OR(R49="",MID(U49,1,SEARCH(" =",U49:U49,1)-1)=""),"",
IF(AND(R49="Fuerte",MID(U49,1,SEARCH(" =",U49:U49,1)-1)="Fuerte"),"Fuerte",
IF(AND(R49="Moderado",MID(U49,1,SEARCH(" =",U49:U49,1)-1)="Moderado"),"Moderado",
IF(OR(R49="Débil",MID(U49,1,SEARCH(" =",U49:U49,1)-1)="Débil"),"Débil",
IF(OR(R49="Fuerte",MID(U49,1,SEARCH(" =",U49:U49,1)-1)="Moderado"),"Moderado",
IF(OR(R49="Moderado",MID(U49,1,SEARCH(" =",U49:U49,1)-1)="Fuerte"),"Moderado","")))))),"")</f>
        <v/>
      </c>
      <c r="W49" s="164"/>
      <c r="X49" s="164"/>
      <c r="Y49" s="167"/>
      <c r="Z49" s="107"/>
      <c r="AA49" s="171"/>
      <c r="AB49" s="174"/>
    </row>
    <row r="50" spans="1:44" ht="45.75" customHeight="1" x14ac:dyDescent="0.3">
      <c r="A50" s="113"/>
      <c r="B50" s="156"/>
      <c r="C50" s="136"/>
      <c r="D50" s="136"/>
      <c r="E50" s="69"/>
      <c r="F50" s="69"/>
      <c r="G50" s="69"/>
      <c r="H50" s="71"/>
      <c r="I50" s="71"/>
      <c r="J50" s="71"/>
      <c r="K50" s="55"/>
      <c r="L50" s="55"/>
      <c r="M50" s="55"/>
      <c r="N50" s="55"/>
      <c r="O50" s="55"/>
      <c r="P50" s="55"/>
      <c r="Q50" s="55"/>
      <c r="R50" s="50" t="str">
        <f t="shared" si="125"/>
        <v/>
      </c>
      <c r="S50" s="50" t="str">
        <f>IF(AND(K50="",L50="",M50="",N50="",O50="",P50="",Q50=""),"",IF(OR(K50="",L50="",M50="",N50="",O50="",P50="",Q50=""),"Finalice la valoración del control para emitir su calificación",VLOOKUP(K50,Listas!$Z$1:$AA$17,2,FALSE)+VLOOKUP(L50,Listas!$Z$1:$AA$17,2,FALSE)+VLOOKUP(M50,Listas!$Z$1:$AA$17,2,FALSE)+VLOOKUP(N50,Listas!$Z$1:$AA$17,2,FALSE)+VLOOKUP(O50,Listas!$Z$1:$AA$17,2,FALSE)+VLOOKUP(P50,Listas!$Z$1:$AA$17,2,FALSE)+VLOOKUP(Q50,Listas!$Z$1:$AA$17,2,FALSE)))</f>
        <v/>
      </c>
      <c r="T50" s="50" t="str">
        <f t="shared" si="126"/>
        <v/>
      </c>
      <c r="U50" s="49"/>
      <c r="V50" s="50" t="str">
        <f t="shared" si="127"/>
        <v/>
      </c>
      <c r="W50" s="165"/>
      <c r="X50" s="165"/>
      <c r="Y50" s="168"/>
      <c r="Z50" s="108"/>
      <c r="AA50" s="172"/>
      <c r="AB50" s="175"/>
    </row>
    <row r="51" spans="1:44" ht="45.75" customHeight="1" x14ac:dyDescent="0.3">
      <c r="A51" s="113">
        <v>15</v>
      </c>
      <c r="B51" s="156" t="str">
        <f>IF(OR('2. Identificación del Riesgo'!H51:H53="Corrupción",'2. Identificación del Riesgo'!H51:H53="Lavado de Activos",'2. Identificación del Riesgo'!H51:H53="Financiación del Terrorismo",'2. Identificación del Riesgo'!H51:H53="Corrupción en Trámites, OPAs y Consultas de Acceso a la Información Pública"),'2. Identificación del Riesgo'!B51:B53,
IF('2. Identificación del Riesgo'!H51:H53="","",
IF(OR('2. Identificación del Riesgo'!H51:H53&lt;&gt;"Corrupción",'2. Identificación del Riesgo'!H51:H53&lt;&gt;"Lavado de Activos",'2. Identificación del Riesgo'!H51:H53&lt;&gt;"Financiación del Terrorismo",'2. Identificación del Riesgo'!H51:H53&lt;&gt;"Corrupción en Trámites, OPAs y Consultas de Acceso a la Información Pública"),"No aplica")))</f>
        <v/>
      </c>
      <c r="C51" s="136" t="str">
        <f>IF(OR('2. Identificación del Riesgo'!H51:H53="Corrupción",'2. Identificación del Riesgo'!H51:H53="Lavado de Activos",'2. Identificación del Riesgo'!H51:H53="Financiación del Terrorismo",'2. Identificación del Riesgo'!H51:H53="Corrupción en Trámites, OPAs y Consultas de Acceso a la Información Pública"),'2. Identificación del Riesgo'!G51:G53,
IF('2. Identificación del Riesgo'!H51:H53="","",
IF(OR('2. Identificación del Riesgo'!H51:H53&lt;&gt;"Corrupción",'2. Identificación del Riesgo'!H51:H53&lt;&gt;"Lavado de Activos",'2. Identificación del Riesgo'!H51:H53&lt;&gt;"Financiación del Terrorismo",'2. Identificación del Riesgo'!H51:H53&lt;&gt;"Corrupción en Trámites, OPAs y Consultas de Acceso a la Información Pública"),"No aplica")))</f>
        <v/>
      </c>
      <c r="D51" s="136" t="str">
        <f>IF(OR('2. Identificación del Riesgo'!H51:H53="Corrupción",'2. Identificación del Riesgo'!H51:H53="Lavado de Activos",'2. Identificación del Riesgo'!H51:H53="Financiación del Terrorismo",'2. Identificación del Riesgo'!H51:H53="Corrupción en Trámites, OPAs y Consultas de Acceso a la Información Pública"),'2. Identificación del Riesgo'!H51:H53,
IF('2. Identificación del Riesgo'!H51:H53="","",
IF(OR('2. Identificación del Riesgo'!H51:H53&lt;&gt;"Corrupción",'2. Identificación del Riesgo'!H51:H53&lt;&gt;"Lavado de Activos",'2. Identificación del Riesgo'!H51:H53&lt;&gt;"Financiación del Terrorismo",'2. Identificación del Riesgo'!H51:H53&lt;&gt;"Corrupción en Trámites, OPAs y Consultas de Acceso a la Información Pública"),"No aplica")))</f>
        <v/>
      </c>
      <c r="E51" s="69"/>
      <c r="F51" s="69"/>
      <c r="G51" s="69"/>
      <c r="H51" s="71"/>
      <c r="I51" s="71"/>
      <c r="J51" s="71"/>
      <c r="K51" s="55"/>
      <c r="L51" s="55"/>
      <c r="M51" s="55"/>
      <c r="N51" s="55"/>
      <c r="O51" s="55"/>
      <c r="P51" s="55"/>
      <c r="Q51" s="55"/>
      <c r="R51" s="50" t="str">
        <f t="shared" ref="R51" si="128">IF(AND(S51&gt;=0,S51&lt;=85),"Débil",
IF(AND(S51&gt;=86,S51&lt;=95),"Moderado",
IF(AND(S51&gt;=96,S51&lt;=100),"Fuerte","")))</f>
        <v/>
      </c>
      <c r="S51" s="50" t="str">
        <f>IF(AND(K51="",L51="",M51="",N51="",O51="",P51="",Q51=""),"",IF(OR(K51="",L51="",M51="",N51="",O51="",P51="",Q51=""),"Finalice la valoración del control para emitir su calificación",VLOOKUP(K51,Listas!$Z$1:$AA$17,2,FALSE)+VLOOKUP(L51,Listas!$Z$1:$AA$17,2,FALSE)+VLOOKUP(M51,Listas!$Z$1:$AA$17,2,FALSE)+VLOOKUP(N51,Listas!$Z$1:$AA$17,2,FALSE)+VLOOKUP(O51,Listas!$Z$1:$AA$17,2,FALSE)+VLOOKUP(P51,Listas!$Z$1:$AA$17,2,FALSE)+VLOOKUP(Q51,Listas!$Z$1:$AA$17,2,FALSE)))</f>
        <v/>
      </c>
      <c r="T51" s="50" t="str">
        <f t="shared" ref="T51" si="129">IF(OR(S51="",S51="Finalice la valoración del control para emitir su calificación"),"",IF(S51&lt;96,"Debe establecer un plan de acción en la hoja No. 7, que permita tener un control bien diseñado.","No debe establecer un plan de acción para mejorar el diseño del control."))</f>
        <v/>
      </c>
      <c r="U51" s="49"/>
      <c r="V51" s="50" t="str">
        <f t="shared" ref="V51" si="130">IFERROR(IF(OR(R51="",MID(U51,1,SEARCH(" =",U51:U51,1)-1)=""),"",
IF(AND(R51="Fuerte",MID(U51,1,SEARCH(" =",U51:U51,1)-1)="Fuerte"),"Fuerte",
IF(AND(R51="Moderado",MID(U51,1,SEARCH(" =",U51:U51,1)-1)="Moderado"),"Moderado",
IF(OR(R51="Débil",MID(U51,1,SEARCH(" =",U51:U51,1)-1)="Débil"),"Débil",
IF(OR(R51="Fuerte",MID(U51,1,SEARCH(" =",U51:U51,1)-1)="Moderado"),"Moderado",
IF(OR(R51="Moderado",MID(U51,1,SEARCH(" =",U51:U51,1)-1)="Fuerte"),"Moderado","")))))),"")</f>
        <v/>
      </c>
      <c r="W51" s="163" t="str">
        <f t="shared" ref="W51" si="131">IF(AND(S51="",S52="",S53=""),"",AVERAGE(S51:S53))</f>
        <v/>
      </c>
      <c r="X51" s="163" t="str">
        <f t="shared" ref="X51" si="132">IF(W51="","",
IF(W51=100,"Fuerte",
IF(W51&lt;50,"Débil",
IF(OR(W51&gt;=50,W51&lt;100),"Moderado",""))))</f>
        <v/>
      </c>
      <c r="Y51" s="166" t="str">
        <f t="shared" ref="Y51" si="133">IF(X51="","",IF(X51="Fuerte","NO","SI"))</f>
        <v/>
      </c>
      <c r="Z51" s="106"/>
      <c r="AA51" s="170" t="str">
        <f t="shared" ref="AA51" si="134">IF(OR(X51="",Z51=""),"",
IF(X51="Débil","No aplica desplazamiento por tener una solidez débil.",
IF(AND(X51="Fuerte",OR(Z51="El control ayuda a disminuir directamente tanto la probabilidad como el impacto.",Z51="El control ayuda a disminuir directamente la probabilidad e indirectamente el impacto.",Z51="El control ayuda a disminuir directamente la probabilidad y el impacto no disminuye.")),2,
IF(AND(X51="Fuerte",Z51="El control no disminuye la probabilidad y el impacto disminuye directamente."),0,
IF(AND(X51="Moderado",OR(Z51="El control ayuda a disminuir directamente tanto la probabilidad como el impacto.",Z51="El control ayuda a disminuir directamente la probabilidad e indirectamente el impacto.",Z51="El control ayuda a disminuir directamente la probabilidad y el impacto no disminuye.")),1,
IF(AND(X51="Moderado",Z51="El control no disminuye la probabilidad y el impacto disminuye directamente."),0,""))))))</f>
        <v/>
      </c>
      <c r="AB51" s="173" t="str">
        <f>IF(AND($D$51&lt;&gt;"Corrupción",$D$51&lt;&gt;"Lavado de Activos",$D$51&lt;&gt;"Financiación del Terrorismo",$D$51&lt;&gt;"Corrupción en Trámites, OPAs y Consultas de Acceso a la Información Pública"),"",
IF(OR($D$51="Corrupción",$D$51="Lavado de Activos",$D$51="Financiación del Terrorismo",$D$51="Corrupción en Trámites, OPAs y Consultas de Acceso a la Información Pública"),
IF(AA51="","",
IF(OR(AA51="No aplica desplazamiento por tener una solidez débil.",AA51=0),'2. Identificación del Riesgo'!$K$51,
IF(AND(X51="Fuerte",AA51=2,OR('2. Identificación del Riesgo'!$K$51="Rara vez",'2. Identificación del Riesgo'!$K$51="Improbable",'2. Identificación del Riesgo'!$K$51="Posible")),"Rara vez",
IF(AND(X51="Fuerte",AA51=2,'2. Identificación del Riesgo'!$K$51="Probable"),"Improbable",
IF(AND(X51="Fuerte",AA51=2,'2. Identificación del Riesgo'!$K$51="Casi seguro"),"Posible",
IF(AND(X51="Moderado",AA51=1,OR('2. Identificación del Riesgo'!$K$51="Rara vez",'2. Identificación del Riesgo'!$K$51="Improbable")),"Rara vez",
IF(AND(X51="Moderado",AA51=1,'2. Identificación del Riesgo'!$K$51="Posible"),"Improbable",
IF(AND(X51="Moderado",AA51=1,'2. Identificación del Riesgo'!$K$51="Probable"),"Posible",
IF(AND(X51="Moderado",AA51=1,'2. Identificación del Riesgo'!$K$51="Casi seguro"),"Probable","")))))))))))</f>
        <v/>
      </c>
      <c r="AC51" s="3"/>
      <c r="AD51" s="3"/>
      <c r="AE51" s="3"/>
      <c r="AF51" s="3"/>
      <c r="AG51" s="3"/>
      <c r="AH51" s="3"/>
      <c r="AI51" s="3"/>
      <c r="AJ51" s="3"/>
      <c r="AK51" s="3"/>
      <c r="AL51" s="3"/>
      <c r="AM51" s="3"/>
      <c r="AN51" s="3"/>
      <c r="AO51" s="3"/>
      <c r="AP51" s="3"/>
      <c r="AQ51" s="3"/>
      <c r="AR51" s="3"/>
    </row>
    <row r="52" spans="1:44" ht="45.75" customHeight="1" x14ac:dyDescent="0.3">
      <c r="A52" s="113"/>
      <c r="B52" s="156"/>
      <c r="C52" s="136"/>
      <c r="D52" s="136"/>
      <c r="E52" s="69"/>
      <c r="F52" s="69"/>
      <c r="G52" s="69"/>
      <c r="H52" s="71"/>
      <c r="I52" s="71"/>
      <c r="J52" s="71"/>
      <c r="K52" s="55"/>
      <c r="L52" s="55"/>
      <c r="M52" s="55"/>
      <c r="N52" s="55"/>
      <c r="O52" s="55"/>
      <c r="P52" s="55"/>
      <c r="Q52" s="55"/>
      <c r="R52" s="50" t="str">
        <f t="shared" ref="R52:R53" si="135">IF(AND(S52&gt;=0,S52&lt;=85),"Débil",
IF(AND(S52&gt;=86,S52&lt;=95),"Moderado",
IF(AND(S52&gt;=96,S52&lt;=100),"Fuerte","")))</f>
        <v/>
      </c>
      <c r="S52" s="50" t="str">
        <f>IF(AND(K52="",L52="",M52="",N52="",O52="",P52="",Q52=""),"",IF(OR(K52="",L52="",M52="",N52="",O52="",P52="",Q52=""),"Finalice la valoración del control para emitir su calificación",VLOOKUP(K52,Listas!$Z$1:$AA$17,2,FALSE)+VLOOKUP(L52,Listas!$Z$1:$AA$17,2,FALSE)+VLOOKUP(M52,Listas!$Z$1:$AA$17,2,FALSE)+VLOOKUP(N52,Listas!$Z$1:$AA$17,2,FALSE)+VLOOKUP(O52,Listas!$Z$1:$AA$17,2,FALSE)+VLOOKUP(P52,Listas!$Z$1:$AA$17,2,FALSE)+VLOOKUP(Q52,Listas!$Z$1:$AA$17,2,FALSE)))</f>
        <v/>
      </c>
      <c r="T52" s="50" t="str">
        <f t="shared" ref="T52:T53" si="136">IF(OR(S52="",S52="Finalice la valoración del control para emitir su calificación"),"",IF(S52&lt;96,"Debe establecer un plan de acción en la hoja No. 7, que permita tener un control bien diseñado.","No debe establecer un plan de acción para mejorar el diseño del control."))</f>
        <v/>
      </c>
      <c r="U52" s="49"/>
      <c r="V52" s="50" t="str">
        <f t="shared" ref="V52:V53" si="137">IFERROR(IF(OR(R52="",MID(U52,1,SEARCH(" =",U52:U52,1)-1)=""),"",
IF(AND(R52="Fuerte",MID(U52,1,SEARCH(" =",U52:U52,1)-1)="Fuerte"),"Fuerte",
IF(AND(R52="Moderado",MID(U52,1,SEARCH(" =",U52:U52,1)-1)="Moderado"),"Moderado",
IF(OR(R52="Débil",MID(U52,1,SEARCH(" =",U52:U52,1)-1)="Débil"),"Débil",
IF(OR(R52="Fuerte",MID(U52,1,SEARCH(" =",U52:U52,1)-1)="Moderado"),"Moderado",
IF(OR(R52="Moderado",MID(U52,1,SEARCH(" =",U52:U52,1)-1)="Fuerte"),"Moderado","")))))),"")</f>
        <v/>
      </c>
      <c r="W52" s="164"/>
      <c r="X52" s="164"/>
      <c r="Y52" s="167"/>
      <c r="Z52" s="107"/>
      <c r="AA52" s="171"/>
      <c r="AB52" s="174"/>
    </row>
    <row r="53" spans="1:44" ht="45.75" customHeight="1" x14ac:dyDescent="0.3">
      <c r="A53" s="113"/>
      <c r="B53" s="156"/>
      <c r="C53" s="136"/>
      <c r="D53" s="136"/>
      <c r="E53" s="69"/>
      <c r="F53" s="69"/>
      <c r="G53" s="69"/>
      <c r="H53" s="71"/>
      <c r="I53" s="71"/>
      <c r="J53" s="71"/>
      <c r="K53" s="55"/>
      <c r="L53" s="55"/>
      <c r="M53" s="55"/>
      <c r="N53" s="55"/>
      <c r="O53" s="55"/>
      <c r="P53" s="55"/>
      <c r="Q53" s="55"/>
      <c r="R53" s="50" t="str">
        <f t="shared" si="135"/>
        <v/>
      </c>
      <c r="S53" s="50" t="str">
        <f>IF(AND(K53="",L53="",M53="",N53="",O53="",P53="",Q53=""),"",IF(OR(K53="",L53="",M53="",N53="",O53="",P53="",Q53=""),"Finalice la valoración del control para emitir su calificación",VLOOKUP(K53,Listas!$Z$1:$AA$17,2,FALSE)+VLOOKUP(L53,Listas!$Z$1:$AA$17,2,FALSE)+VLOOKUP(M53,Listas!$Z$1:$AA$17,2,FALSE)+VLOOKUP(N53,Listas!$Z$1:$AA$17,2,FALSE)+VLOOKUP(O53,Listas!$Z$1:$AA$17,2,FALSE)+VLOOKUP(P53,Listas!$Z$1:$AA$17,2,FALSE)+VLOOKUP(Q53,Listas!$Z$1:$AA$17,2,FALSE)))</f>
        <v/>
      </c>
      <c r="T53" s="50" t="str">
        <f t="shared" si="136"/>
        <v/>
      </c>
      <c r="U53" s="49"/>
      <c r="V53" s="50" t="str">
        <f t="shared" si="137"/>
        <v/>
      </c>
      <c r="W53" s="165"/>
      <c r="X53" s="165"/>
      <c r="Y53" s="168"/>
      <c r="Z53" s="108"/>
      <c r="AA53" s="172"/>
      <c r="AB53" s="175"/>
    </row>
    <row r="54" spans="1:44" ht="45.75" customHeight="1" x14ac:dyDescent="0.3">
      <c r="A54" s="113">
        <v>16</v>
      </c>
      <c r="B54" s="156" t="str">
        <f>IF(OR('2. Identificación del Riesgo'!H54:H56="Corrupción",'2. Identificación del Riesgo'!H54:H56="Lavado de Activos",'2. Identificación del Riesgo'!H54:H56="Financiación del Terrorismo",'2. Identificación del Riesgo'!H54:H56="Corrupción en Trámites, OPAs y Consultas de Acceso a la Información Pública"),'2. Identificación del Riesgo'!B54:B56,
IF('2. Identificación del Riesgo'!H54:H56="","",
IF(OR('2. Identificación del Riesgo'!H54:H56&lt;&gt;"Corrupción",'2. Identificación del Riesgo'!H54:H56&lt;&gt;"Lavado de Activos",'2. Identificación del Riesgo'!H54:H56&lt;&gt;"Financiación del Terrorismo",'2. Identificación del Riesgo'!H54:H56&lt;&gt;"Corrupción en Trámites, OPAs y Consultas de Acceso a la Información Pública"),"No aplica")))</f>
        <v/>
      </c>
      <c r="C54" s="136" t="str">
        <f>IF(OR('2. Identificación del Riesgo'!H54:H56="Corrupción",'2. Identificación del Riesgo'!H54:H56="Lavado de Activos",'2. Identificación del Riesgo'!H54:H56="Financiación del Terrorismo",'2. Identificación del Riesgo'!H54:H56="Corrupción en Trámites, OPAs y Consultas de Acceso a la Información Pública"),'2. Identificación del Riesgo'!G54:G56,
IF('2. Identificación del Riesgo'!H54:H56="","",
IF(OR('2. Identificación del Riesgo'!H54:H56&lt;&gt;"Corrupción",'2. Identificación del Riesgo'!H54:H56&lt;&gt;"Lavado de Activos",'2. Identificación del Riesgo'!H54:H56&lt;&gt;"Financiación del Terrorismo",'2. Identificación del Riesgo'!H54:H56&lt;&gt;"Corrupción en Trámites, OPAs y Consultas de Acceso a la Información Pública"),"No aplica")))</f>
        <v/>
      </c>
      <c r="D54" s="136" t="str">
        <f>IF(OR('2. Identificación del Riesgo'!H54:H56="Corrupción",'2. Identificación del Riesgo'!H54:H56="Lavado de Activos",'2. Identificación del Riesgo'!H54:H56="Financiación del Terrorismo",'2. Identificación del Riesgo'!H54:H56="Corrupción en Trámites, OPAs y Consultas de Acceso a la Información Pública"),'2. Identificación del Riesgo'!H54:H56,
IF('2. Identificación del Riesgo'!H54:H56="","",
IF(OR('2. Identificación del Riesgo'!H54:H56&lt;&gt;"Corrupción",'2. Identificación del Riesgo'!H54:H56&lt;&gt;"Lavado de Activos",'2. Identificación del Riesgo'!H54:H56&lt;&gt;"Financiación del Terrorismo",'2. Identificación del Riesgo'!H54:H56&lt;&gt;"Corrupción en Trámites, OPAs y Consultas de Acceso a la Información Pública"),"No aplica")))</f>
        <v/>
      </c>
      <c r="E54" s="69"/>
      <c r="F54" s="69"/>
      <c r="G54" s="69"/>
      <c r="H54" s="71"/>
      <c r="I54" s="71"/>
      <c r="J54" s="71"/>
      <c r="K54" s="55"/>
      <c r="L54" s="55"/>
      <c r="M54" s="55"/>
      <c r="N54" s="55"/>
      <c r="O54" s="55"/>
      <c r="P54" s="55"/>
      <c r="Q54" s="55"/>
      <c r="R54" s="50" t="str">
        <f t="shared" ref="R54" si="138">IF(AND(S54&gt;=0,S54&lt;=85),"Débil",
IF(AND(S54&gt;=86,S54&lt;=95),"Moderado",
IF(AND(S54&gt;=96,S54&lt;=100),"Fuerte","")))</f>
        <v/>
      </c>
      <c r="S54" s="50" t="str">
        <f>IF(AND(K54="",L54="",M54="",N54="",O54="",P54="",Q54=""),"",IF(OR(K54="",L54="",M54="",N54="",O54="",P54="",Q54=""),"Finalice la valoración del control para emitir su calificación",VLOOKUP(K54,Listas!$Z$1:$AA$17,2,FALSE)+VLOOKUP(L54,Listas!$Z$1:$AA$17,2,FALSE)+VLOOKUP(M54,Listas!$Z$1:$AA$17,2,FALSE)+VLOOKUP(N54,Listas!$Z$1:$AA$17,2,FALSE)+VLOOKUP(O54,Listas!$Z$1:$AA$17,2,FALSE)+VLOOKUP(P54,Listas!$Z$1:$AA$17,2,FALSE)+VLOOKUP(Q54,Listas!$Z$1:$AA$17,2,FALSE)))</f>
        <v/>
      </c>
      <c r="T54" s="50" t="str">
        <f t="shared" ref="T54" si="139">IF(OR(S54="",S54="Finalice la valoración del control para emitir su calificación"),"",IF(S54&lt;96,"Debe establecer un plan de acción en la hoja No. 7, que permita tener un control bien diseñado.","No debe establecer un plan de acción para mejorar el diseño del control."))</f>
        <v/>
      </c>
      <c r="U54" s="49"/>
      <c r="V54" s="50" t="str">
        <f t="shared" ref="V54" si="140">IFERROR(IF(OR(R54="",MID(U54,1,SEARCH(" =",U54:U54,1)-1)=""),"",
IF(AND(R54="Fuerte",MID(U54,1,SEARCH(" =",U54:U54,1)-1)="Fuerte"),"Fuerte",
IF(AND(R54="Moderado",MID(U54,1,SEARCH(" =",U54:U54,1)-1)="Moderado"),"Moderado",
IF(OR(R54="Débil",MID(U54,1,SEARCH(" =",U54:U54,1)-1)="Débil"),"Débil",
IF(OR(R54="Fuerte",MID(U54,1,SEARCH(" =",U54:U54,1)-1)="Moderado"),"Moderado",
IF(OR(R54="Moderado",MID(U54,1,SEARCH(" =",U54:U54,1)-1)="Fuerte"),"Moderado","")))))),"")</f>
        <v/>
      </c>
      <c r="W54" s="163" t="str">
        <f t="shared" ref="W54" si="141">IF(AND(S54="",S55="",S56=""),"",AVERAGE(S54:S56))</f>
        <v/>
      </c>
      <c r="X54" s="163" t="str">
        <f t="shared" ref="X54" si="142">IF(W54="","",
IF(W54=100,"Fuerte",
IF(W54&lt;50,"Débil",
IF(OR(W54&gt;=50,W54&lt;100),"Moderado",""))))</f>
        <v/>
      </c>
      <c r="Y54" s="166" t="str">
        <f t="shared" ref="Y54" si="143">IF(X54="","",IF(X54="Fuerte","NO","SI"))</f>
        <v/>
      </c>
      <c r="Z54" s="106"/>
      <c r="AA54" s="170" t="str">
        <f t="shared" ref="AA54" si="144">IF(OR(X54="",Z54=""),"",
IF(X54="Débil","No aplica desplazamiento por tener una solidez débil.",
IF(AND(X54="Fuerte",OR(Z54="El control ayuda a disminuir directamente tanto la probabilidad como el impacto.",Z54="El control ayuda a disminuir directamente la probabilidad e indirectamente el impacto.",Z54="El control ayuda a disminuir directamente la probabilidad y el impacto no disminuye.")),2,
IF(AND(X54="Fuerte",Z54="El control no disminuye la probabilidad y el impacto disminuye directamente."),0,
IF(AND(X54="Moderado",OR(Z54="El control ayuda a disminuir directamente tanto la probabilidad como el impacto.",Z54="El control ayuda a disminuir directamente la probabilidad e indirectamente el impacto.",Z54="El control ayuda a disminuir directamente la probabilidad y el impacto no disminuye.")),1,
IF(AND(X54="Moderado",Z54="El control no disminuye la probabilidad y el impacto disminuye directamente."),0,""))))))</f>
        <v/>
      </c>
      <c r="AB54" s="173" t="str">
        <f>IF(AND($D$54&lt;&gt;"Corrupción",$D$54&lt;&gt;"Lavado de Activos",$D$54&lt;&gt;"Financiación del Terrorismo",$D$54&lt;&gt;"Corrupción en Trámites, OPAs y Consultas de Acceso a la Información Pública"),"",
IF(OR($D$54="Corrupción",$D$54="Lavado de Activos",$D$54="Financiación del Terrorismo",$D$54="Corrupción en Trámites, OPAs y Consultas de Acceso a la Información Pública"),
IF(AA54="","",
IF(OR(AA54="No aplica desplazamiento por tener una solidez débil.",AA54=0),'2. Identificación del Riesgo'!$K$54,
IF(AND(X54="Fuerte",AA54=2,OR('2. Identificación del Riesgo'!$K$54="Rara vez",'2. Identificación del Riesgo'!$K$54="Improbable",'2. Identificación del Riesgo'!$K$54="Posible")),"Rara vez",
IF(AND(X54="Fuerte",AA54=2,'2. Identificación del Riesgo'!$K$54="Probable"),"Improbable",
IF(AND(X54="Fuerte",AA54=2,'2. Identificación del Riesgo'!$K$54="Casi seguro"),"Posible",
IF(AND(X54="Moderado",AA54=1,OR('2. Identificación del Riesgo'!$K$54="Rara vez",'2. Identificación del Riesgo'!$K$54="Improbable")),"Rara vez",
IF(AND(X54="Moderado",AA54=1,'2. Identificación del Riesgo'!$K$54="Posible"),"Improbable",
IF(AND(X54="Moderado",AA54=1,'2. Identificación del Riesgo'!$K$54="Probable"),"Posible",
IF(AND(X54="Moderado",AA54=1,'2. Identificación del Riesgo'!$K$54="Casi seguro"),"Probable","")))))))))))</f>
        <v/>
      </c>
      <c r="AC54" s="3"/>
      <c r="AD54" s="3"/>
      <c r="AE54" s="3"/>
      <c r="AF54" s="3"/>
      <c r="AG54" s="3"/>
      <c r="AH54" s="3"/>
      <c r="AI54" s="3"/>
      <c r="AJ54" s="3"/>
      <c r="AK54" s="3"/>
      <c r="AL54" s="3"/>
      <c r="AM54" s="3"/>
      <c r="AN54" s="3"/>
      <c r="AO54" s="3"/>
      <c r="AP54" s="3"/>
      <c r="AQ54" s="3"/>
      <c r="AR54" s="3"/>
    </row>
    <row r="55" spans="1:44" ht="45.75" customHeight="1" x14ac:dyDescent="0.3">
      <c r="A55" s="113"/>
      <c r="B55" s="156"/>
      <c r="C55" s="136"/>
      <c r="D55" s="136"/>
      <c r="E55" s="69"/>
      <c r="F55" s="69"/>
      <c r="G55" s="69"/>
      <c r="H55" s="71"/>
      <c r="I55" s="71"/>
      <c r="J55" s="71"/>
      <c r="K55" s="55"/>
      <c r="L55" s="55"/>
      <c r="M55" s="55"/>
      <c r="N55" s="55"/>
      <c r="O55" s="55"/>
      <c r="P55" s="55"/>
      <c r="Q55" s="55"/>
      <c r="R55" s="50" t="str">
        <f t="shared" ref="R55:R56" si="145">IF(AND(S55&gt;=0,S55&lt;=85),"Débil",
IF(AND(S55&gt;=86,S55&lt;=95),"Moderado",
IF(AND(S55&gt;=96,S55&lt;=100),"Fuerte","")))</f>
        <v/>
      </c>
      <c r="S55" s="50" t="str">
        <f>IF(AND(K55="",L55="",M55="",N55="",O55="",P55="",Q55=""),"",IF(OR(K55="",L55="",M55="",N55="",O55="",P55="",Q55=""),"Finalice la valoración del control para emitir su calificación",VLOOKUP(K55,Listas!$Z$1:$AA$17,2,FALSE)+VLOOKUP(L55,Listas!$Z$1:$AA$17,2,FALSE)+VLOOKUP(M55,Listas!$Z$1:$AA$17,2,FALSE)+VLOOKUP(N55,Listas!$Z$1:$AA$17,2,FALSE)+VLOOKUP(O55,Listas!$Z$1:$AA$17,2,FALSE)+VLOOKUP(P55,Listas!$Z$1:$AA$17,2,FALSE)+VLOOKUP(Q55,Listas!$Z$1:$AA$17,2,FALSE)))</f>
        <v/>
      </c>
      <c r="T55" s="50" t="str">
        <f t="shared" ref="T55:T56" si="146">IF(OR(S55="",S55="Finalice la valoración del control para emitir su calificación"),"",IF(S55&lt;96,"Debe establecer un plan de acción en la hoja No. 7, que permita tener un control bien diseñado.","No debe establecer un plan de acción para mejorar el diseño del control."))</f>
        <v/>
      </c>
      <c r="U55" s="49"/>
      <c r="V55" s="50" t="str">
        <f t="shared" ref="V55:V56" si="147">IFERROR(IF(OR(R55="",MID(U55,1,SEARCH(" =",U55:U55,1)-1)=""),"",
IF(AND(R55="Fuerte",MID(U55,1,SEARCH(" =",U55:U55,1)-1)="Fuerte"),"Fuerte",
IF(AND(R55="Moderado",MID(U55,1,SEARCH(" =",U55:U55,1)-1)="Moderado"),"Moderado",
IF(OR(R55="Débil",MID(U55,1,SEARCH(" =",U55:U55,1)-1)="Débil"),"Débil",
IF(OR(R55="Fuerte",MID(U55,1,SEARCH(" =",U55:U55,1)-1)="Moderado"),"Moderado",
IF(OR(R55="Moderado",MID(U55,1,SEARCH(" =",U55:U55,1)-1)="Fuerte"),"Moderado","")))))),"")</f>
        <v/>
      </c>
      <c r="W55" s="164"/>
      <c r="X55" s="164"/>
      <c r="Y55" s="167"/>
      <c r="Z55" s="107"/>
      <c r="AA55" s="171"/>
      <c r="AB55" s="174"/>
    </row>
    <row r="56" spans="1:44" ht="45.75" customHeight="1" x14ac:dyDescent="0.3">
      <c r="A56" s="113"/>
      <c r="B56" s="156"/>
      <c r="C56" s="136"/>
      <c r="D56" s="136"/>
      <c r="E56" s="69"/>
      <c r="F56" s="69"/>
      <c r="G56" s="69"/>
      <c r="H56" s="71"/>
      <c r="I56" s="71"/>
      <c r="J56" s="71"/>
      <c r="K56" s="55"/>
      <c r="L56" s="55"/>
      <c r="M56" s="55"/>
      <c r="N56" s="55"/>
      <c r="O56" s="55"/>
      <c r="P56" s="55"/>
      <c r="Q56" s="55"/>
      <c r="R56" s="50" t="str">
        <f t="shared" si="145"/>
        <v/>
      </c>
      <c r="S56" s="50" t="str">
        <f>IF(AND(K56="",L56="",M56="",N56="",O56="",P56="",Q56=""),"",IF(OR(K56="",L56="",M56="",N56="",O56="",P56="",Q56=""),"Finalice la valoración del control para emitir su calificación",VLOOKUP(K56,Listas!$Z$1:$AA$17,2,FALSE)+VLOOKUP(L56,Listas!$Z$1:$AA$17,2,FALSE)+VLOOKUP(M56,Listas!$Z$1:$AA$17,2,FALSE)+VLOOKUP(N56,Listas!$Z$1:$AA$17,2,FALSE)+VLOOKUP(O56,Listas!$Z$1:$AA$17,2,FALSE)+VLOOKUP(P56,Listas!$Z$1:$AA$17,2,FALSE)+VLOOKUP(Q56,Listas!$Z$1:$AA$17,2,FALSE)))</f>
        <v/>
      </c>
      <c r="T56" s="50" t="str">
        <f t="shared" si="146"/>
        <v/>
      </c>
      <c r="U56" s="49"/>
      <c r="V56" s="50" t="str">
        <f t="shared" si="147"/>
        <v/>
      </c>
      <c r="W56" s="165"/>
      <c r="X56" s="165"/>
      <c r="Y56" s="168"/>
      <c r="Z56" s="108"/>
      <c r="AA56" s="172"/>
      <c r="AB56" s="175"/>
    </row>
    <row r="57" spans="1:44" ht="45.75" customHeight="1" x14ac:dyDescent="0.3">
      <c r="A57" s="113">
        <v>17</v>
      </c>
      <c r="B57" s="156" t="str">
        <f>IF(OR('2. Identificación del Riesgo'!H57:H59="Corrupción",'2. Identificación del Riesgo'!H57:H59="Lavado de Activos",'2. Identificación del Riesgo'!H57:H59="Financiación del Terrorismo",'2. Identificación del Riesgo'!H57:H59="Corrupción en Trámites, OPAs y Consultas de Acceso a la Información Pública"),'2. Identificación del Riesgo'!B57:B59,
IF('2. Identificación del Riesgo'!H57:H59="","",
IF(OR('2. Identificación del Riesgo'!H57:H59&lt;&gt;"Corrupción",'2. Identificación del Riesgo'!H57:H59&lt;&gt;"Lavado de Activos",'2. Identificación del Riesgo'!H57:H59&lt;&gt;"Financiación del Terrorismo",'2. Identificación del Riesgo'!H57:H59&lt;&gt;"Corrupción en Trámites, OPAs y Consultas de Acceso a la Información Pública"),"No aplica")))</f>
        <v/>
      </c>
      <c r="C57" s="136" t="str">
        <f>IF(OR('2. Identificación del Riesgo'!H57:H59="Corrupción",'2. Identificación del Riesgo'!H57:H59="Lavado de Activos",'2. Identificación del Riesgo'!H57:H59="Financiación del Terrorismo",'2. Identificación del Riesgo'!H57:H59="Corrupción en Trámites, OPAs y Consultas de Acceso a la Información Pública"),'2. Identificación del Riesgo'!G57:G59,
IF('2. Identificación del Riesgo'!H57:H59="","",
IF(OR('2. Identificación del Riesgo'!H57:H59&lt;&gt;"Corrupción",'2. Identificación del Riesgo'!H57:H59&lt;&gt;"Lavado de Activos",'2. Identificación del Riesgo'!H57:H59&lt;&gt;"Financiación del Terrorismo",'2. Identificación del Riesgo'!H57:H59&lt;&gt;"Corrupción en Trámites, OPAs y Consultas de Acceso a la Información Pública"),"No aplica")))</f>
        <v/>
      </c>
      <c r="D57" s="136" t="str">
        <f>IF(OR('2. Identificación del Riesgo'!H57:H59="Corrupción",'2. Identificación del Riesgo'!H57:H59="Lavado de Activos",'2. Identificación del Riesgo'!H57:H59="Financiación del Terrorismo",'2. Identificación del Riesgo'!H57:H59="Corrupción en Trámites, OPAs y Consultas de Acceso a la Información Pública"),'2. Identificación del Riesgo'!H57:H59,
IF('2. Identificación del Riesgo'!H57:H59="","",
IF(OR('2. Identificación del Riesgo'!H57:H59&lt;&gt;"Corrupción",'2. Identificación del Riesgo'!H57:H59&lt;&gt;"Lavado de Activos",'2. Identificación del Riesgo'!H57:H59&lt;&gt;"Financiación del Terrorismo",'2. Identificación del Riesgo'!H57:H59&lt;&gt;"Corrupción en Trámites, OPAs y Consultas de Acceso a la Información Pública"),"No aplica")))</f>
        <v/>
      </c>
      <c r="E57" s="69"/>
      <c r="F57" s="69"/>
      <c r="G57" s="69"/>
      <c r="H57" s="71"/>
      <c r="I57" s="71"/>
      <c r="J57" s="71"/>
      <c r="K57" s="55"/>
      <c r="L57" s="55"/>
      <c r="M57" s="55"/>
      <c r="N57" s="55"/>
      <c r="O57" s="55"/>
      <c r="P57" s="55"/>
      <c r="Q57" s="55"/>
      <c r="R57" s="50" t="str">
        <f t="shared" ref="R57" si="148">IF(AND(S57&gt;=0,S57&lt;=85),"Débil",
IF(AND(S57&gt;=86,S57&lt;=95),"Moderado",
IF(AND(S57&gt;=96,S57&lt;=100),"Fuerte","")))</f>
        <v/>
      </c>
      <c r="S57" s="50" t="str">
        <f>IF(AND(K57="",L57="",M57="",N57="",O57="",P57="",Q57=""),"",IF(OR(K57="",L57="",M57="",N57="",O57="",P57="",Q57=""),"Finalice la valoración del control para emitir su calificación",VLOOKUP(K57,Listas!$Z$1:$AA$17,2,FALSE)+VLOOKUP(L57,Listas!$Z$1:$AA$17,2,FALSE)+VLOOKUP(M57,Listas!$Z$1:$AA$17,2,FALSE)+VLOOKUP(N57,Listas!$Z$1:$AA$17,2,FALSE)+VLOOKUP(O57,Listas!$Z$1:$AA$17,2,FALSE)+VLOOKUP(P57,Listas!$Z$1:$AA$17,2,FALSE)+VLOOKUP(Q57,Listas!$Z$1:$AA$17,2,FALSE)))</f>
        <v/>
      </c>
      <c r="T57" s="50" t="str">
        <f t="shared" ref="T57" si="149">IF(OR(S57="",S57="Finalice la valoración del control para emitir su calificación"),"",IF(S57&lt;96,"Debe establecer un plan de acción en la hoja No. 7, que permita tener un control bien diseñado.","No debe establecer un plan de acción para mejorar el diseño del control."))</f>
        <v/>
      </c>
      <c r="U57" s="49"/>
      <c r="V57" s="50" t="str">
        <f t="shared" ref="V57" si="150">IFERROR(IF(OR(R57="",MID(U57,1,SEARCH(" =",U57:U57,1)-1)=""),"",
IF(AND(R57="Fuerte",MID(U57,1,SEARCH(" =",U57:U57,1)-1)="Fuerte"),"Fuerte",
IF(AND(R57="Moderado",MID(U57,1,SEARCH(" =",U57:U57,1)-1)="Moderado"),"Moderado",
IF(OR(R57="Débil",MID(U57,1,SEARCH(" =",U57:U57,1)-1)="Débil"),"Débil",
IF(OR(R57="Fuerte",MID(U57,1,SEARCH(" =",U57:U57,1)-1)="Moderado"),"Moderado",
IF(OR(R57="Moderado",MID(U57,1,SEARCH(" =",U57:U57,1)-1)="Fuerte"),"Moderado","")))))),"")</f>
        <v/>
      </c>
      <c r="W57" s="163" t="str">
        <f t="shared" ref="W57" si="151">IF(AND(S57="",S58="",S59=""),"",AVERAGE(S57:S59))</f>
        <v/>
      </c>
      <c r="X57" s="163" t="str">
        <f t="shared" ref="X57" si="152">IF(W57="","",
IF(W57=100,"Fuerte",
IF(W57&lt;50,"Débil",
IF(OR(W57&gt;=50,W57&lt;100),"Moderado",""))))</f>
        <v/>
      </c>
      <c r="Y57" s="166" t="str">
        <f t="shared" ref="Y57" si="153">IF(X57="","",IF(X57="Fuerte","NO","SI"))</f>
        <v/>
      </c>
      <c r="Z57" s="106"/>
      <c r="AA57" s="170" t="str">
        <f t="shared" ref="AA57" si="154">IF(OR(X57="",Z57=""),"",
IF(X57="Débil","No aplica desplazamiento por tener una solidez débil.",
IF(AND(X57="Fuerte",OR(Z57="El control ayuda a disminuir directamente tanto la probabilidad como el impacto.",Z57="El control ayuda a disminuir directamente la probabilidad e indirectamente el impacto.",Z57="El control ayuda a disminuir directamente la probabilidad y el impacto no disminuye.")),2,
IF(AND(X57="Fuerte",Z57="El control no disminuye la probabilidad y el impacto disminuye directamente."),0,
IF(AND(X57="Moderado",OR(Z57="El control ayuda a disminuir directamente tanto la probabilidad como el impacto.",Z57="El control ayuda a disminuir directamente la probabilidad e indirectamente el impacto.",Z57="El control ayuda a disminuir directamente la probabilidad y el impacto no disminuye.")),1,
IF(AND(X57="Moderado",Z57="El control no disminuye la probabilidad y el impacto disminuye directamente."),0,""))))))</f>
        <v/>
      </c>
      <c r="AB57" s="173" t="str">
        <f>IF(AND($D$57&lt;&gt;"Corrupción",$D$57&lt;&gt;"Lavado de Activos",$D$57&lt;&gt;"Financiación del Terrorismo",$D$57&lt;&gt;"Corrupción en Trámites, OPAs y Consultas de Acceso a la Información Pública"),"",
IF(OR($D$57="Corrupción",$D$57="Lavado de Activos",$D$57="Financiación del Terrorismo",$D$57="Corrupción en Trámites, OPAs y Consultas de Acceso a la Información Pública"),
IF(AA57="","",
IF(OR(AA57="No aplica desplazamiento por tener una solidez débil.",AA57=0),'2. Identificación del Riesgo'!$K$57,
IF(AND(X57="Fuerte",AA57=2,OR('2. Identificación del Riesgo'!$K$57="Rara vez",'2. Identificación del Riesgo'!$K$57="Improbable",'2. Identificación del Riesgo'!$K$57="Posible")),"Rara vez",
IF(AND(X57="Fuerte",AA57=2,'2. Identificación del Riesgo'!$K$57="Probable"),"Improbable",
IF(AND(X57="Fuerte",AA57=2,'2. Identificación del Riesgo'!$K$57="Casi seguro"),"Posible",
IF(AND(X57="Moderado",AA57=1,OR('2. Identificación del Riesgo'!$K$57="Rara vez",'2. Identificación del Riesgo'!$K$57="Improbable")),"Rara vez",
IF(AND(X57="Moderado",AA57=1,'2. Identificación del Riesgo'!$K$57="Posible"),"Improbable",
IF(AND(X57="Moderado",AA57=1,'2. Identificación del Riesgo'!$K$57="Probable"),"Posible",
IF(AND(X57="Moderado",AA57=1,'2. Identificación del Riesgo'!$K$57="Casi seguro"),"Probable","")))))))))))</f>
        <v/>
      </c>
      <c r="AC57" s="3"/>
      <c r="AD57" s="3"/>
      <c r="AE57" s="3"/>
      <c r="AF57" s="3"/>
      <c r="AG57" s="3"/>
      <c r="AH57" s="3"/>
      <c r="AI57" s="3"/>
      <c r="AJ57" s="3"/>
      <c r="AK57" s="3"/>
      <c r="AL57" s="3"/>
      <c r="AM57" s="3"/>
      <c r="AN57" s="3"/>
      <c r="AO57" s="3"/>
      <c r="AP57" s="3"/>
      <c r="AQ57" s="3"/>
      <c r="AR57" s="3"/>
    </row>
    <row r="58" spans="1:44" ht="45.75" customHeight="1" x14ac:dyDescent="0.3">
      <c r="A58" s="113"/>
      <c r="B58" s="156"/>
      <c r="C58" s="136"/>
      <c r="D58" s="136"/>
      <c r="E58" s="69"/>
      <c r="F58" s="69"/>
      <c r="G58" s="69"/>
      <c r="H58" s="71"/>
      <c r="I58" s="71"/>
      <c r="J58" s="71"/>
      <c r="K58" s="55"/>
      <c r="L58" s="55"/>
      <c r="M58" s="55"/>
      <c r="N58" s="55"/>
      <c r="O58" s="55"/>
      <c r="P58" s="55"/>
      <c r="Q58" s="55"/>
      <c r="R58" s="50" t="str">
        <f t="shared" ref="R58:R59" si="155">IF(AND(S58&gt;=0,S58&lt;=85),"Débil",
IF(AND(S58&gt;=86,S58&lt;=95),"Moderado",
IF(AND(S58&gt;=96,S58&lt;=100),"Fuerte","")))</f>
        <v/>
      </c>
      <c r="S58" s="50" t="str">
        <f>IF(AND(K58="",L58="",M58="",N58="",O58="",P58="",Q58=""),"",IF(OR(K58="",L58="",M58="",N58="",O58="",P58="",Q58=""),"Finalice la valoración del control para emitir su calificación",VLOOKUP(K58,Listas!$Z$1:$AA$17,2,FALSE)+VLOOKUP(L58,Listas!$Z$1:$AA$17,2,FALSE)+VLOOKUP(M58,Listas!$Z$1:$AA$17,2,FALSE)+VLOOKUP(N58,Listas!$Z$1:$AA$17,2,FALSE)+VLOOKUP(O58,Listas!$Z$1:$AA$17,2,FALSE)+VLOOKUP(P58,Listas!$Z$1:$AA$17,2,FALSE)+VLOOKUP(Q58,Listas!$Z$1:$AA$17,2,FALSE)))</f>
        <v/>
      </c>
      <c r="T58" s="50" t="str">
        <f t="shared" ref="T58:T59" si="156">IF(OR(S58="",S58="Finalice la valoración del control para emitir su calificación"),"",IF(S58&lt;96,"Debe establecer un plan de acción en la hoja No. 7, que permita tener un control bien diseñado.","No debe establecer un plan de acción para mejorar el diseño del control."))</f>
        <v/>
      </c>
      <c r="U58" s="49"/>
      <c r="V58" s="50" t="str">
        <f t="shared" ref="V58:V59" si="157">IFERROR(IF(OR(R58="",MID(U58,1,SEARCH(" =",U58:U58,1)-1)=""),"",
IF(AND(R58="Fuerte",MID(U58,1,SEARCH(" =",U58:U58,1)-1)="Fuerte"),"Fuerte",
IF(AND(R58="Moderado",MID(U58,1,SEARCH(" =",U58:U58,1)-1)="Moderado"),"Moderado",
IF(OR(R58="Débil",MID(U58,1,SEARCH(" =",U58:U58,1)-1)="Débil"),"Débil",
IF(OR(R58="Fuerte",MID(U58,1,SEARCH(" =",U58:U58,1)-1)="Moderado"),"Moderado",
IF(OR(R58="Moderado",MID(U58,1,SEARCH(" =",U58:U58,1)-1)="Fuerte"),"Moderado","")))))),"")</f>
        <v/>
      </c>
      <c r="W58" s="164"/>
      <c r="X58" s="164"/>
      <c r="Y58" s="167"/>
      <c r="Z58" s="107"/>
      <c r="AA58" s="171"/>
      <c r="AB58" s="174"/>
    </row>
    <row r="59" spans="1:44" ht="45.75" customHeight="1" x14ac:dyDescent="0.3">
      <c r="A59" s="113"/>
      <c r="B59" s="156"/>
      <c r="C59" s="136"/>
      <c r="D59" s="136"/>
      <c r="E59" s="69"/>
      <c r="F59" s="69"/>
      <c r="G59" s="69"/>
      <c r="H59" s="71"/>
      <c r="I59" s="71"/>
      <c r="J59" s="71"/>
      <c r="K59" s="55"/>
      <c r="L59" s="55"/>
      <c r="M59" s="55"/>
      <c r="N59" s="55"/>
      <c r="O59" s="55"/>
      <c r="P59" s="55"/>
      <c r="Q59" s="55"/>
      <c r="R59" s="50" t="str">
        <f t="shared" si="155"/>
        <v/>
      </c>
      <c r="S59" s="50" t="str">
        <f>IF(AND(K59="",L59="",M59="",N59="",O59="",P59="",Q59=""),"",IF(OR(K59="",L59="",M59="",N59="",O59="",P59="",Q59=""),"Finalice la valoración del control para emitir su calificación",VLOOKUP(K59,Listas!$Z$1:$AA$17,2,FALSE)+VLOOKUP(L59,Listas!$Z$1:$AA$17,2,FALSE)+VLOOKUP(M59,Listas!$Z$1:$AA$17,2,FALSE)+VLOOKUP(N59,Listas!$Z$1:$AA$17,2,FALSE)+VLOOKUP(O59,Listas!$Z$1:$AA$17,2,FALSE)+VLOOKUP(P59,Listas!$Z$1:$AA$17,2,FALSE)+VLOOKUP(Q59,Listas!$Z$1:$AA$17,2,FALSE)))</f>
        <v/>
      </c>
      <c r="T59" s="50" t="str">
        <f t="shared" si="156"/>
        <v/>
      </c>
      <c r="U59" s="49"/>
      <c r="V59" s="50" t="str">
        <f t="shared" si="157"/>
        <v/>
      </c>
      <c r="W59" s="165"/>
      <c r="X59" s="165"/>
      <c r="Y59" s="168"/>
      <c r="Z59" s="108"/>
      <c r="AA59" s="172"/>
      <c r="AB59" s="175"/>
    </row>
    <row r="60" spans="1:44" ht="45.75" customHeight="1" x14ac:dyDescent="0.3">
      <c r="A60" s="113">
        <v>18</v>
      </c>
      <c r="B60" s="156" t="str">
        <f>IF(OR('2. Identificación del Riesgo'!H60:H62="Corrupción",'2. Identificación del Riesgo'!H60:H62="Lavado de Activos",'2. Identificación del Riesgo'!H60:H62="Financiación del Terrorismo",'2. Identificación del Riesgo'!H60:H62="Corrupción en Trámites, OPAs y Consultas de Acceso a la Información Pública"),'2. Identificación del Riesgo'!B60:B62,
IF('2. Identificación del Riesgo'!H60:H62="","",
IF(OR('2. Identificación del Riesgo'!H60:H62&lt;&gt;"Corrupción",'2. Identificación del Riesgo'!H60:H62&lt;&gt;"Lavado de Activos",'2. Identificación del Riesgo'!H60:H62&lt;&gt;"Financiación del Terrorismo",'2. Identificación del Riesgo'!H60:H62&lt;&gt;"Corrupción en Trámites, OPAs y Consultas de Acceso a la Información Pública"),"No aplica")))</f>
        <v/>
      </c>
      <c r="C60" s="136" t="str">
        <f>IF(OR('2. Identificación del Riesgo'!H60:H62="Corrupción",'2. Identificación del Riesgo'!H60:H62="Lavado de Activos",'2. Identificación del Riesgo'!H60:H62="Financiación del Terrorismo",'2. Identificación del Riesgo'!H60:H62="Corrupción en Trámites, OPAs y Consultas de Acceso a la Información Pública"),'2. Identificación del Riesgo'!G60:G62,
IF('2. Identificación del Riesgo'!H60:H62="","",
IF(OR('2. Identificación del Riesgo'!H60:H62&lt;&gt;"Corrupción",'2. Identificación del Riesgo'!H60:H62&lt;&gt;"Lavado de Activos",'2. Identificación del Riesgo'!H60:H62&lt;&gt;"Financiación del Terrorismo",'2. Identificación del Riesgo'!H60:H62&lt;&gt;"Corrupción en Trámites, OPAs y Consultas de Acceso a la Información Pública"),"No aplica")))</f>
        <v/>
      </c>
      <c r="D60" s="136" t="str">
        <f>IF(OR('2. Identificación del Riesgo'!H60:H62="Corrupción",'2. Identificación del Riesgo'!H60:H62="Lavado de Activos",'2. Identificación del Riesgo'!H60:H62="Financiación del Terrorismo",'2. Identificación del Riesgo'!H60:H62="Corrupción en Trámites, OPAs y Consultas de Acceso a la Información Pública"),'2. Identificación del Riesgo'!H60:H62,
IF('2. Identificación del Riesgo'!H60:H62="","",
IF(OR('2. Identificación del Riesgo'!H60:H62&lt;&gt;"Corrupción",'2. Identificación del Riesgo'!H60:H62&lt;&gt;"Lavado de Activos",'2. Identificación del Riesgo'!H60:H62&lt;&gt;"Financiación del Terrorismo",'2. Identificación del Riesgo'!H60:H62&lt;&gt;"Corrupción en Trámites, OPAs y Consultas de Acceso a la Información Pública"),"No aplica")))</f>
        <v/>
      </c>
      <c r="E60" s="69"/>
      <c r="F60" s="69"/>
      <c r="G60" s="69"/>
      <c r="H60" s="71"/>
      <c r="I60" s="71"/>
      <c r="J60" s="71"/>
      <c r="K60" s="55"/>
      <c r="L60" s="55"/>
      <c r="M60" s="55"/>
      <c r="N60" s="55"/>
      <c r="O60" s="55"/>
      <c r="P60" s="55"/>
      <c r="Q60" s="55"/>
      <c r="R60" s="50" t="str">
        <f t="shared" ref="R60" si="158">IF(AND(S60&gt;=0,S60&lt;=85),"Débil",
IF(AND(S60&gt;=86,S60&lt;=95),"Moderado",
IF(AND(S60&gt;=96,S60&lt;=100),"Fuerte","")))</f>
        <v/>
      </c>
      <c r="S60" s="50" t="str">
        <f>IF(AND(K60="",L60="",M60="",N60="",O60="",P60="",Q60=""),"",IF(OR(K60="",L60="",M60="",N60="",O60="",P60="",Q60=""),"Finalice la valoración del control para emitir su calificación",VLOOKUP(K60,Listas!$Z$1:$AA$17,2,FALSE)+VLOOKUP(L60,Listas!$Z$1:$AA$17,2,FALSE)+VLOOKUP(M60,Listas!$Z$1:$AA$17,2,FALSE)+VLOOKUP(N60,Listas!$Z$1:$AA$17,2,FALSE)+VLOOKUP(O60,Listas!$Z$1:$AA$17,2,FALSE)+VLOOKUP(P60,Listas!$Z$1:$AA$17,2,FALSE)+VLOOKUP(Q60,Listas!$Z$1:$AA$17,2,FALSE)))</f>
        <v/>
      </c>
      <c r="T60" s="50" t="str">
        <f t="shared" ref="T60" si="159">IF(OR(S60="",S60="Finalice la valoración del control para emitir su calificación"),"",IF(S60&lt;96,"Debe establecer un plan de acción en la hoja No. 7, que permita tener un control bien diseñado.","No debe establecer un plan de acción para mejorar el diseño del control."))</f>
        <v/>
      </c>
      <c r="U60" s="49"/>
      <c r="V60" s="50" t="str">
        <f t="shared" ref="V60" si="160">IFERROR(IF(OR(R60="",MID(U60,1,SEARCH(" =",U60:U60,1)-1)=""),"",
IF(AND(R60="Fuerte",MID(U60,1,SEARCH(" =",U60:U60,1)-1)="Fuerte"),"Fuerte",
IF(AND(R60="Moderado",MID(U60,1,SEARCH(" =",U60:U60,1)-1)="Moderado"),"Moderado",
IF(OR(R60="Débil",MID(U60,1,SEARCH(" =",U60:U60,1)-1)="Débil"),"Débil",
IF(OR(R60="Fuerte",MID(U60,1,SEARCH(" =",U60:U60,1)-1)="Moderado"),"Moderado",
IF(OR(R60="Moderado",MID(U60,1,SEARCH(" =",U60:U60,1)-1)="Fuerte"),"Moderado","")))))),"")</f>
        <v/>
      </c>
      <c r="W60" s="163" t="str">
        <f t="shared" ref="W60" si="161">IF(AND(S60="",S61="",S62=""),"",AVERAGE(S60:S62))</f>
        <v/>
      </c>
      <c r="X60" s="163" t="str">
        <f t="shared" ref="X60" si="162">IF(W60="","",
IF(W60=100,"Fuerte",
IF(W60&lt;50,"Débil",
IF(OR(W60&gt;=50,W60&lt;100),"Moderado",""))))</f>
        <v/>
      </c>
      <c r="Y60" s="166" t="str">
        <f t="shared" ref="Y60" si="163">IF(X60="","",IF(X60="Fuerte","NO","SI"))</f>
        <v/>
      </c>
      <c r="Z60" s="106"/>
      <c r="AA60" s="170" t="str">
        <f t="shared" ref="AA60" si="164">IF(OR(X60="",Z60=""),"",
IF(X60="Débil","No aplica desplazamiento por tener una solidez débil.",
IF(AND(X60="Fuerte",OR(Z60="El control ayuda a disminuir directamente tanto la probabilidad como el impacto.",Z60="El control ayuda a disminuir directamente la probabilidad e indirectamente el impacto.",Z60="El control ayuda a disminuir directamente la probabilidad y el impacto no disminuye.")),2,
IF(AND(X60="Fuerte",Z60="El control no disminuye la probabilidad y el impacto disminuye directamente."),0,
IF(AND(X60="Moderado",OR(Z60="El control ayuda a disminuir directamente tanto la probabilidad como el impacto.",Z60="El control ayuda a disminuir directamente la probabilidad e indirectamente el impacto.",Z60="El control ayuda a disminuir directamente la probabilidad y el impacto no disminuye.")),1,
IF(AND(X60="Moderado",Z60="El control no disminuye la probabilidad y el impacto disminuye directamente."),0,""))))))</f>
        <v/>
      </c>
      <c r="AB60" s="173" t="str">
        <f>IF(AND($D$60&lt;&gt;"Corrupción",$D$60&lt;&gt;"Lavado de Activos",$D$60&lt;&gt;"Financiación del Terrorismo",$D$60&lt;&gt;"Corrupción en Trámites, OPAs y Consultas de Acceso a la Información Pública"),"",
IF(OR($D$60="Corrupción",$D$60="Lavado de Activos",$D$60="Financiación del Terrorismo",$D$60="Corrupción en Trámites, OPAs y Consultas de Acceso a la Información Pública"),
IF(AA60="","",
IF(OR(AA60="No aplica desplazamiento por tener una solidez débil.",AA60=0),'2. Identificación del Riesgo'!$K$60,
IF(AND(X60="Fuerte",AA60=2,OR('2. Identificación del Riesgo'!$K$60="Rara vez",'2. Identificación del Riesgo'!$K$60="Improbable",'2. Identificación del Riesgo'!$K$60="Posible")),"Rara vez",
IF(AND(X60="Fuerte",AA60=2,'2. Identificación del Riesgo'!$K$60="Probable"),"Improbable",
IF(AND(X60="Fuerte",AA60=2,'2. Identificación del Riesgo'!$K$60="Casi seguro"),"Posible",
IF(AND(X60="Moderado",AA60=1,OR('2. Identificación del Riesgo'!$K$60="Rara vez",'2. Identificación del Riesgo'!$K$60="Improbable")),"Rara vez",
IF(AND(X60="Moderado",AA60=1,'2. Identificación del Riesgo'!$K$60="Posible"),"Improbable",
IF(AND(X60="Moderado",AA60=1,'2. Identificación del Riesgo'!$K$60="Probable"),"Posible",
IF(AND(X60="Moderado",AA60=1,'2. Identificación del Riesgo'!$K$60="Casi seguro"),"Probable","")))))))))))</f>
        <v/>
      </c>
      <c r="AC60" s="3"/>
      <c r="AD60" s="3"/>
      <c r="AE60" s="3"/>
      <c r="AF60" s="3"/>
      <c r="AG60" s="3"/>
      <c r="AH60" s="3"/>
      <c r="AI60" s="3"/>
      <c r="AJ60" s="3"/>
      <c r="AK60" s="3"/>
      <c r="AL60" s="3"/>
      <c r="AM60" s="3"/>
      <c r="AN60" s="3"/>
      <c r="AO60" s="3"/>
      <c r="AP60" s="3"/>
      <c r="AQ60" s="3"/>
      <c r="AR60" s="3"/>
    </row>
    <row r="61" spans="1:44" ht="45.75" customHeight="1" x14ac:dyDescent="0.3">
      <c r="A61" s="113"/>
      <c r="B61" s="156"/>
      <c r="C61" s="136"/>
      <c r="D61" s="136"/>
      <c r="E61" s="69"/>
      <c r="F61" s="69"/>
      <c r="G61" s="69"/>
      <c r="H61" s="71"/>
      <c r="I61" s="71"/>
      <c r="J61" s="71"/>
      <c r="K61" s="55"/>
      <c r="L61" s="55"/>
      <c r="M61" s="55"/>
      <c r="N61" s="55"/>
      <c r="O61" s="55"/>
      <c r="P61" s="55"/>
      <c r="Q61" s="55"/>
      <c r="R61" s="50" t="str">
        <f t="shared" ref="R61:R62" si="165">IF(AND(S61&gt;=0,S61&lt;=85),"Débil",
IF(AND(S61&gt;=86,S61&lt;=95),"Moderado",
IF(AND(S61&gt;=96,S61&lt;=100),"Fuerte","")))</f>
        <v/>
      </c>
      <c r="S61" s="50" t="str">
        <f>IF(AND(K61="",L61="",M61="",N61="",O61="",P61="",Q61=""),"",IF(OR(K61="",L61="",M61="",N61="",O61="",P61="",Q61=""),"Finalice la valoración del control para emitir su calificación",VLOOKUP(K61,Listas!$Z$1:$AA$17,2,FALSE)+VLOOKUP(L61,Listas!$Z$1:$AA$17,2,FALSE)+VLOOKUP(M61,Listas!$Z$1:$AA$17,2,FALSE)+VLOOKUP(N61,Listas!$Z$1:$AA$17,2,FALSE)+VLOOKUP(O61,Listas!$Z$1:$AA$17,2,FALSE)+VLOOKUP(P61,Listas!$Z$1:$AA$17,2,FALSE)+VLOOKUP(Q61,Listas!$Z$1:$AA$17,2,FALSE)))</f>
        <v/>
      </c>
      <c r="T61" s="50" t="str">
        <f t="shared" ref="T61:T62" si="166">IF(OR(S61="",S61="Finalice la valoración del control para emitir su calificación"),"",IF(S61&lt;96,"Debe establecer un plan de acción en la hoja No. 7, que permita tener un control bien diseñado.","No debe establecer un plan de acción para mejorar el diseño del control."))</f>
        <v/>
      </c>
      <c r="U61" s="49"/>
      <c r="V61" s="50" t="str">
        <f t="shared" ref="V61:V62" si="167">IFERROR(IF(OR(R61="",MID(U61,1,SEARCH(" =",U61:U61,1)-1)=""),"",
IF(AND(R61="Fuerte",MID(U61,1,SEARCH(" =",U61:U61,1)-1)="Fuerte"),"Fuerte",
IF(AND(R61="Moderado",MID(U61,1,SEARCH(" =",U61:U61,1)-1)="Moderado"),"Moderado",
IF(OR(R61="Débil",MID(U61,1,SEARCH(" =",U61:U61,1)-1)="Débil"),"Débil",
IF(OR(R61="Fuerte",MID(U61,1,SEARCH(" =",U61:U61,1)-1)="Moderado"),"Moderado",
IF(OR(R61="Moderado",MID(U61,1,SEARCH(" =",U61:U61,1)-1)="Fuerte"),"Moderado","")))))),"")</f>
        <v/>
      </c>
      <c r="W61" s="164"/>
      <c r="X61" s="164"/>
      <c r="Y61" s="167"/>
      <c r="Z61" s="107"/>
      <c r="AA61" s="171"/>
      <c r="AB61" s="174"/>
    </row>
    <row r="62" spans="1:44" ht="45.75" customHeight="1" x14ac:dyDescent="0.3">
      <c r="A62" s="113"/>
      <c r="B62" s="156"/>
      <c r="C62" s="136"/>
      <c r="D62" s="136"/>
      <c r="E62" s="69"/>
      <c r="F62" s="69"/>
      <c r="G62" s="69"/>
      <c r="H62" s="71"/>
      <c r="I62" s="71"/>
      <c r="J62" s="71"/>
      <c r="K62" s="55"/>
      <c r="L62" s="55"/>
      <c r="M62" s="55"/>
      <c r="N62" s="55"/>
      <c r="O62" s="55"/>
      <c r="P62" s="55"/>
      <c r="Q62" s="55"/>
      <c r="R62" s="50" t="str">
        <f t="shared" si="165"/>
        <v/>
      </c>
      <c r="S62" s="50" t="str">
        <f>IF(AND(K62="",L62="",M62="",N62="",O62="",P62="",Q62=""),"",IF(OR(K62="",L62="",M62="",N62="",O62="",P62="",Q62=""),"Finalice la valoración del control para emitir su calificación",VLOOKUP(K62,Listas!$Z$1:$AA$17,2,FALSE)+VLOOKUP(L62,Listas!$Z$1:$AA$17,2,FALSE)+VLOOKUP(M62,Listas!$Z$1:$AA$17,2,FALSE)+VLOOKUP(N62,Listas!$Z$1:$AA$17,2,FALSE)+VLOOKUP(O62,Listas!$Z$1:$AA$17,2,FALSE)+VLOOKUP(P62,Listas!$Z$1:$AA$17,2,FALSE)+VLOOKUP(Q62,Listas!$Z$1:$AA$17,2,FALSE)))</f>
        <v/>
      </c>
      <c r="T62" s="50" t="str">
        <f t="shared" si="166"/>
        <v/>
      </c>
      <c r="U62" s="49"/>
      <c r="V62" s="50" t="str">
        <f t="shared" si="167"/>
        <v/>
      </c>
      <c r="W62" s="165"/>
      <c r="X62" s="165"/>
      <c r="Y62" s="168"/>
      <c r="Z62" s="108"/>
      <c r="AA62" s="172"/>
      <c r="AB62" s="175"/>
    </row>
    <row r="63" spans="1:44" ht="45.75" customHeight="1" x14ac:dyDescent="0.3">
      <c r="A63" s="113">
        <v>19</v>
      </c>
      <c r="B63" s="156" t="str">
        <f>IF(OR('2. Identificación del Riesgo'!H63:H65="Corrupción",'2. Identificación del Riesgo'!H63:H65="Lavado de Activos",'2. Identificación del Riesgo'!H63:H65="Financiación del Terrorismo",'2. Identificación del Riesgo'!H63:H65="Corrupción en Trámites, OPAs y Consultas de Acceso a la Información Pública"),'2. Identificación del Riesgo'!B63:B65,
IF('2. Identificación del Riesgo'!H63:H65="","",
IF(OR('2. Identificación del Riesgo'!H63:H65&lt;&gt;"Corrupción",'2. Identificación del Riesgo'!H63:H65&lt;&gt;"Lavado de Activos",'2. Identificación del Riesgo'!H63:H65&lt;&gt;"Financiación del Terrorismo",'2. Identificación del Riesgo'!H63:H65&lt;&gt;"Corrupción en Trámites, OPAs y Consultas de Acceso a la Información Pública"),"No aplica")))</f>
        <v/>
      </c>
      <c r="C63" s="136" t="str">
        <f>IF(OR('2. Identificación del Riesgo'!H63:H65="Corrupción",'2. Identificación del Riesgo'!H63:H65="Lavado de Activos",'2. Identificación del Riesgo'!H63:H65="Financiación del Terrorismo",'2. Identificación del Riesgo'!H63:H65="Corrupción en Trámites, OPAs y Consultas de Acceso a la Información Pública"),'2. Identificación del Riesgo'!G63:G65,
IF('2. Identificación del Riesgo'!H63:H65="","",
IF(OR('2. Identificación del Riesgo'!H63:H65&lt;&gt;"Corrupción",'2. Identificación del Riesgo'!H63:H65&lt;&gt;"Lavado de Activos",'2. Identificación del Riesgo'!H63:H65&lt;&gt;"Financiación del Terrorismo",'2. Identificación del Riesgo'!H63:H65&lt;&gt;"Corrupción en Trámites, OPAs y Consultas de Acceso a la Información Pública"),"No aplica")))</f>
        <v/>
      </c>
      <c r="D63" s="136" t="str">
        <f>IF(OR('2. Identificación del Riesgo'!H63:H65="Corrupción",'2. Identificación del Riesgo'!H63:H65="Lavado de Activos",'2. Identificación del Riesgo'!H63:H65="Financiación del Terrorismo",'2. Identificación del Riesgo'!H63:H65="Corrupción en Trámites, OPAs y Consultas de Acceso a la Información Pública"),'2. Identificación del Riesgo'!H63:H65,
IF('2. Identificación del Riesgo'!H63:H65="","",
IF(OR('2. Identificación del Riesgo'!H63:H65&lt;&gt;"Corrupción",'2. Identificación del Riesgo'!H63:H65&lt;&gt;"Lavado de Activos",'2. Identificación del Riesgo'!H63:H65&lt;&gt;"Financiación del Terrorismo",'2. Identificación del Riesgo'!H63:H65&lt;&gt;"Corrupción en Trámites, OPAs y Consultas de Acceso a la Información Pública"),"No aplica")))</f>
        <v/>
      </c>
      <c r="E63" s="69"/>
      <c r="F63" s="69"/>
      <c r="G63" s="69"/>
      <c r="H63" s="71"/>
      <c r="I63" s="71"/>
      <c r="J63" s="71"/>
      <c r="K63" s="55"/>
      <c r="L63" s="55"/>
      <c r="M63" s="55"/>
      <c r="N63" s="55"/>
      <c r="O63" s="55"/>
      <c r="P63" s="55"/>
      <c r="Q63" s="55"/>
      <c r="R63" s="50" t="str">
        <f t="shared" ref="R63" si="168">IF(AND(S63&gt;=0,S63&lt;=85),"Débil",
IF(AND(S63&gt;=86,S63&lt;=95),"Moderado",
IF(AND(S63&gt;=96,S63&lt;=100),"Fuerte","")))</f>
        <v/>
      </c>
      <c r="S63" s="50" t="str">
        <f>IF(AND(K63="",L63="",M63="",N63="",O63="",P63="",Q63=""),"",IF(OR(K63="",L63="",M63="",N63="",O63="",P63="",Q63=""),"Finalice la valoración del control para emitir su calificación",VLOOKUP(K63,Listas!$Z$1:$AA$17,2,FALSE)+VLOOKUP(L63,Listas!$Z$1:$AA$17,2,FALSE)+VLOOKUP(M63,Listas!$Z$1:$AA$17,2,FALSE)+VLOOKUP(N63,Listas!$Z$1:$AA$17,2,FALSE)+VLOOKUP(O63,Listas!$Z$1:$AA$17,2,FALSE)+VLOOKUP(P63,Listas!$Z$1:$AA$17,2,FALSE)+VLOOKUP(Q63,Listas!$Z$1:$AA$17,2,FALSE)))</f>
        <v/>
      </c>
      <c r="T63" s="50" t="str">
        <f t="shared" ref="T63" si="169">IF(OR(S63="",S63="Finalice la valoración del control para emitir su calificación"),"",IF(S63&lt;96,"Debe establecer un plan de acción en la hoja No. 7, que permita tener un control bien diseñado.","No debe establecer un plan de acción para mejorar el diseño del control."))</f>
        <v/>
      </c>
      <c r="U63" s="49"/>
      <c r="V63" s="50" t="str">
        <f t="shared" ref="V63" si="170">IFERROR(IF(OR(R63="",MID(U63,1,SEARCH(" =",U63:U63,1)-1)=""),"",
IF(AND(R63="Fuerte",MID(U63,1,SEARCH(" =",U63:U63,1)-1)="Fuerte"),"Fuerte",
IF(AND(R63="Moderado",MID(U63,1,SEARCH(" =",U63:U63,1)-1)="Moderado"),"Moderado",
IF(OR(R63="Débil",MID(U63,1,SEARCH(" =",U63:U63,1)-1)="Débil"),"Débil",
IF(OR(R63="Fuerte",MID(U63,1,SEARCH(" =",U63:U63,1)-1)="Moderado"),"Moderado",
IF(OR(R63="Moderado",MID(U63,1,SEARCH(" =",U63:U63,1)-1)="Fuerte"),"Moderado","")))))),"")</f>
        <v/>
      </c>
      <c r="W63" s="163" t="str">
        <f t="shared" ref="W63" si="171">IF(AND(S63="",S64="",S65=""),"",AVERAGE(S63:S65))</f>
        <v/>
      </c>
      <c r="X63" s="163" t="str">
        <f t="shared" ref="X63" si="172">IF(W63="","",
IF(W63=100,"Fuerte",
IF(W63&lt;50,"Débil",
IF(OR(W63&gt;=50,W63&lt;100),"Moderado",""))))</f>
        <v/>
      </c>
      <c r="Y63" s="166" t="str">
        <f t="shared" ref="Y63" si="173">IF(X63="","",IF(X63="Fuerte","NO","SI"))</f>
        <v/>
      </c>
      <c r="Z63" s="106"/>
      <c r="AA63" s="170" t="str">
        <f t="shared" ref="AA63" si="174">IF(OR(X63="",Z63=""),"",
IF(X63="Débil","No aplica desplazamiento por tener una solidez débil.",
IF(AND(X63="Fuerte",OR(Z63="El control ayuda a disminuir directamente tanto la probabilidad como el impacto.",Z63="El control ayuda a disminuir directamente la probabilidad e indirectamente el impacto.",Z63="El control ayuda a disminuir directamente la probabilidad y el impacto no disminuye.")),2,
IF(AND(X63="Fuerte",Z63="El control no disminuye la probabilidad y el impacto disminuye directamente."),0,
IF(AND(X63="Moderado",OR(Z63="El control ayuda a disminuir directamente tanto la probabilidad como el impacto.",Z63="El control ayuda a disminuir directamente la probabilidad e indirectamente el impacto.",Z63="El control ayuda a disminuir directamente la probabilidad y el impacto no disminuye.")),1,
IF(AND(X63="Moderado",Z63="El control no disminuye la probabilidad y el impacto disminuye directamente."),0,""))))))</f>
        <v/>
      </c>
      <c r="AB63" s="173" t="str">
        <f>IF(AND($D$63&lt;&gt;"Corrupción",$D$63&lt;&gt;"Lavado de Activos",$D$63&lt;&gt;"Financiación del Terrorismo",$D$63&lt;&gt;"Corrupción en Trámites, OPAs y Consultas de Acceso a la Información Pública"),"",
IF(OR($D$63="Corrupción",$D$63="Lavado de Activos",$D$63="Financiación del Terrorismo",$D$63="Corrupción en Trámites, OPAs y Consultas de Acceso a la Información Pública"),
IF(AA63="","",
IF(OR(AA63="No aplica desplazamiento por tener una solidez débil.",AA63=0),'2. Identificación del Riesgo'!$K$63,
IF(AND(X63="Fuerte",AA63=2,OR('2. Identificación del Riesgo'!$K$63="Rara vez",'2. Identificación del Riesgo'!$K$63="Improbable",'2. Identificación del Riesgo'!$K$63="Posible")),"Rara vez",
IF(AND(X63="Fuerte",AA63=2,'2. Identificación del Riesgo'!$K$63="Probable"),"Improbable",
IF(AND(X63="Fuerte",AA63=2,'2. Identificación del Riesgo'!$K$63="Casi seguro"),"Posible",
IF(AND(X63="Moderado",AA63=1,OR('2. Identificación del Riesgo'!$K$63="Rara vez",'2. Identificación del Riesgo'!$K$63="Improbable")),"Rara vez",
IF(AND(X63="Moderado",AA63=1,'2. Identificación del Riesgo'!$K$63="Posible"),"Improbable",
IF(AND(X63="Moderado",AA63=1,'2. Identificación del Riesgo'!$K$63="Probable"),"Posible",
IF(AND(X63="Moderado",AA63=1,'2. Identificación del Riesgo'!$K$63="Casi seguro"),"Probable","")))))))))))</f>
        <v/>
      </c>
      <c r="AC63" s="3"/>
      <c r="AD63" s="3"/>
      <c r="AE63" s="3"/>
      <c r="AF63" s="3"/>
      <c r="AG63" s="3"/>
      <c r="AH63" s="3"/>
      <c r="AI63" s="3"/>
      <c r="AJ63" s="3"/>
      <c r="AK63" s="3"/>
      <c r="AL63" s="3"/>
      <c r="AM63" s="3"/>
      <c r="AN63" s="3"/>
      <c r="AO63" s="3"/>
      <c r="AP63" s="3"/>
      <c r="AQ63" s="3"/>
      <c r="AR63" s="3"/>
    </row>
    <row r="64" spans="1:44" ht="45.75" customHeight="1" x14ac:dyDescent="0.3">
      <c r="A64" s="113"/>
      <c r="B64" s="156"/>
      <c r="C64" s="136"/>
      <c r="D64" s="136"/>
      <c r="E64" s="69"/>
      <c r="F64" s="69"/>
      <c r="G64" s="69"/>
      <c r="H64" s="71"/>
      <c r="I64" s="71"/>
      <c r="J64" s="71"/>
      <c r="K64" s="55"/>
      <c r="L64" s="55"/>
      <c r="M64" s="55"/>
      <c r="N64" s="55"/>
      <c r="O64" s="55"/>
      <c r="P64" s="55"/>
      <c r="Q64" s="55"/>
      <c r="R64" s="50" t="str">
        <f t="shared" ref="R64:R65" si="175">IF(AND(S64&gt;=0,S64&lt;=85),"Débil",
IF(AND(S64&gt;=86,S64&lt;=95),"Moderado",
IF(AND(S64&gt;=96,S64&lt;=100),"Fuerte","")))</f>
        <v/>
      </c>
      <c r="S64" s="50" t="str">
        <f>IF(AND(K64="",L64="",M64="",N64="",O64="",P64="",Q64=""),"",IF(OR(K64="",L64="",M64="",N64="",O64="",P64="",Q64=""),"Finalice la valoración del control para emitir su calificación",VLOOKUP(K64,Listas!$Z$1:$AA$17,2,FALSE)+VLOOKUP(L64,Listas!$Z$1:$AA$17,2,FALSE)+VLOOKUP(M64,Listas!$Z$1:$AA$17,2,FALSE)+VLOOKUP(N64,Listas!$Z$1:$AA$17,2,FALSE)+VLOOKUP(O64,Listas!$Z$1:$AA$17,2,FALSE)+VLOOKUP(P64,Listas!$Z$1:$AA$17,2,FALSE)+VLOOKUP(Q64,Listas!$Z$1:$AA$17,2,FALSE)))</f>
        <v/>
      </c>
      <c r="T64" s="50" t="str">
        <f t="shared" ref="T64:T65" si="176">IF(OR(S64="",S64="Finalice la valoración del control para emitir su calificación"),"",IF(S64&lt;96,"Debe establecer un plan de acción en la hoja No. 7, que permita tener un control bien diseñado.","No debe establecer un plan de acción para mejorar el diseño del control."))</f>
        <v/>
      </c>
      <c r="U64" s="49"/>
      <c r="V64" s="50" t="str">
        <f t="shared" ref="V64:V65" si="177">IFERROR(IF(OR(R64="",MID(U64,1,SEARCH(" =",U64:U64,1)-1)=""),"",
IF(AND(R64="Fuerte",MID(U64,1,SEARCH(" =",U64:U64,1)-1)="Fuerte"),"Fuerte",
IF(AND(R64="Moderado",MID(U64,1,SEARCH(" =",U64:U64,1)-1)="Moderado"),"Moderado",
IF(OR(R64="Débil",MID(U64,1,SEARCH(" =",U64:U64,1)-1)="Débil"),"Débil",
IF(OR(R64="Fuerte",MID(U64,1,SEARCH(" =",U64:U64,1)-1)="Moderado"),"Moderado",
IF(OR(R64="Moderado",MID(U64,1,SEARCH(" =",U64:U64,1)-1)="Fuerte"),"Moderado","")))))),"")</f>
        <v/>
      </c>
      <c r="W64" s="164"/>
      <c r="X64" s="164"/>
      <c r="Y64" s="167"/>
      <c r="Z64" s="107"/>
      <c r="AA64" s="171"/>
      <c r="AB64" s="174"/>
    </row>
    <row r="65" spans="1:44" ht="45.75" customHeight="1" x14ac:dyDescent="0.3">
      <c r="A65" s="113"/>
      <c r="B65" s="156"/>
      <c r="C65" s="136"/>
      <c r="D65" s="136"/>
      <c r="E65" s="69"/>
      <c r="F65" s="69"/>
      <c r="G65" s="69"/>
      <c r="H65" s="71"/>
      <c r="I65" s="71"/>
      <c r="J65" s="71"/>
      <c r="K65" s="55"/>
      <c r="L65" s="55"/>
      <c r="M65" s="55"/>
      <c r="N65" s="55"/>
      <c r="O65" s="55"/>
      <c r="P65" s="55"/>
      <c r="Q65" s="55"/>
      <c r="R65" s="50" t="str">
        <f t="shared" si="175"/>
        <v/>
      </c>
      <c r="S65" s="50" t="str">
        <f>IF(AND(K65="",L65="",M65="",N65="",O65="",P65="",Q65=""),"",IF(OR(K65="",L65="",M65="",N65="",O65="",P65="",Q65=""),"Finalice la valoración del control para emitir su calificación",VLOOKUP(K65,Listas!$Z$1:$AA$17,2,FALSE)+VLOOKUP(L65,Listas!$Z$1:$AA$17,2,FALSE)+VLOOKUP(M65,Listas!$Z$1:$AA$17,2,FALSE)+VLOOKUP(N65,Listas!$Z$1:$AA$17,2,FALSE)+VLOOKUP(O65,Listas!$Z$1:$AA$17,2,FALSE)+VLOOKUP(P65,Listas!$Z$1:$AA$17,2,FALSE)+VLOOKUP(Q65,Listas!$Z$1:$AA$17,2,FALSE)))</f>
        <v/>
      </c>
      <c r="T65" s="50" t="str">
        <f t="shared" si="176"/>
        <v/>
      </c>
      <c r="U65" s="49"/>
      <c r="V65" s="50" t="str">
        <f t="shared" si="177"/>
        <v/>
      </c>
      <c r="W65" s="165"/>
      <c r="X65" s="165"/>
      <c r="Y65" s="168"/>
      <c r="Z65" s="108"/>
      <c r="AA65" s="172"/>
      <c r="AB65" s="175"/>
    </row>
    <row r="66" spans="1:44" ht="45.75" customHeight="1" x14ac:dyDescent="0.3">
      <c r="A66" s="113">
        <v>20</v>
      </c>
      <c r="B66" s="156" t="str">
        <f>IF(OR('2. Identificación del Riesgo'!H66:H68="Corrupción",'2. Identificación del Riesgo'!H66:H68="Lavado de Activos",'2. Identificación del Riesgo'!H66:H68="Financiación del Terrorismo",'2. Identificación del Riesgo'!H66:H68="Corrupción en Trámites, OPAs y Consultas de Acceso a la Información Pública"),'2. Identificación del Riesgo'!B66:B68,
IF('2. Identificación del Riesgo'!H66:H68="","",
IF(OR('2. Identificación del Riesgo'!H66:H68&lt;&gt;"Corrupción",'2. Identificación del Riesgo'!H66:H68&lt;&gt;"Lavado de Activos",'2. Identificación del Riesgo'!H66:H68&lt;&gt;"Financiación del Terrorismo",'2. Identificación del Riesgo'!H66:H68&lt;&gt;"Corrupción en Trámites, OPAs y Consultas de Acceso a la Información Pública"),"No aplica")))</f>
        <v/>
      </c>
      <c r="C66" s="136" t="str">
        <f>IF(OR('2. Identificación del Riesgo'!H66:H68="Corrupción",'2. Identificación del Riesgo'!H66:H68="Lavado de Activos",'2. Identificación del Riesgo'!H66:H68="Financiación del Terrorismo",'2. Identificación del Riesgo'!H66:H68="Corrupción en Trámites, OPAs y Consultas de Acceso a la Información Pública"),'2. Identificación del Riesgo'!G66:G68,
IF('2. Identificación del Riesgo'!H66:H68="","",
IF(OR('2. Identificación del Riesgo'!H66:H68&lt;&gt;"Corrupción",'2. Identificación del Riesgo'!H66:H68&lt;&gt;"Lavado de Activos",'2. Identificación del Riesgo'!H66:H68&lt;&gt;"Financiación del Terrorismo",'2. Identificación del Riesgo'!H66:H68&lt;&gt;"Corrupción en Trámites, OPAs y Consultas de Acceso a la Información Pública"),"No aplica")))</f>
        <v/>
      </c>
      <c r="D66" s="136" t="str">
        <f>IF(OR('2. Identificación del Riesgo'!H66:H68="Corrupción",'2. Identificación del Riesgo'!H66:H68="Lavado de Activos",'2. Identificación del Riesgo'!H66:H68="Financiación del Terrorismo",'2. Identificación del Riesgo'!H66:H68="Corrupción en Trámites, OPAs y Consultas de Acceso a la Información Pública"),'2. Identificación del Riesgo'!H66:H68,
IF('2. Identificación del Riesgo'!H66:H68="","",
IF(OR('2. Identificación del Riesgo'!H66:H68&lt;&gt;"Corrupción",'2. Identificación del Riesgo'!H66:H68&lt;&gt;"Lavado de Activos",'2. Identificación del Riesgo'!H66:H68&lt;&gt;"Financiación del Terrorismo",'2. Identificación del Riesgo'!H66:H68&lt;&gt;"Corrupción en Trámites, OPAs y Consultas de Acceso a la Información Pública"),"No aplica")))</f>
        <v/>
      </c>
      <c r="E66" s="69"/>
      <c r="F66" s="69"/>
      <c r="G66" s="69"/>
      <c r="H66" s="71"/>
      <c r="I66" s="71"/>
      <c r="J66" s="71"/>
      <c r="K66" s="55"/>
      <c r="L66" s="55"/>
      <c r="M66" s="55"/>
      <c r="N66" s="55"/>
      <c r="O66" s="55"/>
      <c r="P66" s="55"/>
      <c r="Q66" s="55"/>
      <c r="R66" s="50" t="str">
        <f t="shared" ref="R66" si="178">IF(AND(S66&gt;=0,S66&lt;=85),"Débil",
IF(AND(S66&gt;=86,S66&lt;=95),"Moderado",
IF(AND(S66&gt;=96,S66&lt;=100),"Fuerte","")))</f>
        <v/>
      </c>
      <c r="S66" s="50" t="str">
        <f>IF(AND(K66="",L66="",M66="",N66="",O66="",P66="",Q66=""),"",IF(OR(K66="",L66="",M66="",N66="",O66="",P66="",Q66=""),"Finalice la valoración del control para emitir su calificación",VLOOKUP(K66,Listas!$Z$1:$AA$17,2,FALSE)+VLOOKUP(L66,Listas!$Z$1:$AA$17,2,FALSE)+VLOOKUP(M66,Listas!$Z$1:$AA$17,2,FALSE)+VLOOKUP(N66,Listas!$Z$1:$AA$17,2,FALSE)+VLOOKUP(O66,Listas!$Z$1:$AA$17,2,FALSE)+VLOOKUP(P66,Listas!$Z$1:$AA$17,2,FALSE)+VLOOKUP(Q66,Listas!$Z$1:$AA$17,2,FALSE)))</f>
        <v/>
      </c>
      <c r="T66" s="50" t="str">
        <f t="shared" ref="T66" si="179">IF(OR(S66="",S66="Finalice la valoración del control para emitir su calificación"),"",IF(S66&lt;96,"Debe establecer un plan de acción en la hoja No. 7, que permita tener un control bien diseñado.","No debe establecer un plan de acción para mejorar el diseño del control."))</f>
        <v/>
      </c>
      <c r="U66" s="49"/>
      <c r="V66" s="50" t="str">
        <f t="shared" ref="V66" si="180">IFERROR(IF(OR(R66="",MID(U66,1,SEARCH(" =",U66:U66,1)-1)=""),"",
IF(AND(R66="Fuerte",MID(U66,1,SEARCH(" =",U66:U66,1)-1)="Fuerte"),"Fuerte",
IF(AND(R66="Moderado",MID(U66,1,SEARCH(" =",U66:U66,1)-1)="Moderado"),"Moderado",
IF(OR(R66="Débil",MID(U66,1,SEARCH(" =",U66:U66,1)-1)="Débil"),"Débil",
IF(OR(R66="Fuerte",MID(U66,1,SEARCH(" =",U66:U66,1)-1)="Moderado"),"Moderado",
IF(OR(R66="Moderado",MID(U66,1,SEARCH(" =",U66:U66,1)-1)="Fuerte"),"Moderado","")))))),"")</f>
        <v/>
      </c>
      <c r="W66" s="163" t="str">
        <f t="shared" ref="W66" si="181">IF(AND(S66="",S67="",S68=""),"",AVERAGE(S66:S68))</f>
        <v/>
      </c>
      <c r="X66" s="163" t="str">
        <f t="shared" ref="X66" si="182">IF(W66="","",
IF(W66=100,"Fuerte",
IF(W66&lt;50,"Débil",
IF(OR(W66&gt;=50,W66&lt;100),"Moderado",""))))</f>
        <v/>
      </c>
      <c r="Y66" s="166" t="str">
        <f t="shared" ref="Y66" si="183">IF(X66="","",IF(X66="Fuerte","NO","SI"))</f>
        <v/>
      </c>
      <c r="Z66" s="106"/>
      <c r="AA66" s="170" t="str">
        <f t="shared" ref="AA66" si="184">IF(OR(X66="",Z66=""),"",
IF(X66="Débil","No aplica desplazamiento por tener una solidez débil.",
IF(AND(X66="Fuerte",OR(Z66="El control ayuda a disminuir directamente tanto la probabilidad como el impacto.",Z66="El control ayuda a disminuir directamente la probabilidad e indirectamente el impacto.",Z66="El control ayuda a disminuir directamente la probabilidad y el impacto no disminuye.")),2,
IF(AND(X66="Fuerte",Z66="El control no disminuye la probabilidad y el impacto disminuye directamente."),0,
IF(AND(X66="Moderado",OR(Z66="El control ayuda a disminuir directamente tanto la probabilidad como el impacto.",Z66="El control ayuda a disminuir directamente la probabilidad e indirectamente el impacto.",Z66="El control ayuda a disminuir directamente la probabilidad y el impacto no disminuye.")),1,
IF(AND(X66="Moderado",Z66="El control no disminuye la probabilidad y el impacto disminuye directamente."),0,""))))))</f>
        <v/>
      </c>
      <c r="AB66" s="173" t="str">
        <f>IF(AND($D$66&lt;&gt;"Corrupción",$D$66&lt;&gt;"Lavado de Activos",$D$66&lt;&gt;"Financiación del Terrorismo",$D$66&lt;&gt;"Corrupción en Trámites, OPAs y Consultas de Acceso a la Información Pública"),"",
IF(OR($D$66="Corrupción",$D$66="Lavado de Activos",$D$66="Financiación del Terrorismo",$D$66="Corrupción en Trámites, OPAs y Consultas de Acceso a la Información Pública"),
IF(AA66="","",
IF(OR(AA66="No aplica desplazamiento por tener una solidez débil.",AA66=0),'2. Identificación del Riesgo'!$K$66,
IF(AND(X66="Fuerte",AA66=2,OR('2. Identificación del Riesgo'!$K$66="Rara vez",'2. Identificación del Riesgo'!$K$66="Improbable",'2. Identificación del Riesgo'!$K$66="Posible")),"Rara vez",
IF(AND(X66="Fuerte",AA66=2,'2. Identificación del Riesgo'!$K$66="Probable"),"Improbable",
IF(AND(X66="Fuerte",AA66=2,'2. Identificación del Riesgo'!$K$66="Casi seguro"),"Posible",
IF(AND(X66="Moderado",AA66=1,OR('2. Identificación del Riesgo'!$K$66="Rara vez",'2. Identificación del Riesgo'!$K$66="Improbable")),"Rara vez",
IF(AND(X66="Moderado",AA66=1,'2. Identificación del Riesgo'!$K$66="Posible"),"Improbable",
IF(AND(X66="Moderado",AA66=1,'2. Identificación del Riesgo'!$K$66="Probable"),"Posible",
IF(AND(X66="Moderado",AA66=1,'2. Identificación del Riesgo'!$K$66="Casi seguro"),"Probable","")))))))))))</f>
        <v/>
      </c>
      <c r="AC66" s="3"/>
      <c r="AD66" s="3"/>
      <c r="AE66" s="3"/>
      <c r="AF66" s="3"/>
      <c r="AG66" s="3"/>
      <c r="AH66" s="3"/>
      <c r="AI66" s="3"/>
      <c r="AJ66" s="3"/>
      <c r="AK66" s="3"/>
      <c r="AL66" s="3"/>
      <c r="AM66" s="3"/>
      <c r="AN66" s="3"/>
      <c r="AO66" s="3"/>
      <c r="AP66" s="3"/>
      <c r="AQ66" s="3"/>
      <c r="AR66" s="3"/>
    </row>
    <row r="67" spans="1:44" ht="45.75" customHeight="1" x14ac:dyDescent="0.3">
      <c r="A67" s="113"/>
      <c r="B67" s="156"/>
      <c r="C67" s="136"/>
      <c r="D67" s="136"/>
      <c r="E67" s="69"/>
      <c r="F67" s="69"/>
      <c r="G67" s="69"/>
      <c r="H67" s="71"/>
      <c r="I67" s="71"/>
      <c r="J67" s="71"/>
      <c r="K67" s="55"/>
      <c r="L67" s="55"/>
      <c r="M67" s="55"/>
      <c r="N67" s="55"/>
      <c r="O67" s="55"/>
      <c r="P67" s="55"/>
      <c r="Q67" s="55"/>
      <c r="R67" s="50" t="str">
        <f t="shared" ref="R67:R68" si="185">IF(AND(S67&gt;=0,S67&lt;=85),"Débil",
IF(AND(S67&gt;=86,S67&lt;=95),"Moderado",
IF(AND(S67&gt;=96,S67&lt;=100),"Fuerte","")))</f>
        <v/>
      </c>
      <c r="S67" s="50" t="str">
        <f>IF(AND(K67="",L67="",M67="",N67="",O67="",P67="",Q67=""),"",IF(OR(K67="",L67="",M67="",N67="",O67="",P67="",Q67=""),"Finalice la valoración del control para emitir su calificación",VLOOKUP(K67,Listas!$Z$1:$AA$17,2,FALSE)+VLOOKUP(L67,Listas!$Z$1:$AA$17,2,FALSE)+VLOOKUP(M67,Listas!$Z$1:$AA$17,2,FALSE)+VLOOKUP(N67,Listas!$Z$1:$AA$17,2,FALSE)+VLOOKUP(O67,Listas!$Z$1:$AA$17,2,FALSE)+VLOOKUP(P67,Listas!$Z$1:$AA$17,2,FALSE)+VLOOKUP(Q67,Listas!$Z$1:$AA$17,2,FALSE)))</f>
        <v/>
      </c>
      <c r="T67" s="50" t="str">
        <f t="shared" ref="T67:T68" si="186">IF(OR(S67="",S67="Finalice la valoración del control para emitir su calificación"),"",IF(S67&lt;96,"Debe establecer un plan de acción en la hoja No. 7, que permita tener un control bien diseñado.","No debe establecer un plan de acción para mejorar el diseño del control."))</f>
        <v/>
      </c>
      <c r="U67" s="49"/>
      <c r="V67" s="50" t="str">
        <f t="shared" ref="V67:V68" si="187">IFERROR(IF(OR(R67="",MID(U67,1,SEARCH(" =",U67:U67,1)-1)=""),"",
IF(AND(R67="Fuerte",MID(U67,1,SEARCH(" =",U67:U67,1)-1)="Fuerte"),"Fuerte",
IF(AND(R67="Moderado",MID(U67,1,SEARCH(" =",U67:U67,1)-1)="Moderado"),"Moderado",
IF(OR(R67="Débil",MID(U67,1,SEARCH(" =",U67:U67,1)-1)="Débil"),"Débil",
IF(OR(R67="Fuerte",MID(U67,1,SEARCH(" =",U67:U67,1)-1)="Moderado"),"Moderado",
IF(OR(R67="Moderado",MID(U67,1,SEARCH(" =",U67:U67,1)-1)="Fuerte"),"Moderado","")))))),"")</f>
        <v/>
      </c>
      <c r="W67" s="164"/>
      <c r="X67" s="164"/>
      <c r="Y67" s="167"/>
      <c r="Z67" s="107"/>
      <c r="AA67" s="171"/>
      <c r="AB67" s="174"/>
    </row>
    <row r="68" spans="1:44" ht="45.75" customHeight="1" x14ac:dyDescent="0.3">
      <c r="A68" s="113"/>
      <c r="B68" s="156"/>
      <c r="C68" s="136"/>
      <c r="D68" s="136"/>
      <c r="E68" s="69"/>
      <c r="F68" s="69"/>
      <c r="G68" s="69"/>
      <c r="H68" s="71"/>
      <c r="I68" s="71"/>
      <c r="J68" s="71"/>
      <c r="K68" s="55"/>
      <c r="L68" s="55"/>
      <c r="M68" s="55"/>
      <c r="N68" s="55"/>
      <c r="O68" s="55"/>
      <c r="P68" s="55"/>
      <c r="Q68" s="55"/>
      <c r="R68" s="50" t="str">
        <f t="shared" si="185"/>
        <v/>
      </c>
      <c r="S68" s="50" t="str">
        <f>IF(AND(K68="",L68="",M68="",N68="",O68="",P68="",Q68=""),"",IF(OR(K68="",L68="",M68="",N68="",O68="",P68="",Q68=""),"Finalice la valoración del control para emitir su calificación",VLOOKUP(K68,Listas!$Z$1:$AA$17,2,FALSE)+VLOOKUP(L68,Listas!$Z$1:$AA$17,2,FALSE)+VLOOKUP(M68,Listas!$Z$1:$AA$17,2,FALSE)+VLOOKUP(N68,Listas!$Z$1:$AA$17,2,FALSE)+VLOOKUP(O68,Listas!$Z$1:$AA$17,2,FALSE)+VLOOKUP(P68,Listas!$Z$1:$AA$17,2,FALSE)+VLOOKUP(Q68,Listas!$Z$1:$AA$17,2,FALSE)))</f>
        <v/>
      </c>
      <c r="T68" s="50" t="str">
        <f t="shared" si="186"/>
        <v/>
      </c>
      <c r="U68" s="49"/>
      <c r="V68" s="50" t="str">
        <f t="shared" si="187"/>
        <v/>
      </c>
      <c r="W68" s="165"/>
      <c r="X68" s="165"/>
      <c r="Y68" s="168"/>
      <c r="Z68" s="108"/>
      <c r="AA68" s="172"/>
      <c r="AB68" s="175"/>
    </row>
    <row r="69" spans="1:44" x14ac:dyDescent="0.3"/>
    <row r="70" spans="1:44" x14ac:dyDescent="0.3"/>
  </sheetData>
  <sheetProtection algorithmName="SHA-512" hashValue="hbuLYihcynGgYLWnwKzpjnXqbSAvtbAW5c0iUJwasWZU/CtLGU/PMDBolCJjrDE8E9jxchXSfXPEAwjiZtDoyA==" saltValue="nCGH098xxQYF7Pn5l8OJQw==" spinCount="100000" sheet="1" objects="1" scenarios="1" formatColumns="0" formatRows="0"/>
  <mergeCells count="237">
    <mergeCell ref="K6:AB6"/>
    <mergeCell ref="E6:J6"/>
    <mergeCell ref="F7:F8"/>
    <mergeCell ref="G7:G8"/>
    <mergeCell ref="H7:H8"/>
    <mergeCell ref="I7:I8"/>
    <mergeCell ref="J7:J8"/>
    <mergeCell ref="AA48:AA50"/>
    <mergeCell ref="AA51:AA53"/>
    <mergeCell ref="AA27:AA29"/>
    <mergeCell ref="AA30:AA32"/>
    <mergeCell ref="AA33:AA35"/>
    <mergeCell ref="AA36:AA38"/>
    <mergeCell ref="AA39:AA41"/>
    <mergeCell ref="AA42:AA44"/>
    <mergeCell ref="AA45:AA47"/>
    <mergeCell ref="W7:W8"/>
    <mergeCell ref="X7:X8"/>
    <mergeCell ref="AA12:AA14"/>
    <mergeCell ref="AB12:AB14"/>
    <mergeCell ref="AA9:AA11"/>
    <mergeCell ref="AB9:AB11"/>
    <mergeCell ref="AA15:AA17"/>
    <mergeCell ref="AB15:AB17"/>
    <mergeCell ref="AA54:AA56"/>
    <mergeCell ref="AA57:AA59"/>
    <mergeCell ref="AA60:AA62"/>
    <mergeCell ref="AA63:AA65"/>
    <mergeCell ref="AA66:AA68"/>
    <mergeCell ref="AB18:AB20"/>
    <mergeCell ref="AB21:AB23"/>
    <mergeCell ref="AB24:AB26"/>
    <mergeCell ref="AB27:AB29"/>
    <mergeCell ref="AB30:AB32"/>
    <mergeCell ref="AB33:AB35"/>
    <mergeCell ref="AB36:AB38"/>
    <mergeCell ref="AB39:AB41"/>
    <mergeCell ref="AB42:AB44"/>
    <mergeCell ref="AB45:AB47"/>
    <mergeCell ref="AB48:AB50"/>
    <mergeCell ref="AB51:AB53"/>
    <mergeCell ref="AB54:AB56"/>
    <mergeCell ref="AB57:AB59"/>
    <mergeCell ref="AB60:AB62"/>
    <mergeCell ref="AB63:AB65"/>
    <mergeCell ref="AB66:AB68"/>
    <mergeCell ref="AA21:AA23"/>
    <mergeCell ref="AA24:AA26"/>
    <mergeCell ref="AA18:AA20"/>
    <mergeCell ref="X18:X20"/>
    <mergeCell ref="Z36:Z38"/>
    <mergeCell ref="Z39:Z41"/>
    <mergeCell ref="Z42:Z44"/>
    <mergeCell ref="Z45:Z47"/>
    <mergeCell ref="Z48:Z50"/>
    <mergeCell ref="Z51:Z53"/>
    <mergeCell ref="C1:Z4"/>
    <mergeCell ref="Z9:Z11"/>
    <mergeCell ref="Z12:Z14"/>
    <mergeCell ref="Z15:Z17"/>
    <mergeCell ref="Z18:Z20"/>
    <mergeCell ref="Z21:Z23"/>
    <mergeCell ref="Z24:Z26"/>
    <mergeCell ref="Z27:Z29"/>
    <mergeCell ref="Z30:Z32"/>
    <mergeCell ref="Z33:Z35"/>
    <mergeCell ref="Y9:Y11"/>
    <mergeCell ref="Y12:Y14"/>
    <mergeCell ref="Y15:Y17"/>
    <mergeCell ref="Y18:Y20"/>
    <mergeCell ref="Y21:Y23"/>
    <mergeCell ref="Y24:Y26"/>
    <mergeCell ref="Y27:Y29"/>
    <mergeCell ref="Y30:Y32"/>
    <mergeCell ref="Y33:Y35"/>
    <mergeCell ref="X33:X35"/>
    <mergeCell ref="W33:W35"/>
    <mergeCell ref="X30:X32"/>
    <mergeCell ref="W30:W32"/>
    <mergeCell ref="W51:W53"/>
    <mergeCell ref="B51:B53"/>
    <mergeCell ref="C51:C53"/>
    <mergeCell ref="D51:D53"/>
    <mergeCell ref="Y51:Y53"/>
    <mergeCell ref="X48:X50"/>
    <mergeCell ref="W36:W38"/>
    <mergeCell ref="Y36:Y38"/>
    <mergeCell ref="A48:A50"/>
    <mergeCell ref="B48:B50"/>
    <mergeCell ref="C48:C50"/>
    <mergeCell ref="D48:D50"/>
    <mergeCell ref="W48:W50"/>
    <mergeCell ref="Y48:Y50"/>
    <mergeCell ref="X51:X53"/>
    <mergeCell ref="A51:A53"/>
    <mergeCell ref="A45:A47"/>
    <mergeCell ref="B45:B47"/>
    <mergeCell ref="C45:C47"/>
    <mergeCell ref="D45:D47"/>
    <mergeCell ref="A42:A44"/>
    <mergeCell ref="B42:B44"/>
    <mergeCell ref="C42:C44"/>
    <mergeCell ref="D42:D44"/>
    <mergeCell ref="W39:W41"/>
    <mergeCell ref="Y45:Y47"/>
    <mergeCell ref="X42:X44"/>
    <mergeCell ref="W42:W44"/>
    <mergeCell ref="Y42:Y44"/>
    <mergeCell ref="X45:X47"/>
    <mergeCell ref="W45:W47"/>
    <mergeCell ref="Y39:Y41"/>
    <mergeCell ref="B39:B41"/>
    <mergeCell ref="C39:C41"/>
    <mergeCell ref="D39:D41"/>
    <mergeCell ref="X39:X41"/>
    <mergeCell ref="A39:A41"/>
    <mergeCell ref="A33:A35"/>
    <mergeCell ref="B33:B35"/>
    <mergeCell ref="C33:C35"/>
    <mergeCell ref="D33:D35"/>
    <mergeCell ref="X36:X38"/>
    <mergeCell ref="A36:A38"/>
    <mergeCell ref="B36:B38"/>
    <mergeCell ref="C36:C38"/>
    <mergeCell ref="D36:D38"/>
    <mergeCell ref="A30:A32"/>
    <mergeCell ref="B30:B32"/>
    <mergeCell ref="C30:C32"/>
    <mergeCell ref="D30:D32"/>
    <mergeCell ref="X27:X29"/>
    <mergeCell ref="A27:A29"/>
    <mergeCell ref="B27:B29"/>
    <mergeCell ref="C27:C29"/>
    <mergeCell ref="D27:D29"/>
    <mergeCell ref="W27:W29"/>
    <mergeCell ref="X24:X26"/>
    <mergeCell ref="A24:A26"/>
    <mergeCell ref="B24:B26"/>
    <mergeCell ref="C24:C26"/>
    <mergeCell ref="D24:D26"/>
    <mergeCell ref="W24:W26"/>
    <mergeCell ref="X21:X23"/>
    <mergeCell ref="A21:A23"/>
    <mergeCell ref="B21:B23"/>
    <mergeCell ref="C21:C23"/>
    <mergeCell ref="D21:D23"/>
    <mergeCell ref="W21:W23"/>
    <mergeCell ref="E7:E8"/>
    <mergeCell ref="K7:K8"/>
    <mergeCell ref="L7:L8"/>
    <mergeCell ref="A18:A20"/>
    <mergeCell ref="B18:B20"/>
    <mergeCell ref="C18:C20"/>
    <mergeCell ref="D18:D20"/>
    <mergeCell ref="W18:W20"/>
    <mergeCell ref="X9:X11"/>
    <mergeCell ref="X15:X17"/>
    <mergeCell ref="A15:A17"/>
    <mergeCell ref="B15:B17"/>
    <mergeCell ref="C15:C17"/>
    <mergeCell ref="D15:D17"/>
    <mergeCell ref="W15:W17"/>
    <mergeCell ref="A12:A14"/>
    <mergeCell ref="B12:B14"/>
    <mergeCell ref="W12:W14"/>
    <mergeCell ref="C12:C14"/>
    <mergeCell ref="D12:D14"/>
    <mergeCell ref="A9:A11"/>
    <mergeCell ref="B9:B11"/>
    <mergeCell ref="C9:C11"/>
    <mergeCell ref="D9:D11"/>
    <mergeCell ref="AA1:AB1"/>
    <mergeCell ref="AA2:AB2"/>
    <mergeCell ref="AA3:AB3"/>
    <mergeCell ref="AA4:AB4"/>
    <mergeCell ref="A54:A56"/>
    <mergeCell ref="B54:B56"/>
    <mergeCell ref="C54:C56"/>
    <mergeCell ref="D54:D56"/>
    <mergeCell ref="W54:W56"/>
    <mergeCell ref="X54:X56"/>
    <mergeCell ref="Y54:Y56"/>
    <mergeCell ref="AA7:AA8"/>
    <mergeCell ref="AB7:AB8"/>
    <mergeCell ref="M7:M8"/>
    <mergeCell ref="N7:N8"/>
    <mergeCell ref="O7:O8"/>
    <mergeCell ref="P7:P8"/>
    <mergeCell ref="Q7:Q8"/>
    <mergeCell ref="A1:B4"/>
    <mergeCell ref="A6:D6"/>
    <mergeCell ref="A7:A8"/>
    <mergeCell ref="B7:B8"/>
    <mergeCell ref="C7:C8"/>
    <mergeCell ref="D7:D8"/>
    <mergeCell ref="A57:A59"/>
    <mergeCell ref="B57:B59"/>
    <mergeCell ref="C57:C59"/>
    <mergeCell ref="D57:D59"/>
    <mergeCell ref="A60:A62"/>
    <mergeCell ref="B60:B62"/>
    <mergeCell ref="C60:C62"/>
    <mergeCell ref="D60:D62"/>
    <mergeCell ref="W60:W62"/>
    <mergeCell ref="A63:A65"/>
    <mergeCell ref="B63:B65"/>
    <mergeCell ref="C63:C65"/>
    <mergeCell ref="D63:D65"/>
    <mergeCell ref="A66:A68"/>
    <mergeCell ref="B66:B68"/>
    <mergeCell ref="C66:C68"/>
    <mergeCell ref="D66:D68"/>
    <mergeCell ref="W66:W68"/>
    <mergeCell ref="X66:X68"/>
    <mergeCell ref="Y66:Y68"/>
    <mergeCell ref="Z66:Z68"/>
    <mergeCell ref="R7:R8"/>
    <mergeCell ref="S7:S8"/>
    <mergeCell ref="T7:T8"/>
    <mergeCell ref="U7:U8"/>
    <mergeCell ref="V7:V8"/>
    <mergeCell ref="Y7:Y8"/>
    <mergeCell ref="Z7:Z8"/>
    <mergeCell ref="X60:X62"/>
    <mergeCell ref="Y60:Y62"/>
    <mergeCell ref="Z60:Z62"/>
    <mergeCell ref="X63:X65"/>
    <mergeCell ref="Y63:Y65"/>
    <mergeCell ref="Z63:Z65"/>
    <mergeCell ref="Z54:Z56"/>
    <mergeCell ref="X57:X59"/>
    <mergeCell ref="Y57:Y59"/>
    <mergeCell ref="Z57:Z59"/>
    <mergeCell ref="X12:X14"/>
    <mergeCell ref="W9:W11"/>
    <mergeCell ref="W63:W65"/>
    <mergeCell ref="W57:W59"/>
  </mergeCells>
  <conditionalFormatting sqref="AB9">
    <cfRule type="expression" dxfId="202" priority="191">
      <formula>IF($AB9="Casi seguro",1,0)</formula>
    </cfRule>
    <cfRule type="expression" dxfId="201" priority="192">
      <formula>IF($AB9="Probable",1,0)</formula>
    </cfRule>
    <cfRule type="expression" dxfId="200" priority="193">
      <formula>IF($AB9="Posible",1,0)</formula>
    </cfRule>
    <cfRule type="expression" dxfId="199" priority="194">
      <formula>IF($AB9="Improbable",1,0)</formula>
    </cfRule>
    <cfRule type="expression" dxfId="198" priority="195">
      <formula>IF($AB9="Rara vez",1,0)</formula>
    </cfRule>
  </conditionalFormatting>
  <conditionalFormatting sqref="B9:D68">
    <cfRule type="expression" dxfId="197" priority="155">
      <formula>IF($D9="No aplica",1,0)</formula>
    </cfRule>
  </conditionalFormatting>
  <conditionalFormatting sqref="AB12">
    <cfRule type="expression" dxfId="196" priority="125">
      <formula>IF($AB12="Casi seguro",1,0)</formula>
    </cfRule>
    <cfRule type="expression" dxfId="195" priority="126">
      <formula>IF($AB12="Probable",1,0)</formula>
    </cfRule>
    <cfRule type="expression" dxfId="194" priority="127">
      <formula>IF($AB12="Posible",1,0)</formula>
    </cfRule>
    <cfRule type="expression" dxfId="193" priority="128">
      <formula>IF($AB12="Improbable",1,0)</formula>
    </cfRule>
    <cfRule type="expression" dxfId="192" priority="129">
      <formula>IF($AB12="Rara vez",1,0)</formula>
    </cfRule>
  </conditionalFormatting>
  <conditionalFormatting sqref="E12:AB14">
    <cfRule type="expression" dxfId="191" priority="124">
      <formula>IF($D$12="No aplica",1,0)</formula>
    </cfRule>
  </conditionalFormatting>
  <conditionalFormatting sqref="E9:AB11">
    <cfRule type="expression" dxfId="190" priority="123">
      <formula>IF($D$9="No aplica",1,0)</formula>
    </cfRule>
  </conditionalFormatting>
  <conditionalFormatting sqref="AB15">
    <cfRule type="expression" dxfId="189" priority="117">
      <formula>IF($AB15="Casi seguro",1,0)</formula>
    </cfRule>
    <cfRule type="expression" dxfId="188" priority="118">
      <formula>IF($AB15="Probable",1,0)</formula>
    </cfRule>
    <cfRule type="expression" dxfId="187" priority="119">
      <formula>IF($AB15="Posible",1,0)</formula>
    </cfRule>
    <cfRule type="expression" dxfId="186" priority="120">
      <formula>IF($AB15="Improbable",1,0)</formula>
    </cfRule>
    <cfRule type="expression" dxfId="185" priority="121">
      <formula>IF($AB15="Rara vez",1,0)</formula>
    </cfRule>
  </conditionalFormatting>
  <conditionalFormatting sqref="E15:AB17">
    <cfRule type="expression" dxfId="184" priority="116">
      <formula>IF($D$15="No aplica",1,0)</formula>
    </cfRule>
  </conditionalFormatting>
  <conditionalFormatting sqref="AB18">
    <cfRule type="expression" dxfId="183" priority="111">
      <formula>IF($AB18="Casi seguro",1,0)</formula>
    </cfRule>
    <cfRule type="expression" dxfId="182" priority="112">
      <formula>IF($AB18="Probable",1,0)</formula>
    </cfRule>
    <cfRule type="expression" dxfId="181" priority="113">
      <formula>IF($AB18="Posible",1,0)</formula>
    </cfRule>
    <cfRule type="expression" dxfId="180" priority="114">
      <formula>IF($AB18="Improbable",1,0)</formula>
    </cfRule>
    <cfRule type="expression" dxfId="179" priority="115">
      <formula>IF($AB18="Rara vez",1,0)</formula>
    </cfRule>
  </conditionalFormatting>
  <conditionalFormatting sqref="E18:AB20">
    <cfRule type="expression" dxfId="178" priority="110">
      <formula>IF($D$18="No aplica",1,0)</formula>
    </cfRule>
  </conditionalFormatting>
  <conditionalFormatting sqref="AB21">
    <cfRule type="expression" dxfId="177" priority="99">
      <formula>IF($AB21="Casi seguro",1,0)</formula>
    </cfRule>
    <cfRule type="expression" dxfId="176" priority="100">
      <formula>IF($AB21="Probable",1,0)</formula>
    </cfRule>
    <cfRule type="expression" dxfId="175" priority="101">
      <formula>IF($AB21="Posible",1,0)</formula>
    </cfRule>
    <cfRule type="expression" dxfId="174" priority="102">
      <formula>IF($AB21="Improbable",1,0)</formula>
    </cfRule>
    <cfRule type="expression" dxfId="173" priority="103">
      <formula>IF($AB21="Rara vez",1,0)</formula>
    </cfRule>
  </conditionalFormatting>
  <conditionalFormatting sqref="E21:AB23">
    <cfRule type="expression" dxfId="172" priority="98">
      <formula>IF($D$21="No aplica",1,0)</formula>
    </cfRule>
  </conditionalFormatting>
  <conditionalFormatting sqref="AB24">
    <cfRule type="expression" dxfId="171" priority="93">
      <formula>IF($AB24="Casi seguro",1,0)</formula>
    </cfRule>
    <cfRule type="expression" dxfId="170" priority="94">
      <formula>IF($AB24="Probable",1,0)</formula>
    </cfRule>
    <cfRule type="expression" dxfId="169" priority="95">
      <formula>IF($AB24="Posible",1,0)</formula>
    </cfRule>
    <cfRule type="expression" dxfId="168" priority="96">
      <formula>IF($AB24="Improbable",1,0)</formula>
    </cfRule>
    <cfRule type="expression" dxfId="167" priority="97">
      <formula>IF($AB24="Rara vez",1,0)</formula>
    </cfRule>
  </conditionalFormatting>
  <conditionalFormatting sqref="E24:AB26">
    <cfRule type="expression" dxfId="166" priority="92">
      <formula>IF($D$24="No aplica",1,0)</formula>
    </cfRule>
  </conditionalFormatting>
  <conditionalFormatting sqref="AB27">
    <cfRule type="expression" dxfId="165" priority="87">
      <formula>IF($AB27="Casi seguro",1,0)</formula>
    </cfRule>
    <cfRule type="expression" dxfId="164" priority="88">
      <formula>IF($AB27="Probable",1,0)</formula>
    </cfRule>
    <cfRule type="expression" dxfId="163" priority="89">
      <formula>IF($AB27="Posible",1,0)</formula>
    </cfRule>
    <cfRule type="expression" dxfId="162" priority="90">
      <formula>IF($AB27="Improbable",1,0)</formula>
    </cfRule>
    <cfRule type="expression" dxfId="161" priority="91">
      <formula>IF($AB27="Rara vez",1,0)</formula>
    </cfRule>
  </conditionalFormatting>
  <conditionalFormatting sqref="E27:AB29">
    <cfRule type="expression" dxfId="160" priority="86">
      <formula>IF($D$27="No aplica",1,0)</formula>
    </cfRule>
  </conditionalFormatting>
  <conditionalFormatting sqref="AB30">
    <cfRule type="expression" dxfId="159" priority="81">
      <formula>IF($AB30="Casi seguro",1,0)</formula>
    </cfRule>
    <cfRule type="expression" dxfId="158" priority="82">
      <formula>IF($AB30="Probable",1,0)</formula>
    </cfRule>
    <cfRule type="expression" dxfId="157" priority="83">
      <formula>IF($AB30="Posible",1,0)</formula>
    </cfRule>
    <cfRule type="expression" dxfId="156" priority="84">
      <formula>IF($AB30="Improbable",1,0)</formula>
    </cfRule>
    <cfRule type="expression" dxfId="155" priority="85">
      <formula>IF($AB30="Rara vez",1,0)</formula>
    </cfRule>
  </conditionalFormatting>
  <conditionalFormatting sqref="E30:AB32">
    <cfRule type="expression" dxfId="154" priority="80">
      <formula>IF($D$30="No aplica",1,0)</formula>
    </cfRule>
  </conditionalFormatting>
  <conditionalFormatting sqref="AB33">
    <cfRule type="expression" dxfId="153" priority="75">
      <formula>IF($AB33="Casi seguro",1,0)</formula>
    </cfRule>
    <cfRule type="expression" dxfId="152" priority="76">
      <formula>IF($AB33="Probable",1,0)</formula>
    </cfRule>
    <cfRule type="expression" dxfId="151" priority="77">
      <formula>IF($AB33="Posible",1,0)</formula>
    </cfRule>
    <cfRule type="expression" dxfId="150" priority="78">
      <formula>IF($AB33="Improbable",1,0)</formula>
    </cfRule>
    <cfRule type="expression" dxfId="149" priority="79">
      <formula>IF($AB33="Rara vez",1,0)</formula>
    </cfRule>
  </conditionalFormatting>
  <conditionalFormatting sqref="E33:AB35">
    <cfRule type="expression" dxfId="148" priority="74">
      <formula>IF($D$33="No aplica",1,0)</formula>
    </cfRule>
  </conditionalFormatting>
  <conditionalFormatting sqref="AB36">
    <cfRule type="expression" dxfId="147" priority="69">
      <formula>IF($AB36="Casi seguro",1,0)</formula>
    </cfRule>
    <cfRule type="expression" dxfId="146" priority="70">
      <formula>IF($AB36="Probable",1,0)</formula>
    </cfRule>
    <cfRule type="expression" dxfId="145" priority="71">
      <formula>IF($AB36="Posible",1,0)</formula>
    </cfRule>
    <cfRule type="expression" dxfId="144" priority="72">
      <formula>IF($AB36="Improbable",1,0)</formula>
    </cfRule>
    <cfRule type="expression" dxfId="143" priority="73">
      <formula>IF($AB36="Rara vez",1,0)</formula>
    </cfRule>
  </conditionalFormatting>
  <conditionalFormatting sqref="E36:AB38">
    <cfRule type="expression" dxfId="142" priority="68">
      <formula>IF($D$36="No aplica",1,0)</formula>
    </cfRule>
  </conditionalFormatting>
  <conditionalFormatting sqref="AB39">
    <cfRule type="expression" dxfId="141" priority="63">
      <formula>IF($AB39="Casi seguro",1,0)</formula>
    </cfRule>
    <cfRule type="expression" dxfId="140" priority="64">
      <formula>IF($AB39="Probable",1,0)</formula>
    </cfRule>
    <cfRule type="expression" dxfId="139" priority="65">
      <formula>IF($AB39="Posible",1,0)</formula>
    </cfRule>
    <cfRule type="expression" dxfId="138" priority="66">
      <formula>IF($AB39="Improbable",1,0)</formula>
    </cfRule>
    <cfRule type="expression" dxfId="137" priority="67">
      <formula>IF($AB39="Rara vez",1,0)</formula>
    </cfRule>
  </conditionalFormatting>
  <conditionalFormatting sqref="E39:AB41">
    <cfRule type="expression" dxfId="136" priority="62">
      <formula>IF($D$39="No aplica",1,0)</formula>
    </cfRule>
  </conditionalFormatting>
  <conditionalFormatting sqref="AB42">
    <cfRule type="expression" dxfId="135" priority="57">
      <formula>IF($AB42="Casi seguro",1,0)</formula>
    </cfRule>
    <cfRule type="expression" dxfId="134" priority="58">
      <formula>IF($AB42="Probable",1,0)</formula>
    </cfRule>
    <cfRule type="expression" dxfId="133" priority="59">
      <formula>IF($AB42="Posible",1,0)</formula>
    </cfRule>
    <cfRule type="expression" dxfId="132" priority="60">
      <formula>IF($AB42="Improbable",1,0)</formula>
    </cfRule>
    <cfRule type="expression" dxfId="131" priority="61">
      <formula>IF($AB42="Rara vez",1,0)</formula>
    </cfRule>
  </conditionalFormatting>
  <conditionalFormatting sqref="E42:AB44">
    <cfRule type="expression" dxfId="130" priority="56">
      <formula>IF($D$42="No aplica",1,0)</formula>
    </cfRule>
  </conditionalFormatting>
  <conditionalFormatting sqref="AB45">
    <cfRule type="expression" dxfId="129" priority="51">
      <formula>IF($AB45="Casi seguro",1,0)</formula>
    </cfRule>
    <cfRule type="expression" dxfId="128" priority="52">
      <formula>IF($AB45="Probable",1,0)</formula>
    </cfRule>
    <cfRule type="expression" dxfId="127" priority="53">
      <formula>IF($AB45="Posible",1,0)</formula>
    </cfRule>
    <cfRule type="expression" dxfId="126" priority="54">
      <formula>IF($AB45="Improbable",1,0)</formula>
    </cfRule>
    <cfRule type="expression" dxfId="125" priority="55">
      <formula>IF($AB45="Rara vez",1,0)</formula>
    </cfRule>
  </conditionalFormatting>
  <conditionalFormatting sqref="E45:AB47">
    <cfRule type="expression" dxfId="124" priority="50">
      <formula>IF($D$45="No aplica",1,0)</formula>
    </cfRule>
  </conditionalFormatting>
  <conditionalFormatting sqref="AB48">
    <cfRule type="expression" dxfId="123" priority="45">
      <formula>IF($AB48="Casi seguro",1,0)</formula>
    </cfRule>
    <cfRule type="expression" dxfId="122" priority="46">
      <formula>IF($AB48="Probable",1,0)</formula>
    </cfRule>
    <cfRule type="expression" dxfId="121" priority="47">
      <formula>IF($AB48="Posible",1,0)</formula>
    </cfRule>
    <cfRule type="expression" dxfId="120" priority="48">
      <formula>IF($AB48="Improbable",1,0)</formula>
    </cfRule>
    <cfRule type="expression" dxfId="119" priority="49">
      <formula>IF($AB48="Rara vez",1,0)</formula>
    </cfRule>
  </conditionalFormatting>
  <conditionalFormatting sqref="E48:AB50">
    <cfRule type="expression" dxfId="118" priority="44">
      <formula>IF($D$48="No aplica",1,0)</formula>
    </cfRule>
  </conditionalFormatting>
  <conditionalFormatting sqref="AB51">
    <cfRule type="expression" dxfId="117" priority="39">
      <formula>IF($AB51="Casi seguro",1,0)</formula>
    </cfRule>
    <cfRule type="expression" dxfId="116" priority="40">
      <formula>IF($AB51="Probable",1,0)</formula>
    </cfRule>
    <cfRule type="expression" dxfId="115" priority="41">
      <formula>IF($AB51="Posible",1,0)</formula>
    </cfRule>
    <cfRule type="expression" dxfId="114" priority="42">
      <formula>IF($AB51="Improbable",1,0)</formula>
    </cfRule>
    <cfRule type="expression" dxfId="113" priority="43">
      <formula>IF($AB51="Rara vez",1,0)</formula>
    </cfRule>
  </conditionalFormatting>
  <conditionalFormatting sqref="E51:AB53">
    <cfRule type="expression" dxfId="112" priority="38">
      <formula>IF($D$51="No aplica",1,0)</formula>
    </cfRule>
  </conditionalFormatting>
  <conditionalFormatting sqref="AB54">
    <cfRule type="expression" dxfId="111" priority="33">
      <formula>IF($AB54="Casi seguro",1,0)</formula>
    </cfRule>
    <cfRule type="expression" dxfId="110" priority="34">
      <formula>IF($AB54="Probable",1,0)</formula>
    </cfRule>
    <cfRule type="expression" dxfId="109" priority="35">
      <formula>IF($AB54="Posible",1,0)</formula>
    </cfRule>
    <cfRule type="expression" dxfId="108" priority="36">
      <formula>IF($AB54="Improbable",1,0)</formula>
    </cfRule>
    <cfRule type="expression" dxfId="107" priority="37">
      <formula>IF($AB54="Rara vez",1,0)</formula>
    </cfRule>
  </conditionalFormatting>
  <conditionalFormatting sqref="E54:AB56">
    <cfRule type="expression" dxfId="106" priority="32">
      <formula>IF($D$54="No aplica",1,0)</formula>
    </cfRule>
  </conditionalFormatting>
  <conditionalFormatting sqref="AB57">
    <cfRule type="expression" dxfId="105" priority="27">
      <formula>IF($AB57="Casi seguro",1,0)</formula>
    </cfRule>
    <cfRule type="expression" dxfId="104" priority="28">
      <formula>IF($AB57="Probable",1,0)</formula>
    </cfRule>
    <cfRule type="expression" dxfId="103" priority="29">
      <formula>IF($AB57="Posible",1,0)</formula>
    </cfRule>
    <cfRule type="expression" dxfId="102" priority="30">
      <formula>IF($AB57="Improbable",1,0)</formula>
    </cfRule>
    <cfRule type="expression" dxfId="101" priority="31">
      <formula>IF($AB57="Rara vez",1,0)</formula>
    </cfRule>
  </conditionalFormatting>
  <conditionalFormatting sqref="E57:AB59">
    <cfRule type="expression" dxfId="100" priority="26">
      <formula>IF($D$57="No aplica",1,0)</formula>
    </cfRule>
  </conditionalFormatting>
  <conditionalFormatting sqref="AB60">
    <cfRule type="expression" dxfId="99" priority="21">
      <formula>IF($AB60="Casi seguro",1,0)</formula>
    </cfRule>
    <cfRule type="expression" dxfId="98" priority="22">
      <formula>IF($AB60="Probable",1,0)</formula>
    </cfRule>
    <cfRule type="expression" dxfId="97" priority="23">
      <formula>IF($AB60="Posible",1,0)</formula>
    </cfRule>
    <cfRule type="expression" dxfId="96" priority="24">
      <formula>IF($AB60="Improbable",1,0)</formula>
    </cfRule>
    <cfRule type="expression" dxfId="95" priority="25">
      <formula>IF($AB60="Rara vez",1,0)</formula>
    </cfRule>
  </conditionalFormatting>
  <conditionalFormatting sqref="E60:AB62">
    <cfRule type="expression" dxfId="94" priority="20">
      <formula>IF($D$60="No aplica",1,0)</formula>
    </cfRule>
  </conditionalFormatting>
  <conditionalFormatting sqref="AB63">
    <cfRule type="expression" dxfId="93" priority="15">
      <formula>IF($AB63="Casi seguro",1,0)</formula>
    </cfRule>
    <cfRule type="expression" dxfId="92" priority="16">
      <formula>IF($AB63="Probable",1,0)</formula>
    </cfRule>
    <cfRule type="expression" dxfId="91" priority="17">
      <formula>IF($AB63="Posible",1,0)</formula>
    </cfRule>
    <cfRule type="expression" dxfId="90" priority="18">
      <formula>IF($AB63="Improbable",1,0)</formula>
    </cfRule>
    <cfRule type="expression" dxfId="89" priority="19">
      <formula>IF($AB63="Rara vez",1,0)</formula>
    </cfRule>
  </conditionalFormatting>
  <conditionalFormatting sqref="E63:AB65">
    <cfRule type="expression" dxfId="88" priority="14">
      <formula>IF($D$63="No aplica",1,0)</formula>
    </cfRule>
  </conditionalFormatting>
  <conditionalFormatting sqref="AB66">
    <cfRule type="expression" dxfId="87" priority="9">
      <formula>IF($AB66="Casi seguro",1,0)</formula>
    </cfRule>
    <cfRule type="expression" dxfId="86" priority="10">
      <formula>IF($AB66="Probable",1,0)</formula>
    </cfRule>
    <cfRule type="expression" dxfId="85" priority="11">
      <formula>IF($AB66="Posible",1,0)</formula>
    </cfRule>
    <cfRule type="expression" dxfId="84" priority="12">
      <formula>IF($AB66="Improbable",1,0)</formula>
    </cfRule>
    <cfRule type="expression" dxfId="83" priority="13">
      <formula>IF($AB66="Rara vez",1,0)</formula>
    </cfRule>
  </conditionalFormatting>
  <conditionalFormatting sqref="E66:AB68">
    <cfRule type="expression" dxfId="82" priority="8">
      <formula>IF($D$66="No aplica",1,0)</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IF($E9="",Listas!$R$3,Listas!$S$2:$S$3)</xm:f>
          </x14:formula1>
          <xm:sqref>K9:K68</xm:sqref>
        </x14:dataValidation>
        <x14:dataValidation type="list" allowBlank="1" showInputMessage="1" showErrorMessage="1">
          <x14:formula1>
            <xm:f>IF($E9="",Listas!$R$3,Listas!$T$2:$T$3)</xm:f>
          </x14:formula1>
          <xm:sqref>L9:L68</xm:sqref>
        </x14:dataValidation>
        <x14:dataValidation type="list" allowBlank="1" showInputMessage="1" showErrorMessage="1">
          <x14:formula1>
            <xm:f>IF($E9="",Listas!$R$3,Listas!$U$2:$U$3)</xm:f>
          </x14:formula1>
          <xm:sqref>M9:M68</xm:sqref>
        </x14:dataValidation>
        <x14:dataValidation type="list" allowBlank="1" showInputMessage="1" showErrorMessage="1">
          <x14:formula1>
            <xm:f>IF($E9="",Listas!$R$3,Listas!$V$2:$V$4)</xm:f>
          </x14:formula1>
          <xm:sqref>N9:N68</xm:sqref>
        </x14:dataValidation>
        <x14:dataValidation type="list" allowBlank="1" showInputMessage="1" showErrorMessage="1">
          <x14:formula1>
            <xm:f>IF($E9="",Listas!$R$3,Listas!$W$2:$W$3)</xm:f>
          </x14:formula1>
          <xm:sqref>O9:O68</xm:sqref>
        </x14:dataValidation>
        <x14:dataValidation type="list" allowBlank="1" showInputMessage="1" showErrorMessage="1">
          <x14:formula1>
            <xm:f>IF($E9="",Listas!$R$3,Listas!$X$2:$X$3)</xm:f>
          </x14:formula1>
          <xm:sqref>P9:P68</xm:sqref>
        </x14:dataValidation>
        <x14:dataValidation type="list" allowBlank="1" showInputMessage="1" showErrorMessage="1">
          <x14:formula1>
            <xm:f>IF($E9="",Listas!$R$3,Listas!$Y$2:$Y$4)</xm:f>
          </x14:formula1>
          <xm:sqref>Q9:Q68</xm:sqref>
        </x14:dataValidation>
        <x14:dataValidation type="list" allowBlank="1" showInputMessage="1" showErrorMessage="1">
          <x14:formula1>
            <xm:f>Listas!$AB$2:$AB$4</xm:f>
          </x14:formula1>
          <xm:sqref>U9:U68</xm:sqref>
        </x14:dataValidation>
        <x14:dataValidation type="list" allowBlank="1" showInputMessage="1" showErrorMessage="1">
          <x14:formula1>
            <xm:f>Listas!$AC$2:$AC$5</xm:f>
          </x14:formula1>
          <xm:sqref>Z9 Z12 Z15 Z18 Z21 Z24 Z27 Z30 Z33 Z36 Z39 Z42 Z45 Z48 Z51 Z54 Z57 Z60 Z63 Z66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BU70"/>
  <sheetViews>
    <sheetView zoomScale="80" zoomScaleNormal="80" workbookViewId="0">
      <pane ySplit="8" topLeftCell="A9" activePane="bottomLeft" state="frozen"/>
      <selection pane="bottomLeft" activeCell="AP18" sqref="AP18:AP20"/>
    </sheetView>
  </sheetViews>
  <sheetFormatPr baseColWidth="10" defaultColWidth="0" defaultRowHeight="16.5" zeroHeight="1" x14ac:dyDescent="0.3"/>
  <cols>
    <col min="1" max="1" width="4" style="8" bestFit="1" customWidth="1"/>
    <col min="2" max="3" width="16.5703125" style="8" customWidth="1"/>
    <col min="4" max="4" width="17.85546875" style="8" customWidth="1"/>
    <col min="5" max="5" width="13.140625" style="8" customWidth="1"/>
    <col min="6" max="6" width="16.140625" style="8" customWidth="1"/>
    <col min="7" max="7" width="30.85546875" style="8" customWidth="1"/>
    <col min="8" max="8" width="20.28515625" style="8" customWidth="1"/>
    <col min="9" max="9" width="22.28515625" style="9" customWidth="1"/>
    <col min="10" max="10" width="30.140625" style="2" customWidth="1"/>
    <col min="11" max="11" width="13" style="2" customWidth="1"/>
    <col min="12" max="12" width="7.140625" style="2" bestFit="1" customWidth="1"/>
    <col min="13" max="13" width="40.85546875" style="2" customWidth="1"/>
    <col min="14" max="14" width="13.5703125" style="2" customWidth="1"/>
    <col min="15" max="15" width="6.28515625" style="2" bestFit="1" customWidth="1"/>
    <col min="16" max="16" width="16" style="2" customWidth="1"/>
    <col min="17" max="17" width="35.5703125" style="2" customWidth="1"/>
    <col min="18" max="23" width="26.7109375" style="2" customWidth="1"/>
    <col min="24" max="24" width="12.85546875" style="2" customWidth="1"/>
    <col min="25" max="25" width="16" style="2" customWidth="1"/>
    <col min="26" max="26" width="21.140625" style="2" customWidth="1"/>
    <col min="27" max="27" width="16.28515625" style="2" customWidth="1"/>
    <col min="28" max="28" width="21" style="2" customWidth="1"/>
    <col min="29" max="29" width="17.28515625" style="2" customWidth="1"/>
    <col min="30" max="31" width="29.42578125" style="2" customWidth="1"/>
    <col min="32" max="32" width="35.5703125" style="2" customWidth="1"/>
    <col min="33" max="33" width="12.85546875" style="2" customWidth="1"/>
    <col min="34" max="34" width="13" style="2" customWidth="1"/>
    <col min="35" max="35" width="10.42578125" style="2" customWidth="1"/>
    <col min="36" max="36" width="12.85546875" style="2" customWidth="1"/>
    <col min="37" max="37" width="9.140625" style="2" customWidth="1"/>
    <col min="38" max="38" width="15.28515625" style="2" customWidth="1"/>
    <col min="39" max="39" width="13.42578125" style="2" customWidth="1"/>
    <col min="40" max="40" width="31.85546875" style="2" customWidth="1"/>
    <col min="41" max="41" width="50" style="2" customWidth="1"/>
    <col min="42" max="42" width="27.85546875" style="2" customWidth="1"/>
    <col min="43" max="43" width="19.28515625" style="2" customWidth="1"/>
    <col min="44" max="44" width="24.42578125" style="2" customWidth="1"/>
    <col min="45" max="45" width="8.140625" style="2" customWidth="1"/>
    <col min="46" max="73" width="11.42578125" style="2" hidden="1" customWidth="1"/>
    <col min="74" max="16384" width="11.42578125" style="4" hidden="1"/>
  </cols>
  <sheetData>
    <row r="1" spans="1:73" ht="16.5" customHeight="1" x14ac:dyDescent="0.3">
      <c r="A1" s="190" t="s">
        <v>115</v>
      </c>
      <c r="B1" s="191"/>
      <c r="C1" s="192"/>
      <c r="D1" s="138" t="s">
        <v>161</v>
      </c>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55" t="s">
        <v>262</v>
      </c>
      <c r="AR1" s="155"/>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row>
    <row r="2" spans="1:73" ht="16.5" customHeight="1" x14ac:dyDescent="0.3">
      <c r="A2" s="193"/>
      <c r="B2" s="194"/>
      <c r="C2" s="195"/>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55" t="s">
        <v>345</v>
      </c>
      <c r="AR2" s="155"/>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row>
    <row r="3" spans="1:73" x14ac:dyDescent="0.3">
      <c r="A3" s="193"/>
      <c r="B3" s="194"/>
      <c r="C3" s="195"/>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55" t="s">
        <v>301</v>
      </c>
      <c r="AR3" s="155"/>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row>
    <row r="4" spans="1:73" x14ac:dyDescent="0.3">
      <c r="A4" s="196"/>
      <c r="B4" s="197"/>
      <c r="C4" s="19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55" t="s">
        <v>344</v>
      </c>
      <c r="AR4" s="155"/>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row>
    <row r="5" spans="1:73" ht="12" customHeight="1" x14ac:dyDescent="0.3">
      <c r="A5" s="12"/>
      <c r="B5" s="12"/>
      <c r="C5" s="12"/>
      <c r="D5" s="15"/>
      <c r="E5" s="12"/>
      <c r="F5" s="12"/>
      <c r="G5" s="12"/>
      <c r="H5" s="12"/>
      <c r="I5" s="18"/>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row>
    <row r="6" spans="1:73" ht="17.25" customHeight="1" x14ac:dyDescent="0.3">
      <c r="A6" s="121" t="s">
        <v>108</v>
      </c>
      <c r="B6" s="121"/>
      <c r="C6" s="121"/>
      <c r="D6" s="121"/>
      <c r="E6" s="121"/>
      <c r="F6" s="121"/>
      <c r="G6" s="121"/>
      <c r="H6" s="121"/>
      <c r="I6" s="121"/>
      <c r="J6" s="121"/>
      <c r="K6" s="121" t="s">
        <v>107</v>
      </c>
      <c r="L6" s="121"/>
      <c r="M6" s="121"/>
      <c r="N6" s="121"/>
      <c r="O6" s="121"/>
      <c r="P6" s="121"/>
      <c r="Q6" s="145" t="s">
        <v>106</v>
      </c>
      <c r="R6" s="146"/>
      <c r="S6" s="146"/>
      <c r="T6" s="146"/>
      <c r="U6" s="146"/>
      <c r="V6" s="146"/>
      <c r="W6" s="146"/>
      <c r="X6" s="146"/>
      <c r="Y6" s="146"/>
      <c r="Z6" s="146"/>
      <c r="AA6" s="146"/>
      <c r="AB6" s="146"/>
      <c r="AC6" s="146"/>
      <c r="AD6" s="146"/>
      <c r="AE6" s="146"/>
      <c r="AF6" s="146"/>
      <c r="AG6" s="147"/>
      <c r="AH6" s="145" t="s">
        <v>112</v>
      </c>
      <c r="AI6" s="146"/>
      <c r="AJ6" s="146"/>
      <c r="AK6" s="146"/>
      <c r="AL6" s="146"/>
      <c r="AM6" s="146"/>
      <c r="AN6" s="147"/>
      <c r="AO6" s="185" t="s">
        <v>0</v>
      </c>
      <c r="AP6" s="186"/>
      <c r="AQ6" s="186"/>
      <c r="AR6" s="186"/>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row>
    <row r="7" spans="1:73" ht="18" customHeight="1" x14ac:dyDescent="0.3">
      <c r="A7" s="144" t="s">
        <v>87</v>
      </c>
      <c r="B7" s="123" t="s">
        <v>38</v>
      </c>
      <c r="C7" s="122" t="s">
        <v>308</v>
      </c>
      <c r="D7" s="122" t="s">
        <v>76</v>
      </c>
      <c r="E7" s="122" t="s">
        <v>77</v>
      </c>
      <c r="F7" s="122" t="s">
        <v>78</v>
      </c>
      <c r="G7" s="123" t="s">
        <v>1</v>
      </c>
      <c r="H7" s="122" t="s">
        <v>85</v>
      </c>
      <c r="I7" s="122" t="s">
        <v>2</v>
      </c>
      <c r="J7" s="187" t="s">
        <v>162</v>
      </c>
      <c r="K7" s="122" t="s">
        <v>3</v>
      </c>
      <c r="L7" s="123" t="s">
        <v>4</v>
      </c>
      <c r="M7" s="122" t="s">
        <v>141</v>
      </c>
      <c r="N7" s="122" t="s">
        <v>5</v>
      </c>
      <c r="O7" s="123" t="s">
        <v>4</v>
      </c>
      <c r="P7" s="122" t="s">
        <v>6</v>
      </c>
      <c r="Q7" s="122" t="s">
        <v>352</v>
      </c>
      <c r="R7" s="160" t="s">
        <v>353</v>
      </c>
      <c r="S7" s="161"/>
      <c r="T7" s="161"/>
      <c r="U7" s="161"/>
      <c r="V7" s="161"/>
      <c r="W7" s="188"/>
      <c r="X7" s="160" t="s">
        <v>103</v>
      </c>
      <c r="Y7" s="161"/>
      <c r="Z7" s="188"/>
      <c r="AA7" s="160" t="s">
        <v>342</v>
      </c>
      <c r="AB7" s="161"/>
      <c r="AC7" s="161"/>
      <c r="AD7" s="161"/>
      <c r="AE7" s="161"/>
      <c r="AF7" s="188"/>
      <c r="AG7" s="122" t="s">
        <v>315</v>
      </c>
      <c r="AH7" s="122" t="s">
        <v>9</v>
      </c>
      <c r="AI7" s="122" t="s">
        <v>4</v>
      </c>
      <c r="AJ7" s="122" t="s">
        <v>109</v>
      </c>
      <c r="AK7" s="122" t="s">
        <v>4</v>
      </c>
      <c r="AL7" s="122" t="s">
        <v>110</v>
      </c>
      <c r="AM7" s="124" t="s">
        <v>113</v>
      </c>
      <c r="AN7" s="122" t="s">
        <v>159</v>
      </c>
      <c r="AO7" s="124" t="s">
        <v>222</v>
      </c>
      <c r="AP7" s="124" t="s">
        <v>114</v>
      </c>
      <c r="AQ7" s="122" t="s">
        <v>10</v>
      </c>
      <c r="AR7" s="124" t="s">
        <v>264</v>
      </c>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row>
    <row r="8" spans="1:73" ht="47.25" customHeight="1" x14ac:dyDescent="0.25">
      <c r="A8" s="144"/>
      <c r="B8" s="123"/>
      <c r="C8" s="122"/>
      <c r="D8" s="122"/>
      <c r="E8" s="122"/>
      <c r="F8" s="122"/>
      <c r="G8" s="123"/>
      <c r="H8" s="122"/>
      <c r="I8" s="122"/>
      <c r="J8" s="162"/>
      <c r="K8" s="122"/>
      <c r="L8" s="123"/>
      <c r="M8" s="122"/>
      <c r="N8" s="123"/>
      <c r="O8" s="123"/>
      <c r="P8" s="122"/>
      <c r="Q8" s="122"/>
      <c r="R8" s="67" t="s">
        <v>336</v>
      </c>
      <c r="S8" s="67" t="s">
        <v>347</v>
      </c>
      <c r="T8" s="67" t="s">
        <v>348</v>
      </c>
      <c r="U8" s="67" t="s">
        <v>349</v>
      </c>
      <c r="V8" s="67" t="s">
        <v>350</v>
      </c>
      <c r="W8" s="67" t="s">
        <v>351</v>
      </c>
      <c r="X8" s="48" t="s">
        <v>55</v>
      </c>
      <c r="Y8" s="48" t="s">
        <v>8</v>
      </c>
      <c r="Z8" s="48" t="s">
        <v>101</v>
      </c>
      <c r="AA8" s="48" t="s">
        <v>102</v>
      </c>
      <c r="AB8" s="48" t="s">
        <v>104</v>
      </c>
      <c r="AC8" s="48" t="s">
        <v>105</v>
      </c>
      <c r="AD8" s="48" t="s">
        <v>339</v>
      </c>
      <c r="AE8" s="59" t="s">
        <v>340</v>
      </c>
      <c r="AF8" s="59" t="s">
        <v>341</v>
      </c>
      <c r="AG8" s="122"/>
      <c r="AH8" s="122"/>
      <c r="AI8" s="122"/>
      <c r="AJ8" s="122"/>
      <c r="AK8" s="122"/>
      <c r="AL8" s="122"/>
      <c r="AM8" s="124"/>
      <c r="AN8" s="122"/>
      <c r="AO8" s="124"/>
      <c r="AP8" s="124"/>
      <c r="AQ8" s="122"/>
      <c r="AR8" s="189"/>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row>
    <row r="9" spans="1:73" ht="32.25" customHeight="1" x14ac:dyDescent="0.25">
      <c r="A9" s="113">
        <v>1</v>
      </c>
      <c r="B9" s="114" t="str">
        <f>'2. Identificación del Riesgo'!B9:B11</f>
        <v>Evaluación independiente</v>
      </c>
      <c r="C9" s="114" t="str">
        <f>IF('2. Identificación del Riesgo'!C9:C11="","",'2. Identificación del Riesgo'!C9:C11)</f>
        <v xml:space="preserve">Elaboración y apobación del Plan Anual de Auditorias mediante Identificación de unidades auditables para la planeación de las actividades de evaluación independiente para la vigencia
</v>
      </c>
      <c r="D9" s="114" t="str">
        <f>IF('2. Identificación del Riesgo'!D9:D11="","",'2. Identificación del Riesgo'!D9:D11)</f>
        <v>Afectación Reputacional</v>
      </c>
      <c r="E9" s="114" t="str">
        <f>IF('2. Identificación del Riesgo'!E9:E11="","",'2. Identificación del Riesgo'!E9:E11)</f>
        <v>Falta de aprobación del PAA por parte del CICCI</v>
      </c>
      <c r="F9" s="114" t="str">
        <f>IF('2. Identificación del Riesgo'!F9:F11="","",'2. Identificación del Riesgo'!F9:F11)</f>
        <v xml:space="preserve">Falta de eleboracion del PAA por parte de la OCI </v>
      </c>
      <c r="G9" s="114" t="str">
        <f>IF('2. Identificación del Riesgo'!G9:G11="","",'2. Identificación del Riesgo'!G9:G11)</f>
        <v>Afectacion reputacional por la no aprobación o aprobación extemporanea del Plan Anual de Auditoria</v>
      </c>
      <c r="H9" s="114" t="str">
        <f>IF('2. Identificación del Riesgo'!H9:H11="","",'2. Identificación del Riesgo'!H9:H11)</f>
        <v>Gestión</v>
      </c>
      <c r="I9" s="114" t="str">
        <f>IF('2. Identificación del Riesgo'!I9:I11="","",'2. Identificación del Riesgo'!I9:I11)</f>
        <v>Ejecución y Administración de procesos</v>
      </c>
      <c r="J9" s="114" t="str">
        <f>IF('2. Identificación del Riesgo'!J9:J11="","",'2. Identificación del Riesgo'!J9:J11)</f>
        <v>Baja: La actividad que conlleva el riesgo se ejecuta de 3 a 24 veces por año</v>
      </c>
      <c r="K9" s="109" t="str">
        <f>'2. Identificación del Riesgo'!K9:K11</f>
        <v>Baja</v>
      </c>
      <c r="L9" s="110">
        <f>'2. Identificación del Riesgo'!L9:L11</f>
        <v>0.4</v>
      </c>
      <c r="M9" s="114" t="str">
        <f>IF(OR('2. Identificación del Riesgo'!H9:H11="Corrupción",'2. Identificación del Riesgo'!H9:H11="Lavado de Activos",'2. Identificación del Riesgo'!H9:H11="Financiación del Terrorismo",'2. Identificación del Riesgo'!H9:H11="Corrupción en Trámites, OPAs y Consultas de Acceso a la Información Pública"),"No Aplica",
IF('2. Identificación del Riesgo'!M9:M11="","",'2. Identificación del Riesgo'!M9:M11))</f>
        <v>Reputacional: El riesgo afecta la imagen de la entidad con algunos usuarios de relevancia frente al logro de los objetivos</v>
      </c>
      <c r="N9" s="109" t="str">
        <f>'2. Identificación del Riesgo'!N9:N11</f>
        <v>Moderado</v>
      </c>
      <c r="O9" s="110">
        <f>'2. Identificación del Riesgo'!O9:O11</f>
        <v>0.6</v>
      </c>
      <c r="P9" s="111" t="str">
        <f>'2. Identificación del Riesgo'!P9:P11</f>
        <v>Moderado</v>
      </c>
      <c r="Q9" s="72" t="str">
        <f>IF($H$9="","",
IF(OR($H$9="Corrupción",$H$9="Lavado de Activos",$H$9="Financiación del Terrorismo",$H$9="Corrupción en Trámites, OPAs y Consultas de Acceso a la Información Pública"),"No Aplica",'5. Valoración de Controles'!H9))</f>
        <v>La Jefe de la Oficina de Control Interno Durante el mes de diciembre del año inmediatamente anterior, elabora y presenta para aprobación del CICCI el Plan Anual de Auditoria, con el fin de asegurar que este comite ejersa sus funciones de  asesoría e instancia decisoria en los asuntos de control interno.   En caso de existir alguna modificacion del  PAA aprobado el CICCI debera conocer y aprovar cada una de estas modificaciones y se elabora una nueva version del PAA el cual  es publicado en el link de transparencia de la entidad.</v>
      </c>
      <c r="R9" s="72" t="str">
        <f>IF($H$9="","",
IF(OR($H$9="Corrupción",$H$9="Lavado de Activos",$H$9="Financiación del Terrorismo",$H$9="Corrupción en Trámites, OPAs y Consultas de Acceso a la Información Pública"),'6.Valoración Control Corrupción'!E9,"No Aplica"))</f>
        <v>No Aplica</v>
      </c>
      <c r="S9" s="72" t="str">
        <f>IF($H$9="","",
IF(OR($H$9="Corrupción",$H$9="Lavado de Activos",$H$9="Financiación del Terrorismo",$H$9="Corrupción en Trámites, OPAs y Consultas de Acceso a la Información Pública"),'6.Valoración Control Corrupción'!F9,"No Aplica"))</f>
        <v>No Aplica</v>
      </c>
      <c r="T9" s="72" t="str">
        <f>IF($H$9="","",
IF(OR($H$9="Corrupción",$H$9="Lavado de Activos",$H$9="Financiación del Terrorismo",$H$9="Corrupción en Trámites, OPAs y Consultas de Acceso a la Información Pública"),'6.Valoración Control Corrupción'!G9,"No Aplica"))</f>
        <v>No Aplica</v>
      </c>
      <c r="U9" s="72" t="str">
        <f>IF($H$9="","",
IF(OR($H$9="Corrupción",$H$9="Lavado de Activos",$H$9="Financiación del Terrorismo",$H$9="Corrupción en Trámites, OPAs y Consultas de Acceso a la Información Pública"),'6.Valoración Control Corrupción'!H9,"No Aplica"))</f>
        <v>No Aplica</v>
      </c>
      <c r="V9" s="72" t="str">
        <f>IF($H$9="","",
IF(OR($H$9="Corrupción",$H$9="Lavado de Activos",$H$9="Financiación del Terrorismo",$H$9="Corrupción en Trámites, OPAs y Consultas de Acceso a la Información Pública"),'6.Valoración Control Corrupción'!I9,"No Aplica"))</f>
        <v>No Aplica</v>
      </c>
      <c r="W9" s="72" t="str">
        <f>IF($H$9="","",
IF(OR($H$9="Corrupción",$H$9="Lavado de Activos",$H$9="Financiación del Terrorismo",$H$9="Corrupción en Trámites, OPAs y Consultas de Acceso a la Información Pública"),'6.Valoración Control Corrupción'!J9,"No Aplica"))</f>
        <v>No Aplica</v>
      </c>
      <c r="X9" s="50" t="str">
        <f>IF($H$9="","",
IF(OR($H$9="Corrupción",$H$9="Lavado de Activos",$H$9="Financiación del Terrorismo",$H$9="Corrupción en Trámites, OPAs y Consultas de Acceso a la Información Pública"),"No Aplica",'5. Valoración de Controles'!I9))</f>
        <v>Preventivo</v>
      </c>
      <c r="Y9" s="66" t="str">
        <f>IF($H$9="","",
IF(OR($H$9="Corrupción",$H$9="Lavado de Activos",$H$9="Financiación del Terrorismo",$H$9="Corrupción en Trámites, OPAs y Consultas de Acceso a la Información Pública"),"No Aplica",'5. Valoración de Controles'!J9))</f>
        <v>Afecta probabilidad</v>
      </c>
      <c r="Z9" s="66" t="str">
        <f>IF($H$9="","",
IF(OR($H$9="Corrupción",$H$9="Lavado de Activos",$H$9="Financiación del Terrorismo",$H$9="Corrupción en Trámites, OPAs y Consultas de Acceso a la Información Pública"),"No Aplica",'5. Valoración de Controles'!K9))</f>
        <v>Manual</v>
      </c>
      <c r="AA9" s="66" t="str">
        <f>IF($H$9="","",
IF(OR($H$9="Corrupción",$H$9="Lavado de Activos",$H$9="Financiación del Terrorismo",$H$9="Corrupción en Trámites, OPAs y Consultas de Acceso a la Información Pública"),"No Aplica",'5. Valoración de Controles'!L9))</f>
        <v>Documentado</v>
      </c>
      <c r="AB9" s="66" t="str">
        <f>IF($H$9="","",
IF(OR($H$9="Corrupción",$H$9="Lavado de Activos",$H$9="Financiación del Terrorismo",$H$9="Corrupción en Trámites, OPAs y Consultas de Acceso a la Información Pública"),"No Aplica",'5. Valoración de Controles'!M9))</f>
        <v>Continua</v>
      </c>
      <c r="AC9" s="66" t="str">
        <f>IF($H$9="","",
IF(OR($H$9="Corrupción",$H$9="Lavado de Activos",$H$9="Financiación del Terrorismo",$H$9="Corrupción en Trámites, OPAs y Consultas de Acceso a la Información Pública"),"No Aplica",'5. Valoración de Controles'!N9))</f>
        <v>Con registro</v>
      </c>
      <c r="AD9" s="66" t="str">
        <f>IF($H$9="","",
IF(OR($H$9="Corrupción",$H$9="Lavado de Activos",$H$9="Financiación del Terrorismo",$H$9="Corrupción en Trámites, OPAs y Consultas de Acceso a la Información Pública"),"No Aplica",'5. Valoración de Controles'!O9))</f>
        <v xml:space="preserve"> link de tranparencia, carpeta NAS Oficina de Control Interno. </v>
      </c>
      <c r="AE9" s="66" t="str">
        <f>IF($H$9="","",
IF(OR($H$9="Corrupción",$H$9="Lavado de Activos",$H$9="Financiación del Terrorismo",$H$9="Corrupción en Trámites, OPAs y Consultas de Acceso a la Información Pública"),"No Aplica",'5. Valoración de Controles'!P9))</f>
        <v xml:space="preserve">PAA, publicado en el link de tranparencia. Actas de reunión de CICCI </v>
      </c>
      <c r="AF9" s="66" t="str">
        <f>IF($H$9="","",
IF(OR($H$9="Corrupción",$H$9="Lavado de Activos",$H$9="Financiación del Terrorismo",$H$9="Corrupción en Trámites, OPAs y Consultas de Acceso a la Información Pública"),"No Aplica",'5. Valoración de Controles'!Q9))</f>
        <v>El jefe de la oficina de control interno presenta ante el Comité de Coordinación de Control interno  las modificaciones realizadas al PAA, las cuales son analizadas y aprobadas por el CICCI mediante Acta de Comité. Las Modificaciones son públicas como una nueva versión en el link de transparencia y en el repositorio de información carpeta NAS Oficina de Control Interno.</v>
      </c>
      <c r="AG9" s="73">
        <f>IF($H$9="","",
IF(OR($H$9="Corrupción",$H$9="Lavado de Activos",$H$9="Financiación del Terrorismo",$H$9="Corrupción en Trámites, OPAs y Consultas de Acceso a la Información Pública"),"No Aplica",'5. Valoración de Controles'!R9))</f>
        <v>0.4</v>
      </c>
      <c r="AH9" s="109" t="str">
        <f>IF(H9="","",
IF(OR(H9="Corrupción",H9="Lavado de Activos",H9="Financiación del Terrorismo",H9="Corrupción en Trámites, OPAs y Consultas de Acceso a la Información Pública"),'6.Valoración Control Corrupción'!AB9:AB11,
IF(OR(H9&lt;&gt;"Corrupción",H9&lt;&gt;"Lavado de Activos",H9&lt;&gt;"Financiación del Terrorismo",H9&lt;&gt;"Corrupción en Trámites, OPAs y Consultas de Acceso a la Información Pública"),IF(AI9="","",
IF(AND(AI9&gt;0,AI9&lt;0.4),"Muy Baja",
IF(AND(AI9&gt;=0.4,AI9&lt;0.6),"Baja",
IF(AND(AI9&gt;=0.6,AI9&lt;0.8),"Media",
IF(AND(AI9&gt;=0.8,AI9&lt;1),"Alta",
IF(AI9&gt;=1,"Muy Alta","")))))))))</f>
        <v>Muy Baja</v>
      </c>
      <c r="AI9" s="176">
        <f>IF(H9="","",
IF(OR(H9="Corrupción",H9="Lavado de Activos",H9="Financiación del Terrorismo",H9="Corrupción en Trámites, OPAs y Consultas de Acceso a la Información Pública"),"No aplica",
IF(OR(H9&lt;&gt;"Corrupción",H9&lt;&gt;"Lavado de Activos",H9&lt;&gt;"Financiación del Terrorismo",H9&lt;&gt;"Corrupción en Trámites, OPAs y Consultas de Acceso a la Información Pública"),
IF('5. Valoración de Controles'!U11&gt;0,'5. Valoración de Controles'!U11,
IF('5. Valoración de Controles'!U10&gt;0,'5. Valoración de Controles'!U10,
IF('5. Valoración de Controles'!U9&gt;0,'5. Valoración de Controles'!U9,L9))))))</f>
        <v>0.24</v>
      </c>
      <c r="AJ9" s="109" t="str">
        <f>IF(H9="","",
IF(OR(H9="Corrupción",H9="Lavado de Activos",H9="Financiación del Terrorismo",H9="Corrupción en Trámites, OPAs y Consultas de Acceso a la Información Pública"),'3. Impacto Riesgo de Corrupción'!Z9:Z11,
IF(OR(H9&lt;&gt;"Corrupción",H9&lt;&gt;"Lavado de Activos",H9&lt;&gt;"Financiación del Terrorismo",H9&lt;&gt;"Corrupción en Trámites, OPAs y Consultas de Acceso a la Información Pública"),
IF(AK9="","",
IF(AND(AK9&gt;0,AK9&lt;0.4),"Leve",
IF(AND(AK9&gt;=0.4,AK9&lt;0.6),"Menor",
IF(AND(AK9&gt;=0.6,AK9&lt;0.8),"Moderado",
IF(AND(AK9&gt;=0.8,AK9&lt;1),"Mayor",
IF(AK9&gt;=1,"Catastrófico","")))))))))</f>
        <v>Moderado</v>
      </c>
      <c r="AK9" s="176">
        <f>IF(H9="","",
IF(OR(H9="Corrupción",H9="Lavado de Activos",H9="Financiación del Terrorismo",H9="Corrupción en Trámites, OPAs y Consultas de Acceso a la Información Pública"),"No aplica",
IF(OR(H9&lt;&gt;"Corrupción",H9&lt;&gt;"Lavado de Activos",H9&lt;&gt;"Financiación del Terrorismo",H9&lt;&gt;"Corrupción en Trámites, OPAs y Consultas de Acceso a la Información Pública"),
IF('5. Valoración de Controles'!V11&gt;0,'5. Valoración de Controles'!V11,
IF('5. Valoración de Controles'!V10&gt;0,'5. Valoración de Controles'!V10,
IF('5. Valoración de Controles'!V9&gt;0,'5. Valoración de Controles'!V9,O9))))))</f>
        <v>0.6</v>
      </c>
      <c r="AL9" s="111" t="str">
        <f>IF(AND(AH9="Muy Alta",OR(AJ9="Leve",AJ9="Menor",AJ9="Moderado",AJ9="Mayor")),"Alto",
IF(AND(AH9="Alta",OR(AJ9="Leve",AJ9="Menor")),"Moderado",
IF(AND(AH9="Alta",OR(AJ9="Moderado",AJ9="Mayor")),"Alto",
IF(AND(AH9="Media",OR(AJ9="Leve",AJ9="Menor",AJ9="Moderado")),"Moderado",
IF(AND(AH9="Media",OR(AJ9="Mayor")),"Alto",
IF(AND(AH9="Baja",OR(AJ9="Leve")),"Bajo",
IF(AND(OR(AH9="Baja",AH9="Improbable"),OR(AJ9="Menor",AJ9="Moderado")),"Moderado",
IF(AND(OR(AH9="Baja",AH9="Improbable"),AJ9="Mayor"),"Alto",
IF(AND(AH9="Muy Baja",OR(AJ9="Leve",AJ9="Menor")),"Bajo",
IF(AND(OR(AH9="Muy Baja",AH9="Rara vez"),OR(AJ9="Moderado")),"Moderado",
IF(AND(OR(AH9="Muy Baja",AH9="Rara vez"),AJ9="Mayor"),"Alto",
IF(AND(OR(AH9="Casi seguro",AH9="Probable",AH9="Posible"),AJ9="Mayor"),"Extremo",
IF(AND(AH9="Casi seguro",AJ9="Moderado"),"Extremo",
IF(AND(OR(AH9="Probable",AH9="Posible"),OR(AJ9="Moderado")),"Alto",
IF(AJ9="Catastrófico","Extremo","")))))))))))))))</f>
        <v>Moderado</v>
      </c>
      <c r="AM9" s="112"/>
      <c r="AN9" s="156" t="str">
        <f>IF(AM9="Reducir (Mitigar)","Debe establecer el plan de acción a implementar para mitigar el nivel del riesgo",
IF(AM9="Reducir (Transferir)","No amerita plan de acción. Debe tercerizar la actividad que genera este riesgo o adquirir polizas para evitar responsabilidad economica, sin embargo mantiene la responsabilidad reputacional",
IF(AM9="Aceptar","No amerita plan de acción. Asuma las consecuencias de la materialización del riesgo",
IF(AM9="Evitar","No amerita plan de acción. No ejecute la actividad que genera el riesgo",
IF(AM9="Reducir","Debe establecer el plan de acción a implementar para mitigar el nivel del riesgo",
IF(AM9="Compartir","No amerita plan de acción. Comparta el riesgo con una parte interesada que pueda gestionarlo con mas eficacia",""))))))</f>
        <v/>
      </c>
      <c r="AO9" s="179"/>
      <c r="AP9" s="181"/>
      <c r="AQ9" s="183" t="str">
        <f>IF(AO9="","","∑ Peso porcentual de cada acción definida")</f>
        <v/>
      </c>
      <c r="AR9" s="115"/>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row>
    <row r="10" spans="1:73" ht="31.5" customHeight="1" x14ac:dyDescent="0.3">
      <c r="A10" s="113"/>
      <c r="B10" s="114"/>
      <c r="C10" s="114"/>
      <c r="D10" s="114"/>
      <c r="E10" s="114"/>
      <c r="F10" s="114"/>
      <c r="G10" s="114"/>
      <c r="H10" s="114"/>
      <c r="I10" s="114"/>
      <c r="J10" s="114"/>
      <c r="K10" s="109"/>
      <c r="L10" s="110"/>
      <c r="M10" s="114"/>
      <c r="N10" s="109"/>
      <c r="O10" s="110"/>
      <c r="P10" s="111"/>
      <c r="Q10" s="72" t="str">
        <f>IF($H$9="","",
IF(OR($H$9="Corrupción",$H$9="Lavado de Activos",$H$9="Financiación del Terrorismo",$H$9="Corrupción en Trámites, OPAs y Consultas de Acceso a la Información Pública"),"No Aplica",'5. Valoración de Controles'!H10))</f>
        <v xml:space="preserve">  </v>
      </c>
      <c r="R10" s="72" t="str">
        <f>IF($H$9="","",
IF(OR($H$9="Corrupción",$H$9="Lavado de Activos",$H$9="Financiación del Terrorismo",$H$9="Corrupción en Trámites, OPAs y Consultas de Acceso a la Información Pública"),'6.Valoración Control Corrupción'!E10,"No Aplica"))</f>
        <v>No Aplica</v>
      </c>
      <c r="S10" s="72" t="str">
        <f>IF($H$9="","",
IF(OR($H$9="Corrupción",$H$9="Lavado de Activos",$H$9="Financiación del Terrorismo",$H$9="Corrupción en Trámites, OPAs y Consultas de Acceso a la Información Pública"),'6.Valoración Control Corrupción'!F10,"No Aplica"))</f>
        <v>No Aplica</v>
      </c>
      <c r="T10" s="72" t="str">
        <f>IF($H$9="","",
IF(OR($H$9="Corrupción",$H$9="Lavado de Activos",$H$9="Financiación del Terrorismo",$H$9="Corrupción en Trámites, OPAs y Consultas de Acceso a la Información Pública"),'6.Valoración Control Corrupción'!G10,"No Aplica"))</f>
        <v>No Aplica</v>
      </c>
      <c r="U10" s="72" t="str">
        <f>IF($H$9="","",
IF(OR($H$9="Corrupción",$H$9="Lavado de Activos",$H$9="Financiación del Terrorismo",$H$9="Corrupción en Trámites, OPAs y Consultas de Acceso a la Información Pública"),'6.Valoración Control Corrupción'!H10,"No Aplica"))</f>
        <v>No Aplica</v>
      </c>
      <c r="V10" s="72" t="str">
        <f>IF($H$9="","",
IF(OR($H$9="Corrupción",$H$9="Lavado de Activos",$H$9="Financiación del Terrorismo",$H$9="Corrupción en Trámites, OPAs y Consultas de Acceso a la Información Pública"),'6.Valoración Control Corrupción'!I10,"No Aplica"))</f>
        <v>No Aplica</v>
      </c>
      <c r="W10" s="72" t="str">
        <f>IF($H$9="","",
IF(OR($H$9="Corrupción",$H$9="Lavado de Activos",$H$9="Financiación del Terrorismo",$H$9="Corrupción en Trámites, OPAs y Consultas de Acceso a la Información Pública"),'6.Valoración Control Corrupción'!J10,"No Aplica"))</f>
        <v>No Aplica</v>
      </c>
      <c r="X10" s="66">
        <f>IF($H$9="","",
IF(OR($H$9="Corrupción",$H$9="Lavado de Activos",$H$9="Financiación del Terrorismo",$H$9="Corrupción en Trámites, OPAs y Consultas de Acceso a la Información Pública"),"No Aplica",'5. Valoración de Controles'!I10))</f>
        <v>0</v>
      </c>
      <c r="Y10" s="66" t="str">
        <f>IF($H$9="","",
IF(OR($H$9="Corrupción",$H$9="Lavado de Activos",$H$9="Financiación del Terrorismo",$H$9="Corrupción en Trámites, OPAs y Consultas de Acceso a la Información Pública"),"No Aplica",'5. Valoración de Controles'!J10))</f>
        <v/>
      </c>
      <c r="Z10" s="66">
        <f>IF($H$9="","",
IF(OR($H$9="Corrupción",$H$9="Lavado de Activos",$H$9="Financiación del Terrorismo",$H$9="Corrupción en Trámites, OPAs y Consultas de Acceso a la Información Pública"),"No Aplica",'5. Valoración de Controles'!K10))</f>
        <v>0</v>
      </c>
      <c r="AA10" s="66">
        <f>IF($H$9="","",
IF(OR($H$9="Corrupción",$H$9="Lavado de Activos",$H$9="Financiación del Terrorismo",$H$9="Corrupción en Trámites, OPAs y Consultas de Acceso a la Información Pública"),"No Aplica",'5. Valoración de Controles'!L10))</f>
        <v>0</v>
      </c>
      <c r="AB10" s="66">
        <f>IF($H$9="","",
IF(OR($H$9="Corrupción",$H$9="Lavado de Activos",$H$9="Financiación del Terrorismo",$H$9="Corrupción en Trámites, OPAs y Consultas de Acceso a la Información Pública"),"No Aplica",'5. Valoración de Controles'!M10))</f>
        <v>0</v>
      </c>
      <c r="AC10" s="66">
        <f>IF($H$9="","",
IF(OR($H$9="Corrupción",$H$9="Lavado de Activos",$H$9="Financiación del Terrorismo",$H$9="Corrupción en Trámites, OPAs y Consultas de Acceso a la Información Pública"),"No Aplica",'5. Valoración de Controles'!N10))</f>
        <v>0</v>
      </c>
      <c r="AD10" s="66">
        <f>IF($H$9="","",
IF(OR($H$9="Corrupción",$H$9="Lavado de Activos",$H$9="Financiación del Terrorismo",$H$9="Corrupción en Trámites, OPAs y Consultas de Acceso a la Información Pública"),"No Aplica",'5. Valoración de Controles'!O10))</f>
        <v>0</v>
      </c>
      <c r="AE10" s="66">
        <f>IF($H$9="","",
IF(OR($H$9="Corrupción",$H$9="Lavado de Activos",$H$9="Financiación del Terrorismo",$H$9="Corrupción en Trámites, OPAs y Consultas de Acceso a la Información Pública"),"No Aplica",'5. Valoración de Controles'!P10))</f>
        <v>0</v>
      </c>
      <c r="AF10" s="66">
        <f>IF($H$9="","",
IF(OR($H$9="Corrupción",$H$9="Lavado de Activos",$H$9="Financiación del Terrorismo",$H$9="Corrupción en Trámites, OPAs y Consultas de Acceso a la Información Pública"),"No Aplica",'5. Valoración de Controles'!Q10))</f>
        <v>0</v>
      </c>
      <c r="AG10" s="73" t="str">
        <f>IF($H$9="","",
IF(OR($H$9="Corrupción",$H$9="Lavado de Activos",$H$9="Financiación del Terrorismo",$H$9="Corrupción en Trámites, OPAs y Consultas de Acceso a la Información Pública"),"No Aplica",'5. Valoración de Controles'!R10))</f>
        <v/>
      </c>
      <c r="AH10" s="109"/>
      <c r="AI10" s="177"/>
      <c r="AJ10" s="109"/>
      <c r="AK10" s="177"/>
      <c r="AL10" s="111"/>
      <c r="AM10" s="112"/>
      <c r="AN10" s="178"/>
      <c r="AO10" s="180"/>
      <c r="AP10" s="182"/>
      <c r="AQ10" s="184"/>
      <c r="AR10" s="182"/>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row>
    <row r="11" spans="1:73" ht="31.5" customHeight="1" x14ac:dyDescent="0.3">
      <c r="A11" s="113"/>
      <c r="B11" s="114"/>
      <c r="C11" s="114"/>
      <c r="D11" s="114"/>
      <c r="E11" s="114"/>
      <c r="F11" s="114"/>
      <c r="G11" s="114"/>
      <c r="H11" s="114"/>
      <c r="I11" s="114"/>
      <c r="J11" s="114"/>
      <c r="K11" s="109"/>
      <c r="L11" s="110"/>
      <c r="M11" s="114"/>
      <c r="N11" s="109"/>
      <c r="O11" s="110"/>
      <c r="P11" s="111"/>
      <c r="Q11" s="72" t="str">
        <f>IF($H$9="","",
IF(OR($H$9="Corrupción",$H$9="Lavado de Activos",$H$9="Financiación del Terrorismo",$H$9="Corrupción en Trámites, OPAs y Consultas de Acceso a la Información Pública"),"No Aplica",'5. Valoración de Controles'!H11))</f>
        <v xml:space="preserve">  </v>
      </c>
      <c r="R11" s="72" t="str">
        <f>IF($H$9="","",
IF(OR($H$9="Corrupción",$H$9="Lavado de Activos",$H$9="Financiación del Terrorismo",$H$9="Corrupción en Trámites, OPAs y Consultas de Acceso a la Información Pública"),'6.Valoración Control Corrupción'!E11,"No Aplica"))</f>
        <v>No Aplica</v>
      </c>
      <c r="S11" s="72" t="str">
        <f>IF($H$9="","",
IF(OR($H$9="Corrupción",$H$9="Lavado de Activos",$H$9="Financiación del Terrorismo",$H$9="Corrupción en Trámites, OPAs y Consultas de Acceso a la Información Pública"),'6.Valoración Control Corrupción'!F11,"No Aplica"))</f>
        <v>No Aplica</v>
      </c>
      <c r="T11" s="72" t="str">
        <f>IF($H$9="","",
IF(OR($H$9="Corrupción",$H$9="Lavado de Activos",$H$9="Financiación del Terrorismo",$H$9="Corrupción en Trámites, OPAs y Consultas de Acceso a la Información Pública"),'6.Valoración Control Corrupción'!G11,"No Aplica"))</f>
        <v>No Aplica</v>
      </c>
      <c r="U11" s="72" t="str">
        <f>IF($H$9="","",
IF(OR($H$9="Corrupción",$H$9="Lavado de Activos",$H$9="Financiación del Terrorismo",$H$9="Corrupción en Trámites, OPAs y Consultas de Acceso a la Información Pública"),'6.Valoración Control Corrupción'!H11,"No Aplica"))</f>
        <v>No Aplica</v>
      </c>
      <c r="V11" s="72" t="str">
        <f>IF($H$9="","",
IF(OR($H$9="Corrupción",$H$9="Lavado de Activos",$H$9="Financiación del Terrorismo",$H$9="Corrupción en Trámites, OPAs y Consultas de Acceso a la Información Pública"),'6.Valoración Control Corrupción'!I11,"No Aplica"))</f>
        <v>No Aplica</v>
      </c>
      <c r="W11" s="72" t="str">
        <f>IF($H$9="","",
IF(OR($H$9="Corrupción",$H$9="Lavado de Activos",$H$9="Financiación del Terrorismo",$H$9="Corrupción en Trámites, OPAs y Consultas de Acceso a la Información Pública"),'6.Valoración Control Corrupción'!J11,"No Aplica"))</f>
        <v>No Aplica</v>
      </c>
      <c r="X11" s="66">
        <f>IF($H$9="","",
IF(OR($H$9="Corrupción",$H$9="Lavado de Activos",$H$9="Financiación del Terrorismo",$H$9="Corrupción en Trámites, OPAs y Consultas de Acceso a la Información Pública"),"No Aplica",'5. Valoración de Controles'!I11))</f>
        <v>0</v>
      </c>
      <c r="Y11" s="66" t="str">
        <f>IF($H$9="","",
IF(OR($H$9="Corrupción",$H$9="Lavado de Activos",$H$9="Financiación del Terrorismo",$H$9="Corrupción en Trámites, OPAs y Consultas de Acceso a la Información Pública"),"No Aplica",'5. Valoración de Controles'!J11))</f>
        <v/>
      </c>
      <c r="Z11" s="66">
        <f>IF($H$9="","",
IF(OR($H$9="Corrupción",$H$9="Lavado de Activos",$H$9="Financiación del Terrorismo",$H$9="Corrupción en Trámites, OPAs y Consultas de Acceso a la Información Pública"),"No Aplica",'5. Valoración de Controles'!K11))</f>
        <v>0</v>
      </c>
      <c r="AA11" s="66">
        <f>IF($H$9="","",
IF(OR($H$9="Corrupción",$H$9="Lavado de Activos",$H$9="Financiación del Terrorismo",$H$9="Corrupción en Trámites, OPAs y Consultas de Acceso a la Información Pública"),"No Aplica",'5. Valoración de Controles'!L11))</f>
        <v>0</v>
      </c>
      <c r="AB11" s="66">
        <f>IF($H$9="","",
IF(OR($H$9="Corrupción",$H$9="Lavado de Activos",$H$9="Financiación del Terrorismo",$H$9="Corrupción en Trámites, OPAs y Consultas de Acceso a la Información Pública"),"No Aplica",'5. Valoración de Controles'!M11))</f>
        <v>0</v>
      </c>
      <c r="AC11" s="66">
        <f>IF($H$9="","",
IF(OR($H$9="Corrupción",$H$9="Lavado de Activos",$H$9="Financiación del Terrorismo",$H$9="Corrupción en Trámites, OPAs y Consultas de Acceso a la Información Pública"),"No Aplica",'5. Valoración de Controles'!N11))</f>
        <v>0</v>
      </c>
      <c r="AD11" s="66">
        <f>IF($H$9="","",
IF(OR($H$9="Corrupción",$H$9="Lavado de Activos",$H$9="Financiación del Terrorismo",$H$9="Corrupción en Trámites, OPAs y Consultas de Acceso a la Información Pública"),"No Aplica",'5. Valoración de Controles'!O11))</f>
        <v>0</v>
      </c>
      <c r="AE11" s="66">
        <f>IF($H$9="","",
IF(OR($H$9="Corrupción",$H$9="Lavado de Activos",$H$9="Financiación del Terrorismo",$H$9="Corrupción en Trámites, OPAs y Consultas de Acceso a la Información Pública"),"No Aplica",'5. Valoración de Controles'!P11))</f>
        <v>0</v>
      </c>
      <c r="AF11" s="66">
        <f>IF($H$9="","",
IF(OR($H$9="Corrupción",$H$9="Lavado de Activos",$H$9="Financiación del Terrorismo",$H$9="Corrupción en Trámites, OPAs y Consultas de Acceso a la Información Pública"),"No Aplica",'5. Valoración de Controles'!Q11))</f>
        <v>0</v>
      </c>
      <c r="AG11" s="73" t="str">
        <f>IF($H$9="","",
IF(OR($H$9="Corrupción",$H$9="Lavado de Activos",$H$9="Financiación del Terrorismo",$H$9="Corrupción en Trámites, OPAs y Consultas de Acceso a la Información Pública"),"No Aplica",'5. Valoración de Controles'!R11))</f>
        <v/>
      </c>
      <c r="AH11" s="109"/>
      <c r="AI11" s="177"/>
      <c r="AJ11" s="109"/>
      <c r="AK11" s="177"/>
      <c r="AL11" s="111"/>
      <c r="AM11" s="112"/>
      <c r="AN11" s="178"/>
      <c r="AO11" s="180"/>
      <c r="AP11" s="182"/>
      <c r="AQ11" s="184"/>
      <c r="AR11" s="182"/>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row>
    <row r="12" spans="1:73" ht="31.5" customHeight="1" x14ac:dyDescent="0.3">
      <c r="A12" s="113">
        <v>2</v>
      </c>
      <c r="B12" s="114" t="str">
        <f>'2. Identificación del Riesgo'!B12:B14</f>
        <v>Evaluación independiente</v>
      </c>
      <c r="C12" s="114" t="str">
        <f>IF('2. Identificación del Riesgo'!C12:C14="","",'2. Identificación del Riesgo'!C12:C14)</f>
        <v>Elaborar, comunicar y publicar los informes de Auditoría Interna y seguimientos y desarrollo de los roles de la Oficina de Control Interno (Liderazgo estratégico, enfoque hacia la prevención, evaluación de la gestión del riesgo, relación con entes externos de control y el de evaluación y seguimiento) de acuerdo al Plan de Auditorías aprobado</v>
      </c>
      <c r="D12" s="114" t="str">
        <f>IF('2. Identificación del Riesgo'!D12:D14="","",'2. Identificación del Riesgo'!D12:D14)</f>
        <v>Afectación Reputacional</v>
      </c>
      <c r="E12" s="114" t="str">
        <f>IF('2. Identificación del Riesgo'!E12:E14="","",'2. Identificación del Riesgo'!E12:E14)</f>
        <v>No publicación en el repositorio oficial de transparencia de los informes de la OCI</v>
      </c>
      <c r="F12" s="114" t="str">
        <f>IF('2. Identificación del Riesgo'!F12:F14="","",'2. Identificación del Riesgo'!F12:F14)</f>
        <v>Incumplimiento del Plan Anual de Auditoria
Incumplimeitno d elos instrumentos técnicos de control interno</v>
      </c>
      <c r="G12" s="114" t="str">
        <f>IF('2. Identificación del Riesgo'!G12:G14="","",'2. Identificación del Riesgo'!G12:G14)</f>
        <v>Afectación reputacional por el incumplimiento en la ejecucion, comunicación y/o publicación de los informes de Auditoría Interna y seguimientos y desarrollo de los roles de la Oficina de Control Interno (Liderazgo estratégico, enfoque hacia la prevención, evaluación de la gestión del riesgo, relación con entes externos de control y el de evaluación y seguimiento) de acuerdo al Plan de Auditorías aprobado</v>
      </c>
      <c r="H12" s="114" t="str">
        <f>IF('2. Identificación del Riesgo'!H12:H14="","",'2. Identificación del Riesgo'!H12:H14)</f>
        <v>Gestión</v>
      </c>
      <c r="I12" s="114" t="str">
        <f>IF('2. Identificación del Riesgo'!I12:I14="","",'2. Identificación del Riesgo'!I12:I14)</f>
        <v>Ejecución y Administración de procesos</v>
      </c>
      <c r="J12" s="114" t="str">
        <f>IF('2. Identificación del Riesgo'!J12:J14="","",'2. Identificación del Riesgo'!J12:J14)</f>
        <v>Media: La actividad que conlleva el riesgo se ejecuta de 24 a 500 veces por año</v>
      </c>
      <c r="K12" s="109" t="str">
        <f>'2. Identificación del Riesgo'!K12:K14</f>
        <v>Media</v>
      </c>
      <c r="L12" s="110">
        <f>'2. Identificación del Riesgo'!L12:L14</f>
        <v>0.6</v>
      </c>
      <c r="M12" s="114" t="str">
        <f>IF(OR('2. Identificación del Riesgo'!H12:H14="Corrupción",'2. Identificación del Riesgo'!H12:H14="Lavado de Activos",'2. Identificación del Riesgo'!H12:H14="Financiación del Terrorismo",'2. Identificación del Riesgo'!H12:H14="Corrupción en Trámites, OPAs y Consultas de Acceso a la Información Pública"),"No Aplica",
IF('2. Identificación del Riesgo'!M12:M14="","",'2. Identificación del Riesgo'!M12:M14))</f>
        <v>Reputacional: El riesgo afecta la imagen de la entidad con algunos usuarios de relevancia frente al logro de los objetivos</v>
      </c>
      <c r="N12" s="109" t="str">
        <f>'2. Identificación del Riesgo'!N12:N14</f>
        <v>Moderado</v>
      </c>
      <c r="O12" s="110">
        <f>'2. Identificación del Riesgo'!O12:O14</f>
        <v>0.6</v>
      </c>
      <c r="P12" s="111" t="str">
        <f>'2. Identificación del Riesgo'!P12:P14</f>
        <v>Moderado</v>
      </c>
      <c r="Q12" s="72" t="str">
        <f>IF($H$12="","",
IF(OR($H$12="Corrupción",$H$12="Lavado de Activos",$H$12="Financiación del Terrorismo",$H$12="Corrupción en Trámites, OPAs y Consultas de Acceso a la Información Pública"),"No Aplica",'5. Valoración de Controles'!H12))</f>
        <v xml:space="preserve">La Jefe de la Oficina de Control Interno y profesionales de la OCI  De manera quincenal, realizan ejercisios de autocontrol  con el fin de hacer seguimiento al cumplimeitno de las actividades del PAA,  detectar desviaciones en los avances y planificar las acciones requeridas para su cumplimiento En caso de identificar  riesgo de incumplimiento se evalua y se palnifican las acciones correctivas las cuales quedan documentadas como compromisos que son evaluados en la siguiente sesión de autocontrol </v>
      </c>
      <c r="R12" s="72" t="str">
        <f>IF($H$12="","",
IF(OR($H$12="Corrupción",$H$12="Lavado de Activos",$H$12="Financiación del Terrorismo",$H$12="Corrupción en Trámites, OPAs y Consultas de Acceso a la Información Pública"),'6.Valoración Control Corrupción'!E12,"No Aplica"))</f>
        <v>No Aplica</v>
      </c>
      <c r="S12" s="72" t="str">
        <f>IF($H$12="","",
IF(OR($H$12="Corrupción",$H$12="Lavado de Activos",$H$12="Financiación del Terrorismo",$H$12="Corrupción en Trámites, OPAs y Consultas de Acceso a la Información Pública"),'6.Valoración Control Corrupción'!F12,"No Aplica"))</f>
        <v>No Aplica</v>
      </c>
      <c r="T12" s="72" t="str">
        <f>IF($H$12="","",
IF(OR($H$12="Corrupción",$H$12="Lavado de Activos",$H$12="Financiación del Terrorismo",$H$12="Corrupción en Trámites, OPAs y Consultas de Acceso a la Información Pública"),'6.Valoración Control Corrupción'!G12,"No Aplica"))</f>
        <v>No Aplica</v>
      </c>
      <c r="U12" s="72" t="str">
        <f>IF($H$12="","",
IF(OR($H$12="Corrupción",$H$12="Lavado de Activos",$H$12="Financiación del Terrorismo",$H$12="Corrupción en Trámites, OPAs y Consultas de Acceso a la Información Pública"),'6.Valoración Control Corrupción'!H12,"No Aplica"))</f>
        <v>No Aplica</v>
      </c>
      <c r="V12" s="72" t="str">
        <f>IF($H$12="","",
IF(OR($H$12="Corrupción",$H$12="Lavado de Activos",$H$12="Financiación del Terrorismo",$H$12="Corrupción en Trámites, OPAs y Consultas de Acceso a la Información Pública"),'6.Valoración Control Corrupción'!I12,"No Aplica"))</f>
        <v>No Aplica</v>
      </c>
      <c r="W12" s="72" t="str">
        <f>IF($H$12="","",
IF(OR($H$12="Corrupción",$H$12="Lavado de Activos",$H$12="Financiación del Terrorismo",$H$12="Corrupción en Trámites, OPAs y Consultas de Acceso a la Información Pública"),'6.Valoración Control Corrupción'!J12,"No Aplica"))</f>
        <v>No Aplica</v>
      </c>
      <c r="X12" s="65" t="str">
        <f>IF($H$12="","",
IF(OR($H$12="Corrupción",$H$12="Lavado de Activos",$H$12="Financiación del Terrorismo",$H$12="Trámites, OPAs y Consultas de Acceso a la Información Pública"),"No Aplica",'5. Valoración de Controles'!I12))</f>
        <v>Preventivo</v>
      </c>
      <c r="Y12" s="66" t="str">
        <f>IF($H$12="","",
IF(OR($H$12="Corrupción",$H$12="Lavado de Activos",$H$12="Financiación del Terrorismo",$H$12="Trámites, OPAs y Consultas de Acceso a la Información Pública"),"No Aplica",'5. Valoración de Controles'!J12))</f>
        <v>Afecta probabilidad</v>
      </c>
      <c r="Z12" s="66" t="str">
        <f>IF($H$12="","",
IF(OR($H$12="Corrupción",$H$12="Lavado de Activos",$H$12="Financiación del Terrorismo",$H$12="Trámites, OPAs y Consultas de Acceso a la Información Pública"),"No Aplica",'5. Valoración de Controles'!K12))</f>
        <v>Manual</v>
      </c>
      <c r="AA12" s="66" t="str">
        <f>IF($H$12="","",
IF(OR($H$12="Corrupción",$H$12="Lavado de Activos",$H$12="Financiación del Terrorismo",$H$12="Trámites, OPAs y Consultas de Acceso a la Información Pública"),"No Aplica",'5. Valoración de Controles'!L12))</f>
        <v>Documentado</v>
      </c>
      <c r="AB12" s="66" t="str">
        <f>IF($H$12="","",
IF(OR($H$12="Corrupción",$H$12="Lavado de Activos",$H$12="Financiación del Terrorismo",$H$12="Trámites, OPAs y Consultas de Acceso a la Información Pública"),"No Aplica",'5. Valoración de Controles'!M12))</f>
        <v>Continua</v>
      </c>
      <c r="AC12" s="66" t="str">
        <f>IF($H$12="","",
IF(OR($H$12="Corrupción",$H$12="Lavado de Activos",$H$12="Financiación del Terrorismo",$H$12="Trámites, OPAs y Consultas de Acceso a la Información Pública"),"No Aplica",'5. Valoración de Controles'!N12))</f>
        <v>Con registro</v>
      </c>
      <c r="AD12" s="66" t="str">
        <f>IF($H$12="","",
IF(OR($H$12="Corrupción",$H$12="Lavado de Activos",$H$12="Financiación del Terrorismo",$H$12="Trámites, OPAs y Consultas de Acceso a la Información Pública"),"No Aplica",'5. Valoración de Controles'!O12))</f>
        <v xml:space="preserve">carpeta NAS Oficina de Control Interno. </v>
      </c>
      <c r="AE12" s="66" t="str">
        <f>IF($H$12="","",
IF(OR($H$12="Corrupción",$H$12="Lavado de Activos",$H$12="Financiación del Terrorismo",$H$12="Trámites, OPAs y Consultas de Acceso a la Información Pública"),"No Aplica",'5. Valoración de Controles'!P12))</f>
        <v>Plan Anual de Auditoria. Actas de reunión de autocontrol</v>
      </c>
      <c r="AF12" s="66" t="str">
        <f>IF($H$12="","",
IF(OR($H$12="Corrupción",$H$12="Lavado de Activos",$H$12="Financiación del Terrorismo",$H$12="Trámites, OPAs y Consultas de Acceso a la Información Pública"),"No Aplica",'5. Valoración de Controles'!Q12))</f>
        <v xml:space="preserve">La Jefe de la Oficina de Control Interno y profesionales de la OCI, De manera quincenal, realizan ejercisios de autocontrol  con el fin de hacer seguimiento al cumplimeitno de las actividades del PAA,  detectar desviaciones en los avances y planificar las acciones requeridas para su cumplimiento, En caso de identificar  riesgo de incumplimiento se evalua y se palnifican las acciones correctivas las cuales quedan documentadas como compromisos que son evaluados en la siguiente sesión de autocontrol </v>
      </c>
      <c r="AG12" s="73">
        <f>IF($H$12="","",
IF(OR($H$12="Corrupción",$H$12="Lavado de Activos",$H$12="Financiación del Terrorismo",$H$12="Corrupción en Trámites, OPAs y Consultas de Acceso a la Información Pública"),"No Aplica",'5. Valoración de Controles'!R12))</f>
        <v>0.4</v>
      </c>
      <c r="AH12" s="109" t="str">
        <f>IF(H12="","",
IF(OR(H12="Corrupción",H12="Lavado de Activos",H12="Financiación del Terrorismo",H12="Corrupción en Trámites, OPAs y Consultas de Acceso a la Información Pública"),'6.Valoración Control Corrupción'!AB12:AB14,
IF(OR(H12&lt;&gt;"Corrupción",H12&lt;&gt;"Lavado de Activos",H12&lt;&gt;"Financiación del Terrorismo",H12&lt;&gt;"Corrupción en Trámites, OPAs y Consultas de Acceso a la Información Pública"),IF(AI12="","",
IF(AND(AI12&gt;0,AI12&lt;0.4),"Muy Baja",
IF(AND(AI12&gt;=0.4,AI12&lt;0.6),"Baja",
IF(AND(AI12&gt;=0.6,AI12&lt;0.8),"Media",
IF(AND(AI12&gt;=0.8,AI12&lt;1),"Alta",
IF(AI12&gt;=1,"Muy Alta","")))))))))</f>
        <v>Muy Baja</v>
      </c>
      <c r="AI12" s="176">
        <f>IF(H12="","",
IF(OR(H12="Corrupción",H12="Lavado de Activos",H12="Financiación del Terrorismo",H12="Corrupción en Trámites, OPAs y Consultas de Acceso a la Información Pública"),"No aplica",
IF(OR(H12&lt;&gt;"Corrupción",H12&lt;&gt;"Lavado de Activos",H12&lt;&gt;"Financiación del Terrorismo",H12&lt;&gt;"Corrupción en Trámites, OPAs y Consultas de Acceso a la Información Pública"),
IF('5. Valoración de Controles'!U14&gt;0,'5. Valoración de Controles'!U14,
IF('5. Valoración de Controles'!U13&gt;0,'5. Valoración de Controles'!U13,
IF('5. Valoración de Controles'!U12&gt;0,'5. Valoración de Controles'!U12,L12))))))</f>
        <v>0.36</v>
      </c>
      <c r="AJ12" s="109" t="str">
        <f>IF(H12="","",
IF(OR(H12="Corrupción",H12="Lavado de Activos",H12="Financiación del Terrorismo",H12="Corrupción en Trámites, OPAs y Consultas de Acceso a la Información Pública"),'3. Impacto Riesgo de Corrupción'!Z12:Z14,
IF(OR(H12&lt;&gt;"Corrupción",H12&lt;&gt;"Lavado de Activos",H12&lt;&gt;"Financiación del Terrorismo",H12&lt;&gt;"Corrupción en Trámites, OPAs y Consultas de Acceso a la Información Pública"),
IF(AK12="","",
IF(AND(AK12&gt;0,AK12&lt;0.4),"Leve",
IF(AND(AK12&gt;=0.4,AK12&lt;0.6),"Menor",
IF(AND(AK12&gt;=0.6,AK12&lt;0.8),"Moderado",
IF(AND(AK12&gt;=0.8,AK12&lt;1),"Mayor",
IF(AK12&gt;=1,"Catastrófico","")))))))))</f>
        <v>Moderado</v>
      </c>
      <c r="AK12" s="176">
        <f>IF(H12="","",
IF(OR(H12="Corrupción",H12="Lavado de Activos",H12="Financiación del Terrorismo",H12="Corrupción en Trámites, OPAs y Consultas de Acceso a la Información Pública"),"No aplica",
IF(OR(H12&lt;&gt;"Corrupción",H12&lt;&gt;"Lavado de Activos",H12&lt;&gt;"Financiación del Terrorismo",H12&lt;&gt;"Corrupción en Trámites, OPAs y Consultas de Acceso a la Información Pública"),
IF('5. Valoración de Controles'!V14&gt;0,'5. Valoración de Controles'!V14,
IF('5. Valoración de Controles'!V13&gt;0,'5. Valoración de Controles'!V13,
IF('5. Valoración de Controles'!V12&gt;0,'5. Valoración de Controles'!V12,O12))))))</f>
        <v>0.6</v>
      </c>
      <c r="AL12" s="111" t="str">
        <f t="shared" ref="AL12" si="0">IF(AND(AH12="Muy Alta",OR(AJ12="Leve",AJ12="Menor",AJ12="Moderado",AJ12="Mayor")),"Alto",
IF(AND(AH12="Alta",OR(AJ12="Leve",AJ12="Menor")),"Moderado",
IF(AND(AH12="Alta",OR(AJ12="Moderado",AJ12="Mayor")),"Alto",
IF(AND(AH12="Media",OR(AJ12="Leve",AJ12="Menor",AJ12="Moderado")),"Moderado",
IF(AND(AH12="Media",OR(AJ12="Mayor")),"Alto",
IF(AND(AH12="Baja",OR(AJ12="Leve")),"Bajo",
IF(AND(OR(AH12="Baja",AH12="Improbable"),OR(AJ12="Menor",AJ12="Moderado")),"Moderado",
IF(AND(OR(AH12="Baja",AH12="Improbable"),AJ12="Mayor"),"Alto",
IF(AND(AH12="Muy Baja",OR(AJ12="Leve",AJ12="Menor")),"Bajo",
IF(AND(OR(AH12="Muy Baja",AH12="Rara vez"),OR(AJ12="Moderado")),"Moderado",
IF(AND(OR(AH12="Muy Baja",AH12="Rara vez"),AJ12="Mayor"),"Alto",
IF(AND(OR(AH12="Casi seguro",AH12="Probable",AH12="Posible"),AJ12="Mayor"),"Extremo",
IF(AND(AH12="Casi seguro",AJ12="Moderado"),"Extremo",
IF(AND(OR(AH12="Probable",AH12="Posible"),OR(AJ12="Moderado")),"Alto",
IF(AJ12="Catastrófico","Extremo","")))))))))))))))</f>
        <v>Moderado</v>
      </c>
      <c r="AM12" s="112"/>
      <c r="AN12" s="156" t="str">
        <f t="shared" ref="AN12" si="1">IF(AM12="Reducir (Mitigar)","Debe establecer el plan de acción a implementar para mitigar el nivel del riesgo",
IF(AM12="Reducir (Transferir)","No amerita plan de acción. Debe tercerizar la actividad que genera este riesgo o adquirir polizas para evitar responsabilidad economica, sin embargo mantiene la responsabilidad reputacional",
IF(AM12="Aceptar","No amerita plan de acción. Asuma las consecuencias de la materialización del riesgo",
IF(AM12="Evitar","No amerita plan de acción. No ejecute la actividad que genera el riesgo",
IF(AM12="Reducir","Debe establecer el plan de acción a implementar para mitigar el nivel del riesgo",
IF(AM12="Compartir","No amerita plan de acción. Comparta el riesgo con una parte interesada que pueda gestionarlo con mas eficacia",""))))))</f>
        <v/>
      </c>
      <c r="AO12" s="179"/>
      <c r="AP12" s="181"/>
      <c r="AQ12" s="183" t="str">
        <f t="shared" ref="AQ12" si="2">IF(AO12="","","∑ Peso porcentual de cada acción definida")</f>
        <v/>
      </c>
      <c r="AR12" s="115"/>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row>
    <row r="13" spans="1:73" ht="31.5" customHeight="1" x14ac:dyDescent="0.3">
      <c r="A13" s="113"/>
      <c r="B13" s="114"/>
      <c r="C13" s="114"/>
      <c r="D13" s="114"/>
      <c r="E13" s="114"/>
      <c r="F13" s="114"/>
      <c r="G13" s="114"/>
      <c r="H13" s="114"/>
      <c r="I13" s="114"/>
      <c r="J13" s="114"/>
      <c r="K13" s="109"/>
      <c r="L13" s="110"/>
      <c r="M13" s="114"/>
      <c r="N13" s="109"/>
      <c r="O13" s="110"/>
      <c r="P13" s="111"/>
      <c r="Q13" s="72" t="str">
        <f>IF($H$12="","",
IF(OR($H$12="Corrupción",$H$12="Lavado de Activos",$H$12="Financiación del Terrorismo",$H$12="Corrupción en Trámites, OPAs y Consultas de Acceso a la Información Pública"),"No Aplica",'5. Valoración de Controles'!H13))</f>
        <v xml:space="preserve">  </v>
      </c>
      <c r="R13" s="72" t="str">
        <f>IF($H$12="","",
IF(OR($H$12="Corrupción",$H$12="Lavado de Activos",$H$12="Financiación del Terrorismo",$H$12="Corrupción en Trámites, OPAs y Consultas de Acceso a la Información Pública"),'6.Valoración Control Corrupción'!E13,"No Aplica"))</f>
        <v>No Aplica</v>
      </c>
      <c r="S13" s="72" t="str">
        <f>IF($H$12="","",
IF(OR($H$12="Corrupción",$H$12="Lavado de Activos",$H$12="Financiación del Terrorismo",$H$12="Corrupción en Trámites, OPAs y Consultas de Acceso a la Información Pública"),'6.Valoración Control Corrupción'!F13,"No Aplica"))</f>
        <v>No Aplica</v>
      </c>
      <c r="T13" s="72" t="str">
        <f>IF($H$12="","",
IF(OR($H$12="Corrupción",$H$12="Lavado de Activos",$H$12="Financiación del Terrorismo",$H$12="Corrupción en Trámites, OPAs y Consultas de Acceso a la Información Pública"),'6.Valoración Control Corrupción'!G13,"No Aplica"))</f>
        <v>No Aplica</v>
      </c>
      <c r="U13" s="72" t="str">
        <f>IF($H$12="","",
IF(OR($H$12="Corrupción",$H$12="Lavado de Activos",$H$12="Financiación del Terrorismo",$H$12="Corrupción en Trámites, OPAs y Consultas de Acceso a la Información Pública"),'6.Valoración Control Corrupción'!H13,"No Aplica"))</f>
        <v>No Aplica</v>
      </c>
      <c r="V13" s="72" t="str">
        <f>IF($H$12="","",
IF(OR($H$12="Corrupción",$H$12="Lavado de Activos",$H$12="Financiación del Terrorismo",$H$12="Corrupción en Trámites, OPAs y Consultas de Acceso a la Información Pública"),'6.Valoración Control Corrupción'!I13,"No Aplica"))</f>
        <v>No Aplica</v>
      </c>
      <c r="W13" s="72" t="str">
        <f>IF($H$12="","",
IF(OR($H$12="Corrupción",$H$12="Lavado de Activos",$H$12="Financiación del Terrorismo",$H$12="Corrupción en Trámites, OPAs y Consultas de Acceso a la Información Pública"),'6.Valoración Control Corrupción'!J13,"No Aplica"))</f>
        <v>No Aplica</v>
      </c>
      <c r="X13" s="66">
        <f>IF($H$12="","",
IF(OR($H$12="Corrupción",$H$12="Lavado de Activos",$H$12="Financiación del Terrorismo",$H$12="Trámites, OPAs y Consultas de Acceso a la Información Pública"),"No Aplica",'5. Valoración de Controles'!I13))</f>
        <v>0</v>
      </c>
      <c r="Y13" s="66" t="str">
        <f>IF($H$12="","",
IF(OR($H$12="Corrupción",$H$12="Lavado de Activos",$H$12="Financiación del Terrorismo",$H$12="Trámites, OPAs y Consultas de Acceso a la Información Pública"),"No Aplica",'5. Valoración de Controles'!J13))</f>
        <v/>
      </c>
      <c r="Z13" s="66">
        <f>IF($H$12="","",
IF(OR($H$12="Corrupción",$H$12="Lavado de Activos",$H$12="Financiación del Terrorismo",$H$12="Trámites, OPAs y Consultas de Acceso a la Información Pública"),"No Aplica",'5. Valoración de Controles'!K13))</f>
        <v>0</v>
      </c>
      <c r="AA13" s="66">
        <f>IF($H$12="","",
IF(OR($H$12="Corrupción",$H$12="Lavado de Activos",$H$12="Financiación del Terrorismo",$H$12="Trámites, OPAs y Consultas de Acceso a la Información Pública"),"No Aplica",'5. Valoración de Controles'!L13))</f>
        <v>0</v>
      </c>
      <c r="AB13" s="66">
        <f>IF($H$12="","",
IF(OR($H$12="Corrupción",$H$12="Lavado de Activos",$H$12="Financiación del Terrorismo",$H$12="Trámites, OPAs y Consultas de Acceso a la Información Pública"),"No Aplica",'5. Valoración de Controles'!M13))</f>
        <v>0</v>
      </c>
      <c r="AC13" s="66">
        <f>IF($H$12="","",
IF(OR($H$12="Corrupción",$H$12="Lavado de Activos",$H$12="Financiación del Terrorismo",$H$12="Trámites, OPAs y Consultas de Acceso a la Información Pública"),"No Aplica",'5. Valoración de Controles'!N13))</f>
        <v>0</v>
      </c>
      <c r="AD13" s="66">
        <f>IF($H$12="","",
IF(OR($H$12="Corrupción",$H$12="Lavado de Activos",$H$12="Financiación del Terrorismo",$H$12="Trámites, OPAs y Consultas de Acceso a la Información Pública"),"No Aplica",'5. Valoración de Controles'!O13))</f>
        <v>0</v>
      </c>
      <c r="AE13" s="66">
        <f>IF($H$12="","",
IF(OR($H$12="Corrupción",$H$12="Lavado de Activos",$H$12="Financiación del Terrorismo",$H$12="Trámites, OPAs y Consultas de Acceso a la Información Pública"),"No Aplica",'5. Valoración de Controles'!P13))</f>
        <v>0</v>
      </c>
      <c r="AF13" s="66">
        <f>IF($H$12="","",
IF(OR($H$12="Corrupción",$H$12="Lavado de Activos",$H$12="Financiación del Terrorismo",$H$12="Trámites, OPAs y Consultas de Acceso a la Información Pública"),"No Aplica",'5. Valoración de Controles'!Q13))</f>
        <v>0</v>
      </c>
      <c r="AG13" s="73" t="str">
        <f>IF($H$12="","",
IF(OR($H$12="Corrupción",$H$12="Lavado de Activos",$H$12="Financiación del Terrorismo",$H$12="Corrupción en Trámites, OPAs y Consultas de Acceso a la Información Pública"),"No Aplica",'5. Valoración de Controles'!R13))</f>
        <v/>
      </c>
      <c r="AH13" s="109"/>
      <c r="AI13" s="177"/>
      <c r="AJ13" s="109"/>
      <c r="AK13" s="177"/>
      <c r="AL13" s="111"/>
      <c r="AM13" s="112"/>
      <c r="AN13" s="178"/>
      <c r="AO13" s="180"/>
      <c r="AP13" s="182"/>
      <c r="AQ13" s="184"/>
      <c r="AR13" s="182"/>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row>
    <row r="14" spans="1:73" ht="31.5" customHeight="1" x14ac:dyDescent="0.3">
      <c r="A14" s="113"/>
      <c r="B14" s="114"/>
      <c r="C14" s="114"/>
      <c r="D14" s="114"/>
      <c r="E14" s="114"/>
      <c r="F14" s="114"/>
      <c r="G14" s="114"/>
      <c r="H14" s="114"/>
      <c r="I14" s="114"/>
      <c r="J14" s="114"/>
      <c r="K14" s="109"/>
      <c r="L14" s="110"/>
      <c r="M14" s="114"/>
      <c r="N14" s="109"/>
      <c r="O14" s="110"/>
      <c r="P14" s="111"/>
      <c r="Q14" s="72" t="str">
        <f>IF($H$12="","",
IF(OR($H$12="Corrupción",$H$12="Lavado de Activos",$H$12="Financiación del Terrorismo",$H$12="Corrupción en Trámites, OPAs y Consultas de Acceso a la Información Pública"),"No Aplica",'5. Valoración de Controles'!H14))</f>
        <v xml:space="preserve">  </v>
      </c>
      <c r="R14" s="72" t="str">
        <f>IF($H$12="","",
IF(OR($H$12="Corrupción",$H$12="Lavado de Activos",$H$12="Financiación del Terrorismo",$H$12="Corrupción en Trámites, OPAs y Consultas de Acceso a la Información Pública"),'6.Valoración Control Corrupción'!E14,"No Aplica"))</f>
        <v>No Aplica</v>
      </c>
      <c r="S14" s="72" t="str">
        <f>IF($H$12="","",
IF(OR($H$12="Corrupción",$H$12="Lavado de Activos",$H$12="Financiación del Terrorismo",$H$12="Corrupción en Trámites, OPAs y Consultas de Acceso a la Información Pública"),'6.Valoración Control Corrupción'!F14,"No Aplica"))</f>
        <v>No Aplica</v>
      </c>
      <c r="T14" s="72" t="str">
        <f>IF($H$12="","",
IF(OR($H$12="Corrupción",$H$12="Lavado de Activos",$H$12="Financiación del Terrorismo",$H$12="Corrupción en Trámites, OPAs y Consultas de Acceso a la Información Pública"),'6.Valoración Control Corrupción'!G14,"No Aplica"))</f>
        <v>No Aplica</v>
      </c>
      <c r="U14" s="72" t="str">
        <f>IF($H$12="","",
IF(OR($H$12="Corrupción",$H$12="Lavado de Activos",$H$12="Financiación del Terrorismo",$H$12="Corrupción en Trámites, OPAs y Consultas de Acceso a la Información Pública"),'6.Valoración Control Corrupción'!H14,"No Aplica"))</f>
        <v>No Aplica</v>
      </c>
      <c r="V14" s="72" t="str">
        <f>IF($H$12="","",
IF(OR($H$12="Corrupción",$H$12="Lavado de Activos",$H$12="Financiación del Terrorismo",$H$12="Corrupción en Trámites, OPAs y Consultas de Acceso a la Información Pública"),'6.Valoración Control Corrupción'!I14,"No Aplica"))</f>
        <v>No Aplica</v>
      </c>
      <c r="W14" s="72" t="str">
        <f>IF($H$12="","",
IF(OR($H$12="Corrupción",$H$12="Lavado de Activos",$H$12="Financiación del Terrorismo",$H$12="Corrupción en Trámites, OPAs y Consultas de Acceso a la Información Pública"),'6.Valoración Control Corrupción'!J14,"No Aplica"))</f>
        <v>No Aplica</v>
      </c>
      <c r="X14" s="66">
        <f>IF($H$12="","",
IF(OR($H$12="Corrupción",$H$12="Lavado de Activos",$H$12="Financiación del Terrorismo",$H$12="Trámites, OPAs y Consultas de Acceso a la Información Pública"),"No Aplica",'5. Valoración de Controles'!I14))</f>
        <v>0</v>
      </c>
      <c r="Y14" s="66" t="str">
        <f>IF($H$12="","",
IF(OR($H$12="Corrupción",$H$12="Lavado de Activos",$H$12="Financiación del Terrorismo",$H$12="Trámites, OPAs y Consultas de Acceso a la Información Pública"),"No Aplica",'5. Valoración de Controles'!J14))</f>
        <v/>
      </c>
      <c r="Z14" s="66">
        <f>IF($H$12="","",
IF(OR($H$12="Corrupción",$H$12="Lavado de Activos",$H$12="Financiación del Terrorismo",$H$12="Trámites, OPAs y Consultas de Acceso a la Información Pública"),"No Aplica",'5. Valoración de Controles'!K14))</f>
        <v>0</v>
      </c>
      <c r="AA14" s="66">
        <f>IF($H$12="","",
IF(OR($H$12="Corrupción",$H$12="Lavado de Activos",$H$12="Financiación del Terrorismo",$H$12="Trámites, OPAs y Consultas de Acceso a la Información Pública"),"No Aplica",'5. Valoración de Controles'!L14))</f>
        <v>0</v>
      </c>
      <c r="AB14" s="66">
        <f>IF($H$12="","",
IF(OR($H$12="Corrupción",$H$12="Lavado de Activos",$H$12="Financiación del Terrorismo",$H$12="Trámites, OPAs y Consultas de Acceso a la Información Pública"),"No Aplica",'5. Valoración de Controles'!M14))</f>
        <v>0</v>
      </c>
      <c r="AC14" s="66">
        <f>IF($H$12="","",
IF(OR($H$12="Corrupción",$H$12="Lavado de Activos",$H$12="Financiación del Terrorismo",$H$12="Trámites, OPAs y Consultas de Acceso a la Información Pública"),"No Aplica",'5. Valoración de Controles'!N14))</f>
        <v>0</v>
      </c>
      <c r="AD14" s="66">
        <f>IF($H$12="","",
IF(OR($H$12="Corrupción",$H$12="Lavado de Activos",$H$12="Financiación del Terrorismo",$H$12="Trámites, OPAs y Consultas de Acceso a la Información Pública"),"No Aplica",'5. Valoración de Controles'!O14))</f>
        <v>0</v>
      </c>
      <c r="AE14" s="66">
        <f>IF($H$12="","",
IF(OR($H$12="Corrupción",$H$12="Lavado de Activos",$H$12="Financiación del Terrorismo",$H$12="Trámites, OPAs y Consultas de Acceso a la Información Pública"),"No Aplica",'5. Valoración de Controles'!P14))</f>
        <v>0</v>
      </c>
      <c r="AF14" s="66">
        <f>IF($H$12="","",
IF(OR($H$12="Corrupción",$H$12="Lavado de Activos",$H$12="Financiación del Terrorismo",$H$12="Trámites, OPAs y Consultas de Acceso a la Información Pública"),"No Aplica",'5. Valoración de Controles'!Q14))</f>
        <v>0</v>
      </c>
      <c r="AG14" s="73" t="str">
        <f>IF($H$12="","",
IF(OR($H$12="Corrupción",$H$12="Lavado de Activos",$H$12="Financiación del Terrorismo",$H$12="Corrupción en Trámites, OPAs y Consultas de Acceso a la Información Pública"),"No Aplica",'5. Valoración de Controles'!R14))</f>
        <v/>
      </c>
      <c r="AH14" s="109"/>
      <c r="AI14" s="177"/>
      <c r="AJ14" s="109"/>
      <c r="AK14" s="177"/>
      <c r="AL14" s="111"/>
      <c r="AM14" s="112"/>
      <c r="AN14" s="178"/>
      <c r="AO14" s="180"/>
      <c r="AP14" s="182"/>
      <c r="AQ14" s="184"/>
      <c r="AR14" s="182"/>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row>
    <row r="15" spans="1:73" ht="31.5" customHeight="1" x14ac:dyDescent="0.3">
      <c r="A15" s="113">
        <v>3</v>
      </c>
      <c r="B15" s="114" t="str">
        <f>'2. Identificación del Riesgo'!B15:B17</f>
        <v>Evaluación independiente</v>
      </c>
      <c r="C15" s="114" t="str">
        <f>IF('2. Identificación del Riesgo'!C15:C17="","",'2. Identificación del Riesgo'!C15:C17)</f>
        <v>Elaborar, presentar y publicar los informes de
Auditoría Interna y seguimientos y desarrollo
de los roles de la Oficina de Control Interno
(Liderazgo estratégico, enfoque hacia la
prevención, evaluación de la gestión del riesgo,
relación con entes externos de control y el
de evaluación y seguimiento) de acuerdo
al Plan de Auditorías aprobado</v>
      </c>
      <c r="D15" s="114" t="str">
        <f>IF('2. Identificación del Riesgo'!D15:D17="","",'2. Identificación del Riesgo'!D15:D17)</f>
        <v>Afectación Económica (o presupuestal) y Reputacional</v>
      </c>
      <c r="E15" s="114" t="str">
        <f>IF('2. Identificación del Riesgo'!E15:E17="","",'2. Identificación del Riesgo'!E15:E17)</f>
        <v>Por alteración total o parcial de los resultados de informes de seguimiento, evaluación y/o auditoría producidos por la Oficina de Control Interno, con el fin de evitar la detección de hallazgos, prácticas indebidas, o manejos inapropiados en la gestión institucional, para beneficio propio o particular.</v>
      </c>
      <c r="F15" s="114" t="str">
        <f>IF('2. Identificación del Riesgo'!F15:F17="","",'2. Identificación del Riesgo'!F15:F17)</f>
        <v>1. Falta de apropiación de los valores institucionales por parte del auditor
2. Desconocimiento del Código de ética del Auditor del IDIGER.
3. Realización de ejercicios de auditoría, seguimientos e informes de ley, con conflictos de interés, ofrecimiento de dádivas a cambio</v>
      </c>
      <c r="G15" s="114" t="str">
        <f>IF('2. Identificación del Riesgo'!G15:G17="","",'2. Identificación del Riesgo'!G15:G17)</f>
        <v>Posibilidad de afectación económica y reputacional por la alteración total o parcial de los resultados de informes de seguimiento, evaluación y/o auditoría producidos por la Oficina de Control Interno, con el fin de evitar la detección de hallazgos, prácticas indebidas, o manejos inapropiados en la gestión institucional, para beneficio propio o particular, debido a la falta de apropiación de los valores institucionales por parte del auditor, desconocimiento del Código de ética del Auditor del IDIGER y  realización de ejercicios de auditoría, seguimientos e informes de ley, con conflictos de interés, ofrecimiento de dádivas a cambio</v>
      </c>
      <c r="H15" s="114" t="str">
        <f>IF('2. Identificación del Riesgo'!H15:H17="","",'2. Identificación del Riesgo'!H15:H17)</f>
        <v>Corrupción</v>
      </c>
      <c r="I15" s="114" t="str">
        <f>IF('2. Identificación del Riesgo'!I15:I17="","",'2. Identificación del Riesgo'!I15:I17)</f>
        <v>Fraude Interno</v>
      </c>
      <c r="J15" s="114" t="str">
        <f>IF('2. Identificación del Riesgo'!J15:J17="","",'2. Identificación del Riesgo'!J15:J17)</f>
        <v>Rara vez: No se ha presentado en los últimos cinco años.</v>
      </c>
      <c r="K15" s="109" t="str">
        <f>'2. Identificación del Riesgo'!K15:K17</f>
        <v>Rara vez</v>
      </c>
      <c r="L15" s="110">
        <f>'2. Identificación del Riesgo'!L15:L17</f>
        <v>0.2</v>
      </c>
      <c r="M15" s="114" t="str">
        <f>IF(OR('2. Identificación del Riesgo'!H15:H17="Corrupción",'2. Identificación del Riesgo'!H15:H17="Lavado de Activos",'2. Identificación del Riesgo'!H15:H17="Financiación del Terrorismo",'2. Identificación del Riesgo'!H15:H17="Corrupción en Trámites, OPAs y Consultas de Acceso a la Información Pública"),"No Aplica",
IF('2. Identificación del Riesgo'!M15:M17="","",'2. Identificación del Riesgo'!M15:M17))</f>
        <v>No Aplica</v>
      </c>
      <c r="N15" s="109" t="str">
        <f>'2. Identificación del Riesgo'!N15:N17</f>
        <v>Catastrófico</v>
      </c>
      <c r="O15" s="110">
        <f>'2. Identificación del Riesgo'!O15:O17</f>
        <v>1</v>
      </c>
      <c r="P15" s="111" t="str">
        <f>'2. Identificación del Riesgo'!P15:P17</f>
        <v>Extremo</v>
      </c>
      <c r="Q15" s="72" t="str">
        <f>IF($H$15="","",
IF(OR($H$15="Corrupción",$H$15="Lavado de Activos",$H$15="Financiación del Terrorismo",$H$15="Corrupción en Trámites, OPAs y Consultas de Acceso a la Información Pública"),"No Aplica",'5. Valoración de Controles'!H15))</f>
        <v>No Aplica</v>
      </c>
      <c r="R15" s="72" t="str">
        <f>IF($H$15="","",
IF(OR($H$15="Corrupción",$H$15="Lavado de Activos",$H$15="Financiación del Terrorismo",$H$15="Corrupción en Trámites, OPAs y Consultas de Acceso a la Información Pública"),'6.Valoración Control Corrupción'!E15,"No Aplica"))</f>
        <v>El equipo auditado</v>
      </c>
      <c r="S15" s="72" t="str">
        <f>IF($H$15="","",
IF(OR($H$15="Corrupción",$H$15="Lavado de Activos",$H$15="Financiación del Terrorismo",$H$15="Corrupción en Trámites, OPAs y Consultas de Acceso a la Información Pública"),'6.Valoración Control Corrupción'!F15,"No Aplica"))</f>
        <v xml:space="preserve">Despues de la reunión de cierre de cada uno de los ejercicios de auditoria interna </v>
      </c>
      <c r="T15" s="72" t="str">
        <f>IF($H$15="","",
IF(OR($H$15="Corrupción",$H$15="Lavado de Activos",$H$15="Financiación del Terrorismo",$H$15="Corrupción en Trámites, OPAs y Consultas de Acceso a la Información Pública"),'6.Valoración Control Corrupción'!G15,"No Aplica"))</f>
        <v xml:space="preserve">con el proposito de identificar riesgos de corrupción e icumplimientos del código de ética y estatuto de auditoria interna </v>
      </c>
      <c r="U15" s="72" t="str">
        <f>IF($H$15="","",
IF(OR($H$15="Corrupción",$H$15="Lavado de Activos",$H$15="Financiación del Terrorismo",$H$15="Corrupción en Trámites, OPAs y Consultas de Acceso a la Información Pública"),'6.Valoración Control Corrupción'!H15,"No Aplica"))</f>
        <v xml:space="preserve"> diligencian el cuestionario de percepción del auditado respecto del trabajo de auditoría realizada por la oficina de control interno, mediente las siguientes preguntas: ¿El (los/las) integrantes del equipo de auditoría solicitaron directa o indirectamente al(los/las) responsable(s) del proceso auditado favores, regalos, dádivas o dinero a cambio de ocultar, distorsionar o tergiversar, situaciones observadas en desarrollo del proceso de auditoría?
¿El (los/las) integrantes del equipo de auditoría incumplieron algún requerimiento establecido para su labor de auditoría interna dispuesto en el Código de Ética del Auditor y el Estatuto de Auditoría Interna?
</v>
      </c>
      <c r="V15" s="72" t="str">
        <f>IF($H$15="","",
IF(OR($H$15="Corrupción",$H$15="Lavado de Activos",$H$15="Financiación del Terrorismo",$H$15="Corrupción en Trámites, OPAs y Consultas de Acceso a la Información Pública"),'6.Valoración Control Corrupción'!I15,"No Aplica"))</f>
        <v xml:space="preserve">Estas evaluaciones son consolidadas y remitidas a la Dirección General para su conocimiento </v>
      </c>
      <c r="W15" s="72" t="str">
        <f>IF($H$15="","",
IF(OR($H$15="Corrupción",$H$15="Lavado de Activos",$H$15="Financiación del Terrorismo",$H$15="Corrupción en Trámites, OPAs y Consultas de Acceso a la Información Pública"),'6.Valoración Control Corrupción'!J15,"No Aplica"))</f>
        <v>cuestionario de percepción del auditado respecto del trabajo de auditoría realizada por la oficina de control interno</v>
      </c>
      <c r="X15" s="65" t="str">
        <f>IF($H$15="","",
IF(OR($H$15="Corrupción",$H$15="Lavado de Activos",$H$15="Financiación del Terrorismo",$H$15="Trámites, OPAs y Consultas de Acceso a la Información Pública"),"No Aplica",'5. Valoración de Controles'!I15))</f>
        <v>No Aplica</v>
      </c>
      <c r="Y15" s="66" t="str">
        <f>IF($H$15="","",
IF(OR($H$15="Corrupción",$H$15="Lavado de Activos",$H$15="Financiación del Terrorismo",$H$15="Trámites, OPAs y Consultas de Acceso a la Información Pública"),"No Aplica",'5. Valoración de Controles'!J15))</f>
        <v>No Aplica</v>
      </c>
      <c r="Z15" s="66" t="str">
        <f>IF($H$15="","",
IF(OR($H$15="Corrupción",$H$15="Lavado de Activos",$H$15="Financiación del Terrorismo",$H$15="Trámites, OPAs y Consultas de Acceso a la Información Pública"),"No Aplica",'5. Valoración de Controles'!K15))</f>
        <v>No Aplica</v>
      </c>
      <c r="AA15" s="66" t="str">
        <f>IF($H$15="","",
IF(OR($H$15="Corrupción",$H$15="Lavado de Activos",$H$15="Financiación del Terrorismo",$H$15="Trámites, OPAs y Consultas de Acceso a la Información Pública"),"No Aplica",'5. Valoración de Controles'!L15))</f>
        <v>No Aplica</v>
      </c>
      <c r="AB15" s="66" t="str">
        <f>IF($H$15="","",
IF(OR($H$15="Corrupción",$H$15="Lavado de Activos",$H$15="Financiación del Terrorismo",$H$15="Trámites, OPAs y Consultas de Acceso a la Información Pública"),"No Aplica",'5. Valoración de Controles'!M15))</f>
        <v>No Aplica</v>
      </c>
      <c r="AC15" s="66" t="str">
        <f>IF($H$15="","",
IF(OR($H$15="Corrupción",$H$15="Lavado de Activos",$H$15="Financiación del Terrorismo",$H$15="Trámites, OPAs y Consultas de Acceso a la Información Pública"),"No Aplica",'5. Valoración de Controles'!N15))</f>
        <v>No Aplica</v>
      </c>
      <c r="AD15" s="66" t="str">
        <f>IF($H$15="","",
IF(OR($H$15="Corrupción",$H$15="Lavado de Activos",$H$15="Financiación del Terrorismo",$H$15="Trámites, OPAs y Consultas de Acceso a la Información Pública"),"No Aplica",'5. Valoración de Controles'!O15))</f>
        <v>No Aplica</v>
      </c>
      <c r="AE15" s="66" t="str">
        <f>IF($H$15="","",
IF(OR($H$15="Corrupción",$H$15="Lavado de Activos",$H$15="Financiación del Terrorismo",$H$15="Trámites, OPAs y Consultas de Acceso a la Información Pública"),"No Aplica",'5. Valoración de Controles'!P15))</f>
        <v>No Aplica</v>
      </c>
      <c r="AF15" s="66" t="str">
        <f>IF($H$15="","",
IF(OR($H$15="Corrupción",$H$15="Lavado de Activos",$H$15="Financiación del Terrorismo",$H$15="Trámites, OPAs y Consultas de Acceso a la Información Pública"),"No Aplica",'5. Valoración de Controles'!Q15))</f>
        <v>No Aplica</v>
      </c>
      <c r="AG15" s="73" t="str">
        <f>IF($H$15="","",
IF(OR($H$15="Corrupción",$H$15="Lavado de Activos",$H$15="Financiación del Terrorismo",$H$15="Corrupción en Trámites, OPAs y Consultas de Acceso a la Información Pública"),"No Aplica",'5. Valoración de Controles'!R15))</f>
        <v>No Aplica</v>
      </c>
      <c r="AH15" s="109" t="str">
        <f>IF(H15="","",
IF(OR(H15="Corrupción",H15="Lavado de Activos",H15="Financiación del Terrorismo",H15="Corrupción en Trámites, OPAs y Consultas de Acceso a la Información Pública"),'6.Valoración Control Corrupción'!AB15:AB17,
IF(OR(H15&lt;&gt;"Corrupción",H15&lt;&gt;"Lavado de Activos",H15&lt;&gt;"Financiación del Terrorismo",H15&lt;&gt;"Corrupción en Trámites, OPAs y Consultas de Acceso a la Información Pública"),IF(AI15="","",
IF(AND(AI15&gt;0,AI15&lt;0.4),"Muy Baja",
IF(AND(AI15&gt;=0.4,AI15&lt;0.6),"Baja",
IF(AND(AI15&gt;=0.6,AI15&lt;0.8),"Media",
IF(AND(AI15&gt;=0.8,AI15&lt;1),"Alta",
IF(AI15&gt;=1,"Muy Alta","")))))))))</f>
        <v>Rara vez</v>
      </c>
      <c r="AI15" s="176" t="str">
        <f>IF(H15="","",
IF(OR(H15="Corrupción",H15="Lavado de Activos",H15="Financiación del Terrorismo",H15="Corrupción en Trámites, OPAs y Consultas de Acceso a la Información Pública"),"No aplica",
IF(OR(H15&lt;&gt;"Corrupción",H15&lt;&gt;"Lavado de Activos",H15&lt;&gt;"Financiación del Terrorismo",H15&lt;&gt;"Corrupción en Trámites, OPAs y Consultas de Acceso a la Información Pública"),
IF('5. Valoración de Controles'!U17&gt;0,'5. Valoración de Controles'!U17,
IF('5. Valoración de Controles'!U16&gt;0,'5. Valoración de Controles'!U16,
IF('5. Valoración de Controles'!U15&gt;0,'5. Valoración de Controles'!U15,L15))))))</f>
        <v>No aplica</v>
      </c>
      <c r="AJ15" s="109" t="str">
        <f>IF(H15="","",
IF(OR(H15="Corrupción",H15="Lavado de Activos",H15="Financiación del Terrorismo",H15="Corrupción en Trámites, OPAs y Consultas de Acceso a la Información Pública"),'3. Impacto Riesgo de Corrupción'!Z15:Z17,
IF(OR(H15&lt;&gt;"Corrupción",H15&lt;&gt;"Lavado de Activos",H15&lt;&gt;"Financiación del Terrorismo",H15&lt;&gt;"Corrupción en Trámites, OPAs y Consultas de Acceso a la Información Pública"),
IF(AK15="","",
IF(AND(AK15&gt;0,AK15&lt;0.4),"Leve",
IF(AND(AK15&gt;=0.4,AK15&lt;0.6),"Menor",
IF(AND(AK15&gt;=0.6,AK15&lt;0.8),"Moderado",
IF(AND(AK15&gt;=0.8,AK15&lt;1),"Mayor",
IF(AK15&gt;=1,"Catastrófico","")))))))))</f>
        <v>Catastrófico</v>
      </c>
      <c r="AK15" s="176" t="str">
        <f>IF(H15="","",
IF(OR(H15="Corrupción",H15="Lavado de Activos",H15="Financiación del Terrorismo",H15="Corrupción en Trámites, OPAs y Consultas de Acceso a la Información Pública"),"No aplica",
IF(OR(H15&lt;&gt;"Corrupción",H15&lt;&gt;"Lavado de Activos",H15&lt;&gt;"Financiación del Terrorismo",H15&lt;&gt;"Corrupción en Trámites, OPAs y Consultas de Acceso a la Información Pública"),
IF('5. Valoración de Controles'!V17&gt;0,'5. Valoración de Controles'!V17,
IF('5. Valoración de Controles'!V16&gt;0,'5. Valoración de Controles'!V16,
IF('5. Valoración de Controles'!V15&gt;0,'5. Valoración de Controles'!V15,O15))))))</f>
        <v>No aplica</v>
      </c>
      <c r="AL15" s="111" t="str">
        <f t="shared" ref="AL15" si="3">IF(AND(AH15="Muy Alta",OR(AJ15="Leve",AJ15="Menor",AJ15="Moderado",AJ15="Mayor")),"Alto",
IF(AND(AH15="Alta",OR(AJ15="Leve",AJ15="Menor")),"Moderado",
IF(AND(AH15="Alta",OR(AJ15="Moderado",AJ15="Mayor")),"Alto",
IF(AND(AH15="Media",OR(AJ15="Leve",AJ15="Menor",AJ15="Moderado")),"Moderado",
IF(AND(AH15="Media",OR(AJ15="Mayor")),"Alto",
IF(AND(AH15="Baja",OR(AJ15="Leve")),"Bajo",
IF(AND(OR(AH15="Baja",AH15="Improbable"),OR(AJ15="Menor",AJ15="Moderado")),"Moderado",
IF(AND(OR(AH15="Baja",AH15="Improbable"),AJ15="Mayor"),"Alto",
IF(AND(AH15="Muy Baja",OR(AJ15="Leve",AJ15="Menor")),"Bajo",
IF(AND(OR(AH15="Muy Baja",AH15="Rara vez"),OR(AJ15="Moderado")),"Moderado",
IF(AND(OR(AH15="Muy Baja",AH15="Rara vez"),AJ15="Mayor"),"Alto",
IF(AND(OR(AH15="Casi seguro",AH15="Probable",AH15="Posible"),AJ15="Mayor"),"Extremo",
IF(AND(AH15="Casi seguro",AJ15="Moderado"),"Extremo",
IF(AND(OR(AH15="Probable",AH15="Posible"),OR(AJ15="Moderado")),"Alto",
IF(AJ15="Catastrófico","Extremo","")))))))))))))))</f>
        <v>Extremo</v>
      </c>
      <c r="AM15" s="112" t="s">
        <v>220</v>
      </c>
      <c r="AN15" s="156" t="str">
        <f t="shared" ref="AN15" si="4">IF(AM15="Reducir (Mitigar)","Debe establecer el plan de acción a implementar para mitigar el nivel del riesgo",
IF(AM15="Reducir (Transferir)","No amerita plan de acción. Debe tercerizar la actividad que genera este riesgo o adquirir polizas para evitar responsabilidad economica, sin embargo mantiene la responsabilidad reputacional",
IF(AM15="Aceptar","No amerita plan de acción. Asuma las consecuencias de la materialización del riesgo",
IF(AM15="Evitar","No amerita plan de acción. No ejecute la actividad que genera el riesgo",
IF(AM15="Reducir","Debe establecer el plan de acción a implementar para mitigar el nivel del riesgo",
IF(AM15="Compartir","No amerita plan de acción. Comparta el riesgo con una parte interesada que pueda gestionarlo con mas eficacia",""))))))</f>
        <v>Debe establecer el plan de acción a implementar para mitigar el nivel del riesgo</v>
      </c>
      <c r="AO15" s="179" t="s">
        <v>435</v>
      </c>
      <c r="AP15" s="181" t="s">
        <v>434</v>
      </c>
      <c r="AQ15" s="183" t="str">
        <f t="shared" ref="AQ15" si="5">IF(AO15="","","∑ Peso porcentual de cada acción definida")</f>
        <v>∑ Peso porcentual de cada acción definida</v>
      </c>
      <c r="AR15" s="115" t="s">
        <v>433</v>
      </c>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row>
    <row r="16" spans="1:73" ht="31.5" customHeight="1" x14ac:dyDescent="0.3">
      <c r="A16" s="113"/>
      <c r="B16" s="114"/>
      <c r="C16" s="114"/>
      <c r="D16" s="114"/>
      <c r="E16" s="114"/>
      <c r="F16" s="114"/>
      <c r="G16" s="114"/>
      <c r="H16" s="114"/>
      <c r="I16" s="114"/>
      <c r="J16" s="114"/>
      <c r="K16" s="109"/>
      <c r="L16" s="110"/>
      <c r="M16" s="114"/>
      <c r="N16" s="109"/>
      <c r="O16" s="110"/>
      <c r="P16" s="111"/>
      <c r="Q16" s="72" t="str">
        <f>IF($H$15="","",
IF(OR($H$15="Corrupción",$H$15="Lavado de Activos",$H$15="Financiación del Terrorismo",$H$15="Corrupción en Trámites, OPAs y Consultas de Acceso a la Información Pública"),"No Aplica",'5. Valoración de Controles'!H16))</f>
        <v>No Aplica</v>
      </c>
      <c r="R16" s="72" t="str">
        <f>IF($H$15="","",
IF(OR($H$15="Corrupción",$H$15="Lavado de Activos",$H$15="Financiación del Terrorismo",$H$15="Corrupción en Trámites, OPAs y Consultas de Acceso a la Información Pública"),'6.Valoración Control Corrupción'!E16,"No Aplica"))</f>
        <v xml:space="preserve">El equipo auditor </v>
      </c>
      <c r="S16" s="72" t="str">
        <f>IF($H$15="","",
IF(OR($H$15="Corrupción",$H$15="Lavado de Activos",$H$15="Financiación del Terrorismo",$H$15="Corrupción en Trámites, OPAs y Consultas de Acceso a la Información Pública"),'6.Valoración Control Corrupción'!F16,"No Aplica"))</f>
        <v>Previo a la ejecución de los trabajos de auditoria</v>
      </c>
      <c r="T16" s="72" t="str">
        <f>IF($H$15="","",
IF(OR($H$15="Corrupción",$H$15="Lavado de Activos",$H$15="Financiación del Terrorismo",$H$15="Corrupción en Trámites, OPAs y Consultas de Acceso a la Información Pública"),'6.Valoración Control Corrupción'!G16,"No Aplica"))</f>
        <v xml:space="preserve">con el proposito de asegurar el compromiso de cumplir y aplicar lo establecido en el Código de Ética del auditor interno del IDIGER, así como lo señalado en el Estatuto de Auditoria Interna del IDIGER, 
</v>
      </c>
      <c r="U16" s="72" t="str">
        <f>IF($H$15="","",
IF(OR($H$15="Corrupción",$H$15="Lavado de Activos",$H$15="Financiación del Terrorismo",$H$15="Corrupción en Trámites, OPAs y Consultas de Acceso a la Información Pública"),'6.Valoración Control Corrupción'!H16,"No Aplica"))</f>
        <v xml:space="preserve">declaran  mediente formato de declaración de independencia, confidencialidad y no conflicto de intereses del auditor interno
• No aceptar regalos o dadivas para favorecer a terceros con mi trabajo realizado. 
• No retardar injustificadamente el trabajo encomendado. 
• No modificar injustificadamente los resultados de las auditorías a realizar. 
• No recibir influencia externa en el trabajo a ejecutar. 
• Excusarme de participar en actividades cuando no tengan la independencia exigida o la pierdan en el transcurso del trabajo a efectuar. 
• Informar los resultados de mi trabajo y cumplir con los procedimientos pertinentes. </v>
      </c>
      <c r="V16" s="72" t="str">
        <f>IF($H$15="","",
IF(OR($H$15="Corrupción",$H$15="Lavado de Activos",$H$15="Financiación del Terrorismo",$H$15="Corrupción en Trámites, OPAs y Consultas de Acceso a la Información Pública"),'6.Valoración Control Corrupción'!I16,"No Aplica"))</f>
        <v xml:space="preserve">Si el Jefe de Control Interno determina que la independencia u objetividad se viese comprometida de hecho o en apariencia, los detalles del impedimento deben darse a conocer a las partes correspondientes.
</v>
      </c>
      <c r="W16" s="72" t="str">
        <f>IF($H$15="","",
IF(OR($H$15="Corrupción",$H$15="Lavado de Activos",$H$15="Financiación del Terrorismo",$H$15="Corrupción en Trámites, OPAs y Consultas de Acceso a la Información Pública"),'6.Valoración Control Corrupción'!J16,"No Aplica"))</f>
        <v xml:space="preserve"> formato de declaración de independencia, confidencialidad y no conflicto de intereses del auditor interno</v>
      </c>
      <c r="X16" s="66" t="str">
        <f>IF($H$15="","",
IF(OR($H$15="Corrupción",$H$15="Lavado de Activos",$H$15="Financiación del Terrorismo",$H$15="Trámites, OPAs y Consultas de Acceso a la Información Pública"),"No Aplica",'5. Valoración de Controles'!I16))</f>
        <v>No Aplica</v>
      </c>
      <c r="Y16" s="66" t="str">
        <f>IF($H$15="","",
IF(OR($H$15="Corrupción",$H$15="Lavado de Activos",$H$15="Financiación del Terrorismo",$H$15="Trámites, OPAs y Consultas de Acceso a la Información Pública"),"No Aplica",'5. Valoración de Controles'!J16))</f>
        <v>No Aplica</v>
      </c>
      <c r="Z16" s="66" t="str">
        <f>IF($H$15="","",
IF(OR($H$15="Corrupción",$H$15="Lavado de Activos",$H$15="Financiación del Terrorismo",$H$15="Trámites, OPAs y Consultas de Acceso a la Información Pública"),"No Aplica",'5. Valoración de Controles'!K16))</f>
        <v>No Aplica</v>
      </c>
      <c r="AA16" s="66" t="str">
        <f>IF($H$15="","",
IF(OR($H$15="Corrupción",$H$15="Lavado de Activos",$H$15="Financiación del Terrorismo",$H$15="Trámites, OPAs y Consultas de Acceso a la Información Pública"),"No Aplica",'5. Valoración de Controles'!L16))</f>
        <v>No Aplica</v>
      </c>
      <c r="AB16" s="66" t="str">
        <f>IF($H$15="","",
IF(OR($H$15="Corrupción",$H$15="Lavado de Activos",$H$15="Financiación del Terrorismo",$H$15="Trámites, OPAs y Consultas de Acceso a la Información Pública"),"No Aplica",'5. Valoración de Controles'!M16))</f>
        <v>No Aplica</v>
      </c>
      <c r="AC16" s="66" t="str">
        <f>IF($H$15="","",
IF(OR($H$15="Corrupción",$H$15="Lavado de Activos",$H$15="Financiación del Terrorismo",$H$15="Trámites, OPAs y Consultas de Acceso a la Información Pública"),"No Aplica",'5. Valoración de Controles'!N16))</f>
        <v>No Aplica</v>
      </c>
      <c r="AD16" s="66" t="str">
        <f>IF($H$15="","",
IF(OR($H$15="Corrupción",$H$15="Lavado de Activos",$H$15="Financiación del Terrorismo",$H$15="Trámites, OPAs y Consultas de Acceso a la Información Pública"),"No Aplica",'5. Valoración de Controles'!O16))</f>
        <v>No Aplica</v>
      </c>
      <c r="AE16" s="66" t="str">
        <f>IF($H$15="","",
IF(OR($H$15="Corrupción",$H$15="Lavado de Activos",$H$15="Financiación del Terrorismo",$H$15="Trámites, OPAs y Consultas de Acceso a la Información Pública"),"No Aplica",'5. Valoración de Controles'!P16))</f>
        <v>No Aplica</v>
      </c>
      <c r="AF16" s="66" t="str">
        <f>IF($H$15="","",
IF(OR($H$15="Corrupción",$H$15="Lavado de Activos",$H$15="Financiación del Terrorismo",$H$15="Trámites, OPAs y Consultas de Acceso a la Información Pública"),"No Aplica",'5. Valoración de Controles'!Q16))</f>
        <v>No Aplica</v>
      </c>
      <c r="AG16" s="73" t="str">
        <f>IF($H$15="","",
IF(OR($H$15="Corrupción",$H$15="Lavado de Activos",$H$15="Financiación del Terrorismo",$H$15="Corrupción en Trámites, OPAs y Consultas de Acceso a la Información Pública"),"No Aplica",'5. Valoración de Controles'!R16))</f>
        <v>No Aplica</v>
      </c>
      <c r="AH16" s="109"/>
      <c r="AI16" s="177"/>
      <c r="AJ16" s="109"/>
      <c r="AK16" s="177"/>
      <c r="AL16" s="111"/>
      <c r="AM16" s="112"/>
      <c r="AN16" s="178"/>
      <c r="AO16" s="180"/>
      <c r="AP16" s="182"/>
      <c r="AQ16" s="184"/>
      <c r="AR16" s="182"/>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row>
    <row r="17" spans="1:73" ht="31.5" customHeight="1" x14ac:dyDescent="0.3">
      <c r="A17" s="113"/>
      <c r="B17" s="114"/>
      <c r="C17" s="114"/>
      <c r="D17" s="114"/>
      <c r="E17" s="114"/>
      <c r="F17" s="114"/>
      <c r="G17" s="114"/>
      <c r="H17" s="114"/>
      <c r="I17" s="114"/>
      <c r="J17" s="114"/>
      <c r="K17" s="109"/>
      <c r="L17" s="110"/>
      <c r="M17" s="114"/>
      <c r="N17" s="109"/>
      <c r="O17" s="110"/>
      <c r="P17" s="111"/>
      <c r="Q17" s="72" t="str">
        <f>IF($H$15="","",
IF(OR($H$15="Corrupción",$H$15="Lavado de Activos",$H$15="Financiación del Terrorismo",$H$15="Corrupción en Trámites, OPAs y Consultas de Acceso a la Información Pública"),"No Aplica",'5. Valoración de Controles'!H17))</f>
        <v>No Aplica</v>
      </c>
      <c r="R17" s="72">
        <f>IF($H$15="","",
IF(OR($H$15="Corrupción",$H$15="Lavado de Activos",$H$15="Financiación del Terrorismo",$H$15="Corrupción en Trámites, OPAs y Consultas de Acceso a la Información Pública"),'6.Valoración Control Corrupción'!E17,"No Aplica"))</f>
        <v>0</v>
      </c>
      <c r="S17" s="72">
        <f>IF($H$15="","",
IF(OR($H$15="Corrupción",$H$15="Lavado de Activos",$H$15="Financiación del Terrorismo",$H$15="Corrupción en Trámites, OPAs y Consultas de Acceso a la Información Pública"),'6.Valoración Control Corrupción'!F17,"No Aplica"))</f>
        <v>0</v>
      </c>
      <c r="T17" s="72">
        <f>IF($H$15="","",
IF(OR($H$15="Corrupción",$H$15="Lavado de Activos",$H$15="Financiación del Terrorismo",$H$15="Corrupción en Trámites, OPAs y Consultas de Acceso a la Información Pública"),'6.Valoración Control Corrupción'!G17,"No Aplica"))</f>
        <v>0</v>
      </c>
      <c r="U17" s="72">
        <f>IF($H$15="","",
IF(OR($H$15="Corrupción",$H$15="Lavado de Activos",$H$15="Financiación del Terrorismo",$H$15="Corrupción en Trámites, OPAs y Consultas de Acceso a la Información Pública"),'6.Valoración Control Corrupción'!H17,"No Aplica"))</f>
        <v>0</v>
      </c>
      <c r="V17" s="72">
        <f>IF($H$15="","",
IF(OR($H$15="Corrupción",$H$15="Lavado de Activos",$H$15="Financiación del Terrorismo",$H$15="Corrupción en Trámites, OPAs y Consultas de Acceso a la Información Pública"),'6.Valoración Control Corrupción'!I17,"No Aplica"))</f>
        <v>0</v>
      </c>
      <c r="W17" s="72">
        <f>IF($H$15="","",
IF(OR($H$15="Corrupción",$H$15="Lavado de Activos",$H$15="Financiación del Terrorismo",$H$15="Corrupción en Trámites, OPAs y Consultas de Acceso a la Información Pública"),'6.Valoración Control Corrupción'!J17,"No Aplica"))</f>
        <v>0</v>
      </c>
      <c r="X17" s="66" t="str">
        <f>IF($H$15="","",
IF(OR($H$15="Corrupción",$H$15="Lavado de Activos",$H$15="Financiación del Terrorismo",$H$15="Trámites, OPAs y Consultas de Acceso a la Información Pública"),"No Aplica",'5. Valoración de Controles'!I17))</f>
        <v>No Aplica</v>
      </c>
      <c r="Y17" s="66" t="str">
        <f>IF($H$15="","",
IF(OR($H$15="Corrupción",$H$15="Lavado de Activos",$H$15="Financiación del Terrorismo",$H$15="Trámites, OPAs y Consultas de Acceso a la Información Pública"),"No Aplica",'5. Valoración de Controles'!J17))</f>
        <v>No Aplica</v>
      </c>
      <c r="Z17" s="66" t="str">
        <f>IF($H$15="","",
IF(OR($H$15="Corrupción",$H$15="Lavado de Activos",$H$15="Financiación del Terrorismo",$H$15="Trámites, OPAs y Consultas de Acceso a la Información Pública"),"No Aplica",'5. Valoración de Controles'!K17))</f>
        <v>No Aplica</v>
      </c>
      <c r="AA17" s="66" t="str">
        <f>IF($H$15="","",
IF(OR($H$15="Corrupción",$H$15="Lavado de Activos",$H$15="Financiación del Terrorismo",$H$15="Trámites, OPAs y Consultas de Acceso a la Información Pública"),"No Aplica",'5. Valoración de Controles'!L17))</f>
        <v>No Aplica</v>
      </c>
      <c r="AB17" s="66" t="str">
        <f>IF($H$15="","",
IF(OR($H$15="Corrupción",$H$15="Lavado de Activos",$H$15="Financiación del Terrorismo",$H$15="Trámites, OPAs y Consultas de Acceso a la Información Pública"),"No Aplica",'5. Valoración de Controles'!M17))</f>
        <v>No Aplica</v>
      </c>
      <c r="AC17" s="66" t="str">
        <f>IF($H$15="","",
IF(OR($H$15="Corrupción",$H$15="Lavado de Activos",$H$15="Financiación del Terrorismo",$H$15="Trámites, OPAs y Consultas de Acceso a la Información Pública"),"No Aplica",'5. Valoración de Controles'!N17))</f>
        <v>No Aplica</v>
      </c>
      <c r="AD17" s="66" t="str">
        <f>IF($H$15="","",
IF(OR($H$15="Corrupción",$H$15="Lavado de Activos",$H$15="Financiación del Terrorismo",$H$15="Trámites, OPAs y Consultas de Acceso a la Información Pública"),"No Aplica",'5. Valoración de Controles'!O17))</f>
        <v>No Aplica</v>
      </c>
      <c r="AE17" s="66" t="str">
        <f>IF($H$15="","",
IF(OR($H$15="Corrupción",$H$15="Lavado de Activos",$H$15="Financiación del Terrorismo",$H$15="Trámites, OPAs y Consultas de Acceso a la Información Pública"),"No Aplica",'5. Valoración de Controles'!P17))</f>
        <v>No Aplica</v>
      </c>
      <c r="AF17" s="66" t="str">
        <f>IF($H$15="","",
IF(OR($H$15="Corrupción",$H$15="Lavado de Activos",$H$15="Financiación del Terrorismo",$H$15="Trámites, OPAs y Consultas de Acceso a la Información Pública"),"No Aplica",'5. Valoración de Controles'!Q17))</f>
        <v>No Aplica</v>
      </c>
      <c r="AG17" s="73" t="str">
        <f>IF($H$15="","",
IF(OR($H$15="Corrupción",$H$15="Lavado de Activos",$H$15="Financiación del Terrorismo",$H$15="Corrupción en Trámites, OPAs y Consultas de Acceso a la Información Pública"),"No Aplica",'5. Valoración de Controles'!R17))</f>
        <v>No Aplica</v>
      </c>
      <c r="AH17" s="109"/>
      <c r="AI17" s="177"/>
      <c r="AJ17" s="109"/>
      <c r="AK17" s="177"/>
      <c r="AL17" s="111"/>
      <c r="AM17" s="112"/>
      <c r="AN17" s="178"/>
      <c r="AO17" s="180"/>
      <c r="AP17" s="182"/>
      <c r="AQ17" s="184"/>
      <c r="AR17" s="182"/>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row>
    <row r="18" spans="1:73" ht="31.5" customHeight="1" x14ac:dyDescent="0.3">
      <c r="A18" s="113">
        <v>4</v>
      </c>
      <c r="B18" s="114" t="str">
        <f>'2. Identificación del Riesgo'!B18:B20</f>
        <v/>
      </c>
      <c r="C18" s="114" t="str">
        <f>IF('2. Identificación del Riesgo'!C18:C20="","",'2. Identificación del Riesgo'!C18:C20)</f>
        <v/>
      </c>
      <c r="D18" s="114" t="str">
        <f>IF('2. Identificación del Riesgo'!D18:D20="","",'2. Identificación del Riesgo'!D18:D20)</f>
        <v/>
      </c>
      <c r="E18" s="114" t="str">
        <f>IF('2. Identificación del Riesgo'!E18:E20="","",'2. Identificación del Riesgo'!E18:E20)</f>
        <v/>
      </c>
      <c r="F18" s="114" t="str">
        <f>IF('2. Identificación del Riesgo'!F18:F20="","",'2. Identificación del Riesgo'!F18:F20)</f>
        <v/>
      </c>
      <c r="G18" s="114" t="str">
        <f>IF('2. Identificación del Riesgo'!G18:G20="","",'2. Identificación del Riesgo'!G18:G20)</f>
        <v/>
      </c>
      <c r="H18" s="114" t="str">
        <f>IF('2. Identificación del Riesgo'!H18:H20="","",'2. Identificación del Riesgo'!H18:H20)</f>
        <v/>
      </c>
      <c r="I18" s="114" t="str">
        <f>IF('2. Identificación del Riesgo'!I18:I20="","",'2. Identificación del Riesgo'!I18:I20)</f>
        <v/>
      </c>
      <c r="J18" s="114" t="str">
        <f>IF('2. Identificación del Riesgo'!J18:J20="","",'2. Identificación del Riesgo'!J18:J20)</f>
        <v/>
      </c>
      <c r="K18" s="109" t="str">
        <f>'2. Identificación del Riesgo'!K18:K20</f>
        <v/>
      </c>
      <c r="L18" s="110" t="str">
        <f>'2. Identificación del Riesgo'!L18:L20</f>
        <v/>
      </c>
      <c r="M18" s="114" t="str">
        <f>IF(OR('2. Identificación del Riesgo'!H18:H20="Corrupción",'2. Identificación del Riesgo'!H18:H20="Lavado de Activos",'2. Identificación del Riesgo'!H18:H20="Financiación del Terrorismo",'2. Identificación del Riesgo'!H18:H20="Corrupción en Trámites, OPAs y Consultas de Acceso a la Información Pública"),"No Aplica",
IF('2. Identificación del Riesgo'!M18:M20="","",'2. Identificación del Riesgo'!M18:M20))</f>
        <v/>
      </c>
      <c r="N18" s="109" t="str">
        <f>'2. Identificación del Riesgo'!N18:N20</f>
        <v/>
      </c>
      <c r="O18" s="110" t="str">
        <f>'2. Identificación del Riesgo'!O18:O20</f>
        <v/>
      </c>
      <c r="P18" s="111" t="str">
        <f>'2. Identificación del Riesgo'!P18:P20</f>
        <v/>
      </c>
      <c r="Q18" s="72" t="str">
        <f>IF($H$18="","",
IF(OR($H$18="Corrupción",$H$18="Lavado de Activos",$H$18="Financiación del Terrorismo",$H$18="Corrupción en Trámites, OPAs y Consultas de Acceso a la Información Pública"),"No Aplica",'5. Valoración de Controles'!H18))</f>
        <v/>
      </c>
      <c r="R18" s="72" t="str">
        <f>IF($H$18="","",
IF(OR($H$18="Corrupción",$H$18="Lavado de Activos",$H$18="Financiación del Terrorismo",$H$18="Corrupción en Trámites, OPAs y Consultas de Acceso a la Información Pública"),'6.Valoración Control Corrupción'!E18,"No Aplica"))</f>
        <v/>
      </c>
      <c r="S18" s="72" t="str">
        <f>IF($H$18="","",
IF(OR($H$18="Corrupción",$H$18="Lavado de Activos",$H$18="Financiación del Terrorismo",$H$18="Corrupción en Trámites, OPAs y Consultas de Acceso a la Información Pública"),'6.Valoración Control Corrupción'!F18,"No Aplica"))</f>
        <v/>
      </c>
      <c r="T18" s="72" t="str">
        <f>IF($H$18="","",
IF(OR($H$18="Corrupción",$H$18="Lavado de Activos",$H$18="Financiación del Terrorismo",$H$18="Corrupción en Trámites, OPAs y Consultas de Acceso a la Información Pública"),'6.Valoración Control Corrupción'!G18,"No Aplica"))</f>
        <v/>
      </c>
      <c r="U18" s="72" t="str">
        <f>IF($H$18="","",
IF(OR($H$18="Corrupción",$H$18="Lavado de Activos",$H$18="Financiación del Terrorismo",$H$18="Corrupción en Trámites, OPAs y Consultas de Acceso a la Información Pública"),'6.Valoración Control Corrupción'!H18,"No Aplica"))</f>
        <v/>
      </c>
      <c r="V18" s="72" t="str">
        <f>IF($H$18="","",
IF(OR($H$18="Corrupción",$H$18="Lavado de Activos",$H$18="Financiación del Terrorismo",$H$18="Corrupción en Trámites, OPAs y Consultas de Acceso a la Información Pública"),'6.Valoración Control Corrupción'!I18,"No Aplica"))</f>
        <v/>
      </c>
      <c r="W18" s="72" t="str">
        <f>IF($H$18="","",
IF(OR($H$18="Corrupción",$H$18="Lavado de Activos",$H$18="Financiación del Terrorismo",$H$18="Corrupción en Trámites, OPAs y Consultas de Acceso a la Información Pública"),'6.Valoración Control Corrupción'!J18,"No Aplica"))</f>
        <v/>
      </c>
      <c r="X18" s="65" t="str">
        <f>IF($H$18="","",
IF(OR($H$18="Corrupción",$H$18="Lavado de Activos",$H$18="Financiación del Terrorismo",$H$18="Trámites, OPAs y Consultas de Acceso a la Información Pública"),"No Aplica",'5. Valoración de Controles'!I18))</f>
        <v/>
      </c>
      <c r="Y18" s="66" t="str">
        <f>IF($H$18="","",
IF(OR($H$18="Corrupción",$H$18="Lavado de Activos",$H$18="Financiación del Terrorismo",$H$18="Trámites, OPAs y Consultas de Acceso a la Información Pública"),"No Aplica",'5. Valoración de Controles'!J18))</f>
        <v/>
      </c>
      <c r="Z18" s="66" t="str">
        <f>IF($H$18="","",
IF(OR($H$18="Corrupción",$H$18="Lavado de Activos",$H$18="Financiación del Terrorismo",$H$18="Trámites, OPAs y Consultas de Acceso a la Información Pública"),"No Aplica",'5. Valoración de Controles'!K18))</f>
        <v/>
      </c>
      <c r="AA18" s="66" t="str">
        <f>IF($H$18="","",
IF(OR($H$18="Corrupción",$H$18="Lavado de Activos",$H$18="Financiación del Terrorismo",$H$18="Trámites, OPAs y Consultas de Acceso a la Información Pública"),"No Aplica",'5. Valoración de Controles'!L18))</f>
        <v/>
      </c>
      <c r="AB18" s="66" t="str">
        <f>IF($H$18="","",
IF(OR($H$18="Corrupción",$H$18="Lavado de Activos",$H$18="Financiación del Terrorismo",$H$18="Trámites, OPAs y Consultas de Acceso a la Información Pública"),"No Aplica",'5. Valoración de Controles'!M18))</f>
        <v/>
      </c>
      <c r="AC18" s="66" t="str">
        <f>IF($H$18="","",
IF(OR($H$18="Corrupción",$H$18="Lavado de Activos",$H$18="Financiación del Terrorismo",$H$18="Trámites, OPAs y Consultas de Acceso a la Información Pública"),"No Aplica",'5. Valoración de Controles'!N18))</f>
        <v/>
      </c>
      <c r="AD18" s="66" t="str">
        <f>IF($H$18="","",
IF(OR($H$18="Corrupción",$H$18="Lavado de Activos",$H$18="Financiación del Terrorismo",$H$18="Trámites, OPAs y Consultas de Acceso a la Información Pública"),"No Aplica",'5. Valoración de Controles'!O18))</f>
        <v/>
      </c>
      <c r="AE18" s="66" t="str">
        <f>IF($H$18="","",
IF(OR($H$18="Corrupción",$H$18="Lavado de Activos",$H$18="Financiación del Terrorismo",$H$18="Trámites, OPAs y Consultas de Acceso a la Información Pública"),"No Aplica",'5. Valoración de Controles'!P18))</f>
        <v/>
      </c>
      <c r="AF18" s="66" t="str">
        <f>IF($H$18="","",
IF(OR($H$18="Corrupción",$H$18="Lavado de Activos",$H$18="Financiación del Terrorismo",$H$18="Trámites, OPAs y Consultas de Acceso a la Información Pública"),"No Aplica",'5. Valoración de Controles'!Q18))</f>
        <v/>
      </c>
      <c r="AG18" s="73" t="str">
        <f>IF($H$18="","",
IF(OR($H$18="Corrupción",$H$18="Lavado de Activos",$H$18="Financiación del Terrorismo",$H$18="Corrupción en Trámites, OPAs y Consultas de Acceso a la Información Pública"),"No Aplica",'5. Valoración de Controles'!R18))</f>
        <v/>
      </c>
      <c r="AH18" s="109" t="str">
        <f>IF(H18="","",
IF(OR(H18="Corrupción",H18="Lavado de Activos",H18="Financiación del Terrorismo",H18="Corrupción en Trámites, OPAs y Consultas de Acceso a la Información Pública"),'6.Valoración Control Corrupción'!AB18:AB20,
IF(OR(H18&lt;&gt;"Corrupción",H18&lt;&gt;"Lavado de Activos",H18&lt;&gt;"Financiación del Terrorismo",H18&lt;&gt;"Corrupción en Trámites, OPAs y Consultas de Acceso a la Información Pública"),IF(AI18="","",
IF(AND(AI18&gt;0,AI18&lt;0.4),"Muy Baja",
IF(AND(AI18&gt;=0.4,AI18&lt;0.6),"Baja",
IF(AND(AI18&gt;=0.6,AI18&lt;0.8),"Media",
IF(AND(AI18&gt;=0.8,AI18&lt;1),"Alta",
IF(AI18&gt;=1,"Muy Alta","")))))))))</f>
        <v/>
      </c>
      <c r="AI18" s="176" t="str">
        <f>IF(H18="","",
IF(OR(H18="Corrupción",H18="Lavado de Activos",H18="Financiación del Terrorismo",H18="Corrupción en Trámites, OPAs y Consultas de Acceso a la Información Pública"),"No aplica",
IF(OR(H18&lt;&gt;"Corrupción",H18&lt;&gt;"Lavado de Activos",H18&lt;&gt;"Financiación del Terrorismo",H18&lt;&gt;"Corrupción en Trámites, OPAs y Consultas de Acceso a la Información Pública"),
IF('5. Valoración de Controles'!U20&gt;0,'5. Valoración de Controles'!U20,
IF('5. Valoración de Controles'!U19&gt;0,'5. Valoración de Controles'!U19,
IF('5. Valoración de Controles'!U18&gt;0,'5. Valoración de Controles'!U18,L18))))))</f>
        <v/>
      </c>
      <c r="AJ18" s="109" t="str">
        <f>IF(H18="","",
IF(OR(H18="Corrupción",H18="Lavado de Activos",H18="Financiación del Terrorismo",H18="Corrupción en Trámites, OPAs y Consultas de Acceso a la Información Pública"),'3. Impacto Riesgo de Corrupción'!Z18:Z20,
IF(OR(H18&lt;&gt;"Corrupción",H18&lt;&gt;"Lavado de Activos",H18&lt;&gt;"Financiación del Terrorismo",H18&lt;&gt;"Corrupción en Trámites, OPAs y Consultas de Acceso a la Información Pública"),
IF(AK18="","",
IF(AND(AK18&gt;0,AK18&lt;0.4),"Leve",
IF(AND(AK18&gt;=0.4,AK18&lt;0.6),"Menor",
IF(AND(AK18&gt;=0.6,AK18&lt;0.8),"Moderado",
IF(AND(AK18&gt;=0.8,AK18&lt;1),"Mayor",
IF(AK18&gt;=1,"Catastrófico","")))))))))</f>
        <v/>
      </c>
      <c r="AK18" s="176" t="str">
        <f>IF(H18="","",
IF(OR(H18="Corrupción",H18="Lavado de Activos",H18="Financiación del Terrorismo",H18="Corrupción en Trámites, OPAs y Consultas de Acceso a la Información Pública"),"No aplica",
IF(OR(H18&lt;&gt;"Corrupción",H18&lt;&gt;"Lavado de Activos",H18&lt;&gt;"Financiación del Terrorismo",H18&lt;&gt;"Corrupción en Trámites, OPAs y Consultas de Acceso a la Información Pública"),
IF('5. Valoración de Controles'!V20&gt;0,'5. Valoración de Controles'!V20,
IF('5. Valoración de Controles'!V19&gt;0,'5. Valoración de Controles'!V19,
IF('5. Valoración de Controles'!V18&gt;0,'5. Valoración de Controles'!V18,O18))))))</f>
        <v/>
      </c>
      <c r="AL18" s="111" t="str">
        <f t="shared" ref="AL18" si="6">IF(AND(AH18="Muy Alta",OR(AJ18="Leve",AJ18="Menor",AJ18="Moderado",AJ18="Mayor")),"Alto",
IF(AND(AH18="Alta",OR(AJ18="Leve",AJ18="Menor")),"Moderado",
IF(AND(AH18="Alta",OR(AJ18="Moderado",AJ18="Mayor")),"Alto",
IF(AND(AH18="Media",OR(AJ18="Leve",AJ18="Menor",AJ18="Moderado")),"Moderado",
IF(AND(AH18="Media",OR(AJ18="Mayor")),"Alto",
IF(AND(AH18="Baja",OR(AJ18="Leve")),"Bajo",
IF(AND(OR(AH18="Baja",AH18="Improbable"),OR(AJ18="Menor",AJ18="Moderado")),"Moderado",
IF(AND(OR(AH18="Baja",AH18="Improbable"),AJ18="Mayor"),"Alto",
IF(AND(AH18="Muy Baja",OR(AJ18="Leve",AJ18="Menor")),"Bajo",
IF(AND(OR(AH18="Muy Baja",AH18="Rara vez"),OR(AJ18="Moderado")),"Moderado",
IF(AND(OR(AH18="Muy Baja",AH18="Rara vez"),AJ18="Mayor"),"Alto",
IF(AND(OR(AH18="Casi seguro",AH18="Probable",AH18="Posible"),AJ18="Mayor"),"Extremo",
IF(AND(AH18="Casi seguro",AJ18="Moderado"),"Extremo",
IF(AND(OR(AH18="Probable",AH18="Posible"),OR(AJ18="Moderado")),"Alto",
IF(AJ18="Catastrófico","Extremo","")))))))))))))))</f>
        <v/>
      </c>
      <c r="AM18" s="112"/>
      <c r="AN18" s="156" t="str">
        <f t="shared" ref="AN18" si="7">IF(AM18="Reducir (Mitigar)","Debe establecer el plan de acción a implementar para mitigar el nivel del riesgo",
IF(AM18="Reducir (Transferir)","No amerita plan de acción. Debe tercerizar la actividad que genera este riesgo o adquirir polizas para evitar responsabilidad economica, sin embargo mantiene la responsabilidad reputacional",
IF(AM18="Aceptar","No amerita plan de acción. Asuma las consecuencias de la materialización del riesgo",
IF(AM18="Evitar","No amerita plan de acción. No ejecute la actividad que genera el riesgo",
IF(AM18="Reducir","Debe establecer el plan de acción a implementar para mitigar el nivel del riesgo",
IF(AM18="Compartir","No amerita plan de acción. Comparta el riesgo con una parte interesada que pueda gestionarlo con mas eficacia",""))))))</f>
        <v/>
      </c>
      <c r="AO18" s="179"/>
      <c r="AP18" s="181"/>
      <c r="AQ18" s="183" t="str">
        <f t="shared" ref="AQ18" si="8">IF(AO18="","","∑ Peso porcentual de cada acción definida")</f>
        <v/>
      </c>
      <c r="AR18" s="115"/>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row>
    <row r="19" spans="1:73" ht="31.5" customHeight="1" x14ac:dyDescent="0.3">
      <c r="A19" s="113"/>
      <c r="B19" s="114"/>
      <c r="C19" s="114"/>
      <c r="D19" s="114"/>
      <c r="E19" s="114"/>
      <c r="F19" s="114"/>
      <c r="G19" s="114"/>
      <c r="H19" s="114"/>
      <c r="I19" s="114"/>
      <c r="J19" s="114"/>
      <c r="K19" s="109"/>
      <c r="L19" s="110"/>
      <c r="M19" s="114"/>
      <c r="N19" s="109"/>
      <c r="O19" s="110"/>
      <c r="P19" s="111"/>
      <c r="Q19" s="72" t="str">
        <f>IF($H$18="","",
IF(OR($H$18="Corrupción",$H$18="Lavado de Activos",$H$18="Financiación del Terrorismo",$H$18="Corrupción en Trámites, OPAs y Consultas de Acceso a la Información Pública"),"No Aplica",'5. Valoración de Controles'!H19))</f>
        <v/>
      </c>
      <c r="R19" s="72" t="str">
        <f>IF($H$18="","",
IF(OR($H$18="Corrupción",$H$18="Lavado de Activos",$H$18="Financiación del Terrorismo",$H$18="Corrupción en Trámites, OPAs y Consultas de Acceso a la Información Pública"),'6.Valoración Control Corrupción'!E19,"No Aplica"))</f>
        <v/>
      </c>
      <c r="S19" s="72" t="str">
        <f>IF($H$18="","",
IF(OR($H$18="Corrupción",$H$18="Lavado de Activos",$H$18="Financiación del Terrorismo",$H$18="Corrupción en Trámites, OPAs y Consultas de Acceso a la Información Pública"),'6.Valoración Control Corrupción'!F19,"No Aplica"))</f>
        <v/>
      </c>
      <c r="T19" s="72" t="str">
        <f>IF($H$18="","",
IF(OR($H$18="Corrupción",$H$18="Lavado de Activos",$H$18="Financiación del Terrorismo",$H$18="Corrupción en Trámites, OPAs y Consultas de Acceso a la Información Pública"),'6.Valoración Control Corrupción'!G19,"No Aplica"))</f>
        <v/>
      </c>
      <c r="U19" s="72" t="str">
        <f>IF($H$18="","",
IF(OR($H$18="Corrupción",$H$18="Lavado de Activos",$H$18="Financiación del Terrorismo",$H$18="Corrupción en Trámites, OPAs y Consultas de Acceso a la Información Pública"),'6.Valoración Control Corrupción'!H19,"No Aplica"))</f>
        <v/>
      </c>
      <c r="V19" s="72" t="str">
        <f>IF($H$18="","",
IF(OR($H$18="Corrupción",$H$18="Lavado de Activos",$H$18="Financiación del Terrorismo",$H$18="Corrupción en Trámites, OPAs y Consultas de Acceso a la Información Pública"),'6.Valoración Control Corrupción'!I19,"No Aplica"))</f>
        <v/>
      </c>
      <c r="W19" s="72" t="str">
        <f>IF($H$18="","",
IF(OR($H$18="Corrupción",$H$18="Lavado de Activos",$H$18="Financiación del Terrorismo",$H$18="Corrupción en Trámites, OPAs y Consultas de Acceso a la Información Pública"),'6.Valoración Control Corrupción'!J19,"No Aplica"))</f>
        <v/>
      </c>
      <c r="X19" s="66" t="str">
        <f>IF($H$18="","",
IF(OR($H$18="Corrupción",$H$18="Lavado de Activos",$H$18="Financiación del Terrorismo",$H$18="Trámites, OPAs y Consultas de Acceso a la Información Pública"),"No Aplica",'5. Valoración de Controles'!I19))</f>
        <v/>
      </c>
      <c r="Y19" s="66" t="str">
        <f>IF($H$18="","",
IF(OR($H$18="Corrupción",$H$18="Lavado de Activos",$H$18="Financiación del Terrorismo",$H$18="Trámites, OPAs y Consultas de Acceso a la Información Pública"),"No Aplica",'5. Valoración de Controles'!J19))</f>
        <v/>
      </c>
      <c r="Z19" s="66" t="str">
        <f>IF($H$18="","",
IF(OR($H$18="Corrupción",$H$18="Lavado de Activos",$H$18="Financiación del Terrorismo",$H$18="Trámites, OPAs y Consultas de Acceso a la Información Pública"),"No Aplica",'5. Valoración de Controles'!K19))</f>
        <v/>
      </c>
      <c r="AA19" s="66" t="str">
        <f>IF($H$18="","",
IF(OR($H$18="Corrupción",$H$18="Lavado de Activos",$H$18="Financiación del Terrorismo",$H$18="Trámites, OPAs y Consultas de Acceso a la Información Pública"),"No Aplica",'5. Valoración de Controles'!L19))</f>
        <v/>
      </c>
      <c r="AB19" s="66" t="str">
        <f>IF($H$18="","",
IF(OR($H$18="Corrupción",$H$18="Lavado de Activos",$H$18="Financiación del Terrorismo",$H$18="Trámites, OPAs y Consultas de Acceso a la Información Pública"),"No Aplica",'5. Valoración de Controles'!M19))</f>
        <v/>
      </c>
      <c r="AC19" s="66" t="str">
        <f>IF($H$18="","",
IF(OR($H$18="Corrupción",$H$18="Lavado de Activos",$H$18="Financiación del Terrorismo",$H$18="Trámites, OPAs y Consultas de Acceso a la Información Pública"),"No Aplica",'5. Valoración de Controles'!N19))</f>
        <v/>
      </c>
      <c r="AD19" s="66" t="str">
        <f>IF($H$18="","",
IF(OR($H$18="Corrupción",$H$18="Lavado de Activos",$H$18="Financiación del Terrorismo",$H$18="Trámites, OPAs y Consultas de Acceso a la Información Pública"),"No Aplica",'5. Valoración de Controles'!O19))</f>
        <v/>
      </c>
      <c r="AE19" s="66" t="str">
        <f>IF($H$18="","",
IF(OR($H$18="Corrupción",$H$18="Lavado de Activos",$H$18="Financiación del Terrorismo",$H$18="Trámites, OPAs y Consultas de Acceso a la Información Pública"),"No Aplica",'5. Valoración de Controles'!P19))</f>
        <v/>
      </c>
      <c r="AF19" s="66" t="str">
        <f>IF($H$18="","",
IF(OR($H$18="Corrupción",$H$18="Lavado de Activos",$H$18="Financiación del Terrorismo",$H$18="Trámites, OPAs y Consultas de Acceso a la Información Pública"),"No Aplica",'5. Valoración de Controles'!Q19))</f>
        <v/>
      </c>
      <c r="AG19" s="73" t="str">
        <f>IF($H$18="","",
IF(OR($H$18="Corrupción",$H$18="Lavado de Activos",$H$18="Financiación del Terrorismo",$H$18="Corrupción en Trámites, OPAs y Consultas de Acceso a la Información Pública"),"No Aplica",'5. Valoración de Controles'!R19))</f>
        <v/>
      </c>
      <c r="AH19" s="109"/>
      <c r="AI19" s="177"/>
      <c r="AJ19" s="109"/>
      <c r="AK19" s="177"/>
      <c r="AL19" s="111"/>
      <c r="AM19" s="112"/>
      <c r="AN19" s="178"/>
      <c r="AO19" s="180"/>
      <c r="AP19" s="182"/>
      <c r="AQ19" s="184"/>
      <c r="AR19" s="182"/>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row>
    <row r="20" spans="1:73" ht="31.5" customHeight="1" x14ac:dyDescent="0.3">
      <c r="A20" s="113"/>
      <c r="B20" s="114"/>
      <c r="C20" s="114"/>
      <c r="D20" s="114"/>
      <c r="E20" s="114"/>
      <c r="F20" s="114"/>
      <c r="G20" s="114"/>
      <c r="H20" s="114"/>
      <c r="I20" s="114"/>
      <c r="J20" s="114"/>
      <c r="K20" s="109"/>
      <c r="L20" s="110"/>
      <c r="M20" s="114"/>
      <c r="N20" s="109"/>
      <c r="O20" s="110"/>
      <c r="P20" s="111"/>
      <c r="Q20" s="72" t="str">
        <f>IF($H$18="","",
IF(OR($H$18="Corrupción",$H$18="Lavado de Activos",$H$18="Financiación del Terrorismo",$H$18="Corrupción en Trámites, OPAs y Consultas de Acceso a la Información Pública"),"No Aplica",'5. Valoración de Controles'!H20))</f>
        <v/>
      </c>
      <c r="R20" s="72" t="str">
        <f>IF($H$18="","",
IF(OR($H$18="Corrupción",$H$18="Lavado de Activos",$H$18="Financiación del Terrorismo",$H$18="Corrupción en Trámites, OPAs y Consultas de Acceso a la Información Pública"),'6.Valoración Control Corrupción'!E20,"No Aplica"))</f>
        <v/>
      </c>
      <c r="S20" s="72" t="str">
        <f>IF($H$18="","",
IF(OR($H$18="Corrupción",$H$18="Lavado de Activos",$H$18="Financiación del Terrorismo",$H$18="Corrupción en Trámites, OPAs y Consultas de Acceso a la Información Pública"),'6.Valoración Control Corrupción'!F20,"No Aplica"))</f>
        <v/>
      </c>
      <c r="T20" s="72" t="str">
        <f>IF($H$18="","",
IF(OR($H$18="Corrupción",$H$18="Lavado de Activos",$H$18="Financiación del Terrorismo",$H$18="Corrupción en Trámites, OPAs y Consultas de Acceso a la Información Pública"),'6.Valoración Control Corrupción'!G20,"No Aplica"))</f>
        <v/>
      </c>
      <c r="U20" s="72" t="str">
        <f>IF($H$18="","",
IF(OR($H$18="Corrupción",$H$18="Lavado de Activos",$H$18="Financiación del Terrorismo",$H$18="Corrupción en Trámites, OPAs y Consultas de Acceso a la Información Pública"),'6.Valoración Control Corrupción'!H20,"No Aplica"))</f>
        <v/>
      </c>
      <c r="V20" s="72" t="str">
        <f>IF($H$18="","",
IF(OR($H$18="Corrupción",$H$18="Lavado de Activos",$H$18="Financiación del Terrorismo",$H$18="Corrupción en Trámites, OPAs y Consultas de Acceso a la Información Pública"),'6.Valoración Control Corrupción'!I20,"No Aplica"))</f>
        <v/>
      </c>
      <c r="W20" s="72" t="str">
        <f>IF($H$18="","",
IF(OR($H$18="Corrupción",$H$18="Lavado de Activos",$H$18="Financiación del Terrorismo",$H$18="Corrupción en Trámites, OPAs y Consultas de Acceso a la Información Pública"),'6.Valoración Control Corrupción'!J20,"No Aplica"))</f>
        <v/>
      </c>
      <c r="X20" s="66" t="str">
        <f>IF($H$18="","",
IF(OR($H$18="Corrupción",$H$18="Lavado de Activos",$H$18="Financiación del Terrorismo",$H$18="Trámites, OPAs y Consultas de Acceso a la Información Pública"),"No Aplica",'5. Valoración de Controles'!I20))</f>
        <v/>
      </c>
      <c r="Y20" s="66" t="str">
        <f>IF($H$18="","",
IF(OR($H$18="Corrupción",$H$18="Lavado de Activos",$H$18="Financiación del Terrorismo",$H$18="Trámites, OPAs y Consultas de Acceso a la Información Pública"),"No Aplica",'5. Valoración de Controles'!J20))</f>
        <v/>
      </c>
      <c r="Z20" s="66" t="str">
        <f>IF($H$18="","",
IF(OR($H$18="Corrupción",$H$18="Lavado de Activos",$H$18="Financiación del Terrorismo",$H$18="Trámites, OPAs y Consultas de Acceso a la Información Pública"),"No Aplica",'5. Valoración de Controles'!K20))</f>
        <v/>
      </c>
      <c r="AA20" s="66" t="str">
        <f>IF($H$18="","",
IF(OR($H$18="Corrupción",$H$18="Lavado de Activos",$H$18="Financiación del Terrorismo",$H$18="Trámites, OPAs y Consultas de Acceso a la Información Pública"),"No Aplica",'5. Valoración de Controles'!L20))</f>
        <v/>
      </c>
      <c r="AB20" s="66" t="str">
        <f>IF($H$18="","",
IF(OR($H$18="Corrupción",$H$18="Lavado de Activos",$H$18="Financiación del Terrorismo",$H$18="Trámites, OPAs y Consultas de Acceso a la Información Pública"),"No Aplica",'5. Valoración de Controles'!M20))</f>
        <v/>
      </c>
      <c r="AC20" s="66" t="str">
        <f>IF($H$18="","",
IF(OR($H$18="Corrupción",$H$18="Lavado de Activos",$H$18="Financiación del Terrorismo",$H$18="Trámites, OPAs y Consultas de Acceso a la Información Pública"),"No Aplica",'5. Valoración de Controles'!N20))</f>
        <v/>
      </c>
      <c r="AD20" s="66" t="str">
        <f>IF($H$18="","",
IF(OR($H$18="Corrupción",$H$18="Lavado de Activos",$H$18="Financiación del Terrorismo",$H$18="Trámites, OPAs y Consultas de Acceso a la Información Pública"),"No Aplica",'5. Valoración de Controles'!O20))</f>
        <v/>
      </c>
      <c r="AE20" s="66" t="str">
        <f>IF($H$18="","",
IF(OR($H$18="Corrupción",$H$18="Lavado de Activos",$H$18="Financiación del Terrorismo",$H$18="Trámites, OPAs y Consultas de Acceso a la Información Pública"),"No Aplica",'5. Valoración de Controles'!P20))</f>
        <v/>
      </c>
      <c r="AF20" s="66" t="str">
        <f>IF($H$18="","",
IF(OR($H$18="Corrupción",$H$18="Lavado de Activos",$H$18="Financiación del Terrorismo",$H$18="Trámites, OPAs y Consultas de Acceso a la Información Pública"),"No Aplica",'5. Valoración de Controles'!Q20))</f>
        <v/>
      </c>
      <c r="AG20" s="73" t="str">
        <f>IF($H$18="","",
IF(OR($H$18="Corrupción",$H$18="Lavado de Activos",$H$18="Financiación del Terrorismo",$H$18="Corrupción en Trámites, OPAs y Consultas de Acceso a la Información Pública"),"No Aplica",'5. Valoración de Controles'!R20))</f>
        <v/>
      </c>
      <c r="AH20" s="109"/>
      <c r="AI20" s="177"/>
      <c r="AJ20" s="109"/>
      <c r="AK20" s="177"/>
      <c r="AL20" s="111"/>
      <c r="AM20" s="112"/>
      <c r="AN20" s="178"/>
      <c r="AO20" s="180"/>
      <c r="AP20" s="182"/>
      <c r="AQ20" s="184"/>
      <c r="AR20" s="182"/>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row>
    <row r="21" spans="1:73" ht="31.5" customHeight="1" x14ac:dyDescent="0.3">
      <c r="A21" s="113">
        <v>5</v>
      </c>
      <c r="B21" s="114" t="str">
        <f>'2. Identificación del Riesgo'!B21:B23</f>
        <v/>
      </c>
      <c r="C21" s="114" t="str">
        <f>IF('2. Identificación del Riesgo'!C21:C23="","",'2. Identificación del Riesgo'!C21:C23)</f>
        <v/>
      </c>
      <c r="D21" s="114" t="str">
        <f>IF('2. Identificación del Riesgo'!D21:D23="","",'2. Identificación del Riesgo'!D21:D23)</f>
        <v/>
      </c>
      <c r="E21" s="114" t="str">
        <f>IF('2. Identificación del Riesgo'!E21:E23="","",'2. Identificación del Riesgo'!E21:E23)</f>
        <v/>
      </c>
      <c r="F21" s="114" t="str">
        <f>IF('2. Identificación del Riesgo'!F21:F23="","",'2. Identificación del Riesgo'!F21:F23)</f>
        <v/>
      </c>
      <c r="G21" s="114" t="str">
        <f>IF('2. Identificación del Riesgo'!G21:G23="","",'2. Identificación del Riesgo'!G21:G23)</f>
        <v/>
      </c>
      <c r="H21" s="114" t="str">
        <f>IF('2. Identificación del Riesgo'!H21:H23="","",'2. Identificación del Riesgo'!H21:H23)</f>
        <v/>
      </c>
      <c r="I21" s="114" t="str">
        <f>IF('2. Identificación del Riesgo'!I21:I23="","",'2. Identificación del Riesgo'!I21:I23)</f>
        <v/>
      </c>
      <c r="J21" s="114" t="str">
        <f>IF('2. Identificación del Riesgo'!J21:J23="","",'2. Identificación del Riesgo'!J21:J23)</f>
        <v/>
      </c>
      <c r="K21" s="109" t="str">
        <f>'2. Identificación del Riesgo'!K21:K23</f>
        <v/>
      </c>
      <c r="L21" s="110" t="str">
        <f>'2. Identificación del Riesgo'!L21:L23</f>
        <v/>
      </c>
      <c r="M21" s="114" t="str">
        <f>IF(OR('2. Identificación del Riesgo'!H21:H23="Corrupción",'2. Identificación del Riesgo'!H21:H23="Lavado de Activos",'2. Identificación del Riesgo'!H21:H23="Financiación del Terrorismo",'2. Identificación del Riesgo'!H21:H23="Corrupción en Trámites, OPAs y Consultas de Acceso a la Información Pública"),"No Aplica",
IF('2. Identificación del Riesgo'!M21:M23="","",'2. Identificación del Riesgo'!M21:M23))</f>
        <v/>
      </c>
      <c r="N21" s="109" t="str">
        <f>'2. Identificación del Riesgo'!N21:N23</f>
        <v/>
      </c>
      <c r="O21" s="110" t="str">
        <f>'2. Identificación del Riesgo'!O21:O23</f>
        <v/>
      </c>
      <c r="P21" s="111" t="str">
        <f>'2. Identificación del Riesgo'!P21:P23</f>
        <v/>
      </c>
      <c r="Q21" s="72" t="str">
        <f>IF($H$21="","",
IF(OR($H$21="Corrupción",$H$21="Lavado de Activos",$H$21="Financiación del Terrorismo",$H$21="Corrupción en Trámites, OPAs y Consultas de Acceso a la Información Pública"),"No Aplica",'5. Valoración de Controles'!H21))</f>
        <v/>
      </c>
      <c r="R21" s="72" t="str">
        <f>IF($H$21="","",
IF(OR($H$21="Corrupción",$H$21="Lavado de Activos",$H$21="Financiación del Terrorismo",$H$21="Corrupción en Trámites, OPAs y Consultas de Acceso a la Información Pública"),'6.Valoración Control Corrupción'!E21,"No Aplica"))</f>
        <v/>
      </c>
      <c r="S21" s="72" t="str">
        <f>IF($H$21="","",
IF(OR($H$21="Corrupción",$H$21="Lavado de Activos",$H$21="Financiación del Terrorismo",$H$21="Corrupción en Trámites, OPAs y Consultas de Acceso a la Información Pública"),'6.Valoración Control Corrupción'!F21,"No Aplica"))</f>
        <v/>
      </c>
      <c r="T21" s="72" t="str">
        <f>IF($H$21="","",
IF(OR($H$21="Corrupción",$H$21="Lavado de Activos",$H$21="Financiación del Terrorismo",$H$21="Corrupción en Trámites, OPAs y Consultas de Acceso a la Información Pública"),'6.Valoración Control Corrupción'!G21,"No Aplica"))</f>
        <v/>
      </c>
      <c r="U21" s="72" t="str">
        <f>IF($H$21="","",
IF(OR($H$21="Corrupción",$H$21="Lavado de Activos",$H$21="Financiación del Terrorismo",$H$21="Corrupción en Trámites, OPAs y Consultas de Acceso a la Información Pública"),'6.Valoración Control Corrupción'!H21,"No Aplica"))</f>
        <v/>
      </c>
      <c r="V21" s="72" t="str">
        <f>IF($H$21="","",
IF(OR($H$21="Corrupción",$H$21="Lavado de Activos",$H$21="Financiación del Terrorismo",$H$21="Corrupción en Trámites, OPAs y Consultas de Acceso a la Información Pública"),'6.Valoración Control Corrupción'!I21,"No Aplica"))</f>
        <v/>
      </c>
      <c r="W21" s="72" t="str">
        <f>IF($H$21="","",
IF(OR($H$21="Corrupción",$H$21="Lavado de Activos",$H$21="Financiación del Terrorismo",$H$21="Corrupción en Trámites, OPAs y Consultas de Acceso a la Información Pública"),'6.Valoración Control Corrupción'!J21,"No Aplica"))</f>
        <v/>
      </c>
      <c r="X21" s="65" t="str">
        <f>IF($H$21="","",
IF(OR($H$21="Corrupción",$H$21="Lavado de Activos",$H$21="Financiación del Terrorismo",$H$21="Trámites, OPAs y Consultas de Acceso a la Información Pública"),"No Aplica",'5. Valoración de Controles'!I21))</f>
        <v/>
      </c>
      <c r="Y21" s="66" t="str">
        <f>IF($H$21="","",
IF(OR($H$21="Corrupción",$H$21="Lavado de Activos",$H$21="Financiación del Terrorismo",$H$21="Trámites, OPAs y Consultas de Acceso a la Información Pública"),"No Aplica",'5. Valoración de Controles'!J21))</f>
        <v/>
      </c>
      <c r="Z21" s="66" t="str">
        <f>IF($H$21="","",
IF(OR($H$21="Corrupción",$H$21="Lavado de Activos",$H$21="Financiación del Terrorismo",$H$21="Trámites, OPAs y Consultas de Acceso a la Información Pública"),"No Aplica",'5. Valoración de Controles'!K21))</f>
        <v/>
      </c>
      <c r="AA21" s="66" t="str">
        <f>IF($H$21="","",
IF(OR($H$21="Corrupción",$H$21="Lavado de Activos",$H$21="Financiación del Terrorismo",$H$21="Trámites, OPAs y Consultas de Acceso a la Información Pública"),"No Aplica",'5. Valoración de Controles'!L21))</f>
        <v/>
      </c>
      <c r="AB21" s="66" t="str">
        <f>IF($H$21="","",
IF(OR($H$21="Corrupción",$H$21="Lavado de Activos",$H$21="Financiación del Terrorismo",$H$21="Trámites, OPAs y Consultas de Acceso a la Información Pública"),"No Aplica",'5. Valoración de Controles'!M21))</f>
        <v/>
      </c>
      <c r="AC21" s="66" t="str">
        <f>IF($H$21="","",
IF(OR($H$21="Corrupción",$H$21="Lavado de Activos",$H$21="Financiación del Terrorismo",$H$21="Trámites, OPAs y Consultas de Acceso a la Información Pública"),"No Aplica",'5. Valoración de Controles'!N21))</f>
        <v/>
      </c>
      <c r="AD21" s="66" t="str">
        <f>IF($H$21="","",
IF(OR($H$21="Corrupción",$H$21="Lavado de Activos",$H$21="Financiación del Terrorismo",$H$21="Trámites, OPAs y Consultas de Acceso a la Información Pública"),"No Aplica",'5. Valoración de Controles'!O21))</f>
        <v/>
      </c>
      <c r="AE21" s="66" t="str">
        <f>IF($H$21="","",
IF(OR($H$21="Corrupción",$H$21="Lavado de Activos",$H$21="Financiación del Terrorismo",$H$21="Trámites, OPAs y Consultas de Acceso a la Información Pública"),"No Aplica",'5. Valoración de Controles'!P21))</f>
        <v/>
      </c>
      <c r="AF21" s="66" t="str">
        <f>IF($H$21="","",
IF(OR($H$21="Corrupción",$H$21="Lavado de Activos",$H$21="Financiación del Terrorismo",$H$21="Trámites, OPAs y Consultas de Acceso a la Información Pública"),"No Aplica",'5. Valoración de Controles'!Q21))</f>
        <v/>
      </c>
      <c r="AG21" s="73" t="str">
        <f>IF($H$21="","",
IF(OR($H$21="Corrupción",$H$21="Lavado de Activos",$H$21="Financiación del Terrorismo",$H$21="Corrupción en Trámites, OPAs y Consultas de Acceso a la Información Pública"),"No Aplica",'5. Valoración de Controles'!R21))</f>
        <v/>
      </c>
      <c r="AH21" s="109" t="str">
        <f>IF(H21="","",
IF(OR(H21="Corrupción",H21="Lavado de Activos",H21="Financiación del Terrorismo",H21="Corrupción en Trámites, OPAs y Consultas de Acceso a la Información Pública"),'6.Valoración Control Corrupción'!AB21:AB23,
IF(OR(H21&lt;&gt;"Corrupción",H21&lt;&gt;"Lavado de Activos",H21&lt;&gt;"Financiación del Terrorismo",H21&lt;&gt;"Corrupción en Trámites, OPAs y Consultas de Acceso a la Información Pública"),IF(AI21="","",
IF(AND(AI21&gt;0,AI21&lt;0.4),"Muy Baja",
IF(AND(AI21&gt;=0.4,AI21&lt;0.6),"Baja",
IF(AND(AI21&gt;=0.6,AI21&lt;0.8),"Media",
IF(AND(AI21&gt;=0.8,AI21&lt;1),"Alta",
IF(AI21&gt;=1,"Muy Alta","")))))))))</f>
        <v/>
      </c>
      <c r="AI21" s="176" t="str">
        <f>IF(H21="","",
IF(OR(H21="Corrupción",H21="Lavado de Activos",H21="Financiación del Terrorismo",H21="Corrupción en Trámites, OPAs y Consultas de Acceso a la Información Pública"),"No aplica",
IF(OR(H21&lt;&gt;"Corrupción",H21&lt;&gt;"Lavado de Activos",H21&lt;&gt;"Financiación del Terrorismo",H21&lt;&gt;"Corrupción en Trámites, OPAs y Consultas de Acceso a la Información Pública"),
IF('5. Valoración de Controles'!U23&gt;0,'5. Valoración de Controles'!U23,
IF('5. Valoración de Controles'!U22&gt;0,'5. Valoración de Controles'!U22,
IF('5. Valoración de Controles'!U21&gt;0,'5. Valoración de Controles'!U21,L21))))))</f>
        <v/>
      </c>
      <c r="AJ21" s="109" t="str">
        <f>IF(H21="","",
IF(OR(H21="Corrupción",H21="Lavado de Activos",H21="Financiación del Terrorismo",H21="Corrupción en Trámites, OPAs y Consultas de Acceso a la Información Pública"),'3. Impacto Riesgo de Corrupción'!Z21:Z23,
IF(OR(H21&lt;&gt;"Corrupción",H21&lt;&gt;"Lavado de Activos",H21&lt;&gt;"Financiación del Terrorismo",H21&lt;&gt;"Corrupción en Trámites, OPAs y Consultas de Acceso a la Información Pública"),
IF(AK21="","",
IF(AND(AK21&gt;0,AK21&lt;0.4),"Leve",
IF(AND(AK21&gt;=0.4,AK21&lt;0.6),"Menor",
IF(AND(AK21&gt;=0.6,AK21&lt;0.8),"Moderado",
IF(AND(AK21&gt;=0.8,AK21&lt;1),"Mayor",
IF(AK21&gt;=1,"Catastrófico","")))))))))</f>
        <v/>
      </c>
      <c r="AK21" s="176" t="str">
        <f>IF(H21="","",
IF(OR(H21="Corrupción",H21="Lavado de Activos",H21="Financiación del Terrorismo",H21="Corrupción en Trámites, OPAs y Consultas de Acceso a la Información Pública"),"No aplica",
IF(OR(H21&lt;&gt;"Corrupción",H21&lt;&gt;"Lavado de Activos",H21&lt;&gt;"Financiación del Terrorismo",H21&lt;&gt;"Corrupción en Trámites, OPAs y Consultas de Acceso a la Información Pública"),
IF('5. Valoración de Controles'!V23&gt;0,'5. Valoración de Controles'!V23,
IF('5. Valoración de Controles'!V22&gt;0,'5. Valoración de Controles'!V22,
IF('5. Valoración de Controles'!V21&gt;0,'5. Valoración de Controles'!V21,O21))))))</f>
        <v/>
      </c>
      <c r="AL21" s="111" t="str">
        <f t="shared" ref="AL21" si="9">IF(AND(AH21="Muy Alta",OR(AJ21="Leve",AJ21="Menor",AJ21="Moderado",AJ21="Mayor")),"Alto",
IF(AND(AH21="Alta",OR(AJ21="Leve",AJ21="Menor")),"Moderado",
IF(AND(AH21="Alta",OR(AJ21="Moderado",AJ21="Mayor")),"Alto",
IF(AND(AH21="Media",OR(AJ21="Leve",AJ21="Menor",AJ21="Moderado")),"Moderado",
IF(AND(AH21="Media",OR(AJ21="Mayor")),"Alto",
IF(AND(AH21="Baja",OR(AJ21="Leve")),"Bajo",
IF(AND(OR(AH21="Baja",AH21="Improbable"),OR(AJ21="Menor",AJ21="Moderado")),"Moderado",
IF(AND(OR(AH21="Baja",AH21="Improbable"),AJ21="Mayor"),"Alto",
IF(AND(AH21="Muy Baja",OR(AJ21="Leve",AJ21="Menor")),"Bajo",
IF(AND(OR(AH21="Muy Baja",AH21="Rara vez"),OR(AJ21="Moderado")),"Moderado",
IF(AND(OR(AH21="Muy Baja",AH21="Rara vez"),AJ21="Mayor"),"Alto",
IF(AND(OR(AH21="Casi seguro",AH21="Probable",AH21="Posible"),AJ21="Mayor"),"Extremo",
IF(AND(AH21="Casi seguro",AJ21="Moderado"),"Extremo",
IF(AND(OR(AH21="Probable",AH21="Posible"),OR(AJ21="Moderado")),"Alto",
IF(AJ21="Catastrófico","Extremo","")))))))))))))))</f>
        <v/>
      </c>
      <c r="AM21" s="112"/>
      <c r="AN21" s="156" t="str">
        <f t="shared" ref="AN21" si="10">IF(AM21="Reducir (Mitigar)","Debe establecer el plan de acción a implementar para mitigar el nivel del riesgo",
IF(AM21="Reducir (Transferir)","No amerita plan de acción. Debe tercerizar la actividad que genera este riesgo o adquirir polizas para evitar responsabilidad economica, sin embargo mantiene la responsabilidad reputacional",
IF(AM21="Aceptar","No amerita plan de acción. Asuma las consecuencias de la materialización del riesgo",
IF(AM21="Evitar","No amerita plan de acción. No ejecute la actividad que genera el riesgo",
IF(AM21="Reducir","Debe establecer el plan de acción a implementar para mitigar el nivel del riesgo",
IF(AM21="Compartir","No amerita plan de acción. Comparta el riesgo con una parte interesada que pueda gestionarlo con mas eficacia",""))))))</f>
        <v/>
      </c>
      <c r="AO21" s="179"/>
      <c r="AP21" s="181"/>
      <c r="AQ21" s="183" t="str">
        <f t="shared" ref="AQ21" si="11">IF(AO21="","","∑ Peso porcentual de cada acción definida")</f>
        <v/>
      </c>
      <c r="AR21" s="115"/>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row>
    <row r="22" spans="1:73" ht="31.5" customHeight="1" x14ac:dyDescent="0.3">
      <c r="A22" s="113"/>
      <c r="B22" s="114"/>
      <c r="C22" s="114"/>
      <c r="D22" s="114"/>
      <c r="E22" s="114"/>
      <c r="F22" s="114"/>
      <c r="G22" s="114"/>
      <c r="H22" s="114"/>
      <c r="I22" s="114"/>
      <c r="J22" s="114"/>
      <c r="K22" s="109"/>
      <c r="L22" s="110"/>
      <c r="M22" s="114"/>
      <c r="N22" s="109"/>
      <c r="O22" s="110"/>
      <c r="P22" s="111"/>
      <c r="Q22" s="72" t="str">
        <f>IF($H$21="","",
IF(OR($H$21="Corrupción",$H$21="Lavado de Activos",$H$21="Financiación del Terrorismo",$H$21="Corrupción en Trámites, OPAs y Consultas de Acceso a la Información Pública"),"No Aplica",'5. Valoración de Controles'!H22))</f>
        <v/>
      </c>
      <c r="R22" s="72" t="str">
        <f>IF($H$21="","",
IF(OR($H$21="Corrupción",$H$21="Lavado de Activos",$H$21="Financiación del Terrorismo",$H$21="Corrupción en Trámites, OPAs y Consultas de Acceso a la Información Pública"),'6.Valoración Control Corrupción'!E22,"No Aplica"))</f>
        <v/>
      </c>
      <c r="S22" s="72" t="str">
        <f>IF($H$21="","",
IF(OR($H$21="Corrupción",$H$21="Lavado de Activos",$H$21="Financiación del Terrorismo",$H$21="Corrupción en Trámites, OPAs y Consultas de Acceso a la Información Pública"),'6.Valoración Control Corrupción'!F22,"No Aplica"))</f>
        <v/>
      </c>
      <c r="T22" s="72" t="str">
        <f>IF($H$21="","",
IF(OR($H$21="Corrupción",$H$21="Lavado de Activos",$H$21="Financiación del Terrorismo",$H$21="Corrupción en Trámites, OPAs y Consultas de Acceso a la Información Pública"),'6.Valoración Control Corrupción'!G22,"No Aplica"))</f>
        <v/>
      </c>
      <c r="U22" s="72" t="str">
        <f>IF($H$21="","",
IF(OR($H$21="Corrupción",$H$21="Lavado de Activos",$H$21="Financiación del Terrorismo",$H$21="Corrupción en Trámites, OPAs y Consultas de Acceso a la Información Pública"),'6.Valoración Control Corrupción'!H22,"No Aplica"))</f>
        <v/>
      </c>
      <c r="V22" s="72" t="str">
        <f>IF($H$21="","",
IF(OR($H$21="Corrupción",$H$21="Lavado de Activos",$H$21="Financiación del Terrorismo",$H$21="Corrupción en Trámites, OPAs y Consultas de Acceso a la Información Pública"),'6.Valoración Control Corrupción'!I22,"No Aplica"))</f>
        <v/>
      </c>
      <c r="W22" s="72" t="str">
        <f>IF($H$21="","",
IF(OR($H$21="Corrupción",$H$21="Lavado de Activos",$H$21="Financiación del Terrorismo",$H$21="Corrupción en Trámites, OPAs y Consultas de Acceso a la Información Pública"),'6.Valoración Control Corrupción'!J22,"No Aplica"))</f>
        <v/>
      </c>
      <c r="X22" s="66" t="str">
        <f>IF($H$21="","",
IF(OR($H$21="Corrupción",$H$21="Lavado de Activos",$H$21="Financiación del Terrorismo",$H$21="Trámites, OPAs y Consultas de Acceso a la Información Pública"),"No Aplica",'5. Valoración de Controles'!I22))</f>
        <v/>
      </c>
      <c r="Y22" s="66" t="str">
        <f>IF($H$21="","",
IF(OR($H$21="Corrupción",$H$21="Lavado de Activos",$H$21="Financiación del Terrorismo",$H$21="Trámites, OPAs y Consultas de Acceso a la Información Pública"),"No Aplica",'5. Valoración de Controles'!J22))</f>
        <v/>
      </c>
      <c r="Z22" s="66" t="str">
        <f>IF($H$21="","",
IF(OR($H$21="Corrupción",$H$21="Lavado de Activos",$H$21="Financiación del Terrorismo",$H$21="Trámites, OPAs y Consultas de Acceso a la Información Pública"),"No Aplica",'5. Valoración de Controles'!K22))</f>
        <v/>
      </c>
      <c r="AA22" s="66" t="str">
        <f>IF($H$21="","",
IF(OR($H$21="Corrupción",$H$21="Lavado de Activos",$H$21="Financiación del Terrorismo",$H$21="Trámites, OPAs y Consultas de Acceso a la Información Pública"),"No Aplica",'5. Valoración de Controles'!L22))</f>
        <v/>
      </c>
      <c r="AB22" s="66" t="str">
        <f>IF($H$21="","",
IF(OR($H$21="Corrupción",$H$21="Lavado de Activos",$H$21="Financiación del Terrorismo",$H$21="Trámites, OPAs y Consultas de Acceso a la Información Pública"),"No Aplica",'5. Valoración de Controles'!M22))</f>
        <v/>
      </c>
      <c r="AC22" s="66" t="str">
        <f>IF($H$21="","",
IF(OR($H$21="Corrupción",$H$21="Lavado de Activos",$H$21="Financiación del Terrorismo",$H$21="Trámites, OPAs y Consultas de Acceso a la Información Pública"),"No Aplica",'5. Valoración de Controles'!N22))</f>
        <v/>
      </c>
      <c r="AD22" s="66" t="str">
        <f>IF($H$21="","",
IF(OR($H$21="Corrupción",$H$21="Lavado de Activos",$H$21="Financiación del Terrorismo",$H$21="Trámites, OPAs y Consultas de Acceso a la Información Pública"),"No Aplica",'5. Valoración de Controles'!O22))</f>
        <v/>
      </c>
      <c r="AE22" s="66" t="str">
        <f>IF($H$21="","",
IF(OR($H$21="Corrupción",$H$21="Lavado de Activos",$H$21="Financiación del Terrorismo",$H$21="Trámites, OPAs y Consultas de Acceso a la Información Pública"),"No Aplica",'5. Valoración de Controles'!P22))</f>
        <v/>
      </c>
      <c r="AF22" s="66" t="str">
        <f>IF($H$21="","",
IF(OR($H$21="Corrupción",$H$21="Lavado de Activos",$H$21="Financiación del Terrorismo",$H$21="Trámites, OPAs y Consultas de Acceso a la Información Pública"),"No Aplica",'5. Valoración de Controles'!Q22))</f>
        <v/>
      </c>
      <c r="AG22" s="73" t="str">
        <f>IF($H$21="","",
IF(OR($H$21="Corrupción",$H$21="Lavado de Activos",$H$21="Financiación del Terrorismo",$H$21="Corrupción en Trámites, OPAs y Consultas de Acceso a la Información Pública"),"No Aplica",'5. Valoración de Controles'!R22))</f>
        <v/>
      </c>
      <c r="AH22" s="109"/>
      <c r="AI22" s="177"/>
      <c r="AJ22" s="109"/>
      <c r="AK22" s="177"/>
      <c r="AL22" s="111"/>
      <c r="AM22" s="112"/>
      <c r="AN22" s="178"/>
      <c r="AO22" s="180"/>
      <c r="AP22" s="182"/>
      <c r="AQ22" s="184"/>
      <c r="AR22" s="182"/>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row>
    <row r="23" spans="1:73" ht="31.5" customHeight="1" x14ac:dyDescent="0.3">
      <c r="A23" s="113"/>
      <c r="B23" s="114"/>
      <c r="C23" s="114"/>
      <c r="D23" s="114"/>
      <c r="E23" s="114"/>
      <c r="F23" s="114"/>
      <c r="G23" s="114"/>
      <c r="H23" s="114"/>
      <c r="I23" s="114"/>
      <c r="J23" s="114"/>
      <c r="K23" s="109"/>
      <c r="L23" s="110"/>
      <c r="M23" s="114"/>
      <c r="N23" s="109"/>
      <c r="O23" s="110"/>
      <c r="P23" s="111"/>
      <c r="Q23" s="72" t="str">
        <f>IF($H$21="","",
IF(OR($H$21="Corrupción",$H$21="Lavado de Activos",$H$21="Financiación del Terrorismo",$H$21="Corrupción en Trámites, OPAs y Consultas de Acceso a la Información Pública"),"No Aplica",'5. Valoración de Controles'!H23))</f>
        <v/>
      </c>
      <c r="R23" s="72" t="str">
        <f>IF($H$21="","",
IF(OR($H$21="Corrupción",$H$21="Lavado de Activos",$H$21="Financiación del Terrorismo",$H$21="Corrupción en Trámites, OPAs y Consultas de Acceso a la Información Pública"),'6.Valoración Control Corrupción'!E23,"No Aplica"))</f>
        <v/>
      </c>
      <c r="S23" s="72" t="str">
        <f>IF($H$21="","",
IF(OR($H$21="Corrupción",$H$21="Lavado de Activos",$H$21="Financiación del Terrorismo",$H$21="Corrupción en Trámites, OPAs y Consultas de Acceso a la Información Pública"),'6.Valoración Control Corrupción'!F23,"No Aplica"))</f>
        <v/>
      </c>
      <c r="T23" s="72" t="str">
        <f>IF($H$21="","",
IF(OR($H$21="Corrupción",$H$21="Lavado de Activos",$H$21="Financiación del Terrorismo",$H$21="Corrupción en Trámites, OPAs y Consultas de Acceso a la Información Pública"),'6.Valoración Control Corrupción'!G23,"No Aplica"))</f>
        <v/>
      </c>
      <c r="U23" s="72" t="str">
        <f>IF($H$21="","",
IF(OR($H$21="Corrupción",$H$21="Lavado de Activos",$H$21="Financiación del Terrorismo",$H$21="Corrupción en Trámites, OPAs y Consultas de Acceso a la Información Pública"),'6.Valoración Control Corrupción'!H23,"No Aplica"))</f>
        <v/>
      </c>
      <c r="V23" s="72" t="str">
        <f>IF($H$21="","",
IF(OR($H$21="Corrupción",$H$21="Lavado de Activos",$H$21="Financiación del Terrorismo",$H$21="Corrupción en Trámites, OPAs y Consultas de Acceso a la Información Pública"),'6.Valoración Control Corrupción'!I23,"No Aplica"))</f>
        <v/>
      </c>
      <c r="W23" s="72" t="str">
        <f>IF($H$21="","",
IF(OR($H$21="Corrupción",$H$21="Lavado de Activos",$H$21="Financiación del Terrorismo",$H$21="Corrupción en Trámites, OPAs y Consultas de Acceso a la Información Pública"),'6.Valoración Control Corrupción'!J23,"No Aplica"))</f>
        <v/>
      </c>
      <c r="X23" s="66" t="str">
        <f>IF($H$21="","",
IF(OR($H$21="Corrupción",$H$21="Lavado de Activos",$H$21="Financiación del Terrorismo",$H$21="Trámites, OPAs y Consultas de Acceso a la Información Pública"),"No Aplica",'5. Valoración de Controles'!I23))</f>
        <v/>
      </c>
      <c r="Y23" s="66" t="str">
        <f>IF($H$21="","",
IF(OR($H$21="Corrupción",$H$21="Lavado de Activos",$H$21="Financiación del Terrorismo",$H$21="Trámites, OPAs y Consultas de Acceso a la Información Pública"),"No Aplica",'5. Valoración de Controles'!J23))</f>
        <v/>
      </c>
      <c r="Z23" s="66" t="str">
        <f>IF($H$21="","",
IF(OR($H$21="Corrupción",$H$21="Lavado de Activos",$H$21="Financiación del Terrorismo",$H$21="Trámites, OPAs y Consultas de Acceso a la Información Pública"),"No Aplica",'5. Valoración de Controles'!K23))</f>
        <v/>
      </c>
      <c r="AA23" s="66" t="str">
        <f>IF($H$21="","",
IF(OR($H$21="Corrupción",$H$21="Lavado de Activos",$H$21="Financiación del Terrorismo",$H$21="Trámites, OPAs y Consultas de Acceso a la Información Pública"),"No Aplica",'5. Valoración de Controles'!L23))</f>
        <v/>
      </c>
      <c r="AB23" s="66" t="str">
        <f>IF($H$21="","",
IF(OR($H$21="Corrupción",$H$21="Lavado de Activos",$H$21="Financiación del Terrorismo",$H$21="Trámites, OPAs y Consultas de Acceso a la Información Pública"),"No Aplica",'5. Valoración de Controles'!M23))</f>
        <v/>
      </c>
      <c r="AC23" s="66" t="str">
        <f>IF($H$21="","",
IF(OR($H$21="Corrupción",$H$21="Lavado de Activos",$H$21="Financiación del Terrorismo",$H$21="Trámites, OPAs y Consultas de Acceso a la Información Pública"),"No Aplica",'5. Valoración de Controles'!N23))</f>
        <v/>
      </c>
      <c r="AD23" s="66" t="str">
        <f>IF($H$21="","",
IF(OR($H$21="Corrupción",$H$21="Lavado de Activos",$H$21="Financiación del Terrorismo",$H$21="Trámites, OPAs y Consultas de Acceso a la Información Pública"),"No Aplica",'5. Valoración de Controles'!O23))</f>
        <v/>
      </c>
      <c r="AE23" s="66" t="str">
        <f>IF($H$21="","",
IF(OR($H$21="Corrupción",$H$21="Lavado de Activos",$H$21="Financiación del Terrorismo",$H$21="Trámites, OPAs y Consultas de Acceso a la Información Pública"),"No Aplica",'5. Valoración de Controles'!P23))</f>
        <v/>
      </c>
      <c r="AF23" s="66" t="str">
        <f>IF($H$21="","",
IF(OR($H$21="Corrupción",$H$21="Lavado de Activos",$H$21="Financiación del Terrorismo",$H$21="Trámites, OPAs y Consultas de Acceso a la Información Pública"),"No Aplica",'5. Valoración de Controles'!Q23))</f>
        <v/>
      </c>
      <c r="AG23" s="73" t="str">
        <f>IF($H$21="","",
IF(OR($H$21="Corrupción",$H$21="Lavado de Activos",$H$21="Financiación del Terrorismo",$H$21="Corrupción en Trámites, OPAs y Consultas de Acceso a la Información Pública"),"No Aplica",'5. Valoración de Controles'!R23))</f>
        <v/>
      </c>
      <c r="AH23" s="109"/>
      <c r="AI23" s="177"/>
      <c r="AJ23" s="109"/>
      <c r="AK23" s="177"/>
      <c r="AL23" s="111"/>
      <c r="AM23" s="112"/>
      <c r="AN23" s="178"/>
      <c r="AO23" s="180"/>
      <c r="AP23" s="182"/>
      <c r="AQ23" s="184"/>
      <c r="AR23" s="182"/>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row>
    <row r="24" spans="1:73" ht="31.5" customHeight="1" x14ac:dyDescent="0.3">
      <c r="A24" s="113">
        <v>6</v>
      </c>
      <c r="B24" s="114" t="str">
        <f>'2. Identificación del Riesgo'!B24:B26</f>
        <v/>
      </c>
      <c r="C24" s="114" t="str">
        <f>IF('2. Identificación del Riesgo'!C24:C26="","",'2. Identificación del Riesgo'!C24:C26)</f>
        <v/>
      </c>
      <c r="D24" s="114" t="str">
        <f>IF('2. Identificación del Riesgo'!D24:D26="","",'2. Identificación del Riesgo'!D24:D26)</f>
        <v/>
      </c>
      <c r="E24" s="114" t="str">
        <f>IF('2. Identificación del Riesgo'!E24:E26="","",'2. Identificación del Riesgo'!E24:E26)</f>
        <v/>
      </c>
      <c r="F24" s="114" t="str">
        <f>IF('2. Identificación del Riesgo'!F24:F26="","",'2. Identificación del Riesgo'!F24:F26)</f>
        <v/>
      </c>
      <c r="G24" s="114" t="str">
        <f>IF('2. Identificación del Riesgo'!G24:G26="","",'2. Identificación del Riesgo'!G24:G26)</f>
        <v/>
      </c>
      <c r="H24" s="114" t="str">
        <f>IF('2. Identificación del Riesgo'!H24:H26="","",'2. Identificación del Riesgo'!H24:H26)</f>
        <v/>
      </c>
      <c r="I24" s="114" t="str">
        <f>IF('2. Identificación del Riesgo'!I24:I26="","",'2. Identificación del Riesgo'!I24:I26)</f>
        <v/>
      </c>
      <c r="J24" s="114" t="str">
        <f>IF('2. Identificación del Riesgo'!J24:J26="","",'2. Identificación del Riesgo'!J24:J26)</f>
        <v/>
      </c>
      <c r="K24" s="109" t="str">
        <f>'2. Identificación del Riesgo'!K24:K26</f>
        <v/>
      </c>
      <c r="L24" s="110" t="str">
        <f>'2. Identificación del Riesgo'!L24:L26</f>
        <v/>
      </c>
      <c r="M24" s="114" t="str">
        <f>IF(OR('2. Identificación del Riesgo'!H24:H26="Corrupción",'2. Identificación del Riesgo'!H24:H26="Lavado de Activos",'2. Identificación del Riesgo'!H24:H26="Financiación del Terrorismo",'2. Identificación del Riesgo'!H24:H26="Corrupción en Trámites, OPAs y Consultas de Acceso a la Información Pública"),"No Aplica",
IF('2. Identificación del Riesgo'!M24:M26="","",'2. Identificación del Riesgo'!M24:M26))</f>
        <v/>
      </c>
      <c r="N24" s="109" t="str">
        <f>'2. Identificación del Riesgo'!N24:N26</f>
        <v/>
      </c>
      <c r="O24" s="110" t="str">
        <f>'2. Identificación del Riesgo'!O24:O26</f>
        <v/>
      </c>
      <c r="P24" s="111" t="str">
        <f>'2. Identificación del Riesgo'!P24:P26</f>
        <v/>
      </c>
      <c r="Q24" s="72" t="str">
        <f>IF($H$24="","",
IF(OR($H$24="Corrupción",$H$24="Lavado de Activos",$H$24="Financiación del Terrorismo",$H$24="Corrupción en Trámites, OPAs y Consultas de Acceso a la Información Pública"),"No Aplica",'5. Valoración de Controles'!H24))</f>
        <v/>
      </c>
      <c r="R24" s="72" t="str">
        <f>IF($H$24="","",
IF(OR($H$24="Corrupción",$H$24="Lavado de Activos",$H$24="Financiación del Terrorismo",$H$24="Corrupción en Trámites, OPAs y Consultas de Acceso a la Información Pública"),'6.Valoración Control Corrupción'!E24,"No Aplica"))</f>
        <v/>
      </c>
      <c r="S24" s="72" t="str">
        <f>IF($H$24="","",
IF(OR($H$24="Corrupción",$H$24="Lavado de Activos",$H$24="Financiación del Terrorismo",$H$24="Corrupción en Trámites, OPAs y Consultas de Acceso a la Información Pública"),'6.Valoración Control Corrupción'!F24,"No Aplica"))</f>
        <v/>
      </c>
      <c r="T24" s="72" t="str">
        <f>IF($H$24="","",
IF(OR($H$24="Corrupción",$H$24="Lavado de Activos",$H$24="Financiación del Terrorismo",$H$24="Corrupción en Trámites, OPAs y Consultas de Acceso a la Información Pública"),'6.Valoración Control Corrupción'!G24,"No Aplica"))</f>
        <v/>
      </c>
      <c r="U24" s="72" t="str">
        <f>IF($H$24="","",
IF(OR($H$24="Corrupción",$H$24="Lavado de Activos",$H$24="Financiación del Terrorismo",$H$24="Corrupción en Trámites, OPAs y Consultas de Acceso a la Información Pública"),'6.Valoración Control Corrupción'!H24,"No Aplica"))</f>
        <v/>
      </c>
      <c r="V24" s="72" t="str">
        <f>IF($H$24="","",
IF(OR($H$24="Corrupción",$H$24="Lavado de Activos",$H$24="Financiación del Terrorismo",$H$24="Corrupción en Trámites, OPAs y Consultas de Acceso a la Información Pública"),'6.Valoración Control Corrupción'!I24,"No Aplica"))</f>
        <v/>
      </c>
      <c r="W24" s="72" t="str">
        <f>IF($H$24="","",
IF(OR($H$24="Corrupción",$H$24="Lavado de Activos",$H$24="Financiación del Terrorismo",$H$24="Corrupción en Trámites, OPAs y Consultas de Acceso a la Información Pública"),'6.Valoración Control Corrupción'!J24,"No Aplica"))</f>
        <v/>
      </c>
      <c r="X24" s="65" t="str">
        <f>IF($H$24="","",
IF(OR($H$24="Corrupción",$H$24="Lavado de Activos",$H$24="Financiación del Terrorismo",$H$24="Trámites, OPAs y Consultas de Acceso a la Información Pública"),"No Aplica",'5. Valoración de Controles'!I24))</f>
        <v/>
      </c>
      <c r="Y24" s="66" t="str">
        <f>IF($H$24="","",
IF(OR($H$24="Corrupción",$H$24="Lavado de Activos",$H$24="Financiación del Terrorismo",$H$24="Trámites, OPAs y Consultas de Acceso a la Información Pública"),"No Aplica",'5. Valoración de Controles'!J24))</f>
        <v/>
      </c>
      <c r="Z24" s="66" t="str">
        <f>IF($H$24="","",
IF(OR($H$24="Corrupción",$H$24="Lavado de Activos",$H$24="Financiación del Terrorismo",$H$24="Trámites, OPAs y Consultas de Acceso a la Información Pública"),"No Aplica",'5. Valoración de Controles'!K24))</f>
        <v/>
      </c>
      <c r="AA24" s="66" t="str">
        <f>IF($H$24="","",
IF(OR($H$24="Corrupción",$H$24="Lavado de Activos",$H$24="Financiación del Terrorismo",$H$24="Trámites, OPAs y Consultas de Acceso a la Información Pública"),"No Aplica",'5. Valoración de Controles'!L24))</f>
        <v/>
      </c>
      <c r="AB24" s="66" t="str">
        <f>IF($H$24="","",
IF(OR($H$24="Corrupción",$H$24="Lavado de Activos",$H$24="Financiación del Terrorismo",$H$24="Trámites, OPAs y Consultas de Acceso a la Información Pública"),"No Aplica",'5. Valoración de Controles'!M24))</f>
        <v/>
      </c>
      <c r="AC24" s="66" t="str">
        <f>IF($H$24="","",
IF(OR($H$24="Corrupción",$H$24="Lavado de Activos",$H$24="Financiación del Terrorismo",$H$24="Trámites, OPAs y Consultas de Acceso a la Información Pública"),"No Aplica",'5. Valoración de Controles'!N24))</f>
        <v/>
      </c>
      <c r="AD24" s="66" t="str">
        <f>IF($H$24="","",
IF(OR($H$24="Corrupción",$H$24="Lavado de Activos",$H$24="Financiación del Terrorismo",$H$24="Trámites, OPAs y Consultas de Acceso a la Información Pública"),"No Aplica",'5. Valoración de Controles'!O24))</f>
        <v/>
      </c>
      <c r="AE24" s="66" t="str">
        <f>IF($H$24="","",
IF(OR($H$24="Corrupción",$H$24="Lavado de Activos",$H$24="Financiación del Terrorismo",$H$24="Trámites, OPAs y Consultas de Acceso a la Información Pública"),"No Aplica",'5. Valoración de Controles'!P24))</f>
        <v/>
      </c>
      <c r="AF24" s="66" t="str">
        <f>IF($H$24="","",
IF(OR($H$24="Corrupción",$H$24="Lavado de Activos",$H$24="Financiación del Terrorismo",$H$24="Trámites, OPAs y Consultas de Acceso a la Información Pública"),"No Aplica",'5. Valoración de Controles'!Q24))</f>
        <v/>
      </c>
      <c r="AG24" s="73" t="str">
        <f>IF($H$24="","",
IF(OR($H$24="Corrupción",$H$24="Lavado de Activos",$H$24="Financiación del Terrorismo",$H$24="Corrupción en Trámites, OPAs y Consultas de Acceso a la Información Pública"),"No Aplica",'5. Valoración de Controles'!R24))</f>
        <v/>
      </c>
      <c r="AH24" s="109" t="str">
        <f>IF(H24="","",
IF(OR(H24="Corrupción",H24="Lavado de Activos",H24="Financiación del Terrorismo",H24="Corrupción en Trámites, OPAs y Consultas de Acceso a la Información Pública"),'6.Valoración Control Corrupción'!AB24:AB26,
IF(OR(H24&lt;&gt;"Corrupción",H24&lt;&gt;"Lavado de Activos",H24&lt;&gt;"Financiación del Terrorismo",H24&lt;&gt;"Corrupción en Trámites, OPAs y Consultas de Acceso a la Información Pública"),IF(AI24="","",
IF(AND(AI24&gt;0,AI24&lt;0.4),"Muy Baja",
IF(AND(AI24&gt;=0.4,AI24&lt;0.6),"Baja",
IF(AND(AI24&gt;=0.6,AI24&lt;0.8),"Media",
IF(AND(AI24&gt;=0.8,AI24&lt;1),"Alta",
IF(AI24&gt;=1,"Muy Alta","")))))))))</f>
        <v/>
      </c>
      <c r="AI24" s="176" t="str">
        <f>IF(H24="","",
IF(OR(H24="Corrupción",H24="Lavado de Activos",H24="Financiación del Terrorismo",H24="Corrupción en Trámites, OPAs y Consultas de Acceso a la Información Pública"),"No aplica",
IF(OR(H24&lt;&gt;"Corrupción",H24&lt;&gt;"Lavado de Activos",H24&lt;&gt;"Financiación del Terrorismo",H24&lt;&gt;"Corrupción en Trámites, OPAs y Consultas de Acceso a la Información Pública"),
IF('5. Valoración de Controles'!U26&gt;0,'5. Valoración de Controles'!U26,
IF('5. Valoración de Controles'!U25&gt;0,'5. Valoración de Controles'!U25,
IF('5. Valoración de Controles'!U24&gt;0,'5. Valoración de Controles'!U24,L24))))))</f>
        <v/>
      </c>
      <c r="AJ24" s="109" t="str">
        <f>IF(H24="","",
IF(OR(H24="Corrupción",H24="Lavado de Activos",H24="Financiación del Terrorismo",H24="Corrupción en Trámites, OPAs y Consultas de Acceso a la Información Pública"),'3. Impacto Riesgo de Corrupción'!Z24:Z26,
IF(OR(H24&lt;&gt;"Corrupción",H24&lt;&gt;"Lavado de Activos",H24&lt;&gt;"Financiación del Terrorismo",H24&lt;&gt;"Corrupción en Trámites, OPAs y Consultas de Acceso a la Información Pública"),
IF(AK24="","",
IF(AND(AK24&gt;0,AK24&lt;0.4),"Leve",
IF(AND(AK24&gt;=0.4,AK24&lt;0.6),"Menor",
IF(AND(AK24&gt;=0.6,AK24&lt;0.8),"Moderado",
IF(AND(AK24&gt;=0.8,AK24&lt;1),"Mayor",
IF(AK24&gt;=1,"Catastrófico","")))))))))</f>
        <v/>
      </c>
      <c r="AK24" s="176" t="str">
        <f>IF(H24="","",
IF(OR(H24="Corrupción",H24="Lavado de Activos",H24="Financiación del Terrorismo",H24="Corrupción en Trámites, OPAs y Consultas de Acceso a la Información Pública"),"No aplica",
IF(OR(H24&lt;&gt;"Corrupción",H24&lt;&gt;"Lavado de Activos",H24&lt;&gt;"Financiación del Terrorismo",H24&lt;&gt;"Corrupción en Trámites, OPAs y Consultas de Acceso a la Información Pública"),
IF('5. Valoración de Controles'!V26&gt;0,'5. Valoración de Controles'!V26,
IF('5. Valoración de Controles'!V25&gt;0,'5. Valoración de Controles'!V25,
IF('5. Valoración de Controles'!V24&gt;0,'5. Valoración de Controles'!V24,O24))))))</f>
        <v/>
      </c>
      <c r="AL24" s="111" t="str">
        <f t="shared" ref="AL24" si="12">IF(AND(AH24="Muy Alta",OR(AJ24="Leve",AJ24="Menor",AJ24="Moderado",AJ24="Mayor")),"Alto",
IF(AND(AH24="Alta",OR(AJ24="Leve",AJ24="Menor")),"Moderado",
IF(AND(AH24="Alta",OR(AJ24="Moderado",AJ24="Mayor")),"Alto",
IF(AND(AH24="Media",OR(AJ24="Leve",AJ24="Menor",AJ24="Moderado")),"Moderado",
IF(AND(AH24="Media",OR(AJ24="Mayor")),"Alto",
IF(AND(AH24="Baja",OR(AJ24="Leve")),"Bajo",
IF(AND(OR(AH24="Baja",AH24="Improbable"),OR(AJ24="Menor",AJ24="Moderado")),"Moderado",
IF(AND(OR(AH24="Baja",AH24="Improbable"),AJ24="Mayor"),"Alto",
IF(AND(AH24="Muy Baja",OR(AJ24="Leve",AJ24="Menor")),"Bajo",
IF(AND(OR(AH24="Muy Baja",AH24="Rara vez"),OR(AJ24="Moderado")),"Moderado",
IF(AND(OR(AH24="Muy Baja",AH24="Rara vez"),AJ24="Mayor"),"Alto",
IF(AND(OR(AH24="Casi seguro",AH24="Probable",AH24="Posible"),AJ24="Mayor"),"Extremo",
IF(AND(AH24="Casi seguro",AJ24="Moderado"),"Extremo",
IF(AND(OR(AH24="Probable",AH24="Posible"),OR(AJ24="Moderado")),"Alto",
IF(AJ24="Catastrófico","Extremo","")))))))))))))))</f>
        <v/>
      </c>
      <c r="AM24" s="112"/>
      <c r="AN24" s="156" t="str">
        <f t="shared" ref="AN24" si="13">IF(AM24="Reducir (Mitigar)","Debe establecer el plan de acción a implementar para mitigar el nivel del riesgo",
IF(AM24="Reducir (Transferir)","No amerita plan de acción. Debe tercerizar la actividad que genera este riesgo o adquirir polizas para evitar responsabilidad economica, sin embargo mantiene la responsabilidad reputacional",
IF(AM24="Aceptar","No amerita plan de acción. Asuma las consecuencias de la materialización del riesgo",
IF(AM24="Evitar","No amerita plan de acción. No ejecute la actividad que genera el riesgo",
IF(AM24="Reducir","Debe establecer el plan de acción a implementar para mitigar el nivel del riesgo",
IF(AM24="Compartir","No amerita plan de acción. Comparta el riesgo con una parte interesada que pueda gestionarlo con mas eficacia",""))))))</f>
        <v/>
      </c>
      <c r="AO24" s="179"/>
      <c r="AP24" s="181"/>
      <c r="AQ24" s="183" t="str">
        <f t="shared" ref="AQ24" si="14">IF(AO24="","","∑ Peso porcentual de cada acción definida")</f>
        <v/>
      </c>
      <c r="AR24" s="115"/>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row>
    <row r="25" spans="1:73" ht="31.5" customHeight="1" x14ac:dyDescent="0.3">
      <c r="A25" s="113"/>
      <c r="B25" s="114"/>
      <c r="C25" s="114"/>
      <c r="D25" s="114"/>
      <c r="E25" s="114"/>
      <c r="F25" s="114"/>
      <c r="G25" s="114"/>
      <c r="H25" s="114"/>
      <c r="I25" s="114"/>
      <c r="J25" s="114"/>
      <c r="K25" s="109"/>
      <c r="L25" s="110"/>
      <c r="M25" s="114"/>
      <c r="N25" s="109"/>
      <c r="O25" s="110"/>
      <c r="P25" s="111"/>
      <c r="Q25" s="72" t="str">
        <f>IF($H$24="","",
IF(OR($H$24="Corrupción",$H$24="Lavado de Activos",$H$24="Financiación del Terrorismo",$H$24="Corrupción en Trámites, OPAs y Consultas de Acceso a la Información Pública"),"No Aplica",'5. Valoración de Controles'!H25))</f>
        <v/>
      </c>
      <c r="R25" s="72" t="str">
        <f>IF($H$24="","",
IF(OR($H$24="Corrupción",$H$24="Lavado de Activos",$H$24="Financiación del Terrorismo",$H$24="Corrupción en Trámites, OPAs y Consultas de Acceso a la Información Pública"),'6.Valoración Control Corrupción'!E25,"No Aplica"))</f>
        <v/>
      </c>
      <c r="S25" s="72" t="str">
        <f>IF($H$24="","",
IF(OR($H$24="Corrupción",$H$24="Lavado de Activos",$H$24="Financiación del Terrorismo",$H$24="Corrupción en Trámites, OPAs y Consultas de Acceso a la Información Pública"),'6.Valoración Control Corrupción'!F25,"No Aplica"))</f>
        <v/>
      </c>
      <c r="T25" s="72" t="str">
        <f>IF($H$24="","",
IF(OR($H$24="Corrupción",$H$24="Lavado de Activos",$H$24="Financiación del Terrorismo",$H$24="Corrupción en Trámites, OPAs y Consultas de Acceso a la Información Pública"),'6.Valoración Control Corrupción'!G25,"No Aplica"))</f>
        <v/>
      </c>
      <c r="U25" s="72" t="str">
        <f>IF($H$24="","",
IF(OR($H$24="Corrupción",$H$24="Lavado de Activos",$H$24="Financiación del Terrorismo",$H$24="Corrupción en Trámites, OPAs y Consultas de Acceso a la Información Pública"),'6.Valoración Control Corrupción'!H25,"No Aplica"))</f>
        <v/>
      </c>
      <c r="V25" s="72" t="str">
        <f>IF($H$24="","",
IF(OR($H$24="Corrupción",$H$24="Lavado de Activos",$H$24="Financiación del Terrorismo",$H$24="Corrupción en Trámites, OPAs y Consultas de Acceso a la Información Pública"),'6.Valoración Control Corrupción'!I25,"No Aplica"))</f>
        <v/>
      </c>
      <c r="W25" s="72" t="str">
        <f>IF($H$24="","",
IF(OR($H$24="Corrupción",$H$24="Lavado de Activos",$H$24="Financiación del Terrorismo",$H$24="Corrupción en Trámites, OPAs y Consultas de Acceso a la Información Pública"),'6.Valoración Control Corrupción'!J25,"No Aplica"))</f>
        <v/>
      </c>
      <c r="X25" s="66" t="str">
        <f>IF($H$24="","",
IF(OR($H$24="Corrupción",$H$24="Lavado de Activos",$H$24="Financiación del Terrorismo",$H$24="Trámites, OPAs y Consultas de Acceso a la Información Pública"),"No Aplica",'5. Valoración de Controles'!I25))</f>
        <v/>
      </c>
      <c r="Y25" s="66" t="str">
        <f>IF($H$24="","",
IF(OR($H$24="Corrupción",$H$24="Lavado de Activos",$H$24="Financiación del Terrorismo",$H$24="Trámites, OPAs y Consultas de Acceso a la Información Pública"),"No Aplica",'5. Valoración de Controles'!J25))</f>
        <v/>
      </c>
      <c r="Z25" s="66" t="str">
        <f>IF($H$24="","",
IF(OR($H$24="Corrupción",$H$24="Lavado de Activos",$H$24="Financiación del Terrorismo",$H$24="Trámites, OPAs y Consultas de Acceso a la Información Pública"),"No Aplica",'5. Valoración de Controles'!K25))</f>
        <v/>
      </c>
      <c r="AA25" s="66" t="str">
        <f>IF($H$24="","",
IF(OR($H$24="Corrupción",$H$24="Lavado de Activos",$H$24="Financiación del Terrorismo",$H$24="Trámites, OPAs y Consultas de Acceso a la Información Pública"),"No Aplica",'5. Valoración de Controles'!L25))</f>
        <v/>
      </c>
      <c r="AB25" s="66" t="str">
        <f>IF($H$24="","",
IF(OR($H$24="Corrupción",$H$24="Lavado de Activos",$H$24="Financiación del Terrorismo",$H$24="Trámites, OPAs y Consultas de Acceso a la Información Pública"),"No Aplica",'5. Valoración de Controles'!M25))</f>
        <v/>
      </c>
      <c r="AC25" s="66" t="str">
        <f>IF($H$24="","",
IF(OR($H$24="Corrupción",$H$24="Lavado de Activos",$H$24="Financiación del Terrorismo",$H$24="Trámites, OPAs y Consultas de Acceso a la Información Pública"),"No Aplica",'5. Valoración de Controles'!N25))</f>
        <v/>
      </c>
      <c r="AD25" s="66" t="str">
        <f>IF($H$24="","",
IF(OR($H$24="Corrupción",$H$24="Lavado de Activos",$H$24="Financiación del Terrorismo",$H$24="Trámites, OPAs y Consultas de Acceso a la Información Pública"),"No Aplica",'5. Valoración de Controles'!O25))</f>
        <v/>
      </c>
      <c r="AE25" s="66" t="str">
        <f>IF($H$24="","",
IF(OR($H$24="Corrupción",$H$24="Lavado de Activos",$H$24="Financiación del Terrorismo",$H$24="Trámites, OPAs y Consultas de Acceso a la Información Pública"),"No Aplica",'5. Valoración de Controles'!P25))</f>
        <v/>
      </c>
      <c r="AF25" s="66" t="str">
        <f>IF($H$24="","",
IF(OR($H$24="Corrupción",$H$24="Lavado de Activos",$H$24="Financiación del Terrorismo",$H$24="Trámites, OPAs y Consultas de Acceso a la Información Pública"),"No Aplica",'5. Valoración de Controles'!Q25))</f>
        <v/>
      </c>
      <c r="AG25" s="73" t="str">
        <f>IF($H$24="","",
IF(OR($H$24="Corrupción",$H$24="Lavado de Activos",$H$24="Financiación del Terrorismo",$H$24="Corrupción en Trámites, OPAs y Consultas de Acceso a la Información Pública"),"No Aplica",'5. Valoración de Controles'!R25))</f>
        <v/>
      </c>
      <c r="AH25" s="109"/>
      <c r="AI25" s="177"/>
      <c r="AJ25" s="109"/>
      <c r="AK25" s="177"/>
      <c r="AL25" s="111"/>
      <c r="AM25" s="112"/>
      <c r="AN25" s="178"/>
      <c r="AO25" s="180"/>
      <c r="AP25" s="182"/>
      <c r="AQ25" s="184"/>
      <c r="AR25" s="182"/>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row>
    <row r="26" spans="1:73" ht="31.5" customHeight="1" x14ac:dyDescent="0.3">
      <c r="A26" s="113"/>
      <c r="B26" s="114"/>
      <c r="C26" s="114"/>
      <c r="D26" s="114"/>
      <c r="E26" s="114"/>
      <c r="F26" s="114"/>
      <c r="G26" s="114"/>
      <c r="H26" s="114"/>
      <c r="I26" s="114"/>
      <c r="J26" s="114"/>
      <c r="K26" s="109"/>
      <c r="L26" s="110"/>
      <c r="M26" s="114"/>
      <c r="N26" s="109"/>
      <c r="O26" s="110"/>
      <c r="P26" s="111"/>
      <c r="Q26" s="72" t="str">
        <f>IF($H$24="","",
IF(OR($H$24="Corrupción",$H$24="Lavado de Activos",$H$24="Financiación del Terrorismo",$H$24="Corrupción en Trámites, OPAs y Consultas de Acceso a la Información Pública"),"No Aplica",'5. Valoración de Controles'!H26))</f>
        <v/>
      </c>
      <c r="R26" s="72" t="str">
        <f>IF($H$24="","",
IF(OR($H$24="Corrupción",$H$24="Lavado de Activos",$H$24="Financiación del Terrorismo",$H$24="Corrupción en Trámites, OPAs y Consultas de Acceso a la Información Pública"),'6.Valoración Control Corrupción'!E26,"No Aplica"))</f>
        <v/>
      </c>
      <c r="S26" s="72" t="str">
        <f>IF($H$24="","",
IF(OR($H$24="Corrupción",$H$24="Lavado de Activos",$H$24="Financiación del Terrorismo",$H$24="Corrupción en Trámites, OPAs y Consultas de Acceso a la Información Pública"),'6.Valoración Control Corrupción'!F26,"No Aplica"))</f>
        <v/>
      </c>
      <c r="T26" s="72" t="str">
        <f>IF($H$24="","",
IF(OR($H$24="Corrupción",$H$24="Lavado de Activos",$H$24="Financiación del Terrorismo",$H$24="Corrupción en Trámites, OPAs y Consultas de Acceso a la Información Pública"),'6.Valoración Control Corrupción'!G26,"No Aplica"))</f>
        <v/>
      </c>
      <c r="U26" s="72" t="str">
        <f>IF($H$24="","",
IF(OR($H$24="Corrupción",$H$24="Lavado de Activos",$H$24="Financiación del Terrorismo",$H$24="Corrupción en Trámites, OPAs y Consultas de Acceso a la Información Pública"),'6.Valoración Control Corrupción'!H26,"No Aplica"))</f>
        <v/>
      </c>
      <c r="V26" s="72" t="str">
        <f>IF($H$24="","",
IF(OR($H$24="Corrupción",$H$24="Lavado de Activos",$H$24="Financiación del Terrorismo",$H$24="Corrupción en Trámites, OPAs y Consultas de Acceso a la Información Pública"),'6.Valoración Control Corrupción'!I26,"No Aplica"))</f>
        <v/>
      </c>
      <c r="W26" s="72" t="str">
        <f>IF($H$24="","",
IF(OR($H$24="Corrupción",$H$24="Lavado de Activos",$H$24="Financiación del Terrorismo",$H$24="Corrupción en Trámites, OPAs y Consultas de Acceso a la Información Pública"),'6.Valoración Control Corrupción'!J26,"No Aplica"))</f>
        <v/>
      </c>
      <c r="X26" s="66" t="str">
        <f>IF($H$24="","",
IF(OR($H$24="Corrupción",$H$24="Lavado de Activos",$H$24="Financiación del Terrorismo",$H$24="Trámites, OPAs y Consultas de Acceso a la Información Pública"),"No Aplica",'5. Valoración de Controles'!I26))</f>
        <v/>
      </c>
      <c r="Y26" s="66" t="str">
        <f>IF($H$24="","",
IF(OR($H$24="Corrupción",$H$24="Lavado de Activos",$H$24="Financiación del Terrorismo",$H$24="Trámites, OPAs y Consultas de Acceso a la Información Pública"),"No Aplica",'5. Valoración de Controles'!J26))</f>
        <v/>
      </c>
      <c r="Z26" s="66" t="str">
        <f>IF($H$24="","",
IF(OR($H$24="Corrupción",$H$24="Lavado de Activos",$H$24="Financiación del Terrorismo",$H$24="Trámites, OPAs y Consultas de Acceso a la Información Pública"),"No Aplica",'5. Valoración de Controles'!K26))</f>
        <v/>
      </c>
      <c r="AA26" s="66" t="str">
        <f>IF($H$24="","",
IF(OR($H$24="Corrupción",$H$24="Lavado de Activos",$H$24="Financiación del Terrorismo",$H$24="Trámites, OPAs y Consultas de Acceso a la Información Pública"),"No Aplica",'5. Valoración de Controles'!L26))</f>
        <v/>
      </c>
      <c r="AB26" s="66" t="str">
        <f>IF($H$24="","",
IF(OR($H$24="Corrupción",$H$24="Lavado de Activos",$H$24="Financiación del Terrorismo",$H$24="Trámites, OPAs y Consultas de Acceso a la Información Pública"),"No Aplica",'5. Valoración de Controles'!M26))</f>
        <v/>
      </c>
      <c r="AC26" s="66" t="str">
        <f>IF($H$24="","",
IF(OR($H$24="Corrupción",$H$24="Lavado de Activos",$H$24="Financiación del Terrorismo",$H$24="Trámites, OPAs y Consultas de Acceso a la Información Pública"),"No Aplica",'5. Valoración de Controles'!N26))</f>
        <v/>
      </c>
      <c r="AD26" s="66" t="str">
        <f>IF($H$24="","",
IF(OR($H$24="Corrupción",$H$24="Lavado de Activos",$H$24="Financiación del Terrorismo",$H$24="Trámites, OPAs y Consultas de Acceso a la Información Pública"),"No Aplica",'5. Valoración de Controles'!O26))</f>
        <v/>
      </c>
      <c r="AE26" s="66" t="str">
        <f>IF($H$24="","",
IF(OR($H$24="Corrupción",$H$24="Lavado de Activos",$H$24="Financiación del Terrorismo",$H$24="Trámites, OPAs y Consultas de Acceso a la Información Pública"),"No Aplica",'5. Valoración de Controles'!P26))</f>
        <v/>
      </c>
      <c r="AF26" s="66" t="str">
        <f>IF($H$24="","",
IF(OR($H$24="Corrupción",$H$24="Lavado de Activos",$H$24="Financiación del Terrorismo",$H$24="Trámites, OPAs y Consultas de Acceso a la Información Pública"),"No Aplica",'5. Valoración de Controles'!Q26))</f>
        <v/>
      </c>
      <c r="AG26" s="73" t="str">
        <f>IF($H$24="","",
IF(OR($H$24="Corrupción",$H$24="Lavado de Activos",$H$24="Financiación del Terrorismo",$H$24="Corrupción en Trámites, OPAs y Consultas de Acceso a la Información Pública"),"No Aplica",'5. Valoración de Controles'!R26))</f>
        <v/>
      </c>
      <c r="AH26" s="109"/>
      <c r="AI26" s="177"/>
      <c r="AJ26" s="109"/>
      <c r="AK26" s="177"/>
      <c r="AL26" s="111"/>
      <c r="AM26" s="112"/>
      <c r="AN26" s="178"/>
      <c r="AO26" s="180"/>
      <c r="AP26" s="182"/>
      <c r="AQ26" s="184"/>
      <c r="AR26" s="182"/>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row>
    <row r="27" spans="1:73" ht="31.5" customHeight="1" x14ac:dyDescent="0.3">
      <c r="A27" s="113">
        <v>7</v>
      </c>
      <c r="B27" s="114" t="str">
        <f>'2. Identificación del Riesgo'!B27:B29</f>
        <v/>
      </c>
      <c r="C27" s="114" t="str">
        <f>IF('2. Identificación del Riesgo'!C27:C29="","",'2. Identificación del Riesgo'!C27:C29)</f>
        <v/>
      </c>
      <c r="D27" s="114" t="str">
        <f>IF('2. Identificación del Riesgo'!D27:D29="","",'2. Identificación del Riesgo'!D27:D29)</f>
        <v/>
      </c>
      <c r="E27" s="114" t="str">
        <f>IF('2. Identificación del Riesgo'!E27:E29="","",'2. Identificación del Riesgo'!E27:E29)</f>
        <v/>
      </c>
      <c r="F27" s="114" t="str">
        <f>IF('2. Identificación del Riesgo'!F27:F29="","",'2. Identificación del Riesgo'!F27:F29)</f>
        <v/>
      </c>
      <c r="G27" s="114" t="str">
        <f>IF('2. Identificación del Riesgo'!G27:G29="","",'2. Identificación del Riesgo'!G27:G29)</f>
        <v/>
      </c>
      <c r="H27" s="114" t="str">
        <f>IF('2. Identificación del Riesgo'!H27:H29="","",'2. Identificación del Riesgo'!H27:H29)</f>
        <v/>
      </c>
      <c r="I27" s="114" t="str">
        <f>IF('2. Identificación del Riesgo'!I27:I29="","",'2. Identificación del Riesgo'!I27:I29)</f>
        <v/>
      </c>
      <c r="J27" s="114" t="str">
        <f>IF('2. Identificación del Riesgo'!J27:J29="","",'2. Identificación del Riesgo'!J27:J29)</f>
        <v/>
      </c>
      <c r="K27" s="109" t="str">
        <f>'2. Identificación del Riesgo'!K27:K29</f>
        <v/>
      </c>
      <c r="L27" s="110" t="str">
        <f>'2. Identificación del Riesgo'!L27:L29</f>
        <v/>
      </c>
      <c r="M27" s="114" t="str">
        <f>IF(OR('2. Identificación del Riesgo'!H27:H29="Corrupción",'2. Identificación del Riesgo'!H27:H29="Lavado de Activos",'2. Identificación del Riesgo'!H27:H29="Financiación del Terrorismo",'2. Identificación del Riesgo'!H27:H29="Corrupción en Trámites, OPAs y Consultas de Acceso a la Información Pública"),"No Aplica",
IF('2. Identificación del Riesgo'!M27:M29="","",'2. Identificación del Riesgo'!M27:M29))</f>
        <v/>
      </c>
      <c r="N27" s="109" t="str">
        <f>'2. Identificación del Riesgo'!N27:N29</f>
        <v/>
      </c>
      <c r="O27" s="110" t="str">
        <f>'2. Identificación del Riesgo'!O27:O29</f>
        <v/>
      </c>
      <c r="P27" s="111" t="str">
        <f>'2. Identificación del Riesgo'!P27:P29</f>
        <v/>
      </c>
      <c r="Q27" s="72" t="str">
        <f>IF($H$27="","",
IF(OR($H$27="Corrupción",$H$27="Lavado de Activos",$H$27="Financiación del Terrorismo",$H$27="Corrupción en Trámites, OPAs y Consultas de Acceso a la Información Pública"),"No Aplica",'5. Valoración de Controles'!H27))</f>
        <v/>
      </c>
      <c r="R27" s="72" t="str">
        <f>IF($H$27="","",
IF(OR($H$27="Corrupción",$H$27="Lavado de Activos",$H$27="Financiación del Terrorismo",$H$27="Corrupción en Trámites, OPAs y Consultas de Acceso a la Información Pública"),'6.Valoración Control Corrupción'!E27,"No Aplica"))</f>
        <v/>
      </c>
      <c r="S27" s="72" t="str">
        <f>IF($H$27="","",
IF(OR($H$27="Corrupción",$H$27="Lavado de Activos",$H$27="Financiación del Terrorismo",$H$27="Corrupción en Trámites, OPAs y Consultas de Acceso a la Información Pública"),'6.Valoración Control Corrupción'!F27,"No Aplica"))</f>
        <v/>
      </c>
      <c r="T27" s="72" t="str">
        <f>IF($H$27="","",
IF(OR($H$27="Corrupción",$H$27="Lavado de Activos",$H$27="Financiación del Terrorismo",$H$27="Corrupción en Trámites, OPAs y Consultas de Acceso a la Información Pública"),'6.Valoración Control Corrupción'!G27,"No Aplica"))</f>
        <v/>
      </c>
      <c r="U27" s="72" t="str">
        <f>IF($H$27="","",
IF(OR($H$27="Corrupción",$H$27="Lavado de Activos",$H$27="Financiación del Terrorismo",$H$27="Corrupción en Trámites, OPAs y Consultas de Acceso a la Información Pública"),'6.Valoración Control Corrupción'!H27,"No Aplica"))</f>
        <v/>
      </c>
      <c r="V27" s="72" t="str">
        <f>IF($H$27="","",
IF(OR($H$27="Corrupción",$H$27="Lavado de Activos",$H$27="Financiación del Terrorismo",$H$27="Corrupción en Trámites, OPAs y Consultas de Acceso a la Información Pública"),'6.Valoración Control Corrupción'!I27,"No Aplica"))</f>
        <v/>
      </c>
      <c r="W27" s="72" t="str">
        <f>IF($H$27="","",
IF(OR($H$27="Corrupción",$H$27="Lavado de Activos",$H$27="Financiación del Terrorismo",$H$27="Corrupción en Trámites, OPAs y Consultas de Acceso a la Información Pública"),'6.Valoración Control Corrupción'!J27,"No Aplica"))</f>
        <v/>
      </c>
      <c r="X27" s="65" t="str">
        <f>IF($H$27="","",
IF(OR($H$27="Corrupción",$H$27="Lavado de Activos",$H$27="Financiación del Terrorismo",$H$27="Trámites, OPAs y Consultas de Acceso a la Información Pública"),"No Aplica",'5. Valoración de Controles'!I27))</f>
        <v/>
      </c>
      <c r="Y27" s="66" t="str">
        <f>IF($H$27="","",
IF(OR($H$27="Corrupción",$H$27="Lavado de Activos",$H$27="Financiación del Terrorismo",$H$27="Trámites, OPAs y Consultas de Acceso a la Información Pública"),"No Aplica",'5. Valoración de Controles'!J27))</f>
        <v/>
      </c>
      <c r="Z27" s="66" t="str">
        <f>IF($H$27="","",
IF(OR($H$27="Corrupción",$H$27="Lavado de Activos",$H$27="Financiación del Terrorismo",$H$27="Trámites, OPAs y Consultas de Acceso a la Información Pública"),"No Aplica",'5. Valoración de Controles'!K27))</f>
        <v/>
      </c>
      <c r="AA27" s="66" t="str">
        <f>IF($H$27="","",
IF(OR($H$27="Corrupción",$H$27="Lavado de Activos",$H$27="Financiación del Terrorismo",$H$27="Trámites, OPAs y Consultas de Acceso a la Información Pública"),"No Aplica",'5. Valoración de Controles'!L27))</f>
        <v/>
      </c>
      <c r="AB27" s="66" t="str">
        <f>IF($H$27="","",
IF(OR($H$27="Corrupción",$H$27="Lavado de Activos",$H$27="Financiación del Terrorismo",$H$27="Trámites, OPAs y Consultas de Acceso a la Información Pública"),"No Aplica",'5. Valoración de Controles'!M27))</f>
        <v/>
      </c>
      <c r="AC27" s="66" t="str">
        <f>IF($H$27="","",
IF(OR($H$27="Corrupción",$H$27="Lavado de Activos",$H$27="Financiación del Terrorismo",$H$27="Trámites, OPAs y Consultas de Acceso a la Información Pública"),"No Aplica",'5. Valoración de Controles'!N27))</f>
        <v/>
      </c>
      <c r="AD27" s="66" t="str">
        <f>IF($H$27="","",
IF(OR($H$27="Corrupción",$H$27="Lavado de Activos",$H$27="Financiación del Terrorismo",$H$27="Trámites, OPAs y Consultas de Acceso a la Información Pública"),"No Aplica",'5. Valoración de Controles'!O27))</f>
        <v/>
      </c>
      <c r="AE27" s="66" t="str">
        <f>IF($H$27="","",
IF(OR($H$27="Corrupción",$H$27="Lavado de Activos",$H$27="Financiación del Terrorismo",$H$27="Trámites, OPAs y Consultas de Acceso a la Información Pública"),"No Aplica",'5. Valoración de Controles'!P27))</f>
        <v/>
      </c>
      <c r="AF27" s="66" t="str">
        <f>IF($H$27="","",
IF(OR($H$27="Corrupción",$H$27="Lavado de Activos",$H$27="Financiación del Terrorismo",$H$27="Trámites, OPAs y Consultas de Acceso a la Información Pública"),"No Aplica",'5. Valoración de Controles'!Q27))</f>
        <v/>
      </c>
      <c r="AG27" s="73" t="str">
        <f>IF($H$27="","",
IF(OR($H$27="Corrupción",$H$27="Lavado de Activos",$H$27="Financiación del Terrorismo",$H$27="Corrupción en Trámites, OPAs y Consultas de Acceso a la Información Pública"),"No Aplica",'5. Valoración de Controles'!R27))</f>
        <v/>
      </c>
      <c r="AH27" s="109" t="str">
        <f>IF(H27="","",
IF(OR(H27="Corrupción",H27="Lavado de Activos",H27="Financiación del Terrorismo",H27="Corrupción en Trámites, OPAs y Consultas de Acceso a la Información Pública"),'6.Valoración Control Corrupción'!AB27:AB29,
IF(OR(H27&lt;&gt;"Corrupción",H27&lt;&gt;"Lavado de Activos",H27&lt;&gt;"Financiación del Terrorismo",H27&lt;&gt;"Corrupción en Trámites, OPAs y Consultas de Acceso a la Información Pública"),IF(AI27="","",
IF(AND(AI27&gt;0,AI27&lt;0.4),"Muy Baja",
IF(AND(AI27&gt;=0.4,AI27&lt;0.6),"Baja",
IF(AND(AI27&gt;=0.6,AI27&lt;0.8),"Media",
IF(AND(AI27&gt;=0.8,AI27&lt;1),"Alta",
IF(AI27&gt;=1,"Muy Alta","")))))))))</f>
        <v/>
      </c>
      <c r="AI27" s="176" t="str">
        <f>IF(H27="","",
IF(OR(H27="Corrupción",H27="Lavado de Activos",H27="Financiación del Terrorismo",H27="Corrupción en Trámites, OPAs y Consultas de Acceso a la Información Pública"),"No aplica",
IF(OR(H27&lt;&gt;"Corrupción",H27&lt;&gt;"Lavado de Activos",H27&lt;&gt;"Financiación del Terrorismo",H27&lt;&gt;"Corrupción en Trámites, OPAs y Consultas de Acceso a la Información Pública"),
IF('5. Valoración de Controles'!U29&gt;0,'5. Valoración de Controles'!U29,
IF('5. Valoración de Controles'!U28&gt;0,'5. Valoración de Controles'!U28,
IF('5. Valoración de Controles'!U27&gt;0,'5. Valoración de Controles'!U27,L27))))))</f>
        <v/>
      </c>
      <c r="AJ27" s="109" t="str">
        <f>IF(H27="","",
IF(OR(H27="Corrupción",H27="Lavado de Activos",H27="Financiación del Terrorismo",H27="Corrupción en Trámites, OPAs y Consultas de Acceso a la Información Pública"),'3. Impacto Riesgo de Corrupción'!Z27:Z29,
IF(OR(H27&lt;&gt;"Corrupción",H27&lt;&gt;"Lavado de Activos",H27&lt;&gt;"Financiación del Terrorismo",H27&lt;&gt;"Corrupción en Trámites, OPAs y Consultas de Acceso a la Información Pública"),
IF(AK27="","",
IF(AND(AK27&gt;0,AK27&lt;0.4),"Leve",
IF(AND(AK27&gt;=0.4,AK27&lt;0.6),"Menor",
IF(AND(AK27&gt;=0.6,AK27&lt;0.8),"Moderado",
IF(AND(AK27&gt;=0.8,AK27&lt;1),"Mayor",
IF(AK27&gt;=1,"Catastrófico","")))))))))</f>
        <v/>
      </c>
      <c r="AK27" s="176" t="str">
        <f>IF(H27="","",
IF(OR(H27="Corrupción",H27="Lavado de Activos",H27="Financiación del Terrorismo",H27="Corrupción en Trámites, OPAs y Consultas de Acceso a la Información Pública"),"No aplica",
IF(OR(H27&lt;&gt;"Corrupción",H27&lt;&gt;"Lavado de Activos",H27&lt;&gt;"Financiación del Terrorismo",H27&lt;&gt;"Corrupción en Trámites, OPAs y Consultas de Acceso a la Información Pública"),
IF('5. Valoración de Controles'!V29&gt;0,'5. Valoración de Controles'!V29,
IF('5. Valoración de Controles'!V28&gt;0,'5. Valoración de Controles'!V28,
IF('5. Valoración de Controles'!V27&gt;0,'5. Valoración de Controles'!V27,O27))))))</f>
        <v/>
      </c>
      <c r="AL27" s="111" t="str">
        <f t="shared" ref="AL27" si="15">IF(AND(AH27="Muy Alta",OR(AJ27="Leve",AJ27="Menor",AJ27="Moderado",AJ27="Mayor")),"Alto",
IF(AND(AH27="Alta",OR(AJ27="Leve",AJ27="Menor")),"Moderado",
IF(AND(AH27="Alta",OR(AJ27="Moderado",AJ27="Mayor")),"Alto",
IF(AND(AH27="Media",OR(AJ27="Leve",AJ27="Menor",AJ27="Moderado")),"Moderado",
IF(AND(AH27="Media",OR(AJ27="Mayor")),"Alto",
IF(AND(AH27="Baja",OR(AJ27="Leve")),"Bajo",
IF(AND(OR(AH27="Baja",AH27="Improbable"),OR(AJ27="Menor",AJ27="Moderado")),"Moderado",
IF(AND(OR(AH27="Baja",AH27="Improbable"),AJ27="Mayor"),"Alto",
IF(AND(AH27="Muy Baja",OR(AJ27="Leve",AJ27="Menor")),"Bajo",
IF(AND(OR(AH27="Muy Baja",AH27="Rara vez"),OR(AJ27="Moderado")),"Moderado",
IF(AND(OR(AH27="Muy Baja",AH27="Rara vez"),AJ27="Mayor"),"Alto",
IF(AND(OR(AH27="Casi seguro",AH27="Probable",AH27="Posible"),AJ27="Mayor"),"Extremo",
IF(AND(AH27="Casi seguro",AJ27="Moderado"),"Extremo",
IF(AND(OR(AH27="Probable",AH27="Posible"),OR(AJ27="Moderado")),"Alto",
IF(AJ27="Catastrófico","Extremo","")))))))))))))))</f>
        <v/>
      </c>
      <c r="AM27" s="112"/>
      <c r="AN27" s="156" t="str">
        <f t="shared" ref="AN27" si="16">IF(AM27="Reducir (Mitigar)","Debe establecer el plan de acción a implementar para mitigar el nivel del riesgo",
IF(AM27="Reducir (Transferir)","No amerita plan de acción. Debe tercerizar la actividad que genera este riesgo o adquirir polizas para evitar responsabilidad economica, sin embargo mantiene la responsabilidad reputacional",
IF(AM27="Aceptar","No amerita plan de acción. Asuma las consecuencias de la materialización del riesgo",
IF(AM27="Evitar","No amerita plan de acción. No ejecute la actividad que genera el riesgo",
IF(AM27="Reducir","Debe establecer el plan de acción a implementar para mitigar el nivel del riesgo",
IF(AM27="Compartir","No amerita plan de acción. Comparta el riesgo con una parte interesada que pueda gestionarlo con mas eficacia",""))))))</f>
        <v/>
      </c>
      <c r="AO27" s="179"/>
      <c r="AP27" s="181"/>
      <c r="AQ27" s="183" t="str">
        <f t="shared" ref="AQ27" si="17">IF(AO27="","","∑ Peso porcentual de cada acción definida")</f>
        <v/>
      </c>
      <c r="AR27" s="115"/>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row>
    <row r="28" spans="1:73" ht="31.5" customHeight="1" x14ac:dyDescent="0.3">
      <c r="A28" s="113"/>
      <c r="B28" s="114"/>
      <c r="C28" s="114"/>
      <c r="D28" s="114"/>
      <c r="E28" s="114"/>
      <c r="F28" s="114"/>
      <c r="G28" s="114"/>
      <c r="H28" s="114"/>
      <c r="I28" s="114"/>
      <c r="J28" s="114"/>
      <c r="K28" s="109"/>
      <c r="L28" s="110"/>
      <c r="M28" s="114"/>
      <c r="N28" s="109"/>
      <c r="O28" s="110"/>
      <c r="P28" s="111"/>
      <c r="Q28" s="72" t="str">
        <f>IF($H$27="","",
IF(OR($H$27="Corrupción",$H$27="Lavado de Activos",$H$27="Financiación del Terrorismo",$H$27="Corrupción en Trámites, OPAs y Consultas de Acceso a la Información Pública"),"No Aplica",'5. Valoración de Controles'!H28))</f>
        <v/>
      </c>
      <c r="R28" s="72" t="str">
        <f>IF($H$27="","",
IF(OR($H$27="Corrupción",$H$27="Lavado de Activos",$H$27="Financiación del Terrorismo",$H$27="Corrupción en Trámites, OPAs y Consultas de Acceso a la Información Pública"),'6.Valoración Control Corrupción'!E28,"No Aplica"))</f>
        <v/>
      </c>
      <c r="S28" s="72" t="str">
        <f>IF($H$27="","",
IF(OR($H$27="Corrupción",$H$27="Lavado de Activos",$H$27="Financiación del Terrorismo",$H$27="Corrupción en Trámites, OPAs y Consultas de Acceso a la Información Pública"),'6.Valoración Control Corrupción'!F28,"No Aplica"))</f>
        <v/>
      </c>
      <c r="T28" s="72" t="str">
        <f>IF($H$27="","",
IF(OR($H$27="Corrupción",$H$27="Lavado de Activos",$H$27="Financiación del Terrorismo",$H$27="Corrupción en Trámites, OPAs y Consultas de Acceso a la Información Pública"),'6.Valoración Control Corrupción'!G28,"No Aplica"))</f>
        <v/>
      </c>
      <c r="U28" s="72" t="str">
        <f>IF($H$27="","",
IF(OR($H$27="Corrupción",$H$27="Lavado de Activos",$H$27="Financiación del Terrorismo",$H$27="Corrupción en Trámites, OPAs y Consultas de Acceso a la Información Pública"),'6.Valoración Control Corrupción'!H28,"No Aplica"))</f>
        <v/>
      </c>
      <c r="V28" s="72" t="str">
        <f>IF($H$27="","",
IF(OR($H$27="Corrupción",$H$27="Lavado de Activos",$H$27="Financiación del Terrorismo",$H$27="Corrupción en Trámites, OPAs y Consultas de Acceso a la Información Pública"),'6.Valoración Control Corrupción'!I28,"No Aplica"))</f>
        <v/>
      </c>
      <c r="W28" s="72" t="str">
        <f>IF($H$27="","",
IF(OR($H$27="Corrupción",$H$27="Lavado de Activos",$H$27="Financiación del Terrorismo",$H$27="Corrupción en Trámites, OPAs y Consultas de Acceso a la Información Pública"),'6.Valoración Control Corrupción'!J28,"No Aplica"))</f>
        <v/>
      </c>
      <c r="X28" s="66" t="str">
        <f>IF($H$27="","",
IF(OR($H$27="Corrupción",$H$27="Lavado de Activos",$H$27="Financiación del Terrorismo",$H$27="Trámites, OPAs y Consultas de Acceso a la Información Pública"),"No Aplica",'5. Valoración de Controles'!I28))</f>
        <v/>
      </c>
      <c r="Y28" s="66" t="str">
        <f>IF($H$27="","",
IF(OR($H$27="Corrupción",$H$27="Lavado de Activos",$H$27="Financiación del Terrorismo",$H$27="Trámites, OPAs y Consultas de Acceso a la Información Pública"),"No Aplica",'5. Valoración de Controles'!J28))</f>
        <v/>
      </c>
      <c r="Z28" s="66" t="str">
        <f>IF($H$27="","",
IF(OR($H$27="Corrupción",$H$27="Lavado de Activos",$H$27="Financiación del Terrorismo",$H$27="Trámites, OPAs y Consultas de Acceso a la Información Pública"),"No Aplica",'5. Valoración de Controles'!K28))</f>
        <v/>
      </c>
      <c r="AA28" s="66" t="str">
        <f>IF($H$27="","",
IF(OR($H$27="Corrupción",$H$27="Lavado de Activos",$H$27="Financiación del Terrorismo",$H$27="Trámites, OPAs y Consultas de Acceso a la Información Pública"),"No Aplica",'5. Valoración de Controles'!L28))</f>
        <v/>
      </c>
      <c r="AB28" s="66" t="str">
        <f>IF($H$27="","",
IF(OR($H$27="Corrupción",$H$27="Lavado de Activos",$H$27="Financiación del Terrorismo",$H$27="Trámites, OPAs y Consultas de Acceso a la Información Pública"),"No Aplica",'5. Valoración de Controles'!M28))</f>
        <v/>
      </c>
      <c r="AC28" s="66" t="str">
        <f>IF($H$27="","",
IF(OR($H$27="Corrupción",$H$27="Lavado de Activos",$H$27="Financiación del Terrorismo",$H$27="Trámites, OPAs y Consultas de Acceso a la Información Pública"),"No Aplica",'5. Valoración de Controles'!N28))</f>
        <v/>
      </c>
      <c r="AD28" s="66" t="str">
        <f>IF($H$27="","",
IF(OR($H$27="Corrupción",$H$27="Lavado de Activos",$H$27="Financiación del Terrorismo",$H$27="Trámites, OPAs y Consultas de Acceso a la Información Pública"),"No Aplica",'5. Valoración de Controles'!O28))</f>
        <v/>
      </c>
      <c r="AE28" s="66" t="str">
        <f>IF($H$27="","",
IF(OR($H$27="Corrupción",$H$27="Lavado de Activos",$H$27="Financiación del Terrorismo",$H$27="Trámites, OPAs y Consultas de Acceso a la Información Pública"),"No Aplica",'5. Valoración de Controles'!P28))</f>
        <v/>
      </c>
      <c r="AF28" s="66" t="str">
        <f>IF($H$27="","",
IF(OR($H$27="Corrupción",$H$27="Lavado de Activos",$H$27="Financiación del Terrorismo",$H$27="Trámites, OPAs y Consultas de Acceso a la Información Pública"),"No Aplica",'5. Valoración de Controles'!Q28))</f>
        <v/>
      </c>
      <c r="AG28" s="73" t="str">
        <f>IF($H$27="","",
IF(OR($H$27="Corrupción",$H$27="Lavado de Activos",$H$27="Financiación del Terrorismo",$H$27="Corrupción en Trámites, OPAs y Consultas de Acceso a la Información Pública"),"No Aplica",'5. Valoración de Controles'!R28))</f>
        <v/>
      </c>
      <c r="AH28" s="109"/>
      <c r="AI28" s="177"/>
      <c r="AJ28" s="109"/>
      <c r="AK28" s="177"/>
      <c r="AL28" s="111"/>
      <c r="AM28" s="112"/>
      <c r="AN28" s="178"/>
      <c r="AO28" s="180"/>
      <c r="AP28" s="182"/>
      <c r="AQ28" s="184"/>
      <c r="AR28" s="182"/>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row>
    <row r="29" spans="1:73" ht="31.5" customHeight="1" x14ac:dyDescent="0.3">
      <c r="A29" s="113"/>
      <c r="B29" s="114"/>
      <c r="C29" s="114"/>
      <c r="D29" s="114"/>
      <c r="E29" s="114"/>
      <c r="F29" s="114"/>
      <c r="G29" s="114"/>
      <c r="H29" s="114"/>
      <c r="I29" s="114"/>
      <c r="J29" s="114"/>
      <c r="K29" s="109"/>
      <c r="L29" s="110"/>
      <c r="M29" s="114"/>
      <c r="N29" s="109"/>
      <c r="O29" s="110"/>
      <c r="P29" s="111"/>
      <c r="Q29" s="72" t="str">
        <f>IF($H$27="","",
IF(OR($H$27="Corrupción",$H$27="Lavado de Activos",$H$27="Financiación del Terrorismo",$H$27="Corrupción en Trámites, OPAs y Consultas de Acceso a la Información Pública"),"No Aplica",'5. Valoración de Controles'!H29))</f>
        <v/>
      </c>
      <c r="R29" s="72" t="str">
        <f>IF($H$27="","",
IF(OR($H$27="Corrupción",$H$27="Lavado de Activos",$H$27="Financiación del Terrorismo",$H$27="Corrupción en Trámites, OPAs y Consultas de Acceso a la Información Pública"),'6.Valoración Control Corrupción'!E29,"No Aplica"))</f>
        <v/>
      </c>
      <c r="S29" s="72" t="str">
        <f>IF($H$27="","",
IF(OR($H$27="Corrupción",$H$27="Lavado de Activos",$H$27="Financiación del Terrorismo",$H$27="Corrupción en Trámites, OPAs y Consultas de Acceso a la Información Pública"),'6.Valoración Control Corrupción'!F29,"No Aplica"))</f>
        <v/>
      </c>
      <c r="T29" s="72" t="str">
        <f>IF($H$27="","",
IF(OR($H$27="Corrupción",$H$27="Lavado de Activos",$H$27="Financiación del Terrorismo",$H$27="Corrupción en Trámites, OPAs y Consultas de Acceso a la Información Pública"),'6.Valoración Control Corrupción'!G29,"No Aplica"))</f>
        <v/>
      </c>
      <c r="U29" s="72" t="str">
        <f>IF($H$27="","",
IF(OR($H$27="Corrupción",$H$27="Lavado de Activos",$H$27="Financiación del Terrorismo",$H$27="Corrupción en Trámites, OPAs y Consultas de Acceso a la Información Pública"),'6.Valoración Control Corrupción'!H29,"No Aplica"))</f>
        <v/>
      </c>
      <c r="V29" s="72" t="str">
        <f>IF($H$27="","",
IF(OR($H$27="Corrupción",$H$27="Lavado de Activos",$H$27="Financiación del Terrorismo",$H$27="Corrupción en Trámites, OPAs y Consultas de Acceso a la Información Pública"),'6.Valoración Control Corrupción'!I29,"No Aplica"))</f>
        <v/>
      </c>
      <c r="W29" s="72" t="str">
        <f>IF($H$27="","",
IF(OR($H$27="Corrupción",$H$27="Lavado de Activos",$H$27="Financiación del Terrorismo",$H$27="Corrupción en Trámites, OPAs y Consultas de Acceso a la Información Pública"),'6.Valoración Control Corrupción'!J29,"No Aplica"))</f>
        <v/>
      </c>
      <c r="X29" s="66" t="str">
        <f>IF($H$27="","",
IF(OR($H$27="Corrupción",$H$27="Lavado de Activos",$H$27="Financiación del Terrorismo",$H$27="Trámites, OPAs y Consultas de Acceso a la Información Pública"),"No Aplica",'5. Valoración de Controles'!I29))</f>
        <v/>
      </c>
      <c r="Y29" s="66" t="str">
        <f>IF($H$27="","",
IF(OR($H$27="Corrupción",$H$27="Lavado de Activos",$H$27="Financiación del Terrorismo",$H$27="Trámites, OPAs y Consultas de Acceso a la Información Pública"),"No Aplica",'5. Valoración de Controles'!J29))</f>
        <v/>
      </c>
      <c r="Z29" s="66" t="str">
        <f>IF($H$27="","",
IF(OR($H$27="Corrupción",$H$27="Lavado de Activos",$H$27="Financiación del Terrorismo",$H$27="Trámites, OPAs y Consultas de Acceso a la Información Pública"),"No Aplica",'5. Valoración de Controles'!K29))</f>
        <v/>
      </c>
      <c r="AA29" s="66" t="str">
        <f>IF($H$27="","",
IF(OR($H$27="Corrupción",$H$27="Lavado de Activos",$H$27="Financiación del Terrorismo",$H$27="Trámites, OPAs y Consultas de Acceso a la Información Pública"),"No Aplica",'5. Valoración de Controles'!L29))</f>
        <v/>
      </c>
      <c r="AB29" s="66" t="str">
        <f>IF($H$27="","",
IF(OR($H$27="Corrupción",$H$27="Lavado de Activos",$H$27="Financiación del Terrorismo",$H$27="Trámites, OPAs y Consultas de Acceso a la Información Pública"),"No Aplica",'5. Valoración de Controles'!M29))</f>
        <v/>
      </c>
      <c r="AC29" s="66" t="str">
        <f>IF($H$27="","",
IF(OR($H$27="Corrupción",$H$27="Lavado de Activos",$H$27="Financiación del Terrorismo",$H$27="Trámites, OPAs y Consultas de Acceso a la Información Pública"),"No Aplica",'5. Valoración de Controles'!N29))</f>
        <v/>
      </c>
      <c r="AD29" s="66" t="str">
        <f>IF($H$27="","",
IF(OR($H$27="Corrupción",$H$27="Lavado de Activos",$H$27="Financiación del Terrorismo",$H$27="Trámites, OPAs y Consultas de Acceso a la Información Pública"),"No Aplica",'5. Valoración de Controles'!O29))</f>
        <v/>
      </c>
      <c r="AE29" s="66" t="str">
        <f>IF($H$27="","",
IF(OR($H$27="Corrupción",$H$27="Lavado de Activos",$H$27="Financiación del Terrorismo",$H$27="Trámites, OPAs y Consultas de Acceso a la Información Pública"),"No Aplica",'5. Valoración de Controles'!P29))</f>
        <v/>
      </c>
      <c r="AF29" s="66" t="str">
        <f>IF($H$27="","",
IF(OR($H$27="Corrupción",$H$27="Lavado de Activos",$H$27="Financiación del Terrorismo",$H$27="Trámites, OPAs y Consultas de Acceso a la Información Pública"),"No Aplica",'5. Valoración de Controles'!Q29))</f>
        <v/>
      </c>
      <c r="AG29" s="73" t="str">
        <f>IF($H$27="","",
IF(OR($H$27="Corrupción",$H$27="Lavado de Activos",$H$27="Financiación del Terrorismo",$H$27="Corrupción en Trámites, OPAs y Consultas de Acceso a la Información Pública"),"No Aplica",'5. Valoración de Controles'!R29))</f>
        <v/>
      </c>
      <c r="AH29" s="109"/>
      <c r="AI29" s="177"/>
      <c r="AJ29" s="109"/>
      <c r="AK29" s="177"/>
      <c r="AL29" s="111"/>
      <c r="AM29" s="112"/>
      <c r="AN29" s="178"/>
      <c r="AO29" s="180"/>
      <c r="AP29" s="182"/>
      <c r="AQ29" s="184"/>
      <c r="AR29" s="182"/>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row>
    <row r="30" spans="1:73" ht="31.5" customHeight="1" x14ac:dyDescent="0.3">
      <c r="A30" s="113">
        <v>8</v>
      </c>
      <c r="B30" s="114" t="str">
        <f>'2. Identificación del Riesgo'!B30:B32</f>
        <v/>
      </c>
      <c r="C30" s="114" t="str">
        <f>IF('2. Identificación del Riesgo'!C30:C32="","",'2. Identificación del Riesgo'!C30:C32)</f>
        <v/>
      </c>
      <c r="D30" s="114" t="str">
        <f>IF('2. Identificación del Riesgo'!D30:D32="","",'2. Identificación del Riesgo'!D30:D32)</f>
        <v/>
      </c>
      <c r="E30" s="114" t="str">
        <f>IF('2. Identificación del Riesgo'!E30:E32="","",'2. Identificación del Riesgo'!E30:E32)</f>
        <v/>
      </c>
      <c r="F30" s="114" t="str">
        <f>IF('2. Identificación del Riesgo'!F30:F32="","",'2. Identificación del Riesgo'!F30:F32)</f>
        <v/>
      </c>
      <c r="G30" s="114" t="str">
        <f>IF('2. Identificación del Riesgo'!G30:G32="","",'2. Identificación del Riesgo'!G30:G32)</f>
        <v/>
      </c>
      <c r="H30" s="114" t="str">
        <f>IF('2. Identificación del Riesgo'!H30:H32="","",'2. Identificación del Riesgo'!H30:H32)</f>
        <v/>
      </c>
      <c r="I30" s="114" t="str">
        <f>IF('2. Identificación del Riesgo'!I30:I32="","",'2. Identificación del Riesgo'!I30:I32)</f>
        <v/>
      </c>
      <c r="J30" s="114" t="str">
        <f>IF('2. Identificación del Riesgo'!J30:J32="","",'2. Identificación del Riesgo'!J30:J32)</f>
        <v/>
      </c>
      <c r="K30" s="109" t="str">
        <f>'2. Identificación del Riesgo'!K30:K32</f>
        <v/>
      </c>
      <c r="L30" s="110" t="str">
        <f>'2. Identificación del Riesgo'!L30:L32</f>
        <v/>
      </c>
      <c r="M30" s="114" t="str">
        <f>IF(OR('2. Identificación del Riesgo'!H30:H32="Corrupción",'2. Identificación del Riesgo'!H30:H32="Lavado de Activos",'2. Identificación del Riesgo'!H30:H32="Financiación del Terrorismo",'2. Identificación del Riesgo'!H30:H32="Corrupción en Trámites, OPAs y Consultas de Acceso a la Información Pública"),"No Aplica",
IF('2. Identificación del Riesgo'!M30:M32="","",'2. Identificación del Riesgo'!M30:M32))</f>
        <v/>
      </c>
      <c r="N30" s="109" t="str">
        <f>'2. Identificación del Riesgo'!N30:N32</f>
        <v/>
      </c>
      <c r="O30" s="110" t="str">
        <f>'2. Identificación del Riesgo'!O30:O32</f>
        <v/>
      </c>
      <c r="P30" s="111" t="str">
        <f>'2. Identificación del Riesgo'!P30:P32</f>
        <v/>
      </c>
      <c r="Q30" s="72" t="str">
        <f>IF($H$30="","",
IF(OR($H$30="Corrupción",$H$30="Lavado de Activos",$H$30="Financiación del Terrorismo",$H$30="Corrupción en Trámites, OPAs y Consultas de Acceso a la Información Pública"),"No Aplica",'5. Valoración de Controles'!H30))</f>
        <v/>
      </c>
      <c r="R30" s="72" t="str">
        <f>IF($H$30="","",
IF(OR($H$30="Corrupción",$H$30="Lavado de Activos",$H$30="Financiación del Terrorismo",$H$30="Corrupción en Trámites, OPAs y Consultas de Acceso a la Información Pública"),'6.Valoración Control Corrupción'!E30,"No Aplica"))</f>
        <v/>
      </c>
      <c r="S30" s="72" t="str">
        <f>IF($H$30="","",
IF(OR($H$30="Corrupción",$H$30="Lavado de Activos",$H$30="Financiación del Terrorismo",$H$30="Corrupción en Trámites, OPAs y Consultas de Acceso a la Información Pública"),'6.Valoración Control Corrupción'!F30,"No Aplica"))</f>
        <v/>
      </c>
      <c r="T30" s="72" t="str">
        <f>IF($H$30="","",
IF(OR($H$30="Corrupción",$H$30="Lavado de Activos",$H$30="Financiación del Terrorismo",$H$30="Corrupción en Trámites, OPAs y Consultas de Acceso a la Información Pública"),'6.Valoración Control Corrupción'!G30,"No Aplica"))</f>
        <v/>
      </c>
      <c r="U30" s="72" t="str">
        <f>IF($H$30="","",
IF(OR($H$30="Corrupción",$H$30="Lavado de Activos",$H$30="Financiación del Terrorismo",$H$30="Corrupción en Trámites, OPAs y Consultas de Acceso a la Información Pública"),'6.Valoración Control Corrupción'!H30,"No Aplica"))</f>
        <v/>
      </c>
      <c r="V30" s="72" t="str">
        <f>IF($H$30="","",
IF(OR($H$30="Corrupción",$H$30="Lavado de Activos",$H$30="Financiación del Terrorismo",$H$30="Corrupción en Trámites, OPAs y Consultas de Acceso a la Información Pública"),'6.Valoración Control Corrupción'!I30,"No Aplica"))</f>
        <v/>
      </c>
      <c r="W30" s="72" t="str">
        <f>IF($H$30="","",
IF(OR($H$30="Corrupción",$H$30="Lavado de Activos",$H$30="Financiación del Terrorismo",$H$30="Corrupción en Trámites, OPAs y Consultas de Acceso a la Información Pública"),'6.Valoración Control Corrupción'!J30,"No Aplica"))</f>
        <v/>
      </c>
      <c r="X30" s="65" t="str">
        <f>IF($H$30="","",
IF(OR($H$30="Corrupción",$H$30="Lavado de Activos",$H$30="Financiación del Terrorismo",$H$30="Trámites, OPAs y Consultas de Acceso a la Información Pública"),"No Aplica",'5. Valoración de Controles'!I30))</f>
        <v/>
      </c>
      <c r="Y30" s="66" t="str">
        <f>IF($H$30="","",
IF(OR($H$30="Corrupción",$H$30="Lavado de Activos",$H$30="Financiación del Terrorismo",$H$30="Trámites, OPAs y Consultas de Acceso a la Información Pública"),"No Aplica",'5. Valoración de Controles'!J30))</f>
        <v/>
      </c>
      <c r="Z30" s="66" t="str">
        <f>IF($H$30="","",
IF(OR($H$30="Corrupción",$H$30="Lavado de Activos",$H$30="Financiación del Terrorismo",$H$30="Trámites, OPAs y Consultas de Acceso a la Información Pública"),"No Aplica",'5. Valoración de Controles'!K30))</f>
        <v/>
      </c>
      <c r="AA30" s="66" t="str">
        <f>IF($H$30="","",
IF(OR($H$30="Corrupción",$H$30="Lavado de Activos",$H$30="Financiación del Terrorismo",$H$30="Trámites, OPAs y Consultas de Acceso a la Información Pública"),"No Aplica",'5. Valoración de Controles'!L30))</f>
        <v/>
      </c>
      <c r="AB30" s="66" t="str">
        <f>IF($H$30="","",
IF(OR($H$30="Corrupción",$H$30="Lavado de Activos",$H$30="Financiación del Terrorismo",$H$30="Trámites, OPAs y Consultas de Acceso a la Información Pública"),"No Aplica",'5. Valoración de Controles'!M30))</f>
        <v/>
      </c>
      <c r="AC30" s="66" t="str">
        <f>IF($H$30="","",
IF(OR($H$30="Corrupción",$H$30="Lavado de Activos",$H$30="Financiación del Terrorismo",$H$30="Trámites, OPAs y Consultas de Acceso a la Información Pública"),"No Aplica",'5. Valoración de Controles'!N30))</f>
        <v/>
      </c>
      <c r="AD30" s="66" t="str">
        <f>IF($H$30="","",
IF(OR($H$30="Corrupción",$H$30="Lavado de Activos",$H$30="Financiación del Terrorismo",$H$30="Trámites, OPAs y Consultas de Acceso a la Información Pública"),"No Aplica",'5. Valoración de Controles'!O30))</f>
        <v/>
      </c>
      <c r="AE30" s="66" t="str">
        <f>IF($H$30="","",
IF(OR($H$30="Corrupción",$H$30="Lavado de Activos",$H$30="Financiación del Terrorismo",$H$30="Trámites, OPAs y Consultas de Acceso a la Información Pública"),"No Aplica",'5. Valoración de Controles'!P30))</f>
        <v/>
      </c>
      <c r="AF30" s="66" t="str">
        <f>IF($H$30="","",
IF(OR($H$30="Corrupción",$H$30="Lavado de Activos",$H$30="Financiación del Terrorismo",$H$30="Trámites, OPAs y Consultas de Acceso a la Información Pública"),"No Aplica",'5. Valoración de Controles'!Q30))</f>
        <v/>
      </c>
      <c r="AG30" s="73" t="str">
        <f>IF($H$30="","",
IF(OR($H$30="Corrupción",$H$30="Lavado de Activos",$H$30="Financiación del Terrorismo",$H$30="Corrupción en Trámites, OPAs y Consultas de Acceso a la Información Pública"),"No Aplica",'5. Valoración de Controles'!R30))</f>
        <v/>
      </c>
      <c r="AH30" s="109" t="str">
        <f>IF(H30="","",
IF(OR(H30="Corrupción",H30="Lavado de Activos",H30="Financiación del Terrorismo",H30="Corrupción en Trámites, OPAs y Consultas de Acceso a la Información Pública"),'6.Valoración Control Corrupción'!AB30:AB32,
IF(OR(H30&lt;&gt;"Corrupción",H30&lt;&gt;"Lavado de Activos",H30&lt;&gt;"Financiación del Terrorismo",H30&lt;&gt;"Corrupción en Trámites, OPAs y Consultas de Acceso a la Información Pública"),IF(AI30="","",
IF(AND(AI30&gt;0,AI30&lt;0.4),"Muy Baja",
IF(AND(AI30&gt;=0.4,AI30&lt;0.6),"Baja",
IF(AND(AI30&gt;=0.6,AI30&lt;0.8),"Media",
IF(AND(AI30&gt;=0.8,AI30&lt;1),"Alta",
IF(AI30&gt;=1,"Muy Alta","")))))))))</f>
        <v/>
      </c>
      <c r="AI30" s="176" t="str">
        <f>IF(H30="","",
IF(OR(H30="Corrupción",H30="Lavado de Activos",H30="Financiación del Terrorismo",H30="Corrupción en Trámites, OPAs y Consultas de Acceso a la Información Pública"),"No aplica",
IF(OR(H30&lt;&gt;"Corrupción",H30&lt;&gt;"Lavado de Activos",H30&lt;&gt;"Financiación del Terrorismo",H30&lt;&gt;"Corrupción en Trámites, OPAs y Consultas de Acceso a la Información Pública"),
IF('5. Valoración de Controles'!U32&gt;0,'5. Valoración de Controles'!U32,
IF('5. Valoración de Controles'!U31&gt;0,'5. Valoración de Controles'!U31,
IF('5. Valoración de Controles'!U30&gt;0,'5. Valoración de Controles'!U30,L30))))))</f>
        <v/>
      </c>
      <c r="AJ30" s="109" t="str">
        <f>IF(H30="","",
IF(OR(H30="Corrupción",H30="Lavado de Activos",H30="Financiación del Terrorismo",H30="Corrupción en Trámites, OPAs y Consultas de Acceso a la Información Pública"),'3. Impacto Riesgo de Corrupción'!Z30:Z32,
IF(OR(H30&lt;&gt;"Corrupción",H30&lt;&gt;"Lavado de Activos",H30&lt;&gt;"Financiación del Terrorismo",H30&lt;&gt;"Corrupción en Trámites, OPAs y Consultas de Acceso a la Información Pública"),
IF(AK30="","",
IF(AND(AK30&gt;0,AK30&lt;0.4),"Leve",
IF(AND(AK30&gt;=0.4,AK30&lt;0.6),"Menor",
IF(AND(AK30&gt;=0.6,AK30&lt;0.8),"Moderado",
IF(AND(AK30&gt;=0.8,AK30&lt;1),"Mayor",
IF(AK30&gt;=1,"Catastrófico","")))))))))</f>
        <v/>
      </c>
      <c r="AK30" s="176" t="str">
        <f>IF(H30="","",
IF(OR(H30="Corrupción",H30="Lavado de Activos",H30="Financiación del Terrorismo",H30="Corrupción en Trámites, OPAs y Consultas de Acceso a la Información Pública"),"No aplica",
IF(OR(H30&lt;&gt;"Corrupción",H30&lt;&gt;"Lavado de Activos",H30&lt;&gt;"Financiación del Terrorismo",H30&lt;&gt;"Corrupción en Trámites, OPAs y Consultas de Acceso a la Información Pública"),
IF('5. Valoración de Controles'!V32&gt;0,'5. Valoración de Controles'!V32,
IF('5. Valoración de Controles'!V31&gt;0,'5. Valoración de Controles'!V31,
IF('5. Valoración de Controles'!V30&gt;0,'5. Valoración de Controles'!V30,O30))))))</f>
        <v/>
      </c>
      <c r="AL30" s="111" t="str">
        <f t="shared" ref="AL30" si="18">IF(AND(AH30="Muy Alta",OR(AJ30="Leve",AJ30="Menor",AJ30="Moderado",AJ30="Mayor")),"Alto",
IF(AND(AH30="Alta",OR(AJ30="Leve",AJ30="Menor")),"Moderado",
IF(AND(AH30="Alta",OR(AJ30="Moderado",AJ30="Mayor")),"Alto",
IF(AND(AH30="Media",OR(AJ30="Leve",AJ30="Menor",AJ30="Moderado")),"Moderado",
IF(AND(AH30="Media",OR(AJ30="Mayor")),"Alto",
IF(AND(AH30="Baja",OR(AJ30="Leve")),"Bajo",
IF(AND(OR(AH30="Baja",AH30="Improbable"),OR(AJ30="Menor",AJ30="Moderado")),"Moderado",
IF(AND(OR(AH30="Baja",AH30="Improbable"),AJ30="Mayor"),"Alto",
IF(AND(AH30="Muy Baja",OR(AJ30="Leve",AJ30="Menor")),"Bajo",
IF(AND(OR(AH30="Muy Baja",AH30="Rara vez"),OR(AJ30="Moderado")),"Moderado",
IF(AND(OR(AH30="Muy Baja",AH30="Rara vez"),AJ30="Mayor"),"Alto",
IF(AND(OR(AH30="Casi seguro",AH30="Probable",AH30="Posible"),AJ30="Mayor"),"Extremo",
IF(AND(AH30="Casi seguro",AJ30="Moderado"),"Extremo",
IF(AND(OR(AH30="Probable",AH30="Posible"),OR(AJ30="Moderado")),"Alto",
IF(AJ30="Catastrófico","Extremo","")))))))))))))))</f>
        <v/>
      </c>
      <c r="AM30" s="112"/>
      <c r="AN30" s="156" t="str">
        <f t="shared" ref="AN30" si="19">IF(AM30="Reducir (Mitigar)","Debe establecer el plan de acción a implementar para mitigar el nivel del riesgo",
IF(AM30="Reducir (Transferir)","No amerita plan de acción. Debe tercerizar la actividad que genera este riesgo o adquirir polizas para evitar responsabilidad economica, sin embargo mantiene la responsabilidad reputacional",
IF(AM30="Aceptar","No amerita plan de acción. Asuma las consecuencias de la materialización del riesgo",
IF(AM30="Evitar","No amerita plan de acción. No ejecute la actividad que genera el riesgo",
IF(AM30="Reducir","Debe establecer el plan de acción a implementar para mitigar el nivel del riesgo",
IF(AM30="Compartir","No amerita plan de acción. Comparta el riesgo con una parte interesada que pueda gestionarlo con mas eficacia",""))))))</f>
        <v/>
      </c>
      <c r="AO30" s="179"/>
      <c r="AP30" s="181"/>
      <c r="AQ30" s="183" t="str">
        <f t="shared" ref="AQ30" si="20">IF(AO30="","","∑ Peso porcentual de cada acción definida")</f>
        <v/>
      </c>
      <c r="AR30" s="115"/>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row>
    <row r="31" spans="1:73" ht="31.5" customHeight="1" x14ac:dyDescent="0.3">
      <c r="A31" s="113"/>
      <c r="B31" s="114"/>
      <c r="C31" s="114"/>
      <c r="D31" s="114"/>
      <c r="E31" s="114"/>
      <c r="F31" s="114"/>
      <c r="G31" s="114"/>
      <c r="H31" s="114"/>
      <c r="I31" s="114"/>
      <c r="J31" s="114"/>
      <c r="K31" s="109"/>
      <c r="L31" s="110"/>
      <c r="M31" s="114"/>
      <c r="N31" s="109"/>
      <c r="O31" s="110"/>
      <c r="P31" s="111"/>
      <c r="Q31" s="72" t="str">
        <f>IF($H$30="","",
IF(OR($H$30="Corrupción",$H$30="Lavado de Activos",$H$30="Financiación del Terrorismo",$H$30="Corrupción en Trámites, OPAs y Consultas de Acceso a la Información Pública"),"No Aplica",'5. Valoración de Controles'!H31))</f>
        <v/>
      </c>
      <c r="R31" s="72" t="str">
        <f>IF($H$30="","",
IF(OR($H$30="Corrupción",$H$30="Lavado de Activos",$H$30="Financiación del Terrorismo",$H$30="Corrupción en Trámites, OPAs y Consultas de Acceso a la Información Pública"),'6.Valoración Control Corrupción'!E31,"No Aplica"))</f>
        <v/>
      </c>
      <c r="S31" s="72" t="str">
        <f>IF($H$30="","",
IF(OR($H$30="Corrupción",$H$30="Lavado de Activos",$H$30="Financiación del Terrorismo",$H$30="Corrupción en Trámites, OPAs y Consultas de Acceso a la Información Pública"),'6.Valoración Control Corrupción'!F31,"No Aplica"))</f>
        <v/>
      </c>
      <c r="T31" s="72" t="str">
        <f>IF($H$30="","",
IF(OR($H$30="Corrupción",$H$30="Lavado de Activos",$H$30="Financiación del Terrorismo",$H$30="Corrupción en Trámites, OPAs y Consultas de Acceso a la Información Pública"),'6.Valoración Control Corrupción'!G31,"No Aplica"))</f>
        <v/>
      </c>
      <c r="U31" s="72" t="str">
        <f>IF($H$30="","",
IF(OR($H$30="Corrupción",$H$30="Lavado de Activos",$H$30="Financiación del Terrorismo",$H$30="Corrupción en Trámites, OPAs y Consultas de Acceso a la Información Pública"),'6.Valoración Control Corrupción'!H31,"No Aplica"))</f>
        <v/>
      </c>
      <c r="V31" s="72" t="str">
        <f>IF($H$30="","",
IF(OR($H$30="Corrupción",$H$30="Lavado de Activos",$H$30="Financiación del Terrorismo",$H$30="Corrupción en Trámites, OPAs y Consultas de Acceso a la Información Pública"),'6.Valoración Control Corrupción'!I31,"No Aplica"))</f>
        <v/>
      </c>
      <c r="W31" s="72" t="str">
        <f>IF($H$30="","",
IF(OR($H$30="Corrupción",$H$30="Lavado de Activos",$H$30="Financiación del Terrorismo",$H$30="Corrupción en Trámites, OPAs y Consultas de Acceso a la Información Pública"),'6.Valoración Control Corrupción'!J31,"No Aplica"))</f>
        <v/>
      </c>
      <c r="X31" s="66" t="str">
        <f>IF($H$30="","",
IF(OR($H$30="Corrupción",$H$30="Lavado de Activos",$H$30="Financiación del Terrorismo",$H$30="Trámites, OPAs y Consultas de Acceso a la Información Pública"),"No Aplica",'5. Valoración de Controles'!I31))</f>
        <v/>
      </c>
      <c r="Y31" s="66" t="str">
        <f>IF($H$30="","",
IF(OR($H$30="Corrupción",$H$30="Lavado de Activos",$H$30="Financiación del Terrorismo",$H$30="Trámites, OPAs y Consultas de Acceso a la Información Pública"),"No Aplica",'5. Valoración de Controles'!J31))</f>
        <v/>
      </c>
      <c r="Z31" s="66" t="str">
        <f>IF($H$30="","",
IF(OR($H$30="Corrupción",$H$30="Lavado de Activos",$H$30="Financiación del Terrorismo",$H$30="Trámites, OPAs y Consultas de Acceso a la Información Pública"),"No Aplica",'5. Valoración de Controles'!K31))</f>
        <v/>
      </c>
      <c r="AA31" s="66" t="str">
        <f>IF($H$30="","",
IF(OR($H$30="Corrupción",$H$30="Lavado de Activos",$H$30="Financiación del Terrorismo",$H$30="Trámites, OPAs y Consultas de Acceso a la Información Pública"),"No Aplica",'5. Valoración de Controles'!L31))</f>
        <v/>
      </c>
      <c r="AB31" s="66" t="str">
        <f>IF($H$30="","",
IF(OR($H$30="Corrupción",$H$30="Lavado de Activos",$H$30="Financiación del Terrorismo",$H$30="Trámites, OPAs y Consultas de Acceso a la Información Pública"),"No Aplica",'5. Valoración de Controles'!M31))</f>
        <v/>
      </c>
      <c r="AC31" s="66" t="str">
        <f>IF($H$30="","",
IF(OR($H$30="Corrupción",$H$30="Lavado de Activos",$H$30="Financiación del Terrorismo",$H$30="Trámites, OPAs y Consultas de Acceso a la Información Pública"),"No Aplica",'5. Valoración de Controles'!N31))</f>
        <v/>
      </c>
      <c r="AD31" s="66" t="str">
        <f>IF($H$30="","",
IF(OR($H$30="Corrupción",$H$30="Lavado de Activos",$H$30="Financiación del Terrorismo",$H$30="Trámites, OPAs y Consultas de Acceso a la Información Pública"),"No Aplica",'5. Valoración de Controles'!O31))</f>
        <v/>
      </c>
      <c r="AE31" s="66" t="str">
        <f>IF($H$30="","",
IF(OR($H$30="Corrupción",$H$30="Lavado de Activos",$H$30="Financiación del Terrorismo",$H$30="Trámites, OPAs y Consultas de Acceso a la Información Pública"),"No Aplica",'5. Valoración de Controles'!P31))</f>
        <v/>
      </c>
      <c r="AF31" s="66" t="str">
        <f>IF($H$30="","",
IF(OR($H$30="Corrupción",$H$30="Lavado de Activos",$H$30="Financiación del Terrorismo",$H$30="Trámites, OPAs y Consultas de Acceso a la Información Pública"),"No Aplica",'5. Valoración de Controles'!Q31))</f>
        <v/>
      </c>
      <c r="AG31" s="73" t="str">
        <f>IF($H$30="","",
IF(OR($H$30="Corrupción",$H$30="Lavado de Activos",$H$30="Financiación del Terrorismo",$H$30="Corrupción en Trámites, OPAs y Consultas de Acceso a la Información Pública"),"No Aplica",'5. Valoración de Controles'!R31))</f>
        <v/>
      </c>
      <c r="AH31" s="109"/>
      <c r="AI31" s="177"/>
      <c r="AJ31" s="109"/>
      <c r="AK31" s="177"/>
      <c r="AL31" s="111"/>
      <c r="AM31" s="112"/>
      <c r="AN31" s="178"/>
      <c r="AO31" s="180"/>
      <c r="AP31" s="182"/>
      <c r="AQ31" s="184"/>
      <c r="AR31" s="182"/>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row>
    <row r="32" spans="1:73" ht="31.5" customHeight="1" x14ac:dyDescent="0.3">
      <c r="A32" s="113"/>
      <c r="B32" s="114"/>
      <c r="C32" s="114"/>
      <c r="D32" s="114"/>
      <c r="E32" s="114"/>
      <c r="F32" s="114"/>
      <c r="G32" s="114"/>
      <c r="H32" s="114"/>
      <c r="I32" s="114"/>
      <c r="J32" s="114"/>
      <c r="K32" s="109"/>
      <c r="L32" s="110"/>
      <c r="M32" s="114"/>
      <c r="N32" s="109"/>
      <c r="O32" s="110"/>
      <c r="P32" s="111"/>
      <c r="Q32" s="72" t="str">
        <f>IF($H$30="","",
IF(OR($H$30="Corrupción",$H$30="Lavado de Activos",$H$30="Financiación del Terrorismo",$H$30="Corrupción en Trámites, OPAs y Consultas de Acceso a la Información Pública"),"No Aplica",'5. Valoración de Controles'!H32))</f>
        <v/>
      </c>
      <c r="R32" s="72" t="str">
        <f>IF($H$30="","",
IF(OR($H$30="Corrupción",$H$30="Lavado de Activos",$H$30="Financiación del Terrorismo",$H$30="Corrupción en Trámites, OPAs y Consultas de Acceso a la Información Pública"),'6.Valoración Control Corrupción'!E32,"No Aplica"))</f>
        <v/>
      </c>
      <c r="S32" s="72" t="str">
        <f>IF($H$30="","",
IF(OR($H$30="Corrupción",$H$30="Lavado de Activos",$H$30="Financiación del Terrorismo",$H$30="Corrupción en Trámites, OPAs y Consultas de Acceso a la Información Pública"),'6.Valoración Control Corrupción'!F32,"No Aplica"))</f>
        <v/>
      </c>
      <c r="T32" s="72" t="str">
        <f>IF($H$30="","",
IF(OR($H$30="Corrupción",$H$30="Lavado de Activos",$H$30="Financiación del Terrorismo",$H$30="Corrupción en Trámites, OPAs y Consultas de Acceso a la Información Pública"),'6.Valoración Control Corrupción'!G32,"No Aplica"))</f>
        <v/>
      </c>
      <c r="U32" s="72" t="str">
        <f>IF($H$30="","",
IF(OR($H$30="Corrupción",$H$30="Lavado de Activos",$H$30="Financiación del Terrorismo",$H$30="Corrupción en Trámites, OPAs y Consultas de Acceso a la Información Pública"),'6.Valoración Control Corrupción'!H32,"No Aplica"))</f>
        <v/>
      </c>
      <c r="V32" s="72" t="str">
        <f>IF($H$30="","",
IF(OR($H$30="Corrupción",$H$30="Lavado de Activos",$H$30="Financiación del Terrorismo",$H$30="Corrupción en Trámites, OPAs y Consultas de Acceso a la Información Pública"),'6.Valoración Control Corrupción'!I32,"No Aplica"))</f>
        <v/>
      </c>
      <c r="W32" s="72" t="str">
        <f>IF($H$30="","",
IF(OR($H$30="Corrupción",$H$30="Lavado de Activos",$H$30="Financiación del Terrorismo",$H$30="Corrupción en Trámites, OPAs y Consultas de Acceso a la Información Pública"),'6.Valoración Control Corrupción'!J32,"No Aplica"))</f>
        <v/>
      </c>
      <c r="X32" s="66" t="str">
        <f>IF($H$30="","",
IF(OR($H$30="Corrupción",$H$30="Lavado de Activos",$H$30="Financiación del Terrorismo",$H$30="Trámites, OPAs y Consultas de Acceso a la Información Pública"),"No Aplica",'5. Valoración de Controles'!I32))</f>
        <v/>
      </c>
      <c r="Y32" s="66" t="str">
        <f>IF($H$30="","",
IF(OR($H$30="Corrupción",$H$30="Lavado de Activos",$H$30="Financiación del Terrorismo",$H$30="Trámites, OPAs y Consultas de Acceso a la Información Pública"),"No Aplica",'5. Valoración de Controles'!J32))</f>
        <v/>
      </c>
      <c r="Z32" s="66" t="str">
        <f>IF($H$30="","",
IF(OR($H$30="Corrupción",$H$30="Lavado de Activos",$H$30="Financiación del Terrorismo",$H$30="Trámites, OPAs y Consultas de Acceso a la Información Pública"),"No Aplica",'5. Valoración de Controles'!K32))</f>
        <v/>
      </c>
      <c r="AA32" s="66" t="str">
        <f>IF($H$30="","",
IF(OR($H$30="Corrupción",$H$30="Lavado de Activos",$H$30="Financiación del Terrorismo",$H$30="Trámites, OPAs y Consultas de Acceso a la Información Pública"),"No Aplica",'5. Valoración de Controles'!L32))</f>
        <v/>
      </c>
      <c r="AB32" s="66" t="str">
        <f>IF($H$30="","",
IF(OR($H$30="Corrupción",$H$30="Lavado de Activos",$H$30="Financiación del Terrorismo",$H$30="Trámites, OPAs y Consultas de Acceso a la Información Pública"),"No Aplica",'5. Valoración de Controles'!M32))</f>
        <v/>
      </c>
      <c r="AC32" s="66" t="str">
        <f>IF($H$30="","",
IF(OR($H$30="Corrupción",$H$30="Lavado de Activos",$H$30="Financiación del Terrorismo",$H$30="Trámites, OPAs y Consultas de Acceso a la Información Pública"),"No Aplica",'5. Valoración de Controles'!N32))</f>
        <v/>
      </c>
      <c r="AD32" s="66" t="str">
        <f>IF($H$30="","",
IF(OR($H$30="Corrupción",$H$30="Lavado de Activos",$H$30="Financiación del Terrorismo",$H$30="Trámites, OPAs y Consultas de Acceso a la Información Pública"),"No Aplica",'5. Valoración de Controles'!O32))</f>
        <v/>
      </c>
      <c r="AE32" s="66" t="str">
        <f>IF($H$30="","",
IF(OR($H$30="Corrupción",$H$30="Lavado de Activos",$H$30="Financiación del Terrorismo",$H$30="Trámites, OPAs y Consultas de Acceso a la Información Pública"),"No Aplica",'5. Valoración de Controles'!P32))</f>
        <v/>
      </c>
      <c r="AF32" s="66" t="str">
        <f>IF($H$30="","",
IF(OR($H$30="Corrupción",$H$30="Lavado de Activos",$H$30="Financiación del Terrorismo",$H$30="Trámites, OPAs y Consultas de Acceso a la Información Pública"),"No Aplica",'5. Valoración de Controles'!Q32))</f>
        <v/>
      </c>
      <c r="AG32" s="73" t="str">
        <f>IF($H$30="","",
IF(OR($H$30="Corrupción",$H$30="Lavado de Activos",$H$30="Financiación del Terrorismo",$H$30="Corrupción en Trámites, OPAs y Consultas de Acceso a la Información Pública"),"No Aplica",'5. Valoración de Controles'!R32))</f>
        <v/>
      </c>
      <c r="AH32" s="109"/>
      <c r="AI32" s="177"/>
      <c r="AJ32" s="109"/>
      <c r="AK32" s="177"/>
      <c r="AL32" s="111"/>
      <c r="AM32" s="112"/>
      <c r="AN32" s="178"/>
      <c r="AO32" s="180"/>
      <c r="AP32" s="182"/>
      <c r="AQ32" s="184"/>
      <c r="AR32" s="182"/>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row>
    <row r="33" spans="1:73" ht="31.5" customHeight="1" x14ac:dyDescent="0.3">
      <c r="A33" s="113">
        <v>9</v>
      </c>
      <c r="B33" s="114" t="str">
        <f>'2. Identificación del Riesgo'!B33:B35</f>
        <v/>
      </c>
      <c r="C33" s="114" t="str">
        <f>IF('2. Identificación del Riesgo'!C33:C35="","",'2. Identificación del Riesgo'!C33:C35)</f>
        <v/>
      </c>
      <c r="D33" s="114" t="str">
        <f>IF('2. Identificación del Riesgo'!D33:D35="","",'2. Identificación del Riesgo'!D33:D35)</f>
        <v/>
      </c>
      <c r="E33" s="114" t="str">
        <f>IF('2. Identificación del Riesgo'!E33:E35="","",'2. Identificación del Riesgo'!E33:E35)</f>
        <v/>
      </c>
      <c r="F33" s="114" t="str">
        <f>IF('2. Identificación del Riesgo'!F33:F35="","",'2. Identificación del Riesgo'!F33:F35)</f>
        <v/>
      </c>
      <c r="G33" s="114" t="str">
        <f>IF('2. Identificación del Riesgo'!G33:G35="","",'2. Identificación del Riesgo'!G33:G35)</f>
        <v/>
      </c>
      <c r="H33" s="114" t="str">
        <f>IF('2. Identificación del Riesgo'!H33:H35="","",'2. Identificación del Riesgo'!H33:H35)</f>
        <v/>
      </c>
      <c r="I33" s="114" t="str">
        <f>IF('2. Identificación del Riesgo'!I33:I35="","",'2. Identificación del Riesgo'!I33:I35)</f>
        <v/>
      </c>
      <c r="J33" s="114" t="str">
        <f>IF('2. Identificación del Riesgo'!J33:J35="","",'2. Identificación del Riesgo'!J33:J35)</f>
        <v/>
      </c>
      <c r="K33" s="109" t="str">
        <f>'2. Identificación del Riesgo'!K33:K35</f>
        <v/>
      </c>
      <c r="L33" s="110" t="str">
        <f>'2. Identificación del Riesgo'!L33:L35</f>
        <v/>
      </c>
      <c r="M33" s="114" t="str">
        <f>IF(OR('2. Identificación del Riesgo'!H33:H35="Corrupción",'2. Identificación del Riesgo'!H33:H35="Lavado de Activos",'2. Identificación del Riesgo'!H33:H35="Financiación del Terrorismo",'2. Identificación del Riesgo'!H33:H35="Corrupción en Trámites, OPAs y Consultas de Acceso a la Información Pública"),"No Aplica",
IF('2. Identificación del Riesgo'!M33:M35="","",'2. Identificación del Riesgo'!M33:M35))</f>
        <v/>
      </c>
      <c r="N33" s="109" t="str">
        <f>'2. Identificación del Riesgo'!N33:N35</f>
        <v/>
      </c>
      <c r="O33" s="110" t="str">
        <f>'2. Identificación del Riesgo'!O33:O35</f>
        <v/>
      </c>
      <c r="P33" s="111" t="str">
        <f>'2. Identificación del Riesgo'!P33:P35</f>
        <v/>
      </c>
      <c r="Q33" s="72" t="str">
        <f>IF($H$33="","",
IF(OR($H$33="Corrupción",$H$33="Lavado de Activos",$H$33="Financiación del Terrorismo",$H$33="Corrupción en Trámites, OPAs y Consultas de Acceso a la Información Pública"),"No Aplica",'5. Valoración de Controles'!H33))</f>
        <v/>
      </c>
      <c r="R33" s="72" t="str">
        <f>IF($H$33="","",
IF(OR($H$33="Corrupción",$H$33="Lavado de Activos",$H$33="Financiación del Terrorismo",$H$33="Corrupción en Trámites, OPAs y Consultas de Acceso a la Información Pública"),'6.Valoración Control Corrupción'!E33,"No Aplica"))</f>
        <v/>
      </c>
      <c r="S33" s="72" t="str">
        <f>IF($H$33="","",
IF(OR($H$33="Corrupción",$H$33="Lavado de Activos",$H$33="Financiación del Terrorismo",$H$33="Corrupción en Trámites, OPAs y Consultas de Acceso a la Información Pública"),'6.Valoración Control Corrupción'!F33,"No Aplica"))</f>
        <v/>
      </c>
      <c r="T33" s="72" t="str">
        <f>IF($H$33="","",
IF(OR($H$33="Corrupción",$H$33="Lavado de Activos",$H$33="Financiación del Terrorismo",$H$33="Corrupción en Trámites, OPAs y Consultas de Acceso a la Información Pública"),'6.Valoración Control Corrupción'!G33,"No Aplica"))</f>
        <v/>
      </c>
      <c r="U33" s="72" t="str">
        <f>IF($H$33="","",
IF(OR($H$33="Corrupción",$H$33="Lavado de Activos",$H$33="Financiación del Terrorismo",$H$33="Corrupción en Trámites, OPAs y Consultas de Acceso a la Información Pública"),'6.Valoración Control Corrupción'!H33,"No Aplica"))</f>
        <v/>
      </c>
      <c r="V33" s="72" t="str">
        <f>IF($H$33="","",
IF(OR($H$33="Corrupción",$H$33="Lavado de Activos",$H$33="Financiación del Terrorismo",$H$33="Corrupción en Trámites, OPAs y Consultas de Acceso a la Información Pública"),'6.Valoración Control Corrupción'!I33,"No Aplica"))</f>
        <v/>
      </c>
      <c r="W33" s="72" t="str">
        <f>IF($H$33="","",
IF(OR($H$33="Corrupción",$H$33="Lavado de Activos",$H$33="Financiación del Terrorismo",$H$33="Corrupción en Trámites, OPAs y Consultas de Acceso a la Información Pública"),'6.Valoración Control Corrupción'!J33,"No Aplica"))</f>
        <v/>
      </c>
      <c r="X33" s="65" t="str">
        <f>IF($H$33="","",
IF(OR($H$33="Corrupción",$H$33="Lavado de Activos",$H$33="Financiación del Terrorismo",$H$33="Trámites, OPAs y Consultas de Acceso a la Información Pública"),"No Aplica",'5. Valoración de Controles'!I33))</f>
        <v/>
      </c>
      <c r="Y33" s="66" t="str">
        <f>IF($H$33="","",
IF(OR($H$33="Corrupción",$H$33="Lavado de Activos",$H$33="Financiación del Terrorismo",$H$33="Trámites, OPAs y Consultas de Acceso a la Información Pública"),"No Aplica",'5. Valoración de Controles'!J33))</f>
        <v/>
      </c>
      <c r="Z33" s="66" t="str">
        <f>IF($H$33="","",
IF(OR($H$33="Corrupción",$H$33="Lavado de Activos",$H$33="Financiación del Terrorismo",$H$33="Trámites, OPAs y Consultas de Acceso a la Información Pública"),"No Aplica",'5. Valoración de Controles'!K33))</f>
        <v/>
      </c>
      <c r="AA33" s="66" t="str">
        <f>IF($H$33="","",
IF(OR($H$33="Corrupción",$H$33="Lavado de Activos",$H$33="Financiación del Terrorismo",$H$33="Trámites, OPAs y Consultas de Acceso a la Información Pública"),"No Aplica",'5. Valoración de Controles'!L33))</f>
        <v/>
      </c>
      <c r="AB33" s="66" t="str">
        <f>IF($H$33="","",
IF(OR($H$33="Corrupción",$H$33="Lavado de Activos",$H$33="Financiación del Terrorismo",$H$33="Trámites, OPAs y Consultas de Acceso a la Información Pública"),"No Aplica",'5. Valoración de Controles'!M33))</f>
        <v/>
      </c>
      <c r="AC33" s="66" t="str">
        <f>IF($H$33="","",
IF(OR($H$33="Corrupción",$H$33="Lavado de Activos",$H$33="Financiación del Terrorismo",$H$33="Trámites, OPAs y Consultas de Acceso a la Información Pública"),"No Aplica",'5. Valoración de Controles'!N33))</f>
        <v/>
      </c>
      <c r="AD33" s="66" t="str">
        <f>IF($H$33="","",
IF(OR($H$33="Corrupción",$H$33="Lavado de Activos",$H$33="Financiación del Terrorismo",$H$33="Trámites, OPAs y Consultas de Acceso a la Información Pública"),"No Aplica",'5. Valoración de Controles'!O33))</f>
        <v/>
      </c>
      <c r="AE33" s="66" t="str">
        <f>IF($H$33="","",
IF(OR($H$33="Corrupción",$H$33="Lavado de Activos",$H$33="Financiación del Terrorismo",$H$33="Trámites, OPAs y Consultas de Acceso a la Información Pública"),"No Aplica",'5. Valoración de Controles'!P33))</f>
        <v/>
      </c>
      <c r="AF33" s="66" t="str">
        <f>IF($H$33="","",
IF(OR($H$33="Corrupción",$H$33="Lavado de Activos",$H$33="Financiación del Terrorismo",$H$33="Trámites, OPAs y Consultas de Acceso a la Información Pública"),"No Aplica",'5. Valoración de Controles'!Q33))</f>
        <v/>
      </c>
      <c r="AG33" s="73" t="str">
        <f>IF($H$33="","",
IF(OR($H$33="Corrupción",$H$33="Lavado de Activos",$H$33="Financiación del Terrorismo",$H$33="Corrupción en Trámites, OPAs y Consultas de Acceso a la Información Pública"),"No Aplica",'5. Valoración de Controles'!R33))</f>
        <v/>
      </c>
      <c r="AH33" s="109" t="str">
        <f>IF(H33="","",
IF(OR(H33="Corrupción",H33="Lavado de Activos",H33="Financiación del Terrorismo",H33="Corrupción en Trámites, OPAs y Consultas de Acceso a la Información Pública"),'6.Valoración Control Corrupción'!AB33:AB35,
IF(OR(H33&lt;&gt;"Corrupción",H33&lt;&gt;"Lavado de Activos",H33&lt;&gt;"Financiación del Terrorismo",H33&lt;&gt;"Corrupción en Trámites, OPAs y Consultas de Acceso a la Información Pública"),IF(AI33="","",
IF(AND(AI33&gt;0,AI33&lt;0.4),"Muy Baja",
IF(AND(AI33&gt;=0.4,AI33&lt;0.6),"Baja",
IF(AND(AI33&gt;=0.6,AI33&lt;0.8),"Media",
IF(AND(AI33&gt;=0.8,AI33&lt;1),"Alta",
IF(AI33&gt;=1,"Muy Alta","")))))))))</f>
        <v/>
      </c>
      <c r="AI33" s="176" t="str">
        <f>IF(H33="","",
IF(OR(H33="Corrupción",H33="Lavado de Activos",H33="Financiación del Terrorismo",H33="Corrupción en Trámites, OPAs y Consultas de Acceso a la Información Pública"),"No aplica",
IF(OR(H33&lt;&gt;"Corrupción",H33&lt;&gt;"Lavado de Activos",H33&lt;&gt;"Financiación del Terrorismo",H33&lt;&gt;"Corrupción en Trámites, OPAs y Consultas de Acceso a la Información Pública"),
IF('5. Valoración de Controles'!U35&gt;0,'5. Valoración de Controles'!U35,
IF('5. Valoración de Controles'!U34&gt;0,'5. Valoración de Controles'!U34,
IF('5. Valoración de Controles'!U33&gt;0,'5. Valoración de Controles'!U33,L33))))))</f>
        <v/>
      </c>
      <c r="AJ33" s="109" t="str">
        <f>IF(H33="","",
IF(OR(H33="Corrupción",H33="Lavado de Activos",H33="Financiación del Terrorismo",H33="Corrupción en Trámites, OPAs y Consultas de Acceso a la Información Pública"),'3. Impacto Riesgo de Corrupción'!Z33:Z35,
IF(OR(H33&lt;&gt;"Corrupción",H33&lt;&gt;"Lavado de Activos",H33&lt;&gt;"Financiación del Terrorismo",H33&lt;&gt;"Corrupción en Trámites, OPAs y Consultas de Acceso a la Información Pública"),
IF(AK33="","",
IF(AND(AK33&gt;0,AK33&lt;0.4),"Leve",
IF(AND(AK33&gt;=0.4,AK33&lt;0.6),"Menor",
IF(AND(AK33&gt;=0.6,AK33&lt;0.8),"Moderado",
IF(AND(AK33&gt;=0.8,AK33&lt;1),"Mayor",
IF(AK33&gt;=1,"Catastrófico","")))))))))</f>
        <v/>
      </c>
      <c r="AK33" s="176" t="str">
        <f>IF(H33="","",
IF(OR(H33="Corrupción",H33="Lavado de Activos",H33="Financiación del Terrorismo",H33="Corrupción en Trámites, OPAs y Consultas de Acceso a la Información Pública"),"No aplica",
IF(OR(H33&lt;&gt;"Corrupción",H33&lt;&gt;"Lavado de Activos",H33&lt;&gt;"Financiación del Terrorismo",H33&lt;&gt;"Corrupción en Trámites, OPAs y Consultas de Acceso a la Información Pública"),
IF('5. Valoración de Controles'!V35&gt;0,'5. Valoración de Controles'!V35,
IF('5. Valoración de Controles'!V34&gt;0,'5. Valoración de Controles'!V34,
IF('5. Valoración de Controles'!V33&gt;0,'5. Valoración de Controles'!V33,O33))))))</f>
        <v/>
      </c>
      <c r="AL33" s="111" t="str">
        <f t="shared" ref="AL33" si="21">IF(AND(AH33="Muy Alta",OR(AJ33="Leve",AJ33="Menor",AJ33="Moderado",AJ33="Mayor")),"Alto",
IF(AND(AH33="Alta",OR(AJ33="Leve",AJ33="Menor")),"Moderado",
IF(AND(AH33="Alta",OR(AJ33="Moderado",AJ33="Mayor")),"Alto",
IF(AND(AH33="Media",OR(AJ33="Leve",AJ33="Menor",AJ33="Moderado")),"Moderado",
IF(AND(AH33="Media",OR(AJ33="Mayor")),"Alto",
IF(AND(AH33="Baja",OR(AJ33="Leve")),"Bajo",
IF(AND(OR(AH33="Baja",AH33="Improbable"),OR(AJ33="Menor",AJ33="Moderado")),"Moderado",
IF(AND(OR(AH33="Baja",AH33="Improbable"),AJ33="Mayor"),"Alto",
IF(AND(AH33="Muy Baja",OR(AJ33="Leve",AJ33="Menor")),"Bajo",
IF(AND(OR(AH33="Muy Baja",AH33="Rara vez"),OR(AJ33="Moderado")),"Moderado",
IF(AND(OR(AH33="Muy Baja",AH33="Rara vez"),AJ33="Mayor"),"Alto",
IF(AND(OR(AH33="Casi seguro",AH33="Probable",AH33="Posible"),AJ33="Mayor"),"Extremo",
IF(AND(AH33="Casi seguro",AJ33="Moderado"),"Extremo",
IF(AND(OR(AH33="Probable",AH33="Posible"),OR(AJ33="Moderado")),"Alto",
IF(AJ33="Catastrófico","Extremo","")))))))))))))))</f>
        <v/>
      </c>
      <c r="AM33" s="112"/>
      <c r="AN33" s="156" t="str">
        <f t="shared" ref="AN33" si="22">IF(AM33="Reducir (Mitigar)","Debe establecer el plan de acción a implementar para mitigar el nivel del riesgo",
IF(AM33="Reducir (Transferir)","No amerita plan de acción. Debe tercerizar la actividad que genera este riesgo o adquirir polizas para evitar responsabilidad economica, sin embargo mantiene la responsabilidad reputacional",
IF(AM33="Aceptar","No amerita plan de acción. Asuma las consecuencias de la materialización del riesgo",
IF(AM33="Evitar","No amerita plan de acción. No ejecute la actividad que genera el riesgo",
IF(AM33="Reducir","Debe establecer el plan de acción a implementar para mitigar el nivel del riesgo",
IF(AM33="Compartir","No amerita plan de acción. Comparta el riesgo con una parte interesada que pueda gestionarlo con mas eficacia",""))))))</f>
        <v/>
      </c>
      <c r="AO33" s="179"/>
      <c r="AP33" s="181"/>
      <c r="AQ33" s="183" t="str">
        <f t="shared" ref="AQ33" si="23">IF(AO33="","","∑ Peso porcentual de cada acción definida")</f>
        <v/>
      </c>
      <c r="AR33" s="115"/>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row>
    <row r="34" spans="1:73" ht="31.5" customHeight="1" x14ac:dyDescent="0.3">
      <c r="A34" s="113"/>
      <c r="B34" s="114"/>
      <c r="C34" s="114"/>
      <c r="D34" s="114"/>
      <c r="E34" s="114"/>
      <c r="F34" s="114"/>
      <c r="G34" s="114"/>
      <c r="H34" s="114"/>
      <c r="I34" s="114"/>
      <c r="J34" s="114"/>
      <c r="K34" s="109"/>
      <c r="L34" s="110"/>
      <c r="M34" s="114"/>
      <c r="N34" s="109"/>
      <c r="O34" s="110"/>
      <c r="P34" s="111"/>
      <c r="Q34" s="72" t="str">
        <f>IF($H$33="","",
IF(OR($H$33="Corrupción",$H$33="Lavado de Activos",$H$33="Financiación del Terrorismo",$H$33="Corrupción en Trámites, OPAs y Consultas de Acceso a la Información Pública"),"No Aplica",'5. Valoración de Controles'!H34))</f>
        <v/>
      </c>
      <c r="R34" s="72" t="str">
        <f>IF($H$33="","",
IF(OR($H$33="Corrupción",$H$33="Lavado de Activos",$H$33="Financiación del Terrorismo",$H$33="Corrupción en Trámites, OPAs y Consultas de Acceso a la Información Pública"),'6.Valoración Control Corrupción'!E34,"No Aplica"))</f>
        <v/>
      </c>
      <c r="S34" s="72" t="str">
        <f>IF($H$33="","",
IF(OR($H$33="Corrupción",$H$33="Lavado de Activos",$H$33="Financiación del Terrorismo",$H$33="Corrupción en Trámites, OPAs y Consultas de Acceso a la Información Pública"),'6.Valoración Control Corrupción'!F34,"No Aplica"))</f>
        <v/>
      </c>
      <c r="T34" s="72" t="str">
        <f>IF($H$33="","",
IF(OR($H$33="Corrupción",$H$33="Lavado de Activos",$H$33="Financiación del Terrorismo",$H$33="Corrupción en Trámites, OPAs y Consultas de Acceso a la Información Pública"),'6.Valoración Control Corrupción'!G34,"No Aplica"))</f>
        <v/>
      </c>
      <c r="U34" s="72" t="str">
        <f>IF($H$33="","",
IF(OR($H$33="Corrupción",$H$33="Lavado de Activos",$H$33="Financiación del Terrorismo",$H$33="Corrupción en Trámites, OPAs y Consultas de Acceso a la Información Pública"),'6.Valoración Control Corrupción'!H34,"No Aplica"))</f>
        <v/>
      </c>
      <c r="V34" s="72" t="str">
        <f>IF($H$33="","",
IF(OR($H$33="Corrupción",$H$33="Lavado de Activos",$H$33="Financiación del Terrorismo",$H$33="Corrupción en Trámites, OPAs y Consultas de Acceso a la Información Pública"),'6.Valoración Control Corrupción'!I34,"No Aplica"))</f>
        <v/>
      </c>
      <c r="W34" s="72" t="str">
        <f>IF($H$33="","",
IF(OR($H$33="Corrupción",$H$33="Lavado de Activos",$H$33="Financiación del Terrorismo",$H$33="Corrupción en Trámites, OPAs y Consultas de Acceso a la Información Pública"),'6.Valoración Control Corrupción'!J34,"No Aplica"))</f>
        <v/>
      </c>
      <c r="X34" s="66" t="str">
        <f>IF($H$33="","",
IF(OR($H$33="Corrupción",$H$33="Lavado de Activos",$H$33="Financiación del Terrorismo",$H$33="Trámites, OPAs y Consultas de Acceso a la Información Pública"),"No Aplica",'5. Valoración de Controles'!I34))</f>
        <v/>
      </c>
      <c r="Y34" s="66" t="str">
        <f>IF($H$33="","",
IF(OR($H$33="Corrupción",$H$33="Lavado de Activos",$H$33="Financiación del Terrorismo",$H$33="Trámites, OPAs y Consultas de Acceso a la Información Pública"),"No Aplica",'5. Valoración de Controles'!J34))</f>
        <v/>
      </c>
      <c r="Z34" s="66" t="str">
        <f>IF($H$33="","",
IF(OR($H$33="Corrupción",$H$33="Lavado de Activos",$H$33="Financiación del Terrorismo",$H$33="Trámites, OPAs y Consultas de Acceso a la Información Pública"),"No Aplica",'5. Valoración de Controles'!K34))</f>
        <v/>
      </c>
      <c r="AA34" s="66" t="str">
        <f>IF($H$33="","",
IF(OR($H$33="Corrupción",$H$33="Lavado de Activos",$H$33="Financiación del Terrorismo",$H$33="Trámites, OPAs y Consultas de Acceso a la Información Pública"),"No Aplica",'5. Valoración de Controles'!L34))</f>
        <v/>
      </c>
      <c r="AB34" s="66" t="str">
        <f>IF($H$33="","",
IF(OR($H$33="Corrupción",$H$33="Lavado de Activos",$H$33="Financiación del Terrorismo",$H$33="Trámites, OPAs y Consultas de Acceso a la Información Pública"),"No Aplica",'5. Valoración de Controles'!M34))</f>
        <v/>
      </c>
      <c r="AC34" s="66" t="str">
        <f>IF($H$33="","",
IF(OR($H$33="Corrupción",$H$33="Lavado de Activos",$H$33="Financiación del Terrorismo",$H$33="Trámites, OPAs y Consultas de Acceso a la Información Pública"),"No Aplica",'5. Valoración de Controles'!N34))</f>
        <v/>
      </c>
      <c r="AD34" s="66" t="str">
        <f>IF($H$33="","",
IF(OR($H$33="Corrupción",$H$33="Lavado de Activos",$H$33="Financiación del Terrorismo",$H$33="Trámites, OPAs y Consultas de Acceso a la Información Pública"),"No Aplica",'5. Valoración de Controles'!O34))</f>
        <v/>
      </c>
      <c r="AE34" s="66" t="str">
        <f>IF($H$33="","",
IF(OR($H$33="Corrupción",$H$33="Lavado de Activos",$H$33="Financiación del Terrorismo",$H$33="Trámites, OPAs y Consultas de Acceso a la Información Pública"),"No Aplica",'5. Valoración de Controles'!P34))</f>
        <v/>
      </c>
      <c r="AF34" s="66" t="str">
        <f>IF($H$33="","",
IF(OR($H$33="Corrupción",$H$33="Lavado de Activos",$H$33="Financiación del Terrorismo",$H$33="Trámites, OPAs y Consultas de Acceso a la Información Pública"),"No Aplica",'5. Valoración de Controles'!Q34))</f>
        <v/>
      </c>
      <c r="AG34" s="73" t="str">
        <f>IF($H$33="","",
IF(OR($H$33="Corrupción",$H$33="Lavado de Activos",$H$33="Financiación del Terrorismo",$H$33="Corrupción en Trámites, OPAs y Consultas de Acceso a la Información Pública"),"No Aplica",'5. Valoración de Controles'!R34))</f>
        <v/>
      </c>
      <c r="AH34" s="109"/>
      <c r="AI34" s="177"/>
      <c r="AJ34" s="109"/>
      <c r="AK34" s="177"/>
      <c r="AL34" s="111"/>
      <c r="AM34" s="112"/>
      <c r="AN34" s="178"/>
      <c r="AO34" s="180"/>
      <c r="AP34" s="182"/>
      <c r="AQ34" s="184"/>
      <c r="AR34" s="182"/>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row>
    <row r="35" spans="1:73" ht="31.5" customHeight="1" x14ac:dyDescent="0.3">
      <c r="A35" s="113"/>
      <c r="B35" s="114"/>
      <c r="C35" s="114"/>
      <c r="D35" s="114"/>
      <c r="E35" s="114"/>
      <c r="F35" s="114"/>
      <c r="G35" s="114"/>
      <c r="H35" s="114"/>
      <c r="I35" s="114"/>
      <c r="J35" s="114"/>
      <c r="K35" s="109"/>
      <c r="L35" s="110"/>
      <c r="M35" s="114"/>
      <c r="N35" s="109"/>
      <c r="O35" s="110"/>
      <c r="P35" s="111"/>
      <c r="Q35" s="72" t="str">
        <f>IF($H$33="","",
IF(OR($H$33="Corrupción",$H$33="Lavado de Activos",$H$33="Financiación del Terrorismo",$H$33="Corrupción en Trámites, OPAs y Consultas de Acceso a la Información Pública"),"No Aplica",'5. Valoración de Controles'!H35))</f>
        <v/>
      </c>
      <c r="R35" s="72" t="str">
        <f>IF($H$33="","",
IF(OR($H$33="Corrupción",$H$33="Lavado de Activos",$H$33="Financiación del Terrorismo",$H$33="Corrupción en Trámites, OPAs y Consultas de Acceso a la Información Pública"),'6.Valoración Control Corrupción'!E35,"No Aplica"))</f>
        <v/>
      </c>
      <c r="S35" s="72" t="str">
        <f>IF($H$33="","",
IF(OR($H$33="Corrupción",$H$33="Lavado de Activos",$H$33="Financiación del Terrorismo",$H$33="Corrupción en Trámites, OPAs y Consultas de Acceso a la Información Pública"),'6.Valoración Control Corrupción'!F35,"No Aplica"))</f>
        <v/>
      </c>
      <c r="T35" s="72" t="str">
        <f>IF($H$33="","",
IF(OR($H$33="Corrupción",$H$33="Lavado de Activos",$H$33="Financiación del Terrorismo",$H$33="Corrupción en Trámites, OPAs y Consultas de Acceso a la Información Pública"),'6.Valoración Control Corrupción'!G35,"No Aplica"))</f>
        <v/>
      </c>
      <c r="U35" s="72" t="str">
        <f>IF($H$33="","",
IF(OR($H$33="Corrupción",$H$33="Lavado de Activos",$H$33="Financiación del Terrorismo",$H$33="Corrupción en Trámites, OPAs y Consultas de Acceso a la Información Pública"),'6.Valoración Control Corrupción'!H35,"No Aplica"))</f>
        <v/>
      </c>
      <c r="V35" s="72" t="str">
        <f>IF($H$33="","",
IF(OR($H$33="Corrupción",$H$33="Lavado de Activos",$H$33="Financiación del Terrorismo",$H$33="Corrupción en Trámites, OPAs y Consultas de Acceso a la Información Pública"),'6.Valoración Control Corrupción'!I35,"No Aplica"))</f>
        <v/>
      </c>
      <c r="W35" s="72" t="str">
        <f>IF($H$33="","",
IF(OR($H$33="Corrupción",$H$33="Lavado de Activos",$H$33="Financiación del Terrorismo",$H$33="Corrupción en Trámites, OPAs y Consultas de Acceso a la Información Pública"),'6.Valoración Control Corrupción'!J35,"No Aplica"))</f>
        <v/>
      </c>
      <c r="X35" s="66" t="str">
        <f>IF($H$33="","",
IF(OR($H$33="Corrupción",$H$33="Lavado de Activos",$H$33="Financiación del Terrorismo",$H$33="Trámites, OPAs y Consultas de Acceso a la Información Pública"),"No Aplica",'5. Valoración de Controles'!I35))</f>
        <v/>
      </c>
      <c r="Y35" s="66" t="str">
        <f>IF($H$33="","",
IF(OR($H$33="Corrupción",$H$33="Lavado de Activos",$H$33="Financiación del Terrorismo",$H$33="Trámites, OPAs y Consultas de Acceso a la Información Pública"),"No Aplica",'5. Valoración de Controles'!J35))</f>
        <v/>
      </c>
      <c r="Z35" s="66" t="str">
        <f>IF($H$33="","",
IF(OR($H$33="Corrupción",$H$33="Lavado de Activos",$H$33="Financiación del Terrorismo",$H$33="Trámites, OPAs y Consultas de Acceso a la Información Pública"),"No Aplica",'5. Valoración de Controles'!K35))</f>
        <v/>
      </c>
      <c r="AA35" s="66" t="str">
        <f>IF($H$33="","",
IF(OR($H$33="Corrupción",$H$33="Lavado de Activos",$H$33="Financiación del Terrorismo",$H$33="Trámites, OPAs y Consultas de Acceso a la Información Pública"),"No Aplica",'5. Valoración de Controles'!L35))</f>
        <v/>
      </c>
      <c r="AB35" s="66" t="str">
        <f>IF($H$33="","",
IF(OR($H$33="Corrupción",$H$33="Lavado de Activos",$H$33="Financiación del Terrorismo",$H$33="Trámites, OPAs y Consultas de Acceso a la Información Pública"),"No Aplica",'5. Valoración de Controles'!M35))</f>
        <v/>
      </c>
      <c r="AC35" s="66" t="str">
        <f>IF($H$33="","",
IF(OR($H$33="Corrupción",$H$33="Lavado de Activos",$H$33="Financiación del Terrorismo",$H$33="Trámites, OPAs y Consultas de Acceso a la Información Pública"),"No Aplica",'5. Valoración de Controles'!N35))</f>
        <v/>
      </c>
      <c r="AD35" s="66" t="str">
        <f>IF($H$33="","",
IF(OR($H$33="Corrupción",$H$33="Lavado de Activos",$H$33="Financiación del Terrorismo",$H$33="Trámites, OPAs y Consultas de Acceso a la Información Pública"),"No Aplica",'5. Valoración de Controles'!O35))</f>
        <v/>
      </c>
      <c r="AE35" s="66" t="str">
        <f>IF($H$33="","",
IF(OR($H$33="Corrupción",$H$33="Lavado de Activos",$H$33="Financiación del Terrorismo",$H$33="Trámites, OPAs y Consultas de Acceso a la Información Pública"),"No Aplica",'5. Valoración de Controles'!P35))</f>
        <v/>
      </c>
      <c r="AF35" s="66" t="str">
        <f>IF($H$33="","",
IF(OR($H$33="Corrupción",$H$33="Lavado de Activos",$H$33="Financiación del Terrorismo",$H$33="Trámites, OPAs y Consultas de Acceso a la Información Pública"),"No Aplica",'5. Valoración de Controles'!Q35))</f>
        <v/>
      </c>
      <c r="AG35" s="73" t="str">
        <f>IF($H$33="","",
IF(OR($H$33="Corrupción",$H$33="Lavado de Activos",$H$33="Financiación del Terrorismo",$H$33="Corrupción en Trámites, OPAs y Consultas de Acceso a la Información Pública"),"No Aplica",'5. Valoración de Controles'!R35))</f>
        <v/>
      </c>
      <c r="AH35" s="109"/>
      <c r="AI35" s="177"/>
      <c r="AJ35" s="109"/>
      <c r="AK35" s="177"/>
      <c r="AL35" s="111"/>
      <c r="AM35" s="112"/>
      <c r="AN35" s="178"/>
      <c r="AO35" s="180"/>
      <c r="AP35" s="182"/>
      <c r="AQ35" s="184"/>
      <c r="AR35" s="182"/>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row>
    <row r="36" spans="1:73" ht="31.5" customHeight="1" x14ac:dyDescent="0.3">
      <c r="A36" s="113">
        <v>10</v>
      </c>
      <c r="B36" s="114" t="str">
        <f>'2. Identificación del Riesgo'!B36:B38</f>
        <v/>
      </c>
      <c r="C36" s="114" t="str">
        <f>IF('2. Identificación del Riesgo'!C36:C38="","",'2. Identificación del Riesgo'!C36:C38)</f>
        <v/>
      </c>
      <c r="D36" s="114" t="str">
        <f>IF('2. Identificación del Riesgo'!D36:D38="","",'2. Identificación del Riesgo'!D36:D38)</f>
        <v/>
      </c>
      <c r="E36" s="114" t="str">
        <f>IF('2. Identificación del Riesgo'!E36:E38="","",'2. Identificación del Riesgo'!E36:E38)</f>
        <v/>
      </c>
      <c r="F36" s="114" t="str">
        <f>IF('2. Identificación del Riesgo'!F36:F38="","",'2. Identificación del Riesgo'!F36:F38)</f>
        <v/>
      </c>
      <c r="G36" s="114" t="str">
        <f>IF('2. Identificación del Riesgo'!G36:G38="","",'2. Identificación del Riesgo'!G36:G38)</f>
        <v/>
      </c>
      <c r="H36" s="114" t="str">
        <f>IF('2. Identificación del Riesgo'!H36:H38="","",'2. Identificación del Riesgo'!H36:H38)</f>
        <v/>
      </c>
      <c r="I36" s="114" t="str">
        <f>IF('2. Identificación del Riesgo'!I36:I38="","",'2. Identificación del Riesgo'!I36:I38)</f>
        <v/>
      </c>
      <c r="J36" s="114" t="str">
        <f>IF('2. Identificación del Riesgo'!J36:J38="","",'2. Identificación del Riesgo'!J36:J38)</f>
        <v/>
      </c>
      <c r="K36" s="109" t="str">
        <f>'2. Identificación del Riesgo'!K36:K38</f>
        <v/>
      </c>
      <c r="L36" s="110" t="str">
        <f>'2. Identificación del Riesgo'!L36:L38</f>
        <v/>
      </c>
      <c r="M36" s="114" t="str">
        <f>IF(OR('2. Identificación del Riesgo'!H36:H38="Corrupción",'2. Identificación del Riesgo'!H36:H38="Lavado de Activos",'2. Identificación del Riesgo'!H36:H38="Financiación del Terrorismo",'2. Identificación del Riesgo'!H36:H38="Corrupción en Trámites, OPAs y Consultas de Acceso a la Información Pública"),"No Aplica",
IF('2. Identificación del Riesgo'!M36:M38="","",'2. Identificación del Riesgo'!M36:M38))</f>
        <v/>
      </c>
      <c r="N36" s="109" t="str">
        <f>'2. Identificación del Riesgo'!N36:N38</f>
        <v/>
      </c>
      <c r="O36" s="110" t="str">
        <f>'2. Identificación del Riesgo'!O36:O38</f>
        <v/>
      </c>
      <c r="P36" s="111" t="str">
        <f>'2. Identificación del Riesgo'!P36:P38</f>
        <v/>
      </c>
      <c r="Q36" s="72" t="str">
        <f>IF($H$36="","",
IF(OR($H$36="Corrupción",$H$36="Lavado de Activos",$H$36="Financiación del Terrorismo",$H$36="Corrupción en Trámites, OPAs y Consultas de Acceso a la Información Pública"),"No Aplica",'5. Valoración de Controles'!H36))</f>
        <v/>
      </c>
      <c r="R36" s="72" t="str">
        <f>IF($H$36="","",
IF(OR($H$36="Corrupción",$H$36="Lavado de Activos",$H$36="Financiación del Terrorismo",$H$36="Corrupción en Trámites, OPAs y Consultas de Acceso a la Información Pública"),'6.Valoración Control Corrupción'!E36,"No Aplica"))</f>
        <v/>
      </c>
      <c r="S36" s="72" t="str">
        <f>IF($H$36="","",
IF(OR($H$36="Corrupción",$H$36="Lavado de Activos",$H$36="Financiación del Terrorismo",$H$36="Corrupción en Trámites, OPAs y Consultas de Acceso a la Información Pública"),'6.Valoración Control Corrupción'!F36,"No Aplica"))</f>
        <v/>
      </c>
      <c r="T36" s="72" t="str">
        <f>IF($H$36="","",
IF(OR($H$36="Corrupción",$H$36="Lavado de Activos",$H$36="Financiación del Terrorismo",$H$36="Corrupción en Trámites, OPAs y Consultas de Acceso a la Información Pública"),'6.Valoración Control Corrupción'!G36,"No Aplica"))</f>
        <v/>
      </c>
      <c r="U36" s="72" t="str">
        <f>IF($H$36="","",
IF(OR($H$36="Corrupción",$H$36="Lavado de Activos",$H$36="Financiación del Terrorismo",$H$36="Corrupción en Trámites, OPAs y Consultas de Acceso a la Información Pública"),'6.Valoración Control Corrupción'!H36,"No Aplica"))</f>
        <v/>
      </c>
      <c r="V36" s="72" t="str">
        <f>IF($H$36="","",
IF(OR($H$36="Corrupción",$H$36="Lavado de Activos",$H$36="Financiación del Terrorismo",$H$36="Corrupción en Trámites, OPAs y Consultas de Acceso a la Información Pública"),'6.Valoración Control Corrupción'!I36,"No Aplica"))</f>
        <v/>
      </c>
      <c r="W36" s="72" t="str">
        <f>IF($H$36="","",
IF(OR($H$36="Corrupción",$H$36="Lavado de Activos",$H$36="Financiación del Terrorismo",$H$36="Corrupción en Trámites, OPAs y Consultas de Acceso a la Información Pública"),'6.Valoración Control Corrupción'!J36,"No Aplica"))</f>
        <v/>
      </c>
      <c r="X36" s="65" t="str">
        <f>IF($H$36="","",
IF(OR($H$36="Corrupción",$H$36="Lavado de Activos",$H$36="Financiación del Terrorismo",$H$36="Trámites, OPAs y Consultas de Acceso a la Información Pública"),"No Aplica",'5. Valoración de Controles'!I36))</f>
        <v/>
      </c>
      <c r="Y36" s="66" t="str">
        <f>IF($H$36="","",
IF(OR($H$36="Corrupción",$H$36="Lavado de Activos",$H$36="Financiación del Terrorismo",$H$36="Trámites, OPAs y Consultas de Acceso a la Información Pública"),"No Aplica",'5. Valoración de Controles'!J36))</f>
        <v/>
      </c>
      <c r="Z36" s="66" t="str">
        <f>IF($H$36="","",
IF(OR($H$36="Corrupción",$H$36="Lavado de Activos",$H$36="Financiación del Terrorismo",$H$36="Trámites, OPAs y Consultas de Acceso a la Información Pública"),"No Aplica",'5. Valoración de Controles'!K36))</f>
        <v/>
      </c>
      <c r="AA36" s="66" t="str">
        <f>IF($H$36="","",
IF(OR($H$36="Corrupción",$H$36="Lavado de Activos",$H$36="Financiación del Terrorismo",$H$36="Trámites, OPAs y Consultas de Acceso a la Información Pública"),"No Aplica",'5. Valoración de Controles'!L36))</f>
        <v/>
      </c>
      <c r="AB36" s="66" t="str">
        <f>IF($H$36="","",
IF(OR($H$36="Corrupción",$H$36="Lavado de Activos",$H$36="Financiación del Terrorismo",$H$36="Trámites, OPAs y Consultas de Acceso a la Información Pública"),"No Aplica",'5. Valoración de Controles'!M36))</f>
        <v/>
      </c>
      <c r="AC36" s="66" t="str">
        <f>IF($H$36="","",
IF(OR($H$36="Corrupción",$H$36="Lavado de Activos",$H$36="Financiación del Terrorismo",$H$36="Trámites, OPAs y Consultas de Acceso a la Información Pública"),"No Aplica",'5. Valoración de Controles'!N36))</f>
        <v/>
      </c>
      <c r="AD36" s="66" t="str">
        <f>IF($H$36="","",
IF(OR($H$36="Corrupción",$H$36="Lavado de Activos",$H$36="Financiación del Terrorismo",$H$36="Trámites, OPAs y Consultas de Acceso a la Información Pública"),"No Aplica",'5. Valoración de Controles'!O36))</f>
        <v/>
      </c>
      <c r="AE36" s="66" t="str">
        <f>IF($H$36="","",
IF(OR($H$36="Corrupción",$H$36="Lavado de Activos",$H$36="Financiación del Terrorismo",$H$36="Trámites, OPAs y Consultas de Acceso a la Información Pública"),"No Aplica",'5. Valoración de Controles'!P36))</f>
        <v/>
      </c>
      <c r="AF36" s="66" t="str">
        <f>IF($H$36="","",
IF(OR($H$36="Corrupción",$H$36="Lavado de Activos",$H$36="Financiación del Terrorismo",$H$36="Trámites, OPAs y Consultas de Acceso a la Información Pública"),"No Aplica",'5. Valoración de Controles'!Q36))</f>
        <v/>
      </c>
      <c r="AG36" s="73" t="str">
        <f>IF($H$36="","",
IF(OR($H$36="Corrupción",$H$36="Lavado de Activos",$H$36="Financiación del Terrorismo",$H$36="Corrupción en Trámites, OPAs y Consultas de Acceso a la Información Pública"),"No Aplica",'5. Valoración de Controles'!R36))</f>
        <v/>
      </c>
      <c r="AH36" s="109" t="str">
        <f>IF(H36="","",
IF(OR(H36="Corrupción",H36="Lavado de Activos",H36="Financiación del Terrorismo",H36="Corrupción en Trámites, OPAs y Consultas de Acceso a la Información Pública"),'6.Valoración Control Corrupción'!AB36:AB38,
IF(OR(H36&lt;&gt;"Corrupción",H36&lt;&gt;"Lavado de Activos",H36&lt;&gt;"Financiación del Terrorismo",H36&lt;&gt;"Corrupción en Trámites, OPAs y Consultas de Acceso a la Información Pública"),IF(AI36="","",
IF(AND(AI36&gt;0,AI36&lt;0.4),"Muy Baja",
IF(AND(AI36&gt;=0.4,AI36&lt;0.6),"Baja",
IF(AND(AI36&gt;=0.6,AI36&lt;0.8),"Media",
IF(AND(AI36&gt;=0.8,AI36&lt;1),"Alta",
IF(AI36&gt;=1,"Muy Alta","")))))))))</f>
        <v/>
      </c>
      <c r="AI36" s="176" t="str">
        <f>IF(H36="","",
IF(OR(H36="Corrupción",H36="Lavado de Activos",H36="Financiación del Terrorismo",H36="Corrupción en Trámites, OPAs y Consultas de Acceso a la Información Pública"),"No aplica",
IF(OR(H36&lt;&gt;"Corrupción",H36&lt;&gt;"Lavado de Activos",H36&lt;&gt;"Financiación del Terrorismo",H36&lt;&gt;"Corrupción en Trámites, OPAs y Consultas de Acceso a la Información Pública"),
IF('5. Valoración de Controles'!U38&gt;0,'5. Valoración de Controles'!U38,
IF('5. Valoración de Controles'!U37&gt;0,'5. Valoración de Controles'!U37,
IF('5. Valoración de Controles'!U36&gt;0,'5. Valoración de Controles'!U36,L36))))))</f>
        <v/>
      </c>
      <c r="AJ36" s="109" t="str">
        <f>IF(H36="","",
IF(OR(H36="Corrupción",H36="Lavado de Activos",H36="Financiación del Terrorismo",H36="Corrupción en Trámites, OPAs y Consultas de Acceso a la Información Pública"),'3. Impacto Riesgo de Corrupción'!Z36:Z38,
IF(OR(H36&lt;&gt;"Corrupción",H36&lt;&gt;"Lavado de Activos",H36&lt;&gt;"Financiación del Terrorismo",H36&lt;&gt;"Corrupción en Trámites, OPAs y Consultas de Acceso a la Información Pública"),
IF(AK36="","",
IF(AND(AK36&gt;0,AK36&lt;0.4),"Leve",
IF(AND(AK36&gt;=0.4,AK36&lt;0.6),"Menor",
IF(AND(AK36&gt;=0.6,AK36&lt;0.8),"Moderado",
IF(AND(AK36&gt;=0.8,AK36&lt;1),"Mayor",
IF(AK36&gt;=1,"Catastrófico","")))))))))</f>
        <v/>
      </c>
      <c r="AK36" s="176" t="str">
        <f>IF(H36="","",
IF(OR(H36="Corrupción",H36="Lavado de Activos",H36="Financiación del Terrorismo",H36="Corrupción en Trámites, OPAs y Consultas de Acceso a la Información Pública"),"No aplica",
IF(OR(H36&lt;&gt;"Corrupción",H36&lt;&gt;"Lavado de Activos",H36&lt;&gt;"Financiación del Terrorismo",H36&lt;&gt;"Corrupción en Trámites, OPAs y Consultas de Acceso a la Información Pública"),
IF('5. Valoración de Controles'!V38&gt;0,'5. Valoración de Controles'!V38,
IF('5. Valoración de Controles'!V37&gt;0,'5. Valoración de Controles'!V37,
IF('5. Valoración de Controles'!V36&gt;0,'5. Valoración de Controles'!V36,O36))))))</f>
        <v/>
      </c>
      <c r="AL36" s="111" t="str">
        <f t="shared" ref="AL36" si="24">IF(AND(AH36="Muy Alta",OR(AJ36="Leve",AJ36="Menor",AJ36="Moderado",AJ36="Mayor")),"Alto",
IF(AND(AH36="Alta",OR(AJ36="Leve",AJ36="Menor")),"Moderado",
IF(AND(AH36="Alta",OR(AJ36="Moderado",AJ36="Mayor")),"Alto",
IF(AND(AH36="Media",OR(AJ36="Leve",AJ36="Menor",AJ36="Moderado")),"Moderado",
IF(AND(AH36="Media",OR(AJ36="Mayor")),"Alto",
IF(AND(AH36="Baja",OR(AJ36="Leve")),"Bajo",
IF(AND(OR(AH36="Baja",AH36="Improbable"),OR(AJ36="Menor",AJ36="Moderado")),"Moderado",
IF(AND(OR(AH36="Baja",AH36="Improbable"),AJ36="Mayor"),"Alto",
IF(AND(AH36="Muy Baja",OR(AJ36="Leve",AJ36="Menor")),"Bajo",
IF(AND(OR(AH36="Muy Baja",AH36="Rara vez"),OR(AJ36="Moderado")),"Moderado",
IF(AND(OR(AH36="Muy Baja",AH36="Rara vez"),AJ36="Mayor"),"Alto",
IF(AND(OR(AH36="Casi seguro",AH36="Probable",AH36="Posible"),AJ36="Mayor"),"Extremo",
IF(AND(AH36="Casi seguro",AJ36="Moderado"),"Extremo",
IF(AND(OR(AH36="Probable",AH36="Posible"),OR(AJ36="Moderado")),"Alto",
IF(AJ36="Catastrófico","Extremo","")))))))))))))))</f>
        <v/>
      </c>
      <c r="AM36" s="112"/>
      <c r="AN36" s="156" t="str">
        <f t="shared" ref="AN36" si="25">IF(AM36="Reducir (Mitigar)","Debe establecer el plan de acción a implementar para mitigar el nivel del riesgo",
IF(AM36="Reducir (Transferir)","No amerita plan de acción. Debe tercerizar la actividad que genera este riesgo o adquirir polizas para evitar responsabilidad economica, sin embargo mantiene la responsabilidad reputacional",
IF(AM36="Aceptar","No amerita plan de acción. Asuma las consecuencias de la materialización del riesgo",
IF(AM36="Evitar","No amerita plan de acción. No ejecute la actividad que genera el riesgo",
IF(AM36="Reducir","Debe establecer el plan de acción a implementar para mitigar el nivel del riesgo",
IF(AM36="Compartir","No amerita plan de acción. Comparta el riesgo con una parte interesada que pueda gestionarlo con mas eficacia",""))))))</f>
        <v/>
      </c>
      <c r="AO36" s="179"/>
      <c r="AP36" s="181"/>
      <c r="AQ36" s="183" t="str">
        <f t="shared" ref="AQ36" si="26">IF(AO36="","","∑ Peso porcentual de cada acción definida")</f>
        <v/>
      </c>
      <c r="AR36" s="115"/>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row>
    <row r="37" spans="1:73" ht="31.5" customHeight="1" x14ac:dyDescent="0.3">
      <c r="A37" s="113"/>
      <c r="B37" s="114"/>
      <c r="C37" s="114"/>
      <c r="D37" s="114"/>
      <c r="E37" s="114"/>
      <c r="F37" s="114"/>
      <c r="G37" s="114"/>
      <c r="H37" s="114"/>
      <c r="I37" s="114"/>
      <c r="J37" s="114"/>
      <c r="K37" s="109"/>
      <c r="L37" s="110"/>
      <c r="M37" s="114"/>
      <c r="N37" s="109"/>
      <c r="O37" s="110"/>
      <c r="P37" s="111"/>
      <c r="Q37" s="72" t="str">
        <f>IF($H$36="","",
IF(OR($H$36="Corrupción",$H$36="Lavado de Activos",$H$36="Financiación del Terrorismo",$H$36="Corrupción en Trámites, OPAs y Consultas de Acceso a la Información Pública"),"No Aplica",'5. Valoración de Controles'!H37))</f>
        <v/>
      </c>
      <c r="R37" s="72" t="str">
        <f>IF($H$36="","",
IF(OR($H$36="Corrupción",$H$36="Lavado de Activos",$H$36="Financiación del Terrorismo",$H$36="Corrupción en Trámites, OPAs y Consultas de Acceso a la Información Pública"),'6.Valoración Control Corrupción'!E37,"No Aplica"))</f>
        <v/>
      </c>
      <c r="S37" s="72" t="str">
        <f>IF($H$36="","",
IF(OR($H$36="Corrupción",$H$36="Lavado de Activos",$H$36="Financiación del Terrorismo",$H$36="Corrupción en Trámites, OPAs y Consultas de Acceso a la Información Pública"),'6.Valoración Control Corrupción'!F37,"No Aplica"))</f>
        <v/>
      </c>
      <c r="T37" s="72" t="str">
        <f>IF($H$36="","",
IF(OR($H$36="Corrupción",$H$36="Lavado de Activos",$H$36="Financiación del Terrorismo",$H$36="Corrupción en Trámites, OPAs y Consultas de Acceso a la Información Pública"),'6.Valoración Control Corrupción'!G37,"No Aplica"))</f>
        <v/>
      </c>
      <c r="U37" s="72" t="str">
        <f>IF($H$36="","",
IF(OR($H$36="Corrupción",$H$36="Lavado de Activos",$H$36="Financiación del Terrorismo",$H$36="Corrupción en Trámites, OPAs y Consultas de Acceso a la Información Pública"),'6.Valoración Control Corrupción'!H37,"No Aplica"))</f>
        <v/>
      </c>
      <c r="V37" s="72" t="str">
        <f>IF($H$36="","",
IF(OR($H$36="Corrupción",$H$36="Lavado de Activos",$H$36="Financiación del Terrorismo",$H$36="Corrupción en Trámites, OPAs y Consultas de Acceso a la Información Pública"),'6.Valoración Control Corrupción'!I37,"No Aplica"))</f>
        <v/>
      </c>
      <c r="W37" s="72" t="str">
        <f>IF($H$36="","",
IF(OR($H$36="Corrupción",$H$36="Lavado de Activos",$H$36="Financiación del Terrorismo",$H$36="Corrupción en Trámites, OPAs y Consultas de Acceso a la Información Pública"),'6.Valoración Control Corrupción'!J37,"No Aplica"))</f>
        <v/>
      </c>
      <c r="X37" s="66" t="str">
        <f>IF($H$36="","",
IF(OR($H$36="Corrupción",$H$36="Lavado de Activos",$H$36="Financiación del Terrorismo",$H$36="Trámites, OPAs y Consultas de Acceso a la Información Pública"),"No Aplica",'5. Valoración de Controles'!I37))</f>
        <v/>
      </c>
      <c r="Y37" s="66" t="str">
        <f>IF($H$36="","",
IF(OR($H$36="Corrupción",$H$36="Lavado de Activos",$H$36="Financiación del Terrorismo",$H$36="Trámites, OPAs y Consultas de Acceso a la Información Pública"),"No Aplica",'5. Valoración de Controles'!J37))</f>
        <v/>
      </c>
      <c r="Z37" s="66" t="str">
        <f>IF($H$36="","",
IF(OR($H$36="Corrupción",$H$36="Lavado de Activos",$H$36="Financiación del Terrorismo",$H$36="Trámites, OPAs y Consultas de Acceso a la Información Pública"),"No Aplica",'5. Valoración de Controles'!K37))</f>
        <v/>
      </c>
      <c r="AA37" s="66" t="str">
        <f>IF($H$36="","",
IF(OR($H$36="Corrupción",$H$36="Lavado de Activos",$H$36="Financiación del Terrorismo",$H$36="Trámites, OPAs y Consultas de Acceso a la Información Pública"),"No Aplica",'5. Valoración de Controles'!L37))</f>
        <v/>
      </c>
      <c r="AB37" s="66" t="str">
        <f>IF($H$36="","",
IF(OR($H$36="Corrupción",$H$36="Lavado de Activos",$H$36="Financiación del Terrorismo",$H$36="Trámites, OPAs y Consultas de Acceso a la Información Pública"),"No Aplica",'5. Valoración de Controles'!M37))</f>
        <v/>
      </c>
      <c r="AC37" s="66" t="str">
        <f>IF($H$36="","",
IF(OR($H$36="Corrupción",$H$36="Lavado de Activos",$H$36="Financiación del Terrorismo",$H$36="Trámites, OPAs y Consultas de Acceso a la Información Pública"),"No Aplica",'5. Valoración de Controles'!N37))</f>
        <v/>
      </c>
      <c r="AD37" s="66" t="str">
        <f>IF($H$36="","",
IF(OR($H$36="Corrupción",$H$36="Lavado de Activos",$H$36="Financiación del Terrorismo",$H$36="Trámites, OPAs y Consultas de Acceso a la Información Pública"),"No Aplica",'5. Valoración de Controles'!O37))</f>
        <v/>
      </c>
      <c r="AE37" s="66" t="str">
        <f>IF($H$36="","",
IF(OR($H$36="Corrupción",$H$36="Lavado de Activos",$H$36="Financiación del Terrorismo",$H$36="Trámites, OPAs y Consultas de Acceso a la Información Pública"),"No Aplica",'5. Valoración de Controles'!P37))</f>
        <v/>
      </c>
      <c r="AF37" s="66" t="str">
        <f>IF($H$36="","",
IF(OR($H$36="Corrupción",$H$36="Lavado de Activos",$H$36="Financiación del Terrorismo",$H$36="Trámites, OPAs y Consultas de Acceso a la Información Pública"),"No Aplica",'5. Valoración de Controles'!Q37))</f>
        <v/>
      </c>
      <c r="AG37" s="73" t="str">
        <f>IF($H$36="","",
IF(OR($H$36="Corrupción",$H$36="Lavado de Activos",$H$36="Financiación del Terrorismo",$H$36="Corrupción en Trámites, OPAs y Consultas de Acceso a la Información Pública"),"No Aplica",'5. Valoración de Controles'!R37))</f>
        <v/>
      </c>
      <c r="AH37" s="109"/>
      <c r="AI37" s="177"/>
      <c r="AJ37" s="109"/>
      <c r="AK37" s="177"/>
      <c r="AL37" s="111"/>
      <c r="AM37" s="112"/>
      <c r="AN37" s="178"/>
      <c r="AO37" s="180"/>
      <c r="AP37" s="182"/>
      <c r="AQ37" s="184"/>
      <c r="AR37" s="182"/>
    </row>
    <row r="38" spans="1:73" ht="31.5" customHeight="1" x14ac:dyDescent="0.3">
      <c r="A38" s="113"/>
      <c r="B38" s="114"/>
      <c r="C38" s="114"/>
      <c r="D38" s="114"/>
      <c r="E38" s="114"/>
      <c r="F38" s="114"/>
      <c r="G38" s="114"/>
      <c r="H38" s="114"/>
      <c r="I38" s="114"/>
      <c r="J38" s="114"/>
      <c r="K38" s="109"/>
      <c r="L38" s="110"/>
      <c r="M38" s="114"/>
      <c r="N38" s="109"/>
      <c r="O38" s="110"/>
      <c r="P38" s="111"/>
      <c r="Q38" s="72" t="str">
        <f>IF($H$36="","",
IF(OR($H$36="Corrupción",$H$36="Lavado de Activos",$H$36="Financiación del Terrorismo",$H$36="Corrupción en Trámites, OPAs y Consultas de Acceso a la Información Pública"),"No Aplica",'5. Valoración de Controles'!H38))</f>
        <v/>
      </c>
      <c r="R38" s="72" t="str">
        <f>IF($H$36="","",
IF(OR($H$36="Corrupción",$H$36="Lavado de Activos",$H$36="Financiación del Terrorismo",$H$36="Corrupción en Trámites, OPAs y Consultas de Acceso a la Información Pública"),'6.Valoración Control Corrupción'!E38,"No Aplica"))</f>
        <v/>
      </c>
      <c r="S38" s="72" t="str">
        <f>IF($H$36="","",
IF(OR($H$36="Corrupción",$H$36="Lavado de Activos",$H$36="Financiación del Terrorismo",$H$36="Corrupción en Trámites, OPAs y Consultas de Acceso a la Información Pública"),'6.Valoración Control Corrupción'!F38,"No Aplica"))</f>
        <v/>
      </c>
      <c r="T38" s="72" t="str">
        <f>IF($H$36="","",
IF(OR($H$36="Corrupción",$H$36="Lavado de Activos",$H$36="Financiación del Terrorismo",$H$36="Corrupción en Trámites, OPAs y Consultas de Acceso a la Información Pública"),'6.Valoración Control Corrupción'!G38,"No Aplica"))</f>
        <v/>
      </c>
      <c r="U38" s="72" t="str">
        <f>IF($H$36="","",
IF(OR($H$36="Corrupción",$H$36="Lavado de Activos",$H$36="Financiación del Terrorismo",$H$36="Corrupción en Trámites, OPAs y Consultas de Acceso a la Información Pública"),'6.Valoración Control Corrupción'!H38,"No Aplica"))</f>
        <v/>
      </c>
      <c r="V38" s="72" t="str">
        <f>IF($H$36="","",
IF(OR($H$36="Corrupción",$H$36="Lavado de Activos",$H$36="Financiación del Terrorismo",$H$36="Corrupción en Trámites, OPAs y Consultas de Acceso a la Información Pública"),'6.Valoración Control Corrupción'!I38,"No Aplica"))</f>
        <v/>
      </c>
      <c r="W38" s="72" t="str">
        <f>IF($H$36="","",
IF(OR($H$36="Corrupción",$H$36="Lavado de Activos",$H$36="Financiación del Terrorismo",$H$36="Corrupción en Trámites, OPAs y Consultas de Acceso a la Información Pública"),'6.Valoración Control Corrupción'!J38,"No Aplica"))</f>
        <v/>
      </c>
      <c r="X38" s="66" t="str">
        <f>IF($H$36="","",
IF(OR($H$36="Corrupción",$H$36="Lavado de Activos",$H$36="Financiación del Terrorismo",$H$36="Trámites, OPAs y Consultas de Acceso a la Información Pública"),"No Aplica",'5. Valoración de Controles'!I38))</f>
        <v/>
      </c>
      <c r="Y38" s="66" t="str">
        <f>IF($H$36="","",
IF(OR($H$36="Corrupción",$H$36="Lavado de Activos",$H$36="Financiación del Terrorismo",$H$36="Trámites, OPAs y Consultas de Acceso a la Información Pública"),"No Aplica",'5. Valoración de Controles'!J38))</f>
        <v/>
      </c>
      <c r="Z38" s="66" t="str">
        <f>IF($H$36="","",
IF(OR($H$36="Corrupción",$H$36="Lavado de Activos",$H$36="Financiación del Terrorismo",$H$36="Trámites, OPAs y Consultas de Acceso a la Información Pública"),"No Aplica",'5. Valoración de Controles'!K38))</f>
        <v/>
      </c>
      <c r="AA38" s="66" t="str">
        <f>IF($H$36="","",
IF(OR($H$36="Corrupción",$H$36="Lavado de Activos",$H$36="Financiación del Terrorismo",$H$36="Trámites, OPAs y Consultas de Acceso a la Información Pública"),"No Aplica",'5. Valoración de Controles'!L38))</f>
        <v/>
      </c>
      <c r="AB38" s="66" t="str">
        <f>IF($H$36="","",
IF(OR($H$36="Corrupción",$H$36="Lavado de Activos",$H$36="Financiación del Terrorismo",$H$36="Trámites, OPAs y Consultas de Acceso a la Información Pública"),"No Aplica",'5. Valoración de Controles'!M38))</f>
        <v/>
      </c>
      <c r="AC38" s="66" t="str">
        <f>IF($H$36="","",
IF(OR($H$36="Corrupción",$H$36="Lavado de Activos",$H$36="Financiación del Terrorismo",$H$36="Trámites, OPAs y Consultas de Acceso a la Información Pública"),"No Aplica",'5. Valoración de Controles'!N38))</f>
        <v/>
      </c>
      <c r="AD38" s="66" t="str">
        <f>IF($H$36="","",
IF(OR($H$36="Corrupción",$H$36="Lavado de Activos",$H$36="Financiación del Terrorismo",$H$36="Trámites, OPAs y Consultas de Acceso a la Información Pública"),"No Aplica",'5. Valoración de Controles'!O38))</f>
        <v/>
      </c>
      <c r="AE38" s="66" t="str">
        <f>IF($H$36="","",
IF(OR($H$36="Corrupción",$H$36="Lavado de Activos",$H$36="Financiación del Terrorismo",$H$36="Trámites, OPAs y Consultas de Acceso a la Información Pública"),"No Aplica",'5. Valoración de Controles'!P38))</f>
        <v/>
      </c>
      <c r="AF38" s="66" t="str">
        <f>IF($H$36="","",
IF(OR($H$36="Corrupción",$H$36="Lavado de Activos",$H$36="Financiación del Terrorismo",$H$36="Trámites, OPAs y Consultas de Acceso a la Información Pública"),"No Aplica",'5. Valoración de Controles'!Q38))</f>
        <v/>
      </c>
      <c r="AG38" s="73" t="str">
        <f>IF($H$36="","",
IF(OR($H$36="Corrupción",$H$36="Lavado de Activos",$H$36="Financiación del Terrorismo",$H$36="Corrupción en Trámites, OPAs y Consultas de Acceso a la Información Pública"),"No Aplica",'5. Valoración de Controles'!R38))</f>
        <v/>
      </c>
      <c r="AH38" s="109"/>
      <c r="AI38" s="177"/>
      <c r="AJ38" s="109"/>
      <c r="AK38" s="177"/>
      <c r="AL38" s="111"/>
      <c r="AM38" s="112"/>
      <c r="AN38" s="178"/>
      <c r="AO38" s="180"/>
      <c r="AP38" s="182"/>
      <c r="AQ38" s="184"/>
      <c r="AR38" s="182"/>
    </row>
    <row r="39" spans="1:73" ht="31.5" customHeight="1" x14ac:dyDescent="0.3">
      <c r="A39" s="113">
        <v>11</v>
      </c>
      <c r="B39" s="114" t="str">
        <f>'2. Identificación del Riesgo'!B39:B41</f>
        <v/>
      </c>
      <c r="C39" s="114" t="str">
        <f>IF('2. Identificación del Riesgo'!C39:C41="","",'2. Identificación del Riesgo'!C39:C41)</f>
        <v/>
      </c>
      <c r="D39" s="114" t="str">
        <f>IF('2. Identificación del Riesgo'!D39:D41="","",'2. Identificación del Riesgo'!D39:D41)</f>
        <v/>
      </c>
      <c r="E39" s="114" t="str">
        <f>IF('2. Identificación del Riesgo'!E39:E41="","",'2. Identificación del Riesgo'!E39:E41)</f>
        <v/>
      </c>
      <c r="F39" s="114" t="str">
        <f>IF('2. Identificación del Riesgo'!F39:F41="","",'2. Identificación del Riesgo'!F39:F41)</f>
        <v/>
      </c>
      <c r="G39" s="114" t="str">
        <f>IF('2. Identificación del Riesgo'!G39:G41="","",'2. Identificación del Riesgo'!G39:G41)</f>
        <v/>
      </c>
      <c r="H39" s="114" t="str">
        <f>IF('2. Identificación del Riesgo'!H39:H41="","",'2. Identificación del Riesgo'!H39:H41)</f>
        <v/>
      </c>
      <c r="I39" s="114" t="str">
        <f>IF('2. Identificación del Riesgo'!I39:I41="","",'2. Identificación del Riesgo'!I39:I41)</f>
        <v/>
      </c>
      <c r="J39" s="114" t="str">
        <f>IF('2. Identificación del Riesgo'!J39:J41="","",'2. Identificación del Riesgo'!J39:J41)</f>
        <v/>
      </c>
      <c r="K39" s="109" t="str">
        <f>'2. Identificación del Riesgo'!K39:K41</f>
        <v/>
      </c>
      <c r="L39" s="110" t="str">
        <f>'2. Identificación del Riesgo'!L39:L41</f>
        <v/>
      </c>
      <c r="M39" s="114" t="str">
        <f>IF(OR('2. Identificación del Riesgo'!H39:H41="Corrupción",'2. Identificación del Riesgo'!H39:H41="Lavado de Activos",'2. Identificación del Riesgo'!H39:H41="Financiación del Terrorismo",'2. Identificación del Riesgo'!H39:H41="Corrupción en Trámites, OPAs y Consultas de Acceso a la Información Pública"),"No Aplica",
IF('2. Identificación del Riesgo'!M39:M41="","",'2. Identificación del Riesgo'!M39:M41))</f>
        <v/>
      </c>
      <c r="N39" s="109" t="str">
        <f>'2. Identificación del Riesgo'!N39:N41</f>
        <v/>
      </c>
      <c r="O39" s="110" t="str">
        <f>'2. Identificación del Riesgo'!O39:O41</f>
        <v/>
      </c>
      <c r="P39" s="111" t="str">
        <f>'2. Identificación del Riesgo'!P39:P41</f>
        <v/>
      </c>
      <c r="Q39" s="72" t="str">
        <f>IF($H$39="","",
IF(OR($H$39="Corrupción",$H$39="Lavado de Activos",$H$39="Financiación del Terrorismo",$H$39="Corrupción en Trámites, OPAs y Consultas de Acceso a la Información Pública"),"No Aplica",'5. Valoración de Controles'!H39))</f>
        <v/>
      </c>
      <c r="R39" s="72" t="str">
        <f>IF($H$39="","",
IF(OR($H$39="Corrupción",$H$39="Lavado de Activos",$H$39="Financiación del Terrorismo",$H$39="Corrupción en Trámites, OPAs y Consultas de Acceso a la Información Pública"),'6.Valoración Control Corrupción'!E39,"No Aplica"))</f>
        <v/>
      </c>
      <c r="S39" s="72" t="str">
        <f>IF($H$39="","",
IF(OR($H$39="Corrupción",$H$39="Lavado de Activos",$H$39="Financiación del Terrorismo",$H$39="Corrupción en Trámites, OPAs y Consultas de Acceso a la Información Pública"),'6.Valoración Control Corrupción'!F39,"No Aplica"))</f>
        <v/>
      </c>
      <c r="T39" s="72" t="str">
        <f>IF($H$39="","",
IF(OR($H$39="Corrupción",$H$39="Lavado de Activos",$H$39="Financiación del Terrorismo",$H$39="Corrupción en Trámites, OPAs y Consultas de Acceso a la Información Pública"),'6.Valoración Control Corrupción'!G39,"No Aplica"))</f>
        <v/>
      </c>
      <c r="U39" s="72" t="str">
        <f>IF($H$39="","",
IF(OR($H$39="Corrupción",$H$39="Lavado de Activos",$H$39="Financiación del Terrorismo",$H$39="Corrupción en Trámites, OPAs y Consultas de Acceso a la Información Pública"),'6.Valoración Control Corrupción'!H39,"No Aplica"))</f>
        <v/>
      </c>
      <c r="V39" s="72" t="str">
        <f>IF($H$39="","",
IF(OR($H$39="Corrupción",$H$39="Lavado de Activos",$H$39="Financiación del Terrorismo",$H$39="Corrupción en Trámites, OPAs y Consultas de Acceso a la Información Pública"),'6.Valoración Control Corrupción'!I39,"No Aplica"))</f>
        <v/>
      </c>
      <c r="W39" s="72" t="str">
        <f>IF($H$39="","",
IF(OR($H$39="Corrupción",$H$39="Lavado de Activos",$H$39="Financiación del Terrorismo",$H$39="Corrupción en Trámites, OPAs y Consultas de Acceso a la Información Pública"),'6.Valoración Control Corrupción'!J39,"No Aplica"))</f>
        <v/>
      </c>
      <c r="X39" s="65" t="str">
        <f>IF($H$39="","",
IF(OR($H$39="Corrupción",$H$39="Lavado de Activos",$H$39="Financiación del Terrorismo",$H$39="Trámites, OPAs y Consultas de Acceso a la Información Pública"),"No Aplica",'5. Valoración de Controles'!I39))</f>
        <v/>
      </c>
      <c r="Y39" s="66" t="str">
        <f>IF($H$39="","",
IF(OR($H$39="Corrupción",$H$39="Lavado de Activos",$H$39="Financiación del Terrorismo",$H$39="Trámites, OPAs y Consultas de Acceso a la Información Pública"),"No Aplica",'5. Valoración de Controles'!J39))</f>
        <v/>
      </c>
      <c r="Z39" s="66" t="str">
        <f>IF($H$39="","",
IF(OR($H$39="Corrupción",$H$39="Lavado de Activos",$H$39="Financiación del Terrorismo",$H$39="Trámites, OPAs y Consultas de Acceso a la Información Pública"),"No Aplica",'5. Valoración de Controles'!K39))</f>
        <v/>
      </c>
      <c r="AA39" s="66" t="str">
        <f>IF($H$39="","",
IF(OR($H$39="Corrupción",$H$39="Lavado de Activos",$H$39="Financiación del Terrorismo",$H$39="Trámites, OPAs y Consultas de Acceso a la Información Pública"),"No Aplica",'5. Valoración de Controles'!L39))</f>
        <v/>
      </c>
      <c r="AB39" s="66" t="str">
        <f>IF($H$39="","",
IF(OR($H$39="Corrupción",$H$39="Lavado de Activos",$H$39="Financiación del Terrorismo",$H$39="Trámites, OPAs y Consultas de Acceso a la Información Pública"),"No Aplica",'5. Valoración de Controles'!M39))</f>
        <v/>
      </c>
      <c r="AC39" s="66" t="str">
        <f>IF($H$39="","",
IF(OR($H$39="Corrupción",$H$39="Lavado de Activos",$H$39="Financiación del Terrorismo",$H$39="Trámites, OPAs y Consultas de Acceso a la Información Pública"),"No Aplica",'5. Valoración de Controles'!N39))</f>
        <v/>
      </c>
      <c r="AD39" s="66" t="str">
        <f>IF($H$39="","",
IF(OR($H$39="Corrupción",$H$39="Lavado de Activos",$H$39="Financiación del Terrorismo",$H$39="Trámites, OPAs y Consultas de Acceso a la Información Pública"),"No Aplica",'5. Valoración de Controles'!O39))</f>
        <v/>
      </c>
      <c r="AE39" s="66" t="str">
        <f>IF($H$39="","",
IF(OR($H$39="Corrupción",$H$39="Lavado de Activos",$H$39="Financiación del Terrorismo",$H$39="Trámites, OPAs y Consultas de Acceso a la Información Pública"),"No Aplica",'5. Valoración de Controles'!P39))</f>
        <v/>
      </c>
      <c r="AF39" s="66" t="str">
        <f>IF($H$39="","",
IF(OR($H$39="Corrupción",$H$39="Lavado de Activos",$H$39="Financiación del Terrorismo",$H$39="Trámites, OPAs y Consultas de Acceso a la Información Pública"),"No Aplica",'5. Valoración de Controles'!Q39))</f>
        <v/>
      </c>
      <c r="AG39" s="73" t="str">
        <f>IF($H$39="","",
IF(OR($H$39="Corrupción",$H$39="Lavado de Activos",$H$39="Financiación del Terrorismo",$H$39="Corrupción en Trámites, OPAs y Consultas de Acceso a la Información Pública"),"No Aplica",'5. Valoración de Controles'!R39))</f>
        <v/>
      </c>
      <c r="AH39" s="109" t="str">
        <f>IF(H39="","",
IF(OR(H39="Corrupción",H39="Lavado de Activos",H39="Financiación del Terrorismo",H39="Corrupción en Trámites, OPAs y Consultas de Acceso a la Información Pública"),'6.Valoración Control Corrupción'!AB39:AB41,
IF(OR(H39&lt;&gt;"Corrupción",H39&lt;&gt;"Lavado de Activos",H39&lt;&gt;"Financiación del Terrorismo",H39&lt;&gt;"Corrupción en Trámites, OPAs y Consultas de Acceso a la Información Pública"),IF(AI39="","",
IF(AND(AI39&gt;0,AI39&lt;0.4),"Muy Baja",
IF(AND(AI39&gt;=0.4,AI39&lt;0.6),"Baja",
IF(AND(AI39&gt;=0.6,AI39&lt;0.8),"Media",
IF(AND(AI39&gt;=0.8,AI39&lt;1),"Alta",
IF(AI39&gt;=1,"Muy Alta","")))))))))</f>
        <v/>
      </c>
      <c r="AI39" s="176" t="str">
        <f>IF(H39="","",
IF(OR(H39="Corrupción",H39="Lavado de Activos",H39="Financiación del Terrorismo",H39="Corrupción en Trámites, OPAs y Consultas de Acceso a la Información Pública"),"No aplica",
IF(OR(H39&lt;&gt;"Corrupción",H39&lt;&gt;"Lavado de Activos",H39&lt;&gt;"Financiación del Terrorismo",H39&lt;&gt;"Corrupción en Trámites, OPAs y Consultas de Acceso a la Información Pública"),
IF('5. Valoración de Controles'!U41&gt;0,'5. Valoración de Controles'!U41,
IF('5. Valoración de Controles'!U40&gt;0,'5. Valoración de Controles'!U40,
IF('5. Valoración de Controles'!U39&gt;0,'5. Valoración de Controles'!U39,L39))))))</f>
        <v/>
      </c>
      <c r="AJ39" s="109" t="str">
        <f>IF(H39="","",
IF(OR(H39="Corrupción",H39="Lavado de Activos",H39="Financiación del Terrorismo",H39="Corrupción en Trámites, OPAs y Consultas de Acceso a la Información Pública"),'3. Impacto Riesgo de Corrupción'!Z39:Z41,
IF(OR(H39&lt;&gt;"Corrupción",H39&lt;&gt;"Lavado de Activos",H39&lt;&gt;"Financiación del Terrorismo",H39&lt;&gt;"Corrupción en Trámites, OPAs y Consultas de Acceso a la Información Pública"),
IF(AK39="","",
IF(AND(AK39&gt;0,AK39&lt;0.4),"Leve",
IF(AND(AK39&gt;=0.4,AK39&lt;0.6),"Menor",
IF(AND(AK39&gt;=0.6,AK39&lt;0.8),"Moderado",
IF(AND(AK39&gt;=0.8,AK39&lt;1),"Mayor",
IF(AK39&gt;=1,"Catastrófico","")))))))))</f>
        <v/>
      </c>
      <c r="AK39" s="176" t="str">
        <f>IF(H39="","",
IF(OR(H39="Corrupción",H39="Lavado de Activos",H39="Financiación del Terrorismo",H39="Corrupción en Trámites, OPAs y Consultas de Acceso a la Información Pública"),"No aplica",
IF(OR(H39&lt;&gt;"Corrupción",H39&lt;&gt;"Lavado de Activos",H39&lt;&gt;"Financiación del Terrorismo",H39&lt;&gt;"Corrupción en Trámites, OPAs y Consultas de Acceso a la Información Pública"),
IF('5. Valoración de Controles'!V41&gt;0,'5. Valoración de Controles'!V41,
IF('5. Valoración de Controles'!V40&gt;0,'5. Valoración de Controles'!V40,
IF('5. Valoración de Controles'!V39&gt;0,'5. Valoración de Controles'!V39,O39))))))</f>
        <v/>
      </c>
      <c r="AL39" s="111" t="str">
        <f t="shared" ref="AL39" si="27">IF(AND(AH39="Muy Alta",OR(AJ39="Leve",AJ39="Menor",AJ39="Moderado",AJ39="Mayor")),"Alto",
IF(AND(AH39="Alta",OR(AJ39="Leve",AJ39="Menor")),"Moderado",
IF(AND(AH39="Alta",OR(AJ39="Moderado",AJ39="Mayor")),"Alto",
IF(AND(AH39="Media",OR(AJ39="Leve",AJ39="Menor",AJ39="Moderado")),"Moderado",
IF(AND(AH39="Media",OR(AJ39="Mayor")),"Alto",
IF(AND(AH39="Baja",OR(AJ39="Leve")),"Bajo",
IF(AND(OR(AH39="Baja",AH39="Improbable"),OR(AJ39="Menor",AJ39="Moderado")),"Moderado",
IF(AND(OR(AH39="Baja",AH39="Improbable"),AJ39="Mayor"),"Alto",
IF(AND(AH39="Muy Baja",OR(AJ39="Leve",AJ39="Menor")),"Bajo",
IF(AND(OR(AH39="Muy Baja",AH39="Rara vez"),OR(AJ39="Moderado")),"Moderado",
IF(AND(OR(AH39="Muy Baja",AH39="Rara vez"),AJ39="Mayor"),"Alto",
IF(AND(OR(AH39="Casi seguro",AH39="Probable",AH39="Posible"),AJ39="Mayor"),"Extremo",
IF(AND(AH39="Casi seguro",AJ39="Moderado"),"Extremo",
IF(AND(OR(AH39="Probable",AH39="Posible"),OR(AJ39="Moderado")),"Alto",
IF(AJ39="Catastrófico","Extremo","")))))))))))))))</f>
        <v/>
      </c>
      <c r="AM39" s="112"/>
      <c r="AN39" s="156" t="str">
        <f t="shared" ref="AN39" si="28">IF(AM39="Reducir (Mitigar)","Debe establecer el plan de acción a implementar para mitigar el nivel del riesgo",
IF(AM39="Reducir (Transferir)","No amerita plan de acción. Debe tercerizar la actividad que genera este riesgo o adquirir polizas para evitar responsabilidad economica, sin embargo mantiene la responsabilidad reputacional",
IF(AM39="Aceptar","No amerita plan de acción. Asuma las consecuencias de la materialización del riesgo",
IF(AM39="Evitar","No amerita plan de acción. No ejecute la actividad que genera el riesgo",
IF(AM39="Reducir","Debe establecer el plan de acción a implementar para mitigar el nivel del riesgo",
IF(AM39="Compartir","No amerita plan de acción. Comparta el riesgo con una parte interesada que pueda gestionarlo con mas eficacia",""))))))</f>
        <v/>
      </c>
      <c r="AO39" s="179"/>
      <c r="AP39" s="181"/>
      <c r="AQ39" s="183" t="str">
        <f t="shared" ref="AQ39" si="29">IF(AO39="","","∑ Peso porcentual de cada acción definida")</f>
        <v/>
      </c>
      <c r="AR39" s="115"/>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row>
    <row r="40" spans="1:73" ht="31.5" customHeight="1" x14ac:dyDescent="0.3">
      <c r="A40" s="113"/>
      <c r="B40" s="114"/>
      <c r="C40" s="114"/>
      <c r="D40" s="114"/>
      <c r="E40" s="114"/>
      <c r="F40" s="114"/>
      <c r="G40" s="114"/>
      <c r="H40" s="114"/>
      <c r="I40" s="114"/>
      <c r="J40" s="114"/>
      <c r="K40" s="109"/>
      <c r="L40" s="110"/>
      <c r="M40" s="114"/>
      <c r="N40" s="109"/>
      <c r="O40" s="110"/>
      <c r="P40" s="111"/>
      <c r="Q40" s="72" t="str">
        <f>IF($H$39="","",
IF(OR($H$39="Corrupción",$H$39="Lavado de Activos",$H$39="Financiación del Terrorismo",$H$39="Corrupción en Trámites, OPAs y Consultas de Acceso a la Información Pública"),"No Aplica",'5. Valoración de Controles'!H40))</f>
        <v/>
      </c>
      <c r="R40" s="72" t="str">
        <f>IF($H$39="","",
IF(OR($H$39="Corrupción",$H$39="Lavado de Activos",$H$39="Financiación del Terrorismo",$H$39="Corrupción en Trámites, OPAs y Consultas de Acceso a la Información Pública"),'6.Valoración Control Corrupción'!E40,"No Aplica"))</f>
        <v/>
      </c>
      <c r="S40" s="72" t="str">
        <f>IF($H$39="","",
IF(OR($H$39="Corrupción",$H$39="Lavado de Activos",$H$39="Financiación del Terrorismo",$H$39="Corrupción en Trámites, OPAs y Consultas de Acceso a la Información Pública"),'6.Valoración Control Corrupción'!F40,"No Aplica"))</f>
        <v/>
      </c>
      <c r="T40" s="72" t="str">
        <f>IF($H$39="","",
IF(OR($H$39="Corrupción",$H$39="Lavado de Activos",$H$39="Financiación del Terrorismo",$H$39="Corrupción en Trámites, OPAs y Consultas de Acceso a la Información Pública"),'6.Valoración Control Corrupción'!G40,"No Aplica"))</f>
        <v/>
      </c>
      <c r="U40" s="72" t="str">
        <f>IF($H$39="","",
IF(OR($H$39="Corrupción",$H$39="Lavado de Activos",$H$39="Financiación del Terrorismo",$H$39="Corrupción en Trámites, OPAs y Consultas de Acceso a la Información Pública"),'6.Valoración Control Corrupción'!H40,"No Aplica"))</f>
        <v/>
      </c>
      <c r="V40" s="72" t="str">
        <f>IF($H$39="","",
IF(OR($H$39="Corrupción",$H$39="Lavado de Activos",$H$39="Financiación del Terrorismo",$H$39="Corrupción en Trámites, OPAs y Consultas de Acceso a la Información Pública"),'6.Valoración Control Corrupción'!I40,"No Aplica"))</f>
        <v/>
      </c>
      <c r="W40" s="72" t="str">
        <f>IF($H$39="","",
IF(OR($H$39="Corrupción",$H$39="Lavado de Activos",$H$39="Financiación del Terrorismo",$H$39="Corrupción en Trámites, OPAs y Consultas de Acceso a la Información Pública"),'6.Valoración Control Corrupción'!J40,"No Aplica"))</f>
        <v/>
      </c>
      <c r="X40" s="66" t="str">
        <f>IF($H$39="","",
IF(OR($H$39="Corrupción",$H$39="Lavado de Activos",$H$39="Financiación del Terrorismo",$H$39="Trámites, OPAs y Consultas de Acceso a la Información Pública"),"No Aplica",'5. Valoración de Controles'!I40))</f>
        <v/>
      </c>
      <c r="Y40" s="66" t="str">
        <f>IF($H$39="","",
IF(OR($H$39="Corrupción",$H$39="Lavado de Activos",$H$39="Financiación del Terrorismo",$H$39="Trámites, OPAs y Consultas de Acceso a la Información Pública"),"No Aplica",'5. Valoración de Controles'!J40))</f>
        <v/>
      </c>
      <c r="Z40" s="66" t="str">
        <f>IF($H$39="","",
IF(OR($H$39="Corrupción",$H$39="Lavado de Activos",$H$39="Financiación del Terrorismo",$H$39="Trámites, OPAs y Consultas de Acceso a la Información Pública"),"No Aplica",'5. Valoración de Controles'!K40))</f>
        <v/>
      </c>
      <c r="AA40" s="66" t="str">
        <f>IF($H$39="","",
IF(OR($H$39="Corrupción",$H$39="Lavado de Activos",$H$39="Financiación del Terrorismo",$H$39="Trámites, OPAs y Consultas de Acceso a la Información Pública"),"No Aplica",'5. Valoración de Controles'!L40))</f>
        <v/>
      </c>
      <c r="AB40" s="66" t="str">
        <f>IF($H$39="","",
IF(OR($H$39="Corrupción",$H$39="Lavado de Activos",$H$39="Financiación del Terrorismo",$H$39="Trámites, OPAs y Consultas de Acceso a la Información Pública"),"No Aplica",'5. Valoración de Controles'!M40))</f>
        <v/>
      </c>
      <c r="AC40" s="66" t="str">
        <f>IF($H$39="","",
IF(OR($H$39="Corrupción",$H$39="Lavado de Activos",$H$39="Financiación del Terrorismo",$H$39="Trámites, OPAs y Consultas de Acceso a la Información Pública"),"No Aplica",'5. Valoración de Controles'!N40))</f>
        <v/>
      </c>
      <c r="AD40" s="66" t="str">
        <f>IF($H$39="","",
IF(OR($H$39="Corrupción",$H$39="Lavado de Activos",$H$39="Financiación del Terrorismo",$H$39="Trámites, OPAs y Consultas de Acceso a la Información Pública"),"No Aplica",'5. Valoración de Controles'!O40))</f>
        <v/>
      </c>
      <c r="AE40" s="66" t="str">
        <f>IF($H$39="","",
IF(OR($H$39="Corrupción",$H$39="Lavado de Activos",$H$39="Financiación del Terrorismo",$H$39="Trámites, OPAs y Consultas de Acceso a la Información Pública"),"No Aplica",'5. Valoración de Controles'!P40))</f>
        <v/>
      </c>
      <c r="AF40" s="66" t="str">
        <f>IF($H$39="","",
IF(OR($H$39="Corrupción",$H$39="Lavado de Activos",$H$39="Financiación del Terrorismo",$H$39="Trámites, OPAs y Consultas de Acceso a la Información Pública"),"No Aplica",'5. Valoración de Controles'!Q40))</f>
        <v/>
      </c>
      <c r="AG40" s="73" t="str">
        <f>IF($H$39="","",
IF(OR($H$39="Corrupción",$H$39="Lavado de Activos",$H$39="Financiación del Terrorismo",$H$39="Corrupción en Trámites, OPAs y Consultas de Acceso a la Información Pública"),"No Aplica",'5. Valoración de Controles'!R40))</f>
        <v/>
      </c>
      <c r="AH40" s="109"/>
      <c r="AI40" s="177"/>
      <c r="AJ40" s="109"/>
      <c r="AK40" s="177"/>
      <c r="AL40" s="111"/>
      <c r="AM40" s="112"/>
      <c r="AN40" s="178"/>
      <c r="AO40" s="180"/>
      <c r="AP40" s="182"/>
      <c r="AQ40" s="184"/>
      <c r="AR40" s="182"/>
    </row>
    <row r="41" spans="1:73" ht="31.5" customHeight="1" x14ac:dyDescent="0.3">
      <c r="A41" s="113"/>
      <c r="B41" s="114"/>
      <c r="C41" s="114"/>
      <c r="D41" s="114"/>
      <c r="E41" s="114"/>
      <c r="F41" s="114"/>
      <c r="G41" s="114"/>
      <c r="H41" s="114"/>
      <c r="I41" s="114"/>
      <c r="J41" s="114"/>
      <c r="K41" s="109"/>
      <c r="L41" s="110"/>
      <c r="M41" s="114"/>
      <c r="N41" s="109"/>
      <c r="O41" s="110"/>
      <c r="P41" s="111"/>
      <c r="Q41" s="72" t="str">
        <f>IF($H$39="","",
IF(OR($H$39="Corrupción",$H$39="Lavado de Activos",$H$39="Financiación del Terrorismo",$H$39="Corrupción en Trámites, OPAs y Consultas de Acceso a la Información Pública"),"No Aplica",'5. Valoración de Controles'!H41))</f>
        <v/>
      </c>
      <c r="R41" s="72" t="str">
        <f>IF($H$39="","",
IF(OR($H$39="Corrupción",$H$39="Lavado de Activos",$H$39="Financiación del Terrorismo",$H$39="Corrupción en Trámites, OPAs y Consultas de Acceso a la Información Pública"),'6.Valoración Control Corrupción'!E41,"No Aplica"))</f>
        <v/>
      </c>
      <c r="S41" s="72" t="str">
        <f>IF($H$39="","",
IF(OR($H$39="Corrupción",$H$39="Lavado de Activos",$H$39="Financiación del Terrorismo",$H$39="Corrupción en Trámites, OPAs y Consultas de Acceso a la Información Pública"),'6.Valoración Control Corrupción'!F41,"No Aplica"))</f>
        <v/>
      </c>
      <c r="T41" s="72" t="str">
        <f>IF($H$39="","",
IF(OR($H$39="Corrupción",$H$39="Lavado de Activos",$H$39="Financiación del Terrorismo",$H$39="Corrupción en Trámites, OPAs y Consultas de Acceso a la Información Pública"),'6.Valoración Control Corrupción'!G41,"No Aplica"))</f>
        <v/>
      </c>
      <c r="U41" s="72" t="str">
        <f>IF($H$39="","",
IF(OR($H$39="Corrupción",$H$39="Lavado de Activos",$H$39="Financiación del Terrorismo",$H$39="Corrupción en Trámites, OPAs y Consultas de Acceso a la Información Pública"),'6.Valoración Control Corrupción'!H41,"No Aplica"))</f>
        <v/>
      </c>
      <c r="V41" s="72" t="str">
        <f>IF($H$39="","",
IF(OR($H$39="Corrupción",$H$39="Lavado de Activos",$H$39="Financiación del Terrorismo",$H$39="Corrupción en Trámites, OPAs y Consultas de Acceso a la Información Pública"),'6.Valoración Control Corrupción'!I41,"No Aplica"))</f>
        <v/>
      </c>
      <c r="W41" s="72" t="str">
        <f>IF($H$39="","",
IF(OR($H$39="Corrupción",$H$39="Lavado de Activos",$H$39="Financiación del Terrorismo",$H$39="Corrupción en Trámites, OPAs y Consultas de Acceso a la Información Pública"),'6.Valoración Control Corrupción'!J41,"No Aplica"))</f>
        <v/>
      </c>
      <c r="X41" s="66" t="str">
        <f>IF($H$39="","",
IF(OR($H$39="Corrupción",$H$39="Lavado de Activos",$H$39="Financiación del Terrorismo",$H$39="Trámites, OPAs y Consultas de Acceso a la Información Pública"),"No Aplica",'5. Valoración de Controles'!I41))</f>
        <v/>
      </c>
      <c r="Y41" s="66" t="str">
        <f>IF($H$39="","",
IF(OR($H$39="Corrupción",$H$39="Lavado de Activos",$H$39="Financiación del Terrorismo",$H$39="Trámites, OPAs y Consultas de Acceso a la Información Pública"),"No Aplica",'5. Valoración de Controles'!J41))</f>
        <v/>
      </c>
      <c r="Z41" s="66" t="str">
        <f>IF($H$39="","",
IF(OR($H$39="Corrupción",$H$39="Lavado de Activos",$H$39="Financiación del Terrorismo",$H$39="Trámites, OPAs y Consultas de Acceso a la Información Pública"),"No Aplica",'5. Valoración de Controles'!K41))</f>
        <v/>
      </c>
      <c r="AA41" s="66" t="str">
        <f>IF($H$39="","",
IF(OR($H$39="Corrupción",$H$39="Lavado de Activos",$H$39="Financiación del Terrorismo",$H$39="Trámites, OPAs y Consultas de Acceso a la Información Pública"),"No Aplica",'5. Valoración de Controles'!L41))</f>
        <v/>
      </c>
      <c r="AB41" s="66" t="str">
        <f>IF($H$39="","",
IF(OR($H$39="Corrupción",$H$39="Lavado de Activos",$H$39="Financiación del Terrorismo",$H$39="Trámites, OPAs y Consultas de Acceso a la Información Pública"),"No Aplica",'5. Valoración de Controles'!M41))</f>
        <v/>
      </c>
      <c r="AC41" s="66" t="str">
        <f>IF($H$39="","",
IF(OR($H$39="Corrupción",$H$39="Lavado de Activos",$H$39="Financiación del Terrorismo",$H$39="Trámites, OPAs y Consultas de Acceso a la Información Pública"),"No Aplica",'5. Valoración de Controles'!N41))</f>
        <v/>
      </c>
      <c r="AD41" s="66" t="str">
        <f>IF($H$39="","",
IF(OR($H$39="Corrupción",$H$39="Lavado de Activos",$H$39="Financiación del Terrorismo",$H$39="Trámites, OPAs y Consultas de Acceso a la Información Pública"),"No Aplica",'5. Valoración de Controles'!O41))</f>
        <v/>
      </c>
      <c r="AE41" s="66" t="str">
        <f>IF($H$39="","",
IF(OR($H$39="Corrupción",$H$39="Lavado de Activos",$H$39="Financiación del Terrorismo",$H$39="Trámites, OPAs y Consultas de Acceso a la Información Pública"),"No Aplica",'5. Valoración de Controles'!P41))</f>
        <v/>
      </c>
      <c r="AF41" s="66" t="str">
        <f>IF($H$39="","",
IF(OR($H$39="Corrupción",$H$39="Lavado de Activos",$H$39="Financiación del Terrorismo",$H$39="Trámites, OPAs y Consultas de Acceso a la Información Pública"),"No Aplica",'5. Valoración de Controles'!Q41))</f>
        <v/>
      </c>
      <c r="AG41" s="73" t="str">
        <f>IF($H$39="","",
IF(OR($H$39="Corrupción",$H$39="Lavado de Activos",$H$39="Financiación del Terrorismo",$H$39="Corrupción en Trámites, OPAs y Consultas de Acceso a la Información Pública"),"No Aplica",'5. Valoración de Controles'!R41))</f>
        <v/>
      </c>
      <c r="AH41" s="109"/>
      <c r="AI41" s="177"/>
      <c r="AJ41" s="109"/>
      <c r="AK41" s="177"/>
      <c r="AL41" s="111"/>
      <c r="AM41" s="112"/>
      <c r="AN41" s="178"/>
      <c r="AO41" s="180"/>
      <c r="AP41" s="182"/>
      <c r="AQ41" s="184"/>
      <c r="AR41" s="182"/>
    </row>
    <row r="42" spans="1:73" ht="31.5" customHeight="1" x14ac:dyDescent="0.3">
      <c r="A42" s="113">
        <v>12</v>
      </c>
      <c r="B42" s="114" t="str">
        <f>'2. Identificación del Riesgo'!B42:B44</f>
        <v/>
      </c>
      <c r="C42" s="114" t="str">
        <f>IF('2. Identificación del Riesgo'!C42:C44="","",'2. Identificación del Riesgo'!C42:C44)</f>
        <v/>
      </c>
      <c r="D42" s="114" t="str">
        <f>IF('2. Identificación del Riesgo'!D42:D44="","",'2. Identificación del Riesgo'!D42:D44)</f>
        <v/>
      </c>
      <c r="E42" s="114" t="str">
        <f>IF('2. Identificación del Riesgo'!E42:E44="","",'2. Identificación del Riesgo'!E42:E44)</f>
        <v/>
      </c>
      <c r="F42" s="114" t="str">
        <f>IF('2. Identificación del Riesgo'!F42:F44="","",'2. Identificación del Riesgo'!F42:F44)</f>
        <v/>
      </c>
      <c r="G42" s="114" t="str">
        <f>IF('2. Identificación del Riesgo'!G42:G44="","",'2. Identificación del Riesgo'!G42:G44)</f>
        <v/>
      </c>
      <c r="H42" s="114" t="str">
        <f>IF('2. Identificación del Riesgo'!H42:H44="","",'2. Identificación del Riesgo'!H42:H44)</f>
        <v/>
      </c>
      <c r="I42" s="114" t="str">
        <f>IF('2. Identificación del Riesgo'!I42:I44="","",'2. Identificación del Riesgo'!I42:I44)</f>
        <v/>
      </c>
      <c r="J42" s="114" t="str">
        <f>IF('2. Identificación del Riesgo'!J42:J44="","",'2. Identificación del Riesgo'!J42:J44)</f>
        <v/>
      </c>
      <c r="K42" s="109" t="str">
        <f>'2. Identificación del Riesgo'!K42:K44</f>
        <v/>
      </c>
      <c r="L42" s="110" t="str">
        <f>'2. Identificación del Riesgo'!L42:L44</f>
        <v/>
      </c>
      <c r="M42" s="114" t="str">
        <f>IF(OR('2. Identificación del Riesgo'!H42:H44="Corrupción",'2. Identificación del Riesgo'!H42:H44="Lavado de Activos",'2. Identificación del Riesgo'!H42:H44="Financiación del Terrorismo",'2. Identificación del Riesgo'!H42:H44="Corrupción en Trámites, OPAs y Consultas de Acceso a la Información Pública"),"No Aplica",
IF('2. Identificación del Riesgo'!M42:M44="","",'2. Identificación del Riesgo'!M42:M44))</f>
        <v/>
      </c>
      <c r="N42" s="109" t="str">
        <f>'2. Identificación del Riesgo'!N42:N44</f>
        <v/>
      </c>
      <c r="O42" s="110" t="str">
        <f>'2. Identificación del Riesgo'!O42:O44</f>
        <v/>
      </c>
      <c r="P42" s="111" t="str">
        <f>'2. Identificación del Riesgo'!P42:P44</f>
        <v/>
      </c>
      <c r="Q42" s="72" t="str">
        <f>IF($H$42="","",
IF(OR($H$42="Corrupción",$H$42="Lavado de Activos",$H$42="Financiación del Terrorismo",$H$42="Corrupción en Trámites, OPAs y Consultas de Acceso a la Información Pública"),"No Aplica",'5. Valoración de Controles'!H42))</f>
        <v/>
      </c>
      <c r="R42" s="72" t="str">
        <f>IF($H$42="","",
IF(OR($H$42="Corrupción",$H$42="Lavado de Activos",$H$42="Financiación del Terrorismo",$H$42="Corrupción en Trámites, OPAs y Consultas de Acceso a la Información Pública"),'6.Valoración Control Corrupción'!E42,"No Aplica"))</f>
        <v/>
      </c>
      <c r="S42" s="72" t="str">
        <f>IF($H$42="","",
IF(OR($H$42="Corrupción",$H$42="Lavado de Activos",$H$42="Financiación del Terrorismo",$H$42="Corrupción en Trámites, OPAs y Consultas de Acceso a la Información Pública"),'6.Valoración Control Corrupción'!F42,"No Aplica"))</f>
        <v/>
      </c>
      <c r="T42" s="72" t="str">
        <f>IF($H$42="","",
IF(OR($H$42="Corrupción",$H$42="Lavado de Activos",$H$42="Financiación del Terrorismo",$H$42="Corrupción en Trámites, OPAs y Consultas de Acceso a la Información Pública"),'6.Valoración Control Corrupción'!G42,"No Aplica"))</f>
        <v/>
      </c>
      <c r="U42" s="72" t="str">
        <f>IF($H$42="","",
IF(OR($H$42="Corrupción",$H$42="Lavado de Activos",$H$42="Financiación del Terrorismo",$H$42="Corrupción en Trámites, OPAs y Consultas de Acceso a la Información Pública"),'6.Valoración Control Corrupción'!H42,"No Aplica"))</f>
        <v/>
      </c>
      <c r="V42" s="72" t="str">
        <f>IF($H$42="","",
IF(OR($H$42="Corrupción",$H$42="Lavado de Activos",$H$42="Financiación del Terrorismo",$H$42="Corrupción en Trámites, OPAs y Consultas de Acceso a la Información Pública"),'6.Valoración Control Corrupción'!I42,"No Aplica"))</f>
        <v/>
      </c>
      <c r="W42" s="72" t="str">
        <f>IF($H$42="","",
IF(OR($H$42="Corrupción",$H$42="Lavado de Activos",$H$42="Financiación del Terrorismo",$H$42="Corrupción en Trámites, OPAs y Consultas de Acceso a la Información Pública"),'6.Valoración Control Corrupción'!J42,"No Aplica"))</f>
        <v/>
      </c>
      <c r="X42" s="65" t="str">
        <f>IF($H$42="","",
IF(OR($H$42="Corrupción",$H$42="Lavado de Activos",$H$42="Financiación del Terrorismo",$H$42="Trámites, OPAs y Consultas de Acceso a la Información Pública"),"No Aplica",'5. Valoración de Controles'!I42))</f>
        <v/>
      </c>
      <c r="Y42" s="66" t="str">
        <f>IF($H$42="","",
IF(OR($H$42="Corrupción",$H$42="Lavado de Activos",$H$42="Financiación del Terrorismo",$H$42="Trámites, OPAs y Consultas de Acceso a la Información Pública"),"No Aplica",'5. Valoración de Controles'!J42))</f>
        <v/>
      </c>
      <c r="Z42" s="66" t="str">
        <f>IF($H$42="","",
IF(OR($H$42="Corrupción",$H$42="Lavado de Activos",$H$42="Financiación del Terrorismo",$H$42="Trámites, OPAs y Consultas de Acceso a la Información Pública"),"No Aplica",'5. Valoración de Controles'!K42))</f>
        <v/>
      </c>
      <c r="AA42" s="66" t="str">
        <f>IF($H$42="","",
IF(OR($H$42="Corrupción",$H$42="Lavado de Activos",$H$42="Financiación del Terrorismo",$H$42="Trámites, OPAs y Consultas de Acceso a la Información Pública"),"No Aplica",'5. Valoración de Controles'!L42))</f>
        <v/>
      </c>
      <c r="AB42" s="66" t="str">
        <f>IF($H$42="","",
IF(OR($H$42="Corrupción",$H$42="Lavado de Activos",$H$42="Financiación del Terrorismo",$H$42="Trámites, OPAs y Consultas de Acceso a la Información Pública"),"No Aplica",'5. Valoración de Controles'!M42))</f>
        <v/>
      </c>
      <c r="AC42" s="66" t="str">
        <f>IF($H$42="","",
IF(OR($H$42="Corrupción",$H$42="Lavado de Activos",$H$42="Financiación del Terrorismo",$H$42="Trámites, OPAs y Consultas de Acceso a la Información Pública"),"No Aplica",'5. Valoración de Controles'!N42))</f>
        <v/>
      </c>
      <c r="AD42" s="66" t="str">
        <f>IF($H$42="","",
IF(OR($H$42="Corrupción",$H$42="Lavado de Activos",$H$42="Financiación del Terrorismo",$H$42="Trámites, OPAs y Consultas de Acceso a la Información Pública"),"No Aplica",'5. Valoración de Controles'!O42))</f>
        <v/>
      </c>
      <c r="AE42" s="66" t="str">
        <f>IF($H$42="","",
IF(OR($H$42="Corrupción",$H$42="Lavado de Activos",$H$42="Financiación del Terrorismo",$H$42="Trámites, OPAs y Consultas de Acceso a la Información Pública"),"No Aplica",'5. Valoración de Controles'!P42))</f>
        <v/>
      </c>
      <c r="AF42" s="66" t="str">
        <f>IF($H$42="","",
IF(OR($H$42="Corrupción",$H$42="Lavado de Activos",$H$42="Financiación del Terrorismo",$H$42="Trámites, OPAs y Consultas de Acceso a la Información Pública"),"No Aplica",'5. Valoración de Controles'!Q42))</f>
        <v/>
      </c>
      <c r="AG42" s="73" t="str">
        <f>IF($H$42="","",
IF(OR($H$42="Corrupción",$H$42="Lavado de Activos",$H$42="Financiación del Terrorismo",$H$42="Corrupción en Trámites, OPAs y Consultas de Acceso a la Información Pública"),"No Aplica",'5. Valoración de Controles'!R42))</f>
        <v/>
      </c>
      <c r="AH42" s="109" t="str">
        <f>IF(H42="","",
IF(OR(H42="Corrupción",H42="Lavado de Activos",H42="Financiación del Terrorismo",H42="Corrupción en Trámites, OPAs y Consultas de Acceso a la Información Pública"),'6.Valoración Control Corrupción'!AB42:AB44,
IF(OR(H42&lt;&gt;"Corrupción",H42&lt;&gt;"Lavado de Activos",H42&lt;&gt;"Financiación del Terrorismo",H42&lt;&gt;"Corrupción en Trámites, OPAs y Consultas de Acceso a la Información Pública"),IF(AI42="","",
IF(AND(AI42&gt;0,AI42&lt;0.4),"Muy Baja",
IF(AND(AI42&gt;=0.4,AI42&lt;0.6),"Baja",
IF(AND(AI42&gt;=0.6,AI42&lt;0.8),"Media",
IF(AND(AI42&gt;=0.8,AI42&lt;1),"Alta",
IF(AI42&gt;=1,"Muy Alta","")))))))))</f>
        <v/>
      </c>
      <c r="AI42" s="176" t="str">
        <f>IF(H42="","",
IF(OR(H42="Corrupción",H42="Lavado de Activos",H42="Financiación del Terrorismo",H42="Corrupción en Trámites, OPAs y Consultas de Acceso a la Información Pública"),"No aplica",
IF(OR(H42&lt;&gt;"Corrupción",H42&lt;&gt;"Lavado de Activos",H42&lt;&gt;"Financiación del Terrorismo",H42&lt;&gt;"Corrupción en Trámites, OPAs y Consultas de Acceso a la Información Pública"),
IF('5. Valoración de Controles'!U44&gt;0,'5. Valoración de Controles'!U44,
IF('5. Valoración de Controles'!U43&gt;0,'5. Valoración de Controles'!U43,
IF('5. Valoración de Controles'!U42&gt;0,'5. Valoración de Controles'!U42,L42))))))</f>
        <v/>
      </c>
      <c r="AJ42" s="109" t="str">
        <f>IF(H42="","",
IF(OR(H42="Corrupción",H42="Lavado de Activos",H42="Financiación del Terrorismo",H42="Corrupción en Trámites, OPAs y Consultas de Acceso a la Información Pública"),'3. Impacto Riesgo de Corrupción'!Z42:Z44,
IF(OR(H42&lt;&gt;"Corrupción",H42&lt;&gt;"Lavado de Activos",H42&lt;&gt;"Financiación del Terrorismo",H42&lt;&gt;"Corrupción en Trámites, OPAs y Consultas de Acceso a la Información Pública"),
IF(AK42="","",
IF(AND(AK42&gt;0,AK42&lt;0.4),"Leve",
IF(AND(AK42&gt;=0.4,AK42&lt;0.6),"Menor",
IF(AND(AK42&gt;=0.6,AK42&lt;0.8),"Moderado",
IF(AND(AK42&gt;=0.8,AK42&lt;1),"Mayor",
IF(AK42&gt;=1,"Catastrófico","")))))))))</f>
        <v/>
      </c>
      <c r="AK42" s="176" t="str">
        <f>IF(H42="","",
IF(OR(H42="Corrupción",H42="Lavado de Activos",H42="Financiación del Terrorismo",H42="Corrupción en Trámites, OPAs y Consultas de Acceso a la Información Pública"),"No aplica",
IF(OR(H42&lt;&gt;"Corrupción",H42&lt;&gt;"Lavado de Activos",H42&lt;&gt;"Financiación del Terrorismo",H42&lt;&gt;"Corrupción en Trámites, OPAs y Consultas de Acceso a la Información Pública"),
IF('5. Valoración de Controles'!V44&gt;0,'5. Valoración de Controles'!V44,
IF('5. Valoración de Controles'!V43&gt;0,'5. Valoración de Controles'!V43,
IF('5. Valoración de Controles'!V42&gt;0,'5. Valoración de Controles'!V42,O42))))))</f>
        <v/>
      </c>
      <c r="AL42" s="111" t="str">
        <f t="shared" ref="AL42" si="30">IF(AND(AH42="Muy Alta",OR(AJ42="Leve",AJ42="Menor",AJ42="Moderado",AJ42="Mayor")),"Alto",
IF(AND(AH42="Alta",OR(AJ42="Leve",AJ42="Menor")),"Moderado",
IF(AND(AH42="Alta",OR(AJ42="Moderado",AJ42="Mayor")),"Alto",
IF(AND(AH42="Media",OR(AJ42="Leve",AJ42="Menor",AJ42="Moderado")),"Moderado",
IF(AND(AH42="Media",OR(AJ42="Mayor")),"Alto",
IF(AND(AH42="Baja",OR(AJ42="Leve")),"Bajo",
IF(AND(OR(AH42="Baja",AH42="Improbable"),OR(AJ42="Menor",AJ42="Moderado")),"Moderado",
IF(AND(OR(AH42="Baja",AH42="Improbable"),AJ42="Mayor"),"Alto",
IF(AND(AH42="Muy Baja",OR(AJ42="Leve",AJ42="Menor")),"Bajo",
IF(AND(OR(AH42="Muy Baja",AH42="Rara vez"),OR(AJ42="Moderado")),"Moderado",
IF(AND(OR(AH42="Muy Baja",AH42="Rara vez"),AJ42="Mayor"),"Alto",
IF(AND(OR(AH42="Casi seguro",AH42="Probable",AH42="Posible"),AJ42="Mayor"),"Extremo",
IF(AND(AH42="Casi seguro",AJ42="Moderado"),"Extremo",
IF(AND(OR(AH42="Probable",AH42="Posible"),OR(AJ42="Moderado")),"Alto",
IF(AJ42="Catastrófico","Extremo","")))))))))))))))</f>
        <v/>
      </c>
      <c r="AM42" s="112"/>
      <c r="AN42" s="156" t="str">
        <f t="shared" ref="AN42" si="31">IF(AM42="Reducir (Mitigar)","Debe establecer el plan de acción a implementar para mitigar el nivel del riesgo",
IF(AM42="Reducir (Transferir)","No amerita plan de acción. Debe tercerizar la actividad que genera este riesgo o adquirir polizas para evitar responsabilidad economica, sin embargo mantiene la responsabilidad reputacional",
IF(AM42="Aceptar","No amerita plan de acción. Asuma las consecuencias de la materialización del riesgo",
IF(AM42="Evitar","No amerita plan de acción. No ejecute la actividad que genera el riesgo",
IF(AM42="Reducir","Debe establecer el plan de acción a implementar para mitigar el nivel del riesgo",
IF(AM42="Compartir","No amerita plan de acción. Comparta el riesgo con una parte interesada que pueda gestionarlo con mas eficacia",""))))))</f>
        <v/>
      </c>
      <c r="AO42" s="179"/>
      <c r="AP42" s="181"/>
      <c r="AQ42" s="183" t="str">
        <f t="shared" ref="AQ42" si="32">IF(AO42="","","∑ Peso porcentual de cada acción definida")</f>
        <v/>
      </c>
      <c r="AR42" s="115"/>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row>
    <row r="43" spans="1:73" ht="31.5" customHeight="1" x14ac:dyDescent="0.3">
      <c r="A43" s="113"/>
      <c r="B43" s="114"/>
      <c r="C43" s="114"/>
      <c r="D43" s="114"/>
      <c r="E43" s="114"/>
      <c r="F43" s="114"/>
      <c r="G43" s="114"/>
      <c r="H43" s="114"/>
      <c r="I43" s="114"/>
      <c r="J43" s="114"/>
      <c r="K43" s="109"/>
      <c r="L43" s="110"/>
      <c r="M43" s="114"/>
      <c r="N43" s="109"/>
      <c r="O43" s="110"/>
      <c r="P43" s="111"/>
      <c r="Q43" s="72" t="str">
        <f>IF($H$42="","",
IF(OR($H$42="Corrupción",$H$42="Lavado de Activos",$H$42="Financiación del Terrorismo",$H$42="Corrupción en Trámites, OPAs y Consultas de Acceso a la Información Pública"),"No Aplica",'5. Valoración de Controles'!H43))</f>
        <v/>
      </c>
      <c r="R43" s="72" t="str">
        <f>IF($H$42="","",
IF(OR($H$42="Corrupción",$H$42="Lavado de Activos",$H$42="Financiación del Terrorismo",$H$42="Corrupción en Trámites, OPAs y Consultas de Acceso a la Información Pública"),'6.Valoración Control Corrupción'!E43,"No Aplica"))</f>
        <v/>
      </c>
      <c r="S43" s="72" t="str">
        <f>IF($H$42="","",
IF(OR($H$42="Corrupción",$H$42="Lavado de Activos",$H$42="Financiación del Terrorismo",$H$42="Corrupción en Trámites, OPAs y Consultas de Acceso a la Información Pública"),'6.Valoración Control Corrupción'!F43,"No Aplica"))</f>
        <v/>
      </c>
      <c r="T43" s="72" t="str">
        <f>IF($H$42="","",
IF(OR($H$42="Corrupción",$H$42="Lavado de Activos",$H$42="Financiación del Terrorismo",$H$42="Corrupción en Trámites, OPAs y Consultas de Acceso a la Información Pública"),'6.Valoración Control Corrupción'!G43,"No Aplica"))</f>
        <v/>
      </c>
      <c r="U43" s="72" t="str">
        <f>IF($H$42="","",
IF(OR($H$42="Corrupción",$H$42="Lavado de Activos",$H$42="Financiación del Terrorismo",$H$42="Corrupción en Trámites, OPAs y Consultas de Acceso a la Información Pública"),'6.Valoración Control Corrupción'!H43,"No Aplica"))</f>
        <v/>
      </c>
      <c r="V43" s="72" t="str">
        <f>IF($H$42="","",
IF(OR($H$42="Corrupción",$H$42="Lavado de Activos",$H$42="Financiación del Terrorismo",$H$42="Corrupción en Trámites, OPAs y Consultas de Acceso a la Información Pública"),'6.Valoración Control Corrupción'!I43,"No Aplica"))</f>
        <v/>
      </c>
      <c r="W43" s="72" t="str">
        <f>IF($H$42="","",
IF(OR($H$42="Corrupción",$H$42="Lavado de Activos",$H$42="Financiación del Terrorismo",$H$42="Corrupción en Trámites, OPAs y Consultas de Acceso a la Información Pública"),'6.Valoración Control Corrupción'!J43,"No Aplica"))</f>
        <v/>
      </c>
      <c r="X43" s="66" t="str">
        <f>IF($H$42="","",
IF(OR($H$42="Corrupción",$H$42="Lavado de Activos",$H$42="Financiación del Terrorismo",$H$42="Trámites, OPAs y Consultas de Acceso a la Información Pública"),"No Aplica",'5. Valoración de Controles'!I43))</f>
        <v/>
      </c>
      <c r="Y43" s="66" t="str">
        <f>IF($H$42="","",
IF(OR($H$42="Corrupción",$H$42="Lavado de Activos",$H$42="Financiación del Terrorismo",$H$42="Trámites, OPAs y Consultas de Acceso a la Información Pública"),"No Aplica",'5. Valoración de Controles'!J43))</f>
        <v/>
      </c>
      <c r="Z43" s="66" t="str">
        <f>IF($H$42="","",
IF(OR($H$42="Corrupción",$H$42="Lavado de Activos",$H$42="Financiación del Terrorismo",$H$42="Trámites, OPAs y Consultas de Acceso a la Información Pública"),"No Aplica",'5. Valoración de Controles'!K43))</f>
        <v/>
      </c>
      <c r="AA43" s="66" t="str">
        <f>IF($H$42="","",
IF(OR($H$42="Corrupción",$H$42="Lavado de Activos",$H$42="Financiación del Terrorismo",$H$42="Trámites, OPAs y Consultas de Acceso a la Información Pública"),"No Aplica",'5. Valoración de Controles'!L43))</f>
        <v/>
      </c>
      <c r="AB43" s="66" t="str">
        <f>IF($H$42="","",
IF(OR($H$42="Corrupción",$H$42="Lavado de Activos",$H$42="Financiación del Terrorismo",$H$42="Trámites, OPAs y Consultas de Acceso a la Información Pública"),"No Aplica",'5. Valoración de Controles'!M43))</f>
        <v/>
      </c>
      <c r="AC43" s="66" t="str">
        <f>IF($H$42="","",
IF(OR($H$42="Corrupción",$H$42="Lavado de Activos",$H$42="Financiación del Terrorismo",$H$42="Trámites, OPAs y Consultas de Acceso a la Información Pública"),"No Aplica",'5. Valoración de Controles'!N43))</f>
        <v/>
      </c>
      <c r="AD43" s="66" t="str">
        <f>IF($H$42="","",
IF(OR($H$42="Corrupción",$H$42="Lavado de Activos",$H$42="Financiación del Terrorismo",$H$42="Trámites, OPAs y Consultas de Acceso a la Información Pública"),"No Aplica",'5. Valoración de Controles'!O43))</f>
        <v/>
      </c>
      <c r="AE43" s="66" t="str">
        <f>IF($H$42="","",
IF(OR($H$42="Corrupción",$H$42="Lavado de Activos",$H$42="Financiación del Terrorismo",$H$42="Trámites, OPAs y Consultas de Acceso a la Información Pública"),"No Aplica",'5. Valoración de Controles'!P43))</f>
        <v/>
      </c>
      <c r="AF43" s="66" t="str">
        <f>IF($H$42="","",
IF(OR($H$42="Corrupción",$H$42="Lavado de Activos",$H$42="Financiación del Terrorismo",$H$42="Trámites, OPAs y Consultas de Acceso a la Información Pública"),"No Aplica",'5. Valoración de Controles'!Q43))</f>
        <v/>
      </c>
      <c r="AG43" s="73" t="str">
        <f>IF($H$42="","",
IF(OR($H$42="Corrupción",$H$42="Lavado de Activos",$H$42="Financiación del Terrorismo",$H$42="Corrupción en Trámites, OPAs y Consultas de Acceso a la Información Pública"),"No Aplica",'5. Valoración de Controles'!R43))</f>
        <v/>
      </c>
      <c r="AH43" s="109"/>
      <c r="AI43" s="177"/>
      <c r="AJ43" s="109"/>
      <c r="AK43" s="177"/>
      <c r="AL43" s="111"/>
      <c r="AM43" s="112"/>
      <c r="AN43" s="178"/>
      <c r="AO43" s="180"/>
      <c r="AP43" s="182"/>
      <c r="AQ43" s="184"/>
      <c r="AR43" s="182"/>
    </row>
    <row r="44" spans="1:73" ht="31.5" customHeight="1" x14ac:dyDescent="0.3">
      <c r="A44" s="113"/>
      <c r="B44" s="114"/>
      <c r="C44" s="114"/>
      <c r="D44" s="114"/>
      <c r="E44" s="114"/>
      <c r="F44" s="114"/>
      <c r="G44" s="114"/>
      <c r="H44" s="114"/>
      <c r="I44" s="114"/>
      <c r="J44" s="114"/>
      <c r="K44" s="109"/>
      <c r="L44" s="110"/>
      <c r="M44" s="114"/>
      <c r="N44" s="109"/>
      <c r="O44" s="110"/>
      <c r="P44" s="111"/>
      <c r="Q44" s="72" t="str">
        <f>IF($H$42="","",
IF(OR($H$42="Corrupción",$H$42="Lavado de Activos",$H$42="Financiación del Terrorismo",$H$42="Corrupción en Trámites, OPAs y Consultas de Acceso a la Información Pública"),"No Aplica",'5. Valoración de Controles'!H44))</f>
        <v/>
      </c>
      <c r="R44" s="72" t="str">
        <f>IF($H$42="","",
IF(OR($H$42="Corrupción",$H$42="Lavado de Activos",$H$42="Financiación del Terrorismo",$H$42="Corrupción en Trámites, OPAs y Consultas de Acceso a la Información Pública"),'6.Valoración Control Corrupción'!E44,"No Aplica"))</f>
        <v/>
      </c>
      <c r="S44" s="72" t="str">
        <f>IF($H$42="","",
IF(OR($H$42="Corrupción",$H$42="Lavado de Activos",$H$42="Financiación del Terrorismo",$H$42="Corrupción en Trámites, OPAs y Consultas de Acceso a la Información Pública"),'6.Valoración Control Corrupción'!F44,"No Aplica"))</f>
        <v/>
      </c>
      <c r="T44" s="72" t="str">
        <f>IF($H$42="","",
IF(OR($H$42="Corrupción",$H$42="Lavado de Activos",$H$42="Financiación del Terrorismo",$H$42="Corrupción en Trámites, OPAs y Consultas de Acceso a la Información Pública"),'6.Valoración Control Corrupción'!G44,"No Aplica"))</f>
        <v/>
      </c>
      <c r="U44" s="72" t="str">
        <f>IF($H$42="","",
IF(OR($H$42="Corrupción",$H$42="Lavado de Activos",$H$42="Financiación del Terrorismo",$H$42="Corrupción en Trámites, OPAs y Consultas de Acceso a la Información Pública"),'6.Valoración Control Corrupción'!H44,"No Aplica"))</f>
        <v/>
      </c>
      <c r="V44" s="72" t="str">
        <f>IF($H$42="","",
IF(OR($H$42="Corrupción",$H$42="Lavado de Activos",$H$42="Financiación del Terrorismo",$H$42="Corrupción en Trámites, OPAs y Consultas de Acceso a la Información Pública"),'6.Valoración Control Corrupción'!I44,"No Aplica"))</f>
        <v/>
      </c>
      <c r="W44" s="72" t="str">
        <f>IF($H$42="","",
IF(OR($H$42="Corrupción",$H$42="Lavado de Activos",$H$42="Financiación del Terrorismo",$H$42="Corrupción en Trámites, OPAs y Consultas de Acceso a la Información Pública"),'6.Valoración Control Corrupción'!J44,"No Aplica"))</f>
        <v/>
      </c>
      <c r="X44" s="66" t="str">
        <f>IF($H$42="","",
IF(OR($H$42="Corrupción",$H$42="Lavado de Activos",$H$42="Financiación del Terrorismo",$H$42="Trámites, OPAs y Consultas de Acceso a la Información Pública"),"No Aplica",'5. Valoración de Controles'!I44))</f>
        <v/>
      </c>
      <c r="Y44" s="66" t="str">
        <f>IF($H$42="","",
IF(OR($H$42="Corrupción",$H$42="Lavado de Activos",$H$42="Financiación del Terrorismo",$H$42="Trámites, OPAs y Consultas de Acceso a la Información Pública"),"No Aplica",'5. Valoración de Controles'!J44))</f>
        <v/>
      </c>
      <c r="Z44" s="66" t="str">
        <f>IF($H$42="","",
IF(OR($H$42="Corrupción",$H$42="Lavado de Activos",$H$42="Financiación del Terrorismo",$H$42="Trámites, OPAs y Consultas de Acceso a la Información Pública"),"No Aplica",'5. Valoración de Controles'!K44))</f>
        <v/>
      </c>
      <c r="AA44" s="66" t="str">
        <f>IF($H$42="","",
IF(OR($H$42="Corrupción",$H$42="Lavado de Activos",$H$42="Financiación del Terrorismo",$H$42="Trámites, OPAs y Consultas de Acceso a la Información Pública"),"No Aplica",'5. Valoración de Controles'!L44))</f>
        <v/>
      </c>
      <c r="AB44" s="66" t="str">
        <f>IF($H$42="","",
IF(OR($H$42="Corrupción",$H$42="Lavado de Activos",$H$42="Financiación del Terrorismo",$H$42="Trámites, OPAs y Consultas de Acceso a la Información Pública"),"No Aplica",'5. Valoración de Controles'!M44))</f>
        <v/>
      </c>
      <c r="AC44" s="66" t="str">
        <f>IF($H$42="","",
IF(OR($H$42="Corrupción",$H$42="Lavado de Activos",$H$42="Financiación del Terrorismo",$H$42="Trámites, OPAs y Consultas de Acceso a la Información Pública"),"No Aplica",'5. Valoración de Controles'!N44))</f>
        <v/>
      </c>
      <c r="AD44" s="66" t="str">
        <f>IF($H$42="","",
IF(OR($H$42="Corrupción",$H$42="Lavado de Activos",$H$42="Financiación del Terrorismo",$H$42="Trámites, OPAs y Consultas de Acceso a la Información Pública"),"No Aplica",'5. Valoración de Controles'!O44))</f>
        <v/>
      </c>
      <c r="AE44" s="66" t="str">
        <f>IF($H$42="","",
IF(OR($H$42="Corrupción",$H$42="Lavado de Activos",$H$42="Financiación del Terrorismo",$H$42="Trámites, OPAs y Consultas de Acceso a la Información Pública"),"No Aplica",'5. Valoración de Controles'!P44))</f>
        <v/>
      </c>
      <c r="AF44" s="66" t="str">
        <f>IF($H$42="","",
IF(OR($H$42="Corrupción",$H$42="Lavado de Activos",$H$42="Financiación del Terrorismo",$H$42="Trámites, OPAs y Consultas de Acceso a la Información Pública"),"No Aplica",'5. Valoración de Controles'!Q44))</f>
        <v/>
      </c>
      <c r="AG44" s="73" t="str">
        <f>IF($H$42="","",
IF(OR($H$42="Corrupción",$H$42="Lavado de Activos",$H$42="Financiación del Terrorismo",$H$42="Corrupción en Trámites, OPAs y Consultas de Acceso a la Información Pública"),"No Aplica",'5. Valoración de Controles'!R44))</f>
        <v/>
      </c>
      <c r="AH44" s="109"/>
      <c r="AI44" s="177"/>
      <c r="AJ44" s="109"/>
      <c r="AK44" s="177"/>
      <c r="AL44" s="111"/>
      <c r="AM44" s="112"/>
      <c r="AN44" s="178"/>
      <c r="AO44" s="180"/>
      <c r="AP44" s="182"/>
      <c r="AQ44" s="184"/>
      <c r="AR44" s="182"/>
    </row>
    <row r="45" spans="1:73" ht="31.5" customHeight="1" x14ac:dyDescent="0.3">
      <c r="A45" s="113">
        <v>13</v>
      </c>
      <c r="B45" s="114" t="str">
        <f>'2. Identificación del Riesgo'!B45:B47</f>
        <v/>
      </c>
      <c r="C45" s="114" t="str">
        <f>IF('2. Identificación del Riesgo'!C45:C47="","",'2. Identificación del Riesgo'!C45:C47)</f>
        <v/>
      </c>
      <c r="D45" s="114" t="str">
        <f>IF('2. Identificación del Riesgo'!D45:D47="","",'2. Identificación del Riesgo'!D45:D47)</f>
        <v/>
      </c>
      <c r="E45" s="114" t="str">
        <f>IF('2. Identificación del Riesgo'!E45:E47="","",'2. Identificación del Riesgo'!E45:E47)</f>
        <v/>
      </c>
      <c r="F45" s="114" t="str">
        <f>IF('2. Identificación del Riesgo'!F45:F47="","",'2. Identificación del Riesgo'!F45:F47)</f>
        <v/>
      </c>
      <c r="G45" s="114" t="str">
        <f>IF('2. Identificación del Riesgo'!G45:G47="","",'2. Identificación del Riesgo'!G45:G47)</f>
        <v/>
      </c>
      <c r="H45" s="114" t="str">
        <f>IF('2. Identificación del Riesgo'!H45:H47="","",'2. Identificación del Riesgo'!H45:H47)</f>
        <v/>
      </c>
      <c r="I45" s="114" t="str">
        <f>IF('2. Identificación del Riesgo'!I45:I47="","",'2. Identificación del Riesgo'!I45:I47)</f>
        <v/>
      </c>
      <c r="J45" s="114" t="str">
        <f>IF('2. Identificación del Riesgo'!J45:J47="","",'2. Identificación del Riesgo'!J45:J47)</f>
        <v/>
      </c>
      <c r="K45" s="109" t="str">
        <f>'2. Identificación del Riesgo'!K45:K47</f>
        <v/>
      </c>
      <c r="L45" s="110" t="str">
        <f>'2. Identificación del Riesgo'!L45:L47</f>
        <v/>
      </c>
      <c r="M45" s="114" t="str">
        <f>IF(OR('2. Identificación del Riesgo'!H45:H47="Corrupción",'2. Identificación del Riesgo'!H45:H47="Lavado de Activos",'2. Identificación del Riesgo'!H45:H47="Financiación del Terrorismo",'2. Identificación del Riesgo'!H45:H47="Corrupción en Trámites, OPAs y Consultas de Acceso a la Información Pública"),"No Aplica",
IF('2. Identificación del Riesgo'!M45:M47="","",'2. Identificación del Riesgo'!M45:M47))</f>
        <v/>
      </c>
      <c r="N45" s="109" t="str">
        <f>'2. Identificación del Riesgo'!N45:N47</f>
        <v/>
      </c>
      <c r="O45" s="110" t="str">
        <f>'2. Identificación del Riesgo'!O45:O47</f>
        <v/>
      </c>
      <c r="P45" s="111" t="str">
        <f>'2. Identificación del Riesgo'!P45:P47</f>
        <v/>
      </c>
      <c r="Q45" s="72" t="str">
        <f>IF($H$45="","",
IF(OR($H$45="Corrupción",$H$45="Lavado de Activos",$H$45="Financiación del Terrorismo",$H$45="Corrupción en Trámites, OPAs y Consultas de Acceso a la Información Pública"),"No Aplica",'5. Valoración de Controles'!H45))</f>
        <v/>
      </c>
      <c r="R45" s="72" t="str">
        <f>IF($H$45="","",
IF(OR($H$45="Corrupción",$H$45="Lavado de Activos",$H$45="Financiación del Terrorismo",$H$45="Corrupción en Trámites, OPAs y Consultas de Acceso a la Información Pública"),'6.Valoración Control Corrupción'!E45,"No Aplica"))</f>
        <v/>
      </c>
      <c r="S45" s="72" t="str">
        <f>IF($H$45="","",
IF(OR($H$45="Corrupción",$H$45="Lavado de Activos",$H$45="Financiación del Terrorismo",$H$45="Corrupción en Trámites, OPAs y Consultas de Acceso a la Información Pública"),'6.Valoración Control Corrupción'!F45,"No Aplica"))</f>
        <v/>
      </c>
      <c r="T45" s="72" t="str">
        <f>IF($H$45="","",
IF(OR($H$45="Corrupción",$H$45="Lavado de Activos",$H$45="Financiación del Terrorismo",$H$45="Corrupción en Trámites, OPAs y Consultas de Acceso a la Información Pública"),'6.Valoración Control Corrupción'!G45,"No Aplica"))</f>
        <v/>
      </c>
      <c r="U45" s="72" t="str">
        <f>IF($H$45="","",
IF(OR($H$45="Corrupción",$H$45="Lavado de Activos",$H$45="Financiación del Terrorismo",$H$45="Corrupción en Trámites, OPAs y Consultas de Acceso a la Información Pública"),'6.Valoración Control Corrupción'!H45,"No Aplica"))</f>
        <v/>
      </c>
      <c r="V45" s="72" t="str">
        <f>IF($H$45="","",
IF(OR($H$45="Corrupción",$H$45="Lavado de Activos",$H$45="Financiación del Terrorismo",$H$45="Corrupción en Trámites, OPAs y Consultas de Acceso a la Información Pública"),'6.Valoración Control Corrupción'!I45,"No Aplica"))</f>
        <v/>
      </c>
      <c r="W45" s="72" t="str">
        <f>IF($H$45="","",
IF(OR($H$45="Corrupción",$H$45="Lavado de Activos",$H$45="Financiación del Terrorismo",$H$45="Corrupción en Trámites, OPAs y Consultas de Acceso a la Información Pública"),'6.Valoración Control Corrupción'!J45,"No Aplica"))</f>
        <v/>
      </c>
      <c r="X45" s="65" t="str">
        <f>IF($H$45="","",
IF(OR($H$45="Corrupción",$H$45="Lavado de Activos",$H$45="Financiación del Terrorismo",$H$45="Trámites, OPAs y Consultas de Acceso a la Información Pública"),"No Aplica",'5. Valoración de Controles'!I45))</f>
        <v/>
      </c>
      <c r="Y45" s="66" t="str">
        <f>IF($H$45="","",
IF(OR($H$45="Corrupción",$H$45="Lavado de Activos",$H$45="Financiación del Terrorismo",$H$45="Trámites, OPAs y Consultas de Acceso a la Información Pública"),"No Aplica",'5. Valoración de Controles'!J45))</f>
        <v/>
      </c>
      <c r="Z45" s="66" t="str">
        <f>IF($H$45="","",
IF(OR($H$45="Corrupción",$H$45="Lavado de Activos",$H$45="Financiación del Terrorismo",$H$45="Trámites, OPAs y Consultas de Acceso a la Información Pública"),"No Aplica",'5. Valoración de Controles'!K45))</f>
        <v/>
      </c>
      <c r="AA45" s="66" t="str">
        <f>IF($H$45="","",
IF(OR($H$45="Corrupción",$H$45="Lavado de Activos",$H$45="Financiación del Terrorismo",$H$45="Trámites, OPAs y Consultas de Acceso a la Información Pública"),"No Aplica",'5. Valoración de Controles'!L45))</f>
        <v/>
      </c>
      <c r="AB45" s="66" t="str">
        <f>IF($H$45="","",
IF(OR($H$45="Corrupción",$H$45="Lavado de Activos",$H$45="Financiación del Terrorismo",$H$45="Trámites, OPAs y Consultas de Acceso a la Información Pública"),"No Aplica",'5. Valoración de Controles'!M45))</f>
        <v/>
      </c>
      <c r="AC45" s="66" t="str">
        <f>IF($H$45="","",
IF(OR($H$45="Corrupción",$H$45="Lavado de Activos",$H$45="Financiación del Terrorismo",$H$45="Trámites, OPAs y Consultas de Acceso a la Información Pública"),"No Aplica",'5. Valoración de Controles'!N45))</f>
        <v/>
      </c>
      <c r="AD45" s="66" t="str">
        <f>IF($H$45="","",
IF(OR($H$45="Corrupción",$H$45="Lavado de Activos",$H$45="Financiación del Terrorismo",$H$45="Trámites, OPAs y Consultas de Acceso a la Información Pública"),"No Aplica",'5. Valoración de Controles'!O45))</f>
        <v/>
      </c>
      <c r="AE45" s="66" t="str">
        <f>IF($H$45="","",
IF(OR($H$45="Corrupción",$H$45="Lavado de Activos",$H$45="Financiación del Terrorismo",$H$45="Trámites, OPAs y Consultas de Acceso a la Información Pública"),"No Aplica",'5. Valoración de Controles'!P45))</f>
        <v/>
      </c>
      <c r="AF45" s="66" t="str">
        <f>IF($H$45="","",
IF(OR($H$45="Corrupción",$H$45="Lavado de Activos",$H$45="Financiación del Terrorismo",$H$45="Trámites, OPAs y Consultas de Acceso a la Información Pública"),"No Aplica",'5. Valoración de Controles'!Q45))</f>
        <v/>
      </c>
      <c r="AG45" s="73" t="str">
        <f>IF($H$45="","",
IF(OR($H$45="Corrupción",$H$45="Lavado de Activos",$H$45="Financiación del Terrorismo",$H$45="Corrupción en Trámites, OPAs y Consultas de Acceso a la Información Pública"),"No Aplica",'5. Valoración de Controles'!R45))</f>
        <v/>
      </c>
      <c r="AH45" s="109" t="str">
        <f>IF(H45="","",
IF(OR(H45="Corrupción",H45="Lavado de Activos",H45="Financiación del Terrorismo",H45="Corrupción en Trámites, OPAs y Consultas de Acceso a la Información Pública"),'6.Valoración Control Corrupción'!AB45:AB47,
IF(OR(H45&lt;&gt;"Corrupción",H45&lt;&gt;"Lavado de Activos",H45&lt;&gt;"Financiación del Terrorismo",H45&lt;&gt;"Corrupción en Trámites, OPAs y Consultas de Acceso a la Información Pública"),IF(AI45="","",
IF(AND(AI45&gt;0,AI45&lt;0.4),"Muy Baja",
IF(AND(AI45&gt;=0.4,AI45&lt;0.6),"Baja",
IF(AND(AI45&gt;=0.6,AI45&lt;0.8),"Media",
IF(AND(AI45&gt;=0.8,AI45&lt;1),"Alta",
IF(AI45&gt;=1,"Muy Alta","")))))))))</f>
        <v/>
      </c>
      <c r="AI45" s="176" t="str">
        <f>IF(H45="","",
IF(OR(H45="Corrupción",H45="Lavado de Activos",H45="Financiación del Terrorismo",H45="Corrupción en Trámites, OPAs y Consultas de Acceso a la Información Pública"),"No aplica",
IF(OR(H45&lt;&gt;"Corrupción",H45&lt;&gt;"Lavado de Activos",H45&lt;&gt;"Financiación del Terrorismo",H45&lt;&gt;"Corrupción en Trámites, OPAs y Consultas de Acceso a la Información Pública"),
IF('5. Valoración de Controles'!U47&gt;0,'5. Valoración de Controles'!U47,
IF('5. Valoración de Controles'!U46&gt;0,'5. Valoración de Controles'!U46,
IF('5. Valoración de Controles'!U45&gt;0,'5. Valoración de Controles'!U45,L45))))))</f>
        <v/>
      </c>
      <c r="AJ45" s="109" t="str">
        <f>IF(H45="","",
IF(OR(H45="Corrupción",H45="Lavado de Activos",H45="Financiación del Terrorismo",H45="Corrupción en Trámites, OPAs y Consultas de Acceso a la Información Pública"),'3. Impacto Riesgo de Corrupción'!Z45:Z47,
IF(OR(H45&lt;&gt;"Corrupción",H45&lt;&gt;"Lavado de Activos",H45&lt;&gt;"Financiación del Terrorismo",H45&lt;&gt;"TCorrupción en Trámites, OPAs y Consultas de Acceso a la Información Pública"),
IF(AK45="","",
IF(AND(AK45&gt;0,AK45&lt;0.4),"Leve",
IF(AND(AK45&gt;=0.4,AK45&lt;0.6),"Menor",
IF(AND(AK45&gt;=0.6,AK45&lt;0.8),"Moderado",
IF(AND(AK45&gt;=0.8,AK45&lt;1),"Mayor",
IF(AK45&gt;=1,"Catastrófico","")))))))))</f>
        <v/>
      </c>
      <c r="AK45" s="176" t="str">
        <f>IF(H45="","",
IF(OR(H45="Corrupción",H45="Lavado de Activos",H45="Financiación del Terrorismo",H45="Corrupción en Trámites, OPAs y Consultas de Acceso a la Información Pública"),"No aplica",
IF(OR(H45&lt;&gt;"Corrupción",H45&lt;&gt;"Lavado de Activos",H45&lt;&gt;"Financiación del Terrorismo",H45&lt;&gt;"Corrupción en Trámites, OPAs y Consultas de Acceso a la Información Pública"),
IF('5. Valoración de Controles'!V47&gt;0,'5. Valoración de Controles'!V47,
IF('5. Valoración de Controles'!V46&gt;0,'5. Valoración de Controles'!V46,
IF('5. Valoración de Controles'!V45&gt;0,'5. Valoración de Controles'!V45,O45))))))</f>
        <v/>
      </c>
      <c r="AL45" s="111" t="str">
        <f t="shared" ref="AL45" si="33">IF(AND(AH45="Muy Alta",OR(AJ45="Leve",AJ45="Menor",AJ45="Moderado",AJ45="Mayor")),"Alto",
IF(AND(AH45="Alta",OR(AJ45="Leve",AJ45="Menor")),"Moderado",
IF(AND(AH45="Alta",OR(AJ45="Moderado",AJ45="Mayor")),"Alto",
IF(AND(AH45="Media",OR(AJ45="Leve",AJ45="Menor",AJ45="Moderado")),"Moderado",
IF(AND(AH45="Media",OR(AJ45="Mayor")),"Alto",
IF(AND(AH45="Baja",OR(AJ45="Leve")),"Bajo",
IF(AND(OR(AH45="Baja",AH45="Improbable"),OR(AJ45="Menor",AJ45="Moderado")),"Moderado",
IF(AND(OR(AH45="Baja",AH45="Improbable"),AJ45="Mayor"),"Alto",
IF(AND(AH45="Muy Baja",OR(AJ45="Leve",AJ45="Menor")),"Bajo",
IF(AND(OR(AH45="Muy Baja",AH45="Rara vez"),OR(AJ45="Moderado")),"Moderado",
IF(AND(OR(AH45="Muy Baja",AH45="Rara vez"),AJ45="Mayor"),"Alto",
IF(AND(OR(AH45="Casi seguro",AH45="Probable",AH45="Posible"),AJ45="Mayor"),"Extremo",
IF(AND(AH45="Casi seguro",AJ45="Moderado"),"Extremo",
IF(AND(OR(AH45="Probable",AH45="Posible"),OR(AJ45="Moderado")),"Alto",
IF(AJ45="Catastrófico","Extremo","")))))))))))))))</f>
        <v/>
      </c>
      <c r="AM45" s="112"/>
      <c r="AN45" s="156" t="str">
        <f t="shared" ref="AN45" si="34">IF(AM45="Reducir (Mitigar)","Debe establecer el plan de acción a implementar para mitigar el nivel del riesgo",
IF(AM45="Reducir (Transferir)","No amerita plan de acción. Debe tercerizar la actividad que genera este riesgo o adquirir polizas para evitar responsabilidad economica, sin embargo mantiene la responsabilidad reputacional",
IF(AM45="Aceptar","No amerita plan de acción. Asuma las consecuencias de la materialización del riesgo",
IF(AM45="Evitar","No amerita plan de acción. No ejecute la actividad que genera el riesgo",
IF(AM45="Reducir","Debe establecer el plan de acción a implementar para mitigar el nivel del riesgo",
IF(AM45="Compartir","No amerita plan de acción. Comparta el riesgo con una parte interesada que pueda gestionarlo con mas eficacia",""))))))</f>
        <v/>
      </c>
      <c r="AO45" s="179"/>
      <c r="AP45" s="181"/>
      <c r="AQ45" s="183" t="str">
        <f t="shared" ref="AQ45" si="35">IF(AO45="","","∑ Peso porcentual de cada acción definida")</f>
        <v/>
      </c>
      <c r="AR45" s="115"/>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row>
    <row r="46" spans="1:73" ht="31.5" customHeight="1" x14ac:dyDescent="0.3">
      <c r="A46" s="113"/>
      <c r="B46" s="114"/>
      <c r="C46" s="114"/>
      <c r="D46" s="114"/>
      <c r="E46" s="114"/>
      <c r="F46" s="114"/>
      <c r="G46" s="114"/>
      <c r="H46" s="114"/>
      <c r="I46" s="114"/>
      <c r="J46" s="114"/>
      <c r="K46" s="109"/>
      <c r="L46" s="110"/>
      <c r="M46" s="114"/>
      <c r="N46" s="109"/>
      <c r="O46" s="110"/>
      <c r="P46" s="111"/>
      <c r="Q46" s="72" t="str">
        <f>IF($H$45="","",
IF(OR($H$45="Corrupción",$H$45="Lavado de Activos",$H$45="Financiación del Terrorismo",$H$45="Corrupción en Trámites, OPAs y Consultas de Acceso a la Información Pública"),"No Aplica",'5. Valoración de Controles'!H46))</f>
        <v/>
      </c>
      <c r="R46" s="72" t="str">
        <f>IF($H$45="","",
IF(OR($H$45="Corrupción",$H$45="Lavado de Activos",$H$45="Financiación del Terrorismo",$H$45="Corrupción en Trámites, OPAs y Consultas de Acceso a la Información Pública"),'6.Valoración Control Corrupción'!E46,"No Aplica"))</f>
        <v/>
      </c>
      <c r="S46" s="72" t="str">
        <f>IF($H$45="","",
IF(OR($H$45="Corrupción",$H$45="Lavado de Activos",$H$45="Financiación del Terrorismo",$H$45="Corrupción en Trámites, OPAs y Consultas de Acceso a la Información Pública"),'6.Valoración Control Corrupción'!F46,"No Aplica"))</f>
        <v/>
      </c>
      <c r="T46" s="72" t="str">
        <f>IF($H$45="","",
IF(OR($H$45="Corrupción",$H$45="Lavado de Activos",$H$45="Financiación del Terrorismo",$H$45="Corrupción en Trámites, OPAs y Consultas de Acceso a la Información Pública"),'6.Valoración Control Corrupción'!G46,"No Aplica"))</f>
        <v/>
      </c>
      <c r="U46" s="72" t="str">
        <f>IF($H$45="","",
IF(OR($H$45="Corrupción",$H$45="Lavado de Activos",$H$45="Financiación del Terrorismo",$H$45="Corrupción en Trámites, OPAs y Consultas de Acceso a la Información Pública"),'6.Valoración Control Corrupción'!H46,"No Aplica"))</f>
        <v/>
      </c>
      <c r="V46" s="72" t="str">
        <f>IF($H$45="","",
IF(OR($H$45="Corrupción",$H$45="Lavado de Activos",$H$45="Financiación del Terrorismo",$H$45="Corrupción en Trámites, OPAs y Consultas de Acceso a la Información Pública"),'6.Valoración Control Corrupción'!I46,"No Aplica"))</f>
        <v/>
      </c>
      <c r="W46" s="72" t="str">
        <f>IF($H$45="","",
IF(OR($H$45="Corrupción",$H$45="Lavado de Activos",$H$45="Financiación del Terrorismo",$H$45="Corrupción en Trámites, OPAs y Consultas de Acceso a la Información Pública"),'6.Valoración Control Corrupción'!J46,"No Aplica"))</f>
        <v/>
      </c>
      <c r="X46" s="66" t="str">
        <f>IF($H$45="","",
IF(OR($H$45="Corrupción",$H$45="Lavado de Activos",$H$45="Financiación del Terrorismo",$H$45="Trámites, OPAs y Consultas de Acceso a la Información Pública"),"No Aplica",'5. Valoración de Controles'!I46))</f>
        <v/>
      </c>
      <c r="Y46" s="66" t="str">
        <f>IF($H$45="","",
IF(OR($H$45="Corrupción",$H$45="Lavado de Activos",$H$45="Financiación del Terrorismo",$H$45="Trámites, OPAs y Consultas de Acceso a la Información Pública"),"No Aplica",'5. Valoración de Controles'!J46))</f>
        <v/>
      </c>
      <c r="Z46" s="66" t="str">
        <f>IF($H$45="","",
IF(OR($H$45="Corrupción",$H$45="Lavado de Activos",$H$45="Financiación del Terrorismo",$H$45="Trámites, OPAs y Consultas de Acceso a la Información Pública"),"No Aplica",'5. Valoración de Controles'!K46))</f>
        <v/>
      </c>
      <c r="AA46" s="66" t="str">
        <f>IF($H$45="","",
IF(OR($H$45="Corrupción",$H$45="Lavado de Activos",$H$45="Financiación del Terrorismo",$H$45="Trámites, OPAs y Consultas de Acceso a la Información Pública"),"No Aplica",'5. Valoración de Controles'!L46))</f>
        <v/>
      </c>
      <c r="AB46" s="66" t="str">
        <f>IF($H$45="","",
IF(OR($H$45="Corrupción",$H$45="Lavado de Activos",$H$45="Financiación del Terrorismo",$H$45="Trámites, OPAs y Consultas de Acceso a la Información Pública"),"No Aplica",'5. Valoración de Controles'!M46))</f>
        <v/>
      </c>
      <c r="AC46" s="66" t="str">
        <f>IF($H$45="","",
IF(OR($H$45="Corrupción",$H$45="Lavado de Activos",$H$45="Financiación del Terrorismo",$H$45="Trámites, OPAs y Consultas de Acceso a la Información Pública"),"No Aplica",'5. Valoración de Controles'!N46))</f>
        <v/>
      </c>
      <c r="AD46" s="66" t="str">
        <f>IF($H$45="","",
IF(OR($H$45="Corrupción",$H$45="Lavado de Activos",$H$45="Financiación del Terrorismo",$H$45="Trámites, OPAs y Consultas de Acceso a la Información Pública"),"No Aplica",'5. Valoración de Controles'!O46))</f>
        <v/>
      </c>
      <c r="AE46" s="66" t="str">
        <f>IF($H$45="","",
IF(OR($H$45="Corrupción",$H$45="Lavado de Activos",$H$45="Financiación del Terrorismo",$H$45="Trámites, OPAs y Consultas de Acceso a la Información Pública"),"No Aplica",'5. Valoración de Controles'!P46))</f>
        <v/>
      </c>
      <c r="AF46" s="66" t="str">
        <f>IF($H$45="","",
IF(OR($H$45="Corrupción",$H$45="Lavado de Activos",$H$45="Financiación del Terrorismo",$H$45="Trámites, OPAs y Consultas de Acceso a la Información Pública"),"No Aplica",'5. Valoración de Controles'!Q46))</f>
        <v/>
      </c>
      <c r="AG46" s="73" t="str">
        <f>IF($H$45="","",
IF(OR($H$45="Corrupción",$H$45="Lavado de Activos",$H$45="Financiación del Terrorismo",$H$45="Corrupción en Trámites, OPAs y Consultas de Acceso a la Información Pública"),"No Aplica",'5. Valoración de Controles'!R46))</f>
        <v/>
      </c>
      <c r="AH46" s="109"/>
      <c r="AI46" s="177"/>
      <c r="AJ46" s="109"/>
      <c r="AK46" s="177"/>
      <c r="AL46" s="111"/>
      <c r="AM46" s="112"/>
      <c r="AN46" s="178"/>
      <c r="AO46" s="180"/>
      <c r="AP46" s="182"/>
      <c r="AQ46" s="184"/>
      <c r="AR46" s="182"/>
    </row>
    <row r="47" spans="1:73" ht="31.5" customHeight="1" x14ac:dyDescent="0.3">
      <c r="A47" s="113"/>
      <c r="B47" s="114"/>
      <c r="C47" s="114"/>
      <c r="D47" s="114"/>
      <c r="E47" s="114"/>
      <c r="F47" s="114"/>
      <c r="G47" s="114"/>
      <c r="H47" s="114"/>
      <c r="I47" s="114"/>
      <c r="J47" s="114"/>
      <c r="K47" s="109"/>
      <c r="L47" s="110"/>
      <c r="M47" s="114"/>
      <c r="N47" s="109"/>
      <c r="O47" s="110"/>
      <c r="P47" s="111"/>
      <c r="Q47" s="72" t="str">
        <f>IF($H$45="","",
IF(OR($H$45="Corrupción",$H$45="Lavado de Activos",$H$45="Financiación del Terrorismo",$H$45="Corrupción en Trámites, OPAs y Consultas de Acceso a la Información Pública"),"No Aplica",'5. Valoración de Controles'!H47))</f>
        <v/>
      </c>
      <c r="R47" s="72" t="str">
        <f>IF($H$45="","",
IF(OR($H$45="Corrupción",$H$45="Lavado de Activos",$H$45="Financiación del Terrorismo",$H$45="Corrupción en Trámites, OPAs y Consultas de Acceso a la Información Pública"),'6.Valoración Control Corrupción'!E47,"No Aplica"))</f>
        <v/>
      </c>
      <c r="S47" s="72" t="str">
        <f>IF($H$45="","",
IF(OR($H$45="Corrupción",$H$45="Lavado de Activos",$H$45="Financiación del Terrorismo",$H$45="Corrupción en Trámites, OPAs y Consultas de Acceso a la Información Pública"),'6.Valoración Control Corrupción'!F47,"No Aplica"))</f>
        <v/>
      </c>
      <c r="T47" s="72" t="str">
        <f>IF($H$45="","",
IF(OR($H$45="Corrupción",$H$45="Lavado de Activos",$H$45="Financiación del Terrorismo",$H$45="Corrupción en Trámites, OPAs y Consultas de Acceso a la Información Pública"),'6.Valoración Control Corrupción'!G47,"No Aplica"))</f>
        <v/>
      </c>
      <c r="U47" s="72" t="str">
        <f>IF($H$45="","",
IF(OR($H$45="Corrupción",$H$45="Lavado de Activos",$H$45="Financiación del Terrorismo",$H$45="Corrupción en Trámites, OPAs y Consultas de Acceso a la Información Pública"),'6.Valoración Control Corrupción'!H47,"No Aplica"))</f>
        <v/>
      </c>
      <c r="V47" s="72" t="str">
        <f>IF($H$45="","",
IF(OR($H$45="Corrupción",$H$45="Lavado de Activos",$H$45="Financiación del Terrorismo",$H$45="Corrupción en Trámites, OPAs y Consultas de Acceso a la Información Pública"),'6.Valoración Control Corrupción'!I47,"No Aplica"))</f>
        <v/>
      </c>
      <c r="W47" s="72" t="str">
        <f>IF($H$45="","",
IF(OR($H$45="Corrupción",$H$45="Lavado de Activos",$H$45="Financiación del Terrorismo",$H$45="Corrupción en Trámites, OPAs y Consultas de Acceso a la Información Pública"),'6.Valoración Control Corrupción'!J47,"No Aplica"))</f>
        <v/>
      </c>
      <c r="X47" s="66" t="str">
        <f>IF($H$45="","",
IF(OR($H$45="Corrupción",$H$45="Lavado de Activos",$H$45="Financiación del Terrorismo",$H$45="Trámites, OPAs y Consultas de Acceso a la Información Pública"),"No Aplica",'5. Valoración de Controles'!I47))</f>
        <v/>
      </c>
      <c r="Y47" s="66" t="str">
        <f>IF($H$45="","",
IF(OR($H$45="Corrupción",$H$45="Lavado de Activos",$H$45="Financiación del Terrorismo",$H$45="Trámites, OPAs y Consultas de Acceso a la Información Pública"),"No Aplica",'5. Valoración de Controles'!J47))</f>
        <v/>
      </c>
      <c r="Z47" s="66" t="str">
        <f>IF($H$45="","",
IF(OR($H$45="Corrupción",$H$45="Lavado de Activos",$H$45="Financiación del Terrorismo",$H$45="Trámites, OPAs y Consultas de Acceso a la Información Pública"),"No Aplica",'5. Valoración de Controles'!K47))</f>
        <v/>
      </c>
      <c r="AA47" s="66" t="str">
        <f>IF($H$45="","",
IF(OR($H$45="Corrupción",$H$45="Lavado de Activos",$H$45="Financiación del Terrorismo",$H$45="Trámites, OPAs y Consultas de Acceso a la Información Pública"),"No Aplica",'5. Valoración de Controles'!L47))</f>
        <v/>
      </c>
      <c r="AB47" s="66" t="str">
        <f>IF($H$45="","",
IF(OR($H$45="Corrupción",$H$45="Lavado de Activos",$H$45="Financiación del Terrorismo",$H$45="Trámites, OPAs y Consultas de Acceso a la Información Pública"),"No Aplica",'5. Valoración de Controles'!M47))</f>
        <v/>
      </c>
      <c r="AC47" s="66" t="str">
        <f>IF($H$45="","",
IF(OR($H$45="Corrupción",$H$45="Lavado de Activos",$H$45="Financiación del Terrorismo",$H$45="Trámites, OPAs y Consultas de Acceso a la Información Pública"),"No Aplica",'5. Valoración de Controles'!N47))</f>
        <v/>
      </c>
      <c r="AD47" s="66" t="str">
        <f>IF($H$45="","",
IF(OR($H$45="Corrupción",$H$45="Lavado de Activos",$H$45="Financiación del Terrorismo",$H$45="Trámites, OPAs y Consultas de Acceso a la Información Pública"),"No Aplica",'5. Valoración de Controles'!O47))</f>
        <v/>
      </c>
      <c r="AE47" s="66" t="str">
        <f>IF($H$45="","",
IF(OR($H$45="Corrupción",$H$45="Lavado de Activos",$H$45="Financiación del Terrorismo",$H$45="Trámites, OPAs y Consultas de Acceso a la Información Pública"),"No Aplica",'5. Valoración de Controles'!P47))</f>
        <v/>
      </c>
      <c r="AF47" s="66" t="str">
        <f>IF($H$45="","",
IF(OR($H$45="Corrupción",$H$45="Lavado de Activos",$H$45="Financiación del Terrorismo",$H$45="Trámites, OPAs y Consultas de Acceso a la Información Pública"),"No Aplica",'5. Valoración de Controles'!Q47))</f>
        <v/>
      </c>
      <c r="AG47" s="73" t="str">
        <f>IF($H$45="","",
IF(OR($H$45="Corrupción",$H$45="Lavado de Activos",$H$45="Financiación del Terrorismo",$H$45="Corrupción en Trámites, OPAs y Consultas de Acceso a la Información Pública"),"No Aplica",'5. Valoración de Controles'!R47))</f>
        <v/>
      </c>
      <c r="AH47" s="109"/>
      <c r="AI47" s="177"/>
      <c r="AJ47" s="109"/>
      <c r="AK47" s="177"/>
      <c r="AL47" s="111"/>
      <c r="AM47" s="112"/>
      <c r="AN47" s="178"/>
      <c r="AO47" s="180"/>
      <c r="AP47" s="182"/>
      <c r="AQ47" s="184"/>
      <c r="AR47" s="182"/>
    </row>
    <row r="48" spans="1:73" ht="31.5" customHeight="1" x14ac:dyDescent="0.3">
      <c r="A48" s="113">
        <v>14</v>
      </c>
      <c r="B48" s="114" t="str">
        <f>'2. Identificación del Riesgo'!B48:B50</f>
        <v/>
      </c>
      <c r="C48" s="114" t="str">
        <f>IF('2. Identificación del Riesgo'!C48:C50="","",'2. Identificación del Riesgo'!C48:C50)</f>
        <v/>
      </c>
      <c r="D48" s="114" t="str">
        <f>IF('2. Identificación del Riesgo'!D48:D50="","",'2. Identificación del Riesgo'!D48:D50)</f>
        <v/>
      </c>
      <c r="E48" s="114" t="str">
        <f>IF('2. Identificación del Riesgo'!E48:E50="","",'2. Identificación del Riesgo'!E48:E50)</f>
        <v/>
      </c>
      <c r="F48" s="114" t="str">
        <f>IF('2. Identificación del Riesgo'!F48:F50="","",'2. Identificación del Riesgo'!F48:F50)</f>
        <v/>
      </c>
      <c r="G48" s="114" t="str">
        <f>IF('2. Identificación del Riesgo'!G48:G50="","",'2. Identificación del Riesgo'!G48:G50)</f>
        <v/>
      </c>
      <c r="H48" s="114" t="str">
        <f>IF('2. Identificación del Riesgo'!H48:H50="","",'2. Identificación del Riesgo'!H48:H50)</f>
        <v/>
      </c>
      <c r="I48" s="114" t="str">
        <f>IF('2. Identificación del Riesgo'!I48:I50="","",'2. Identificación del Riesgo'!I48:I50)</f>
        <v/>
      </c>
      <c r="J48" s="114" t="str">
        <f>IF('2. Identificación del Riesgo'!J48:J50="","",'2. Identificación del Riesgo'!J48:J50)</f>
        <v/>
      </c>
      <c r="K48" s="109" t="str">
        <f>'2. Identificación del Riesgo'!K48:K50</f>
        <v/>
      </c>
      <c r="L48" s="110" t="str">
        <f>'2. Identificación del Riesgo'!L48:L50</f>
        <v/>
      </c>
      <c r="M48" s="114" t="str">
        <f>IF(OR('2. Identificación del Riesgo'!H48:H50="Corrupción",'2. Identificación del Riesgo'!H48:H50="Lavado de Activos",'2. Identificación del Riesgo'!H48:H50="Financiación del Terrorismo",'2. Identificación del Riesgo'!H48:H50="Corrupción en Trámites, OPAs y Consultas de Acceso a la Información Pública"),"No Aplica",
IF('2. Identificación del Riesgo'!M48:M50="","",'2. Identificación del Riesgo'!M48:M50))</f>
        <v/>
      </c>
      <c r="N48" s="109" t="str">
        <f>'2. Identificación del Riesgo'!N48:N50</f>
        <v/>
      </c>
      <c r="O48" s="110" t="str">
        <f>'2. Identificación del Riesgo'!O48:O50</f>
        <v/>
      </c>
      <c r="P48" s="111" t="str">
        <f>'2. Identificación del Riesgo'!P48:P50</f>
        <v/>
      </c>
      <c r="Q48" s="72" t="str">
        <f>IF($H$48="","",
IF(OR($H$48="Corrupción",$H$48="Lavado de Activos",$H$48="Financiación del Terrorismo",$H$48="Corrupción en Trámites, OPAs y Consultas de Acceso a la Información Pública"),"No Aplica",'5. Valoración de Controles'!H48))</f>
        <v/>
      </c>
      <c r="R48" s="72" t="str">
        <f>IF($H$48="","",
IF(OR($H$48="Corrupción",$H$48="Lavado de Activos",$H$48="Financiación del Terrorismo",$H$48="Corrupción en Trámites, OPAs y Consultas de Acceso a la Información Pública"),'6.Valoración Control Corrupción'!E48,"No Aplica"))</f>
        <v/>
      </c>
      <c r="S48" s="72" t="str">
        <f>IF($H$48="","",
IF(OR($H$48="Corrupción",$H$48="Lavado de Activos",$H$48="Financiación del Terrorismo",$H$48="Corrupción en Trámites, OPAs y Consultas de Acceso a la Información Pública"),'6.Valoración Control Corrupción'!F48,"No Aplica"))</f>
        <v/>
      </c>
      <c r="T48" s="72" t="str">
        <f>IF($H$48="","",
IF(OR($H$48="Corrupción",$H$48="Lavado de Activos",$H$48="Financiación del Terrorismo",$H$48="Corrupción en Trámites, OPAs y Consultas de Acceso a la Información Pública"),'6.Valoración Control Corrupción'!G48,"No Aplica"))</f>
        <v/>
      </c>
      <c r="U48" s="72" t="str">
        <f>IF($H$48="","",
IF(OR($H$48="Corrupción",$H$48="Lavado de Activos",$H$48="Financiación del Terrorismo",$H$48="Corrupción en Trámites, OPAs y Consultas de Acceso a la Información Pública"),'6.Valoración Control Corrupción'!H48,"No Aplica"))</f>
        <v/>
      </c>
      <c r="V48" s="72" t="str">
        <f>IF($H$48="","",
IF(OR($H$48="Corrupción",$H$48="Lavado de Activos",$H$48="Financiación del Terrorismo",$H$48="Corrupción en Trámites, OPAs y Consultas de Acceso a la Información Pública"),'6.Valoración Control Corrupción'!I48,"No Aplica"))</f>
        <v/>
      </c>
      <c r="W48" s="72" t="str">
        <f>IF($H$48="","",
IF(OR($H$48="Corrupción",$H$48="Lavado de Activos",$H$48="Financiación del Terrorismo",$H$48="Corrupción en Trámites, OPAs y Consultas de Acceso a la Información Pública"),'6.Valoración Control Corrupción'!J48,"No Aplica"))</f>
        <v/>
      </c>
      <c r="X48" s="65" t="str">
        <f>IF($H$48="","",
IF(OR($H$48="Corrupción",$H$48="Lavado de Activos",$H$48="Financiación del Terrorismo",$H$48="Trámites, OPAs y Consultas de Acceso a la Información Pública"),"No Aplica",'5. Valoración de Controles'!I48))</f>
        <v/>
      </c>
      <c r="Y48" s="66" t="str">
        <f>IF($H$48="","",
IF(OR($H$48="Corrupción",$H$48="Lavado de Activos",$H$48="Financiación del Terrorismo",$H$48="Trámites, OPAs y Consultas de Acceso a la Información Pública"),"No Aplica",'5. Valoración de Controles'!J48))</f>
        <v/>
      </c>
      <c r="Z48" s="66" t="str">
        <f>IF($H$48="","",
IF(OR($H$48="Corrupción",$H$48="Lavado de Activos",$H$48="Financiación del Terrorismo",$H$48="Trámites, OPAs y Consultas de Acceso a la Información Pública"),"No Aplica",'5. Valoración de Controles'!K48))</f>
        <v/>
      </c>
      <c r="AA48" s="66" t="str">
        <f>IF($H$48="","",
IF(OR($H$48="Corrupción",$H$48="Lavado de Activos",$H$48="Financiación del Terrorismo",$H$48="Trámites, OPAs y Consultas de Acceso a la Información Pública"),"No Aplica",'5. Valoración de Controles'!L48))</f>
        <v/>
      </c>
      <c r="AB48" s="66" t="str">
        <f>IF($H$48="","",
IF(OR($H$48="Corrupción",$H$48="Lavado de Activos",$H$48="Financiación del Terrorismo",$H$48="Trámites, OPAs y Consultas de Acceso a la Información Pública"),"No Aplica",'5. Valoración de Controles'!M48))</f>
        <v/>
      </c>
      <c r="AC48" s="66" t="str">
        <f>IF($H$48="","",
IF(OR($H$48="Corrupción",$H$48="Lavado de Activos",$H$48="Financiación del Terrorismo",$H$48="Trámites, OPAs y Consultas de Acceso a la Información Pública"),"No Aplica",'5. Valoración de Controles'!N48))</f>
        <v/>
      </c>
      <c r="AD48" s="66" t="str">
        <f>IF($H$48="","",
IF(OR($H$48="Corrupción",$H$48="Lavado de Activos",$H$48="Financiación del Terrorismo",$H$48="Trámites, OPAs y Consultas de Acceso a la Información Pública"),"No Aplica",'5. Valoración de Controles'!O48))</f>
        <v/>
      </c>
      <c r="AE48" s="66" t="str">
        <f>IF($H$48="","",
IF(OR($H$48="Corrupción",$H$48="Lavado de Activos",$H$48="Financiación del Terrorismo",$H$48="Trámites, OPAs y Consultas de Acceso a la Información Pública"),"No Aplica",'5. Valoración de Controles'!P48))</f>
        <v/>
      </c>
      <c r="AF48" s="66" t="str">
        <f>IF($H$48="","",
IF(OR($H$48="Corrupción",$H$48="Lavado de Activos",$H$48="Financiación del Terrorismo",$H$48="Trámites, OPAs y Consultas de Acceso a la Información Pública"),"No Aplica",'5. Valoración de Controles'!Q48))</f>
        <v/>
      </c>
      <c r="AG48" s="73" t="str">
        <f>IF($H$48="","",
IF(OR($H$48="Corrupción",$H$48="Lavado de Activos",$H$48="Financiación del Terrorismo",$H$48="Corrupción en Trámites, OPAs y Consultas de Acceso a la Información Pública"),"No Aplica",'5. Valoración de Controles'!R48))</f>
        <v/>
      </c>
      <c r="AH48" s="109" t="str">
        <f>IF(H48="","",
IF(OR(H48="Corrupción",H48="Lavado de Activos",H48="Financiación del Terrorismo",H48="Corrupción en Trámites, OPAs y Consultas de Acceso a la Información Pública"),'6.Valoración Control Corrupción'!AB48:AB50,
IF(OR(H48&lt;&gt;"Corrupción",H48&lt;&gt;"Lavado de Activos",H48&lt;&gt;"Financiación del Terrorismo",H48&lt;&gt;"Corrupción en Trámites, OPAs y Consultas de Acceso a la Información Pública"),IF(AI48="","",
IF(AND(AI48&gt;0,AI48&lt;0.4),"Muy Baja",
IF(AND(AI48&gt;=0.4,AI48&lt;0.6),"Baja",
IF(AND(AI48&gt;=0.6,AI48&lt;0.8),"Media",
IF(AND(AI48&gt;=0.8,AI48&lt;1),"Alta",
IF(AI48&gt;=1,"Muy Alta","")))))))))</f>
        <v/>
      </c>
      <c r="AI48" s="176" t="str">
        <f>IF(H48="","",
IF(OR(H48="Corrupción",H48="Lavado de Activos",H48="Financiación del Terrorismo",H48="Corrupción en Trámites, OPAs y Consultas de Acceso a la Información Pública"),"No aplica",
IF(OR(H48&lt;&gt;"Corrupción",H48&lt;&gt;"Lavado de Activos",H48&lt;&gt;"Financiación del Terrorismo",H48&lt;&gt;"Corrupción en Trámites, OPAs y Consultas de Acceso a la Información Pública"),
IF('5. Valoración de Controles'!U50&gt;0,'5. Valoración de Controles'!U50,
IF('5. Valoración de Controles'!U49&gt;0,'5. Valoración de Controles'!U49,
IF('5. Valoración de Controles'!U48&gt;0,'5. Valoración de Controles'!U48,L48))))))</f>
        <v/>
      </c>
      <c r="AJ48" s="109" t="str">
        <f>IF(H48="","",
IF(OR(H48="Corrupción",H48="Lavado de Activos",H48="Financiación del Terrorismo",H48="Corrupción en Trámites, OPAs y Consultas de Acceso a la Información Pública"),'3. Impacto Riesgo de Corrupción'!Z48:Z50,
IF(OR(H48&lt;&gt;"Corrupción",H48&lt;&gt;"Lavado de Activos",H48&lt;&gt;"Financiación del Terrorismo",H48&lt;&gt;"Corrupción en Trámites, OPAs y Consultas de Acceso a la Información Pública"),
IF(AK48="","",
IF(AND(AK48&gt;0,AK48&lt;0.4),"Leve",
IF(AND(AK48&gt;=0.4,AK48&lt;0.6),"Menor",
IF(AND(AK48&gt;=0.6,AK48&lt;0.8),"Moderado",
IF(AND(AK48&gt;=0.8,AK48&lt;1),"Mayor",
IF(AK48&gt;=1,"Catastrófico","")))))))))</f>
        <v/>
      </c>
      <c r="AK48" s="176" t="str">
        <f>IF(H48="","",
IF(OR(H48="Corrupción",H48="Lavado de Activos",H48="Financiación del Terrorismo",H48="Corrupción en Trámites, OPAs y Consultas de Acceso a la Información Pública"),"No aplica",
IF(OR(H48&lt;&gt;"Corrupción",H48&lt;&gt;"Lavado de Activos",H48&lt;&gt;"Financiación del Terrorismo",H48&lt;&gt;"Corrupción en Trámites, OPAs y Consultas de Acceso a la Información Pública"),
IF('5. Valoración de Controles'!V50&gt;0,'5. Valoración de Controles'!V50,
IF('5. Valoración de Controles'!V49&gt;0,'5. Valoración de Controles'!V49,
IF('5. Valoración de Controles'!V48&gt;0,'5. Valoración de Controles'!V48,O48))))))</f>
        <v/>
      </c>
      <c r="AL48" s="111" t="str">
        <f t="shared" ref="AL48" si="36">IF(AND(AH48="Muy Alta",OR(AJ48="Leve",AJ48="Menor",AJ48="Moderado",AJ48="Mayor")),"Alto",
IF(AND(AH48="Alta",OR(AJ48="Leve",AJ48="Menor")),"Moderado",
IF(AND(AH48="Alta",OR(AJ48="Moderado",AJ48="Mayor")),"Alto",
IF(AND(AH48="Media",OR(AJ48="Leve",AJ48="Menor",AJ48="Moderado")),"Moderado",
IF(AND(AH48="Media",OR(AJ48="Mayor")),"Alto",
IF(AND(AH48="Baja",OR(AJ48="Leve")),"Bajo",
IF(AND(OR(AH48="Baja",AH48="Improbable"),OR(AJ48="Menor",AJ48="Moderado")),"Moderado",
IF(AND(OR(AH48="Baja",AH48="Improbable"),AJ48="Mayor"),"Alto",
IF(AND(AH48="Muy Baja",OR(AJ48="Leve",AJ48="Menor")),"Bajo",
IF(AND(OR(AH48="Muy Baja",AH48="Rara vez"),OR(AJ48="Moderado")),"Moderado",
IF(AND(OR(AH48="Muy Baja",AH48="Rara vez"),AJ48="Mayor"),"Alto",
IF(AND(OR(AH48="Casi seguro",AH48="Probable",AH48="Posible"),AJ48="Mayor"),"Extremo",
IF(AND(AH48="Casi seguro",AJ48="Moderado"),"Extremo",
IF(AND(OR(AH48="Probable",AH48="Posible"),OR(AJ48="Moderado")),"Alto",
IF(AJ48="Catastrófico","Extremo","")))))))))))))))</f>
        <v/>
      </c>
      <c r="AM48" s="112"/>
      <c r="AN48" s="156" t="str">
        <f t="shared" ref="AN48" si="37">IF(AM48="Reducir (Mitigar)","Debe establecer el plan de acción a implementar para mitigar el nivel del riesgo",
IF(AM48="Reducir (Transferir)","No amerita plan de acción. Debe tercerizar la actividad que genera este riesgo o adquirir polizas para evitar responsabilidad economica, sin embargo mantiene la responsabilidad reputacional",
IF(AM48="Aceptar","No amerita plan de acción. Asuma las consecuencias de la materialización del riesgo",
IF(AM48="Evitar","No amerita plan de acción. No ejecute la actividad que genera el riesgo",
IF(AM48="Reducir","Debe establecer el plan de acción a implementar para mitigar el nivel del riesgo",
IF(AM48="Compartir","No amerita plan de acción. Comparta el riesgo con una parte interesada que pueda gestionarlo con mas eficacia",""))))))</f>
        <v/>
      </c>
      <c r="AO48" s="179"/>
      <c r="AP48" s="181"/>
      <c r="AQ48" s="183" t="str">
        <f t="shared" ref="AQ48" si="38">IF(AO48="","","∑ Peso porcentual de cada acción definida")</f>
        <v/>
      </c>
      <c r="AR48" s="115"/>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row>
    <row r="49" spans="1:73" ht="31.5" customHeight="1" x14ac:dyDescent="0.3">
      <c r="A49" s="113"/>
      <c r="B49" s="114"/>
      <c r="C49" s="114"/>
      <c r="D49" s="114"/>
      <c r="E49" s="114"/>
      <c r="F49" s="114"/>
      <c r="G49" s="114"/>
      <c r="H49" s="114"/>
      <c r="I49" s="114"/>
      <c r="J49" s="114"/>
      <c r="K49" s="109"/>
      <c r="L49" s="110"/>
      <c r="M49" s="114"/>
      <c r="N49" s="109"/>
      <c r="O49" s="110"/>
      <c r="P49" s="111"/>
      <c r="Q49" s="72" t="str">
        <f>IF($H$48="","",
IF(OR($H$48="Corrupción",$H$48="Lavado de Activos",$H$48="Financiación del Terrorismo",$H$48="Corrupción en Trámites, OPAs y Consultas de Acceso a la Información Pública"),"No Aplica",'5. Valoración de Controles'!H49))</f>
        <v/>
      </c>
      <c r="R49" s="72" t="str">
        <f>IF($H$48="","",
IF(OR($H$48="Corrupción",$H$48="Lavado de Activos",$H$48="Financiación del Terrorismo",$H$48="Corrupción en Trámites, OPAs y Consultas de Acceso a la Información Pública"),'6.Valoración Control Corrupción'!E49,"No Aplica"))</f>
        <v/>
      </c>
      <c r="S49" s="72" t="str">
        <f>IF($H$48="","",
IF(OR($H$48="Corrupción",$H$48="Lavado de Activos",$H$48="Financiación del Terrorismo",$H$48="Corrupción en Trámites, OPAs y Consultas de Acceso a la Información Pública"),'6.Valoración Control Corrupción'!F49,"No Aplica"))</f>
        <v/>
      </c>
      <c r="T49" s="72" t="str">
        <f>IF($H$48="","",
IF(OR($H$48="Corrupción",$H$48="Lavado de Activos",$H$48="Financiación del Terrorismo",$H$48="Corrupción en Trámites, OPAs y Consultas de Acceso a la Información Pública"),'6.Valoración Control Corrupción'!G49,"No Aplica"))</f>
        <v/>
      </c>
      <c r="U49" s="72" t="str">
        <f>IF($H$48="","",
IF(OR($H$48="Corrupción",$H$48="Lavado de Activos",$H$48="Financiación del Terrorismo",$H$48="Corrupción en Trámites, OPAs y Consultas de Acceso a la Información Pública"),'6.Valoración Control Corrupción'!H49,"No Aplica"))</f>
        <v/>
      </c>
      <c r="V49" s="72" t="str">
        <f>IF($H$48="","",
IF(OR($H$48="Corrupción",$H$48="Lavado de Activos",$H$48="Financiación del Terrorismo",$H$48="Corrupción en Trámites, OPAs y Consultas de Acceso a la Información Pública"),'6.Valoración Control Corrupción'!I49,"No Aplica"))</f>
        <v/>
      </c>
      <c r="W49" s="72" t="str">
        <f>IF($H$48="","",
IF(OR($H$48="Corrupción",$H$48="Lavado de Activos",$H$48="Financiación del Terrorismo",$H$48="Corrupción en Trámites, OPAs y Consultas de Acceso a la Información Pública"),'6.Valoración Control Corrupción'!J49,"No Aplica"))</f>
        <v/>
      </c>
      <c r="X49" s="66" t="str">
        <f>IF($H$48="","",
IF(OR($H$48="Corrupción",$H$48="Lavado de Activos",$H$48="Financiación del Terrorismo",$H$48="Trámites, OPAs y Consultas de Acceso a la Información Pública"),"No Aplica",'5. Valoración de Controles'!I49))</f>
        <v/>
      </c>
      <c r="Y49" s="66" t="str">
        <f>IF($H$48="","",
IF(OR($H$48="Corrupción",$H$48="Lavado de Activos",$H$48="Financiación del Terrorismo",$H$48="Trámites, OPAs y Consultas de Acceso a la Información Pública"),"No Aplica",'5. Valoración de Controles'!J49))</f>
        <v/>
      </c>
      <c r="Z49" s="66" t="str">
        <f>IF($H$48="","",
IF(OR($H$48="Corrupción",$H$48="Lavado de Activos",$H$48="Financiación del Terrorismo",$H$48="Trámites, OPAs y Consultas de Acceso a la Información Pública"),"No Aplica",'5. Valoración de Controles'!K49))</f>
        <v/>
      </c>
      <c r="AA49" s="66" t="str">
        <f>IF($H$48="","",
IF(OR($H$48="Corrupción",$H$48="Lavado de Activos",$H$48="Financiación del Terrorismo",$H$48="Trámites, OPAs y Consultas de Acceso a la Información Pública"),"No Aplica",'5. Valoración de Controles'!L49))</f>
        <v/>
      </c>
      <c r="AB49" s="66" t="str">
        <f>IF($H$48="","",
IF(OR($H$48="Corrupción",$H$48="Lavado de Activos",$H$48="Financiación del Terrorismo",$H$48="Trámites, OPAs y Consultas de Acceso a la Información Pública"),"No Aplica",'5. Valoración de Controles'!M49))</f>
        <v/>
      </c>
      <c r="AC49" s="66" t="str">
        <f>IF($H$48="","",
IF(OR($H$48="Corrupción",$H$48="Lavado de Activos",$H$48="Financiación del Terrorismo",$H$48="Trámites, OPAs y Consultas de Acceso a la Información Pública"),"No Aplica",'5. Valoración de Controles'!N49))</f>
        <v/>
      </c>
      <c r="AD49" s="66" t="str">
        <f>IF($H$48="","",
IF(OR($H$48="Corrupción",$H$48="Lavado de Activos",$H$48="Financiación del Terrorismo",$H$48="Trámites, OPAs y Consultas de Acceso a la Información Pública"),"No Aplica",'5. Valoración de Controles'!O49))</f>
        <v/>
      </c>
      <c r="AE49" s="66" t="str">
        <f>IF($H$48="","",
IF(OR($H$48="Corrupción",$H$48="Lavado de Activos",$H$48="Financiación del Terrorismo",$H$48="Trámites, OPAs y Consultas de Acceso a la Información Pública"),"No Aplica",'5. Valoración de Controles'!P49))</f>
        <v/>
      </c>
      <c r="AF49" s="66" t="str">
        <f>IF($H$48="","",
IF(OR($H$48="Corrupción",$H$48="Lavado de Activos",$H$48="Financiación del Terrorismo",$H$48="Trámites, OPAs y Consultas de Acceso a la Información Pública"),"No Aplica",'5. Valoración de Controles'!Q49))</f>
        <v/>
      </c>
      <c r="AG49" s="73" t="str">
        <f>IF($H$48="","",
IF(OR($H$48="Corrupción",$H$48="Lavado de Activos",$H$48="Financiación del Terrorismo",$H$48="Corrupción en Trámites, OPAs y Consultas de Acceso a la Información Pública"),"No Aplica",'5. Valoración de Controles'!R49))</f>
        <v/>
      </c>
      <c r="AH49" s="109"/>
      <c r="AI49" s="177"/>
      <c r="AJ49" s="109"/>
      <c r="AK49" s="177"/>
      <c r="AL49" s="111"/>
      <c r="AM49" s="112"/>
      <c r="AN49" s="178"/>
      <c r="AO49" s="180"/>
      <c r="AP49" s="182"/>
      <c r="AQ49" s="184"/>
      <c r="AR49" s="182"/>
    </row>
    <row r="50" spans="1:73" ht="31.5" customHeight="1" x14ac:dyDescent="0.3">
      <c r="A50" s="113"/>
      <c r="B50" s="114"/>
      <c r="C50" s="114"/>
      <c r="D50" s="114"/>
      <c r="E50" s="114"/>
      <c r="F50" s="114"/>
      <c r="G50" s="114"/>
      <c r="H50" s="114"/>
      <c r="I50" s="114"/>
      <c r="J50" s="114"/>
      <c r="K50" s="109"/>
      <c r="L50" s="110"/>
      <c r="M50" s="114"/>
      <c r="N50" s="109"/>
      <c r="O50" s="110"/>
      <c r="P50" s="111"/>
      <c r="Q50" s="72" t="str">
        <f>IF($H$48="","",
IF(OR($H$48="Corrupción",$H$48="Lavado de Activos",$H$48="Financiación del Terrorismo",$H$48="Corrupción en Trámites, OPAs y Consultas de Acceso a la Información Pública"),"No Aplica",'5. Valoración de Controles'!H50))</f>
        <v/>
      </c>
      <c r="R50" s="72" t="str">
        <f>IF($H$48="","",
IF(OR($H$48="Corrupción",$H$48="Lavado de Activos",$H$48="Financiación del Terrorismo",$H$48="Corrupción en Trámites, OPAs y Consultas de Acceso a la Información Pública"),'6.Valoración Control Corrupción'!E50,"No Aplica"))</f>
        <v/>
      </c>
      <c r="S50" s="72" t="str">
        <f>IF($H$48="","",
IF(OR($H$48="Corrupción",$H$48="Lavado de Activos",$H$48="Financiación del Terrorismo",$H$48="Corrupción en Trámites, OPAs y Consultas de Acceso a la Información Pública"),'6.Valoración Control Corrupción'!F50,"No Aplica"))</f>
        <v/>
      </c>
      <c r="T50" s="72" t="str">
        <f>IF($H$48="","",
IF(OR($H$48="Corrupción",$H$48="Lavado de Activos",$H$48="Financiación del Terrorismo",$H$48="Corrupción en Trámites, OPAs y Consultas de Acceso a la Información Pública"),'6.Valoración Control Corrupción'!G50,"No Aplica"))</f>
        <v/>
      </c>
      <c r="U50" s="72" t="str">
        <f>IF($H$48="","",
IF(OR($H$48="Corrupción",$H$48="Lavado de Activos",$H$48="Financiación del Terrorismo",$H$48="Corrupción en Trámites, OPAs y Consultas de Acceso a la Información Pública"),'6.Valoración Control Corrupción'!H50,"No Aplica"))</f>
        <v/>
      </c>
      <c r="V50" s="72" t="str">
        <f>IF($H$48="","",
IF(OR($H$48="Corrupción",$H$48="Lavado de Activos",$H$48="Financiación del Terrorismo",$H$48="Corrupción en Trámites, OPAs y Consultas de Acceso a la Información Pública"),'6.Valoración Control Corrupción'!I50,"No Aplica"))</f>
        <v/>
      </c>
      <c r="W50" s="72" t="str">
        <f>IF($H$48="","",
IF(OR($H$48="Corrupción",$H$48="Lavado de Activos",$H$48="Financiación del Terrorismo",$H$48="Corrupción en Trámites, OPAs y Consultas de Acceso a la Información Pública"),'6.Valoración Control Corrupción'!J50,"No Aplica"))</f>
        <v/>
      </c>
      <c r="X50" s="66" t="str">
        <f>IF($H$48="","",
IF(OR($H$48="Corrupción",$H$48="Lavado de Activos",$H$48="Financiación del Terrorismo",$H$48="Trámites, OPAs y Consultas de Acceso a la Información Pública"),"No Aplica",'5. Valoración de Controles'!I50))</f>
        <v/>
      </c>
      <c r="Y50" s="66" t="str">
        <f>IF($H$48="","",
IF(OR($H$48="Corrupción",$H$48="Lavado de Activos",$H$48="Financiación del Terrorismo",$H$48="Trámites, OPAs y Consultas de Acceso a la Información Pública"),"No Aplica",'5. Valoración de Controles'!J50))</f>
        <v/>
      </c>
      <c r="Z50" s="66" t="str">
        <f>IF($H$48="","",
IF(OR($H$48="Corrupción",$H$48="Lavado de Activos",$H$48="Financiación del Terrorismo",$H$48="Trámites, OPAs y Consultas de Acceso a la Información Pública"),"No Aplica",'5. Valoración de Controles'!K50))</f>
        <v/>
      </c>
      <c r="AA50" s="66" t="str">
        <f>IF($H$48="","",
IF(OR($H$48="Corrupción",$H$48="Lavado de Activos",$H$48="Financiación del Terrorismo",$H$48="Trámites, OPAs y Consultas de Acceso a la Información Pública"),"No Aplica",'5. Valoración de Controles'!L50))</f>
        <v/>
      </c>
      <c r="AB50" s="66" t="str">
        <f>IF($H$48="","",
IF(OR($H$48="Corrupción",$H$48="Lavado de Activos",$H$48="Financiación del Terrorismo",$H$48="Trámites, OPAs y Consultas de Acceso a la Información Pública"),"No Aplica",'5. Valoración de Controles'!M50))</f>
        <v/>
      </c>
      <c r="AC50" s="66" t="str">
        <f>IF($H$48="","",
IF(OR($H$48="Corrupción",$H$48="Lavado de Activos",$H$48="Financiación del Terrorismo",$H$48="Trámites, OPAs y Consultas de Acceso a la Información Pública"),"No Aplica",'5. Valoración de Controles'!N50))</f>
        <v/>
      </c>
      <c r="AD50" s="66" t="str">
        <f>IF($H$48="","",
IF(OR($H$48="Corrupción",$H$48="Lavado de Activos",$H$48="Financiación del Terrorismo",$H$48="Trámites, OPAs y Consultas de Acceso a la Información Pública"),"No Aplica",'5. Valoración de Controles'!O50))</f>
        <v/>
      </c>
      <c r="AE50" s="66" t="str">
        <f>IF($H$48="","",
IF(OR($H$48="Corrupción",$H$48="Lavado de Activos",$H$48="Financiación del Terrorismo",$H$48="Trámites, OPAs y Consultas de Acceso a la Información Pública"),"No Aplica",'5. Valoración de Controles'!P50))</f>
        <v/>
      </c>
      <c r="AF50" s="66" t="str">
        <f>IF($H$48="","",
IF(OR($H$48="Corrupción",$H$48="Lavado de Activos",$H$48="Financiación del Terrorismo",$H$48="Trámites, OPAs y Consultas de Acceso a la Información Pública"),"No Aplica",'5. Valoración de Controles'!Q50))</f>
        <v/>
      </c>
      <c r="AG50" s="73" t="str">
        <f>IF($H$48="","",
IF(OR($H$48="Corrupción",$H$48="Lavado de Activos",$H$48="Financiación del Terrorismo",$H$48="Corrupción en Trámites, OPAs y Consultas de Acceso a la Información Pública"),"No Aplica",'5. Valoración de Controles'!R50))</f>
        <v/>
      </c>
      <c r="AH50" s="109"/>
      <c r="AI50" s="177"/>
      <c r="AJ50" s="109"/>
      <c r="AK50" s="177"/>
      <c r="AL50" s="111"/>
      <c r="AM50" s="112"/>
      <c r="AN50" s="178"/>
      <c r="AO50" s="180"/>
      <c r="AP50" s="182"/>
      <c r="AQ50" s="184"/>
      <c r="AR50" s="182"/>
    </row>
    <row r="51" spans="1:73" ht="31.5" customHeight="1" x14ac:dyDescent="0.3">
      <c r="A51" s="113">
        <v>15</v>
      </c>
      <c r="B51" s="114" t="str">
        <f>'2. Identificación del Riesgo'!B51:B53</f>
        <v/>
      </c>
      <c r="C51" s="114" t="str">
        <f>IF('2. Identificación del Riesgo'!C51:C53="","",'2. Identificación del Riesgo'!C51:C53)</f>
        <v/>
      </c>
      <c r="D51" s="114" t="str">
        <f>IF('2. Identificación del Riesgo'!D51:D53="","",'2. Identificación del Riesgo'!D51:D53)</f>
        <v/>
      </c>
      <c r="E51" s="114" t="str">
        <f>IF('2. Identificación del Riesgo'!E51:E53="","",'2. Identificación del Riesgo'!E51:E53)</f>
        <v/>
      </c>
      <c r="F51" s="114" t="str">
        <f>IF('2. Identificación del Riesgo'!F51:F53="","",'2. Identificación del Riesgo'!F51:F53)</f>
        <v/>
      </c>
      <c r="G51" s="114" t="str">
        <f>IF('2. Identificación del Riesgo'!G51:G53="","",'2. Identificación del Riesgo'!G51:G53)</f>
        <v/>
      </c>
      <c r="H51" s="114" t="str">
        <f>IF('2. Identificación del Riesgo'!H51:H53="","",'2. Identificación del Riesgo'!H51:H53)</f>
        <v/>
      </c>
      <c r="I51" s="114" t="str">
        <f>IF('2. Identificación del Riesgo'!I51:I53="","",'2. Identificación del Riesgo'!I51:I53)</f>
        <v/>
      </c>
      <c r="J51" s="114" t="str">
        <f>IF('2. Identificación del Riesgo'!J51:J53="","",'2. Identificación del Riesgo'!J51:J53)</f>
        <v/>
      </c>
      <c r="K51" s="109" t="str">
        <f>'2. Identificación del Riesgo'!K51:K53</f>
        <v/>
      </c>
      <c r="L51" s="110" t="str">
        <f>'2. Identificación del Riesgo'!L51:L53</f>
        <v/>
      </c>
      <c r="M51" s="114" t="str">
        <f>IF(OR('2. Identificación del Riesgo'!H51:H53="Corrupción",'2. Identificación del Riesgo'!H51:H53="Lavado de Activos",'2. Identificación del Riesgo'!H51:H53="Financiación del Terrorismo",'2. Identificación del Riesgo'!H51:H53="Corrupción en Trámites, OPAs y Consultas de Acceso a la Información Pública"),"No Aplica",
IF('2. Identificación del Riesgo'!M51:M53="","",'2. Identificación del Riesgo'!M51:M53))</f>
        <v/>
      </c>
      <c r="N51" s="109" t="str">
        <f>'2. Identificación del Riesgo'!N51:N53</f>
        <v/>
      </c>
      <c r="O51" s="110" t="str">
        <f>'2. Identificación del Riesgo'!O51:O53</f>
        <v/>
      </c>
      <c r="P51" s="111" t="str">
        <f>'2. Identificación del Riesgo'!P51:P53</f>
        <v/>
      </c>
      <c r="Q51" s="72" t="str">
        <f>IF($H$51="","",
IF(OR($H$51="Corrupción",$H$51="Lavado de Activos",$H$51="Financiación del Terrorismo",$H$51="Corrupción en Trámites, OPAs y Consultas de Acceso a la Información Pública"),"No Aplica",'5. Valoración de Controles'!H51))</f>
        <v/>
      </c>
      <c r="R51" s="72" t="str">
        <f>IF($H$51="","",
IF(OR($H$51="Corrupción",$H$51="Lavado de Activos",$H$51="Financiación del Terrorismo",$H$51="Corrupción en Trámites, OPAs y Consultas de Acceso a la Información Pública"),'6.Valoración Control Corrupción'!E51,"No Aplica"))</f>
        <v/>
      </c>
      <c r="S51" s="72" t="str">
        <f>IF($H$51="","",
IF(OR($H$51="Corrupción",$H$51="Lavado de Activos",$H$51="Financiación del Terrorismo",$H$51="Corrupción en Trámites, OPAs y Consultas de Acceso a la Información Pública"),'6.Valoración Control Corrupción'!F51,"No Aplica"))</f>
        <v/>
      </c>
      <c r="T51" s="72" t="str">
        <f>IF($H$51="","",
IF(OR($H$51="Corrupción",$H$51="Lavado de Activos",$H$51="Financiación del Terrorismo",$H$51="Corrupción en Trámites, OPAs y Consultas de Acceso a la Información Pública"),'6.Valoración Control Corrupción'!G51,"No Aplica"))</f>
        <v/>
      </c>
      <c r="U51" s="72" t="str">
        <f>IF($H$51="","",
IF(OR($H$51="Corrupción",$H$51="Lavado de Activos",$H$51="Financiación del Terrorismo",$H$51="Corrupción en Trámites, OPAs y Consultas de Acceso a la Información Pública"),'6.Valoración Control Corrupción'!H51,"No Aplica"))</f>
        <v/>
      </c>
      <c r="V51" s="72" t="str">
        <f>IF($H$51="","",
IF(OR($H$51="Corrupción",$H$51="Lavado de Activos",$H$51="Financiación del Terrorismo",$H$51="Corrupción en Trámites, OPAs y Consultas de Acceso a la Información Pública"),'6.Valoración Control Corrupción'!I51,"No Aplica"))</f>
        <v/>
      </c>
      <c r="W51" s="72" t="str">
        <f>IF($H$51="","",
IF(OR($H$51="Corrupción",$H$51="Lavado de Activos",$H$51="Financiación del Terrorismo",$H$51="Corrupción en Trámites, OPAs y Consultas de Acceso a la Información Pública"),'6.Valoración Control Corrupción'!J51,"No Aplica"))</f>
        <v/>
      </c>
      <c r="X51" s="65" t="str">
        <f>IF($H$51="","",
IF(OR($H$51="Corrupción",$H$51="Lavado de Activos",$H$51="Financiación del Terrorismo",$H$51="Trámites, OPAs y Consultas de Acceso a la Información Pública"),"No Aplica",'5. Valoración de Controles'!I51))</f>
        <v/>
      </c>
      <c r="Y51" s="66" t="str">
        <f>IF($H$51="","",
IF(OR($H$51="Corrupción",$H$51="Lavado de Activos",$H$51="Financiación del Terrorismo",$H$51="Trámites, OPAs y Consultas de Acceso a la Información Pública"),"No Aplica",'5. Valoración de Controles'!J51))</f>
        <v/>
      </c>
      <c r="Z51" s="66" t="str">
        <f>IF($H$51="","",
IF(OR($H$51="Corrupción",$H$51="Lavado de Activos",$H$51="Financiación del Terrorismo",$H$51="Trámites, OPAs y Consultas de Acceso a la Información Pública"),"No Aplica",'5. Valoración de Controles'!K51))</f>
        <v/>
      </c>
      <c r="AA51" s="66" t="str">
        <f>IF($H$51="","",
IF(OR($H$51="Corrupción",$H$51="Lavado de Activos",$H$51="Financiación del Terrorismo",$H$51="Trámites, OPAs y Consultas de Acceso a la Información Pública"),"No Aplica",'5. Valoración de Controles'!L51))</f>
        <v/>
      </c>
      <c r="AB51" s="66" t="str">
        <f>IF($H$51="","",
IF(OR($H$51="Corrupción",$H$51="Lavado de Activos",$H$51="Financiación del Terrorismo",$H$51="Trámites, OPAs y Consultas de Acceso a la Información Pública"),"No Aplica",'5. Valoración de Controles'!M51))</f>
        <v/>
      </c>
      <c r="AC51" s="66" t="str">
        <f>IF($H$51="","",
IF(OR($H$51="Corrupción",$H$51="Lavado de Activos",$H$51="Financiación del Terrorismo",$H$51="Trámites, OPAs y Consultas de Acceso a la Información Pública"),"No Aplica",'5. Valoración de Controles'!N51))</f>
        <v/>
      </c>
      <c r="AD51" s="66" t="str">
        <f>IF($H$51="","",
IF(OR($H$51="Corrupción",$H$51="Lavado de Activos",$H$51="Financiación del Terrorismo",$H$51="Trámites, OPAs y Consultas de Acceso a la Información Pública"),"No Aplica",'5. Valoración de Controles'!O51))</f>
        <v/>
      </c>
      <c r="AE51" s="66" t="str">
        <f>IF($H$51="","",
IF(OR($H$51="Corrupción",$H$51="Lavado de Activos",$H$51="Financiación del Terrorismo",$H$51="Trámites, OPAs y Consultas de Acceso a la Información Pública"),"No Aplica",'5. Valoración de Controles'!P51))</f>
        <v/>
      </c>
      <c r="AF51" s="66" t="str">
        <f>IF($H$51="","",
IF(OR($H$51="Corrupción",$H$51="Lavado de Activos",$H$51="Financiación del Terrorismo",$H$51="Trámites, OPAs y Consultas de Acceso a la Información Pública"),"No Aplica",'5. Valoración de Controles'!Q51))</f>
        <v/>
      </c>
      <c r="AG51" s="73" t="str">
        <f>IF($H$51="","",
IF(OR($H$51="Corrupción",$H$51="Lavado de Activos",$H$51="Financiación del Terrorismo",$H$51="Corrupción en Trámites, OPAs y Consultas de Acceso a la Información Pública"),"No Aplica",'5. Valoración de Controles'!R51))</f>
        <v/>
      </c>
      <c r="AH51" s="109" t="str">
        <f>IF(H51="","",
IF(OR(H51="Corrupción",H51="Lavado de Activos",H51="Financiación del Terrorismo",H51="Corrupción en Trámites, OPAs y Consultas de Acceso a la Información Pública"),'6.Valoración Control Corrupción'!AB51:AB53,
IF(OR(H51&lt;&gt;"Corrupción",H51&lt;&gt;"Lavado de Activos",H51&lt;&gt;"Financiación del Terrorismo",H51&lt;&gt;"Corrupción en Trámites, OPAs y Consultas de Acceso a la Información Pública"),IF(AI51="","",
IF(AND(AI51&gt;0,AI51&lt;0.4),"Muy Baja",
IF(AND(AI51&gt;=0.4,AI51&lt;0.6),"Baja",
IF(AND(AI51&gt;=0.6,AI51&lt;0.8),"Media",
IF(AND(AI51&gt;=0.8,AI51&lt;1),"Alta",
IF(AI51&gt;=1,"Muy Alta","")))))))))</f>
        <v/>
      </c>
      <c r="AI51" s="176" t="str">
        <f>IF(H51="","",
IF(OR(H51="Corrupción",H51="Lavado de Activos",H51="Financiación del Terrorismo",H51="Corrupción en Trámites, OPAs y Consultas de Acceso a la Información Pública"),"No aplica",
IF(OR(H51&lt;&gt;"Corrupción",H51&lt;&gt;"Lavado de Activos",H51&lt;&gt;"Financiación del Terrorismo",H51&lt;&gt;"Corrupción en Trámites, OPAs y Consultas de Acceso a la Información Pública"),
IF('5. Valoración de Controles'!U53&gt;0,'5. Valoración de Controles'!U53,
IF('5. Valoración de Controles'!U52&gt;0,'5. Valoración de Controles'!U52,
IF('5. Valoración de Controles'!U51&gt;0,'5. Valoración de Controles'!U51,L51))))))</f>
        <v/>
      </c>
      <c r="AJ51" s="109" t="str">
        <f>IF(H51="","",
IF(OR(H51="Corrupción",H51="Lavado de Activos",H51="Financiación del Terrorismo",H51="Corrupción en Trámites, OPAs y Consultas de Acceso a la Información Pública"),'3. Impacto Riesgo de Corrupción'!Z51:Z53,
IF(OR(H51&lt;&gt;"Corrupción",H51&lt;&gt;"Lavado de Activos",H51&lt;&gt;"Financiación del Terrorismo",H51&lt;&gt;"Corrupción en Trámites, OPAs y Consultas de Acceso a la Información Pública"),
IF(AK51="","",
IF(AND(AK51&gt;0,AK51&lt;0.4),"Leve",
IF(AND(AK51&gt;=0.4,AK51&lt;0.6),"Menor",
IF(AND(AK51&gt;=0.6,AK51&lt;0.8),"Moderado",
IF(AND(AK51&gt;=0.8,AK51&lt;1),"Mayor",
IF(AK51&gt;=1,"Catastrófico","")))))))))</f>
        <v/>
      </c>
      <c r="AK51" s="176" t="str">
        <f>IF(H51="","",
IF(OR(H51="Corrupción",H51="Lavado de Activos",H51="Financiación del Terrorismo",H51="Corrupción en Trámites, OPAs y Consultas de Acceso a la Información Pública"),"No aplica",
IF(OR(H51&lt;&gt;"Corrupción",H51&lt;&gt;"Lavado de Activos",H51&lt;&gt;"Financiación del Terrorismo",H51&lt;&gt;"Corrupción en Trámites, OPAs y Consultas de Acceso a la Información Pública"),
IF('5. Valoración de Controles'!V53&gt;0,'5. Valoración de Controles'!V53,
IF('5. Valoración de Controles'!V52&gt;0,'5. Valoración de Controles'!V52,
IF('5. Valoración de Controles'!V51&gt;0,'5. Valoración de Controles'!V51,O51))))))</f>
        <v/>
      </c>
      <c r="AL51" s="111" t="str">
        <f t="shared" ref="AL51" si="39">IF(AND(AH51="Muy Alta",OR(AJ51="Leve",AJ51="Menor",AJ51="Moderado",AJ51="Mayor")),"Alto",
IF(AND(AH51="Alta",OR(AJ51="Leve",AJ51="Menor")),"Moderado",
IF(AND(AH51="Alta",OR(AJ51="Moderado",AJ51="Mayor")),"Alto",
IF(AND(AH51="Media",OR(AJ51="Leve",AJ51="Menor",AJ51="Moderado")),"Moderado",
IF(AND(AH51="Media",OR(AJ51="Mayor")),"Alto",
IF(AND(AH51="Baja",OR(AJ51="Leve")),"Bajo",
IF(AND(OR(AH51="Baja",AH51="Improbable"),OR(AJ51="Menor",AJ51="Moderado")),"Moderado",
IF(AND(OR(AH51="Baja",AH51="Improbable"),AJ51="Mayor"),"Alto",
IF(AND(AH51="Muy Baja",OR(AJ51="Leve",AJ51="Menor")),"Bajo",
IF(AND(OR(AH51="Muy Baja",AH51="Rara vez"),OR(AJ51="Moderado")),"Moderado",
IF(AND(OR(AH51="Muy Baja",AH51="Rara vez"),AJ51="Mayor"),"Alto",
IF(AND(OR(AH51="Casi seguro",AH51="Probable",AH51="Posible"),AJ51="Mayor"),"Extremo",
IF(AND(AH51="Casi seguro",AJ51="Moderado"),"Extremo",
IF(AND(OR(AH51="Probable",AH51="Posible"),OR(AJ51="Moderado")),"Alto",
IF(AJ51="Catastrófico","Extremo","")))))))))))))))</f>
        <v/>
      </c>
      <c r="AM51" s="112"/>
      <c r="AN51" s="156" t="str">
        <f t="shared" ref="AN51" si="40">IF(AM51="Reducir (Mitigar)","Debe establecer el plan de acción a implementar para mitigar el nivel del riesgo",
IF(AM51="Reducir (Transferir)","No amerita plan de acción. Debe tercerizar la actividad que genera este riesgo o adquirir polizas para evitar responsabilidad economica, sin embargo mantiene la responsabilidad reputacional",
IF(AM51="Aceptar","No amerita plan de acción. Asuma las consecuencias de la materialización del riesgo",
IF(AM51="Evitar","No amerita plan de acción. No ejecute la actividad que genera el riesgo",
IF(AM51="Reducir","Debe establecer el plan de acción a implementar para mitigar el nivel del riesgo",
IF(AM51="Compartir","No amerita plan de acción. Comparta el riesgo con una parte interesada que pueda gestionarlo con mas eficacia",""))))))</f>
        <v/>
      </c>
      <c r="AO51" s="179"/>
      <c r="AP51" s="181"/>
      <c r="AQ51" s="183" t="str">
        <f t="shared" ref="AQ51" si="41">IF(AO51="","","∑ Peso porcentual de cada acción definida")</f>
        <v/>
      </c>
      <c r="AR51" s="115"/>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row>
    <row r="52" spans="1:73" ht="31.5" customHeight="1" x14ac:dyDescent="0.3">
      <c r="A52" s="113"/>
      <c r="B52" s="114"/>
      <c r="C52" s="114"/>
      <c r="D52" s="114"/>
      <c r="E52" s="114"/>
      <c r="F52" s="114"/>
      <c r="G52" s="114"/>
      <c r="H52" s="114"/>
      <c r="I52" s="114"/>
      <c r="J52" s="114"/>
      <c r="K52" s="109"/>
      <c r="L52" s="110"/>
      <c r="M52" s="114"/>
      <c r="N52" s="109"/>
      <c r="O52" s="110"/>
      <c r="P52" s="111"/>
      <c r="Q52" s="72" t="str">
        <f>IF($H$51="","",
IF(OR($H$51="Corrupción",$H$51="Lavado de Activos",$H$51="Financiación del Terrorismo",$H$51="Corrupción en Trámites, OPAs y Consultas de Acceso a la Información Pública"),"No Aplica",'5. Valoración de Controles'!H52))</f>
        <v/>
      </c>
      <c r="R52" s="72" t="str">
        <f>IF($H$51="","",
IF(OR($H$51="Corrupción",$H$51="Lavado de Activos",$H$51="Financiación del Terrorismo",$H$51="Corrupción en Trámites, OPAs y Consultas de Acceso a la Información Pública"),'6.Valoración Control Corrupción'!E52,"No Aplica"))</f>
        <v/>
      </c>
      <c r="S52" s="72" t="str">
        <f>IF($H$51="","",
IF(OR($H$51="Corrupción",$H$51="Lavado de Activos",$H$51="Financiación del Terrorismo",$H$51="Corrupción en Trámites, OPAs y Consultas de Acceso a la Información Pública"),'6.Valoración Control Corrupción'!F52,"No Aplica"))</f>
        <v/>
      </c>
      <c r="T52" s="72" t="str">
        <f>IF($H$51="","",
IF(OR($H$51="Corrupción",$H$51="Lavado de Activos",$H$51="Financiación del Terrorismo",$H$51="Corrupción en Trámites, OPAs y Consultas de Acceso a la Información Pública"),'6.Valoración Control Corrupción'!G52,"No Aplica"))</f>
        <v/>
      </c>
      <c r="U52" s="72" t="str">
        <f>IF($H$51="","",
IF(OR($H$51="Corrupción",$H$51="Lavado de Activos",$H$51="Financiación del Terrorismo",$H$51="Corrupción en Trámites, OPAs y Consultas de Acceso a la Información Pública"),'6.Valoración Control Corrupción'!H52,"No Aplica"))</f>
        <v/>
      </c>
      <c r="V52" s="72" t="str">
        <f>IF($H$51="","",
IF(OR($H$51="Corrupción",$H$51="Lavado de Activos",$H$51="Financiación del Terrorismo",$H$51="Corrupción en Trámites, OPAs y Consultas de Acceso a la Información Pública"),'6.Valoración Control Corrupción'!I52,"No Aplica"))</f>
        <v/>
      </c>
      <c r="W52" s="72" t="str">
        <f>IF($H$51="","",
IF(OR($H$51="Corrupción",$H$51="Lavado de Activos",$H$51="Financiación del Terrorismo",$H$51="Corrupción en Trámites, OPAs y Consultas de Acceso a la Información Pública"),'6.Valoración Control Corrupción'!J52,"No Aplica"))</f>
        <v/>
      </c>
      <c r="X52" s="66" t="str">
        <f>IF($H$51="","",
IF(OR($H$51="Corrupción",$H$51="Lavado de Activos",$H$51="Financiación del Terrorismo",$H$51="Trámites, OPAs y Consultas de Acceso a la Información Pública"),"No Aplica",'5. Valoración de Controles'!I52))</f>
        <v/>
      </c>
      <c r="Y52" s="66" t="str">
        <f>IF($H$51="","",
IF(OR($H$51="Corrupción",$H$51="Lavado de Activos",$H$51="Financiación del Terrorismo",$H$51="Trámites, OPAs y Consultas de Acceso a la Información Pública"),"No Aplica",'5. Valoración de Controles'!J52))</f>
        <v/>
      </c>
      <c r="Z52" s="66" t="str">
        <f>IF($H$51="","",
IF(OR($H$51="Corrupción",$H$51="Lavado de Activos",$H$51="Financiación del Terrorismo",$H$51="Trámites, OPAs y Consultas de Acceso a la Información Pública"),"No Aplica",'5. Valoración de Controles'!K52))</f>
        <v/>
      </c>
      <c r="AA52" s="66" t="str">
        <f>IF($H$51="","",
IF(OR($H$51="Corrupción",$H$51="Lavado de Activos",$H$51="Financiación del Terrorismo",$H$51="Trámites, OPAs y Consultas de Acceso a la Información Pública"),"No Aplica",'5. Valoración de Controles'!L52))</f>
        <v/>
      </c>
      <c r="AB52" s="66" t="str">
        <f>IF($H$51="","",
IF(OR($H$51="Corrupción",$H$51="Lavado de Activos",$H$51="Financiación del Terrorismo",$H$51="Trámites, OPAs y Consultas de Acceso a la Información Pública"),"No Aplica",'5. Valoración de Controles'!M52))</f>
        <v/>
      </c>
      <c r="AC52" s="66" t="str">
        <f>IF($H$51="","",
IF(OR($H$51="Corrupción",$H$51="Lavado de Activos",$H$51="Financiación del Terrorismo",$H$51="Trámites, OPAs y Consultas de Acceso a la Información Pública"),"No Aplica",'5. Valoración de Controles'!N52))</f>
        <v/>
      </c>
      <c r="AD52" s="66" t="str">
        <f>IF($H$51="","",
IF(OR($H$51="Corrupción",$H$51="Lavado de Activos",$H$51="Financiación del Terrorismo",$H$51="Trámites, OPAs y Consultas de Acceso a la Información Pública"),"No Aplica",'5. Valoración de Controles'!O52))</f>
        <v/>
      </c>
      <c r="AE52" s="66" t="str">
        <f>IF($H$51="","",
IF(OR($H$51="Corrupción",$H$51="Lavado de Activos",$H$51="Financiación del Terrorismo",$H$51="Trámites, OPAs y Consultas de Acceso a la Información Pública"),"No Aplica",'5. Valoración de Controles'!P52))</f>
        <v/>
      </c>
      <c r="AF52" s="66" t="str">
        <f>IF($H$51="","",
IF(OR($H$51="Corrupción",$H$51="Lavado de Activos",$H$51="Financiación del Terrorismo",$H$51="Trámites, OPAs y Consultas de Acceso a la Información Pública"),"No Aplica",'5. Valoración de Controles'!Q52))</f>
        <v/>
      </c>
      <c r="AG52" s="73" t="str">
        <f>IF($H$51="","",
IF(OR($H$51="Corrupción",$H$51="Lavado de Activos",$H$51="Financiación del Terrorismo",$H$51="Corrupción en Trámites, OPAs y Consultas de Acceso a la Información Pública"),"No Aplica",'5. Valoración de Controles'!R52))</f>
        <v/>
      </c>
      <c r="AH52" s="109"/>
      <c r="AI52" s="177"/>
      <c r="AJ52" s="109"/>
      <c r="AK52" s="177"/>
      <c r="AL52" s="111"/>
      <c r="AM52" s="112"/>
      <c r="AN52" s="178"/>
      <c r="AO52" s="180"/>
      <c r="AP52" s="182"/>
      <c r="AQ52" s="184"/>
      <c r="AR52" s="182"/>
    </row>
    <row r="53" spans="1:73" ht="31.5" customHeight="1" x14ac:dyDescent="0.3">
      <c r="A53" s="113"/>
      <c r="B53" s="114"/>
      <c r="C53" s="114"/>
      <c r="D53" s="114"/>
      <c r="E53" s="114"/>
      <c r="F53" s="114"/>
      <c r="G53" s="114"/>
      <c r="H53" s="114"/>
      <c r="I53" s="114"/>
      <c r="J53" s="114"/>
      <c r="K53" s="109"/>
      <c r="L53" s="110"/>
      <c r="M53" s="114"/>
      <c r="N53" s="109"/>
      <c r="O53" s="110"/>
      <c r="P53" s="111"/>
      <c r="Q53" s="72" t="str">
        <f>IF($H$51="","",
IF(OR($H$51="Corrupción",$H$51="Lavado de Activos",$H$51="Financiación del Terrorismo",$H$51="Corrupción en Trámites, OPAs y Consultas de Acceso a la Información Pública"),"No Aplica",'5. Valoración de Controles'!H53))</f>
        <v/>
      </c>
      <c r="R53" s="72" t="str">
        <f>IF($H$51="","",
IF(OR($H$51="Corrupción",$H$51="Lavado de Activos",$H$51="Financiación del Terrorismo",$H$51="Corrupción en Trámites, OPAs y Consultas de Acceso a la Información Pública"),'6.Valoración Control Corrupción'!E53,"No Aplica"))</f>
        <v/>
      </c>
      <c r="S53" s="72" t="str">
        <f>IF($H$51="","",
IF(OR($H$51="Corrupción",$H$51="Lavado de Activos",$H$51="Financiación del Terrorismo",$H$51="Corrupción en Trámites, OPAs y Consultas de Acceso a la Información Pública"),'6.Valoración Control Corrupción'!F53,"No Aplica"))</f>
        <v/>
      </c>
      <c r="T53" s="72" t="str">
        <f>IF($H$51="","",
IF(OR($H$51="Corrupción",$H$51="Lavado de Activos",$H$51="Financiación del Terrorismo",$H$51="Corrupción en Trámites, OPAs y Consultas de Acceso a la Información Pública"),'6.Valoración Control Corrupción'!G53,"No Aplica"))</f>
        <v/>
      </c>
      <c r="U53" s="72" t="str">
        <f>IF($H$51="","",
IF(OR($H$51="Corrupción",$H$51="Lavado de Activos",$H$51="Financiación del Terrorismo",$H$51="Corrupción en Trámites, OPAs y Consultas de Acceso a la Información Pública"),'6.Valoración Control Corrupción'!H53,"No Aplica"))</f>
        <v/>
      </c>
      <c r="V53" s="72" t="str">
        <f>IF($H$51="","",
IF(OR($H$51="Corrupción",$H$51="Lavado de Activos",$H$51="Financiación del Terrorismo",$H$51="Corrupción en Trámites, OPAs y Consultas de Acceso a la Información Pública"),'6.Valoración Control Corrupción'!I53,"No Aplica"))</f>
        <v/>
      </c>
      <c r="W53" s="72" t="str">
        <f>IF($H$51="","",
IF(OR($H$51="Corrupción",$H$51="Lavado de Activos",$H$51="Financiación del Terrorismo",$H$51="Corrupción en Trámites, OPAs y Consultas de Acceso a la Información Pública"),'6.Valoración Control Corrupción'!J53,"No Aplica"))</f>
        <v/>
      </c>
      <c r="X53" s="66" t="str">
        <f>IF($H$51="","",
IF(OR($H$51="Corrupción",$H$51="Lavado de Activos",$H$51="Financiación del Terrorismo",$H$51="Trámites, OPAs y Consultas de Acceso a la Información Pública"),"No Aplica",'5. Valoración de Controles'!I53))</f>
        <v/>
      </c>
      <c r="Y53" s="66" t="str">
        <f>IF($H$51="","",
IF(OR($H$51="Corrupción",$H$51="Lavado de Activos",$H$51="Financiación del Terrorismo",$H$51="Trámites, OPAs y Consultas de Acceso a la Información Pública"),"No Aplica",'5. Valoración de Controles'!J53))</f>
        <v/>
      </c>
      <c r="Z53" s="66" t="str">
        <f>IF($H$51="","",
IF(OR($H$51="Corrupción",$H$51="Lavado de Activos",$H$51="Financiación del Terrorismo",$H$51="Trámites, OPAs y Consultas de Acceso a la Información Pública"),"No Aplica",'5. Valoración de Controles'!K53))</f>
        <v/>
      </c>
      <c r="AA53" s="66" t="str">
        <f>IF($H$51="","",
IF(OR($H$51="Corrupción",$H$51="Lavado de Activos",$H$51="Financiación del Terrorismo",$H$51="Trámites, OPAs y Consultas de Acceso a la Información Pública"),"No Aplica",'5. Valoración de Controles'!L53))</f>
        <v/>
      </c>
      <c r="AB53" s="66" t="str">
        <f>IF($H$51="","",
IF(OR($H$51="Corrupción",$H$51="Lavado de Activos",$H$51="Financiación del Terrorismo",$H$51="Trámites, OPAs y Consultas de Acceso a la Información Pública"),"No Aplica",'5. Valoración de Controles'!M53))</f>
        <v/>
      </c>
      <c r="AC53" s="66" t="str">
        <f>IF($H$51="","",
IF(OR($H$51="Corrupción",$H$51="Lavado de Activos",$H$51="Financiación del Terrorismo",$H$51="Trámites, OPAs y Consultas de Acceso a la Información Pública"),"No Aplica",'5. Valoración de Controles'!N53))</f>
        <v/>
      </c>
      <c r="AD53" s="66" t="str">
        <f>IF($H$51="","",
IF(OR($H$51="Corrupción",$H$51="Lavado de Activos",$H$51="Financiación del Terrorismo",$H$51="Trámites, OPAs y Consultas de Acceso a la Información Pública"),"No Aplica",'5. Valoración de Controles'!O53))</f>
        <v/>
      </c>
      <c r="AE53" s="66" t="str">
        <f>IF($H$51="","",
IF(OR($H$51="Corrupción",$H$51="Lavado de Activos",$H$51="Financiación del Terrorismo",$H$51="Trámites, OPAs y Consultas de Acceso a la Información Pública"),"No Aplica",'5. Valoración de Controles'!P53))</f>
        <v/>
      </c>
      <c r="AF53" s="66" t="str">
        <f>IF($H$51="","",
IF(OR($H$51="Corrupción",$H$51="Lavado de Activos",$H$51="Financiación del Terrorismo",$H$51="Trámites, OPAs y Consultas de Acceso a la Información Pública"),"No Aplica",'5. Valoración de Controles'!Q53))</f>
        <v/>
      </c>
      <c r="AG53" s="73" t="str">
        <f>IF($H$51="","",
IF(OR($H$51="Corrupción",$H$51="Lavado de Activos",$H$51="Financiación del Terrorismo",$H$51="Corrupción en Trámites, OPAs y Consultas de Acceso a la Información Pública"),"No Aplica",'5. Valoración de Controles'!R53))</f>
        <v/>
      </c>
      <c r="AH53" s="109"/>
      <c r="AI53" s="177"/>
      <c r="AJ53" s="109"/>
      <c r="AK53" s="177"/>
      <c r="AL53" s="111"/>
      <c r="AM53" s="112"/>
      <c r="AN53" s="178"/>
      <c r="AO53" s="180"/>
      <c r="AP53" s="182"/>
      <c r="AQ53" s="184"/>
      <c r="AR53" s="182"/>
    </row>
    <row r="54" spans="1:73" ht="31.5" customHeight="1" x14ac:dyDescent="0.3">
      <c r="A54" s="113">
        <v>16</v>
      </c>
      <c r="B54" s="114" t="str">
        <f>'2. Identificación del Riesgo'!B54:B56</f>
        <v/>
      </c>
      <c r="C54" s="114" t="str">
        <f>IF('2. Identificación del Riesgo'!C54:C56="","",'2. Identificación del Riesgo'!C54:C56)</f>
        <v/>
      </c>
      <c r="D54" s="114" t="str">
        <f>IF('2. Identificación del Riesgo'!D54:D56="","",'2. Identificación del Riesgo'!D54:D56)</f>
        <v/>
      </c>
      <c r="E54" s="114" t="str">
        <f>IF('2. Identificación del Riesgo'!E54:E56="","",'2. Identificación del Riesgo'!E54:E56)</f>
        <v/>
      </c>
      <c r="F54" s="114" t="str">
        <f>IF('2. Identificación del Riesgo'!F54:F56="","",'2. Identificación del Riesgo'!F54:F56)</f>
        <v/>
      </c>
      <c r="G54" s="114" t="str">
        <f>IF('2. Identificación del Riesgo'!G54:G56="","",'2. Identificación del Riesgo'!G54:G56)</f>
        <v/>
      </c>
      <c r="H54" s="114" t="str">
        <f>IF('2. Identificación del Riesgo'!H54:H56="","",'2. Identificación del Riesgo'!H54:H56)</f>
        <v/>
      </c>
      <c r="I54" s="114" t="str">
        <f>IF('2. Identificación del Riesgo'!I54:I56="","",'2. Identificación del Riesgo'!I54:I56)</f>
        <v/>
      </c>
      <c r="J54" s="114" t="str">
        <f>IF('2. Identificación del Riesgo'!J54:J56="","",'2. Identificación del Riesgo'!J54:J56)</f>
        <v/>
      </c>
      <c r="K54" s="109" t="str">
        <f>'2. Identificación del Riesgo'!K54:K56</f>
        <v/>
      </c>
      <c r="L54" s="110" t="str">
        <f>'2. Identificación del Riesgo'!L54:L56</f>
        <v/>
      </c>
      <c r="M54" s="114" t="str">
        <f>IF(OR('2. Identificación del Riesgo'!H54:H56="Corrupción",'2. Identificación del Riesgo'!H54:H56="Lavado de Activos",'2. Identificación del Riesgo'!H54:H56="Financiación del Terrorismo",'2. Identificación del Riesgo'!H54:H56="Corrupción en Trámites, OPAs y Consultas de Acceso a la Información Pública"),"No Aplica",
IF('2. Identificación del Riesgo'!M54:M56="","",'2. Identificación del Riesgo'!M54:M56))</f>
        <v/>
      </c>
      <c r="N54" s="109" t="str">
        <f>'2. Identificación del Riesgo'!N54:N56</f>
        <v/>
      </c>
      <c r="O54" s="110" t="str">
        <f>'2. Identificación del Riesgo'!O54:O56</f>
        <v/>
      </c>
      <c r="P54" s="111" t="str">
        <f>'2. Identificación del Riesgo'!P54:P56</f>
        <v/>
      </c>
      <c r="Q54" s="72" t="str">
        <f>IF($H$54="","",
IF(OR($H$54="Corrupción",$H$54="Lavado de Activos",$H$54="Financiación del Terrorismo",$H$54="Corrupción en Trámites, OPAs y Consultas de Acceso a la Información Pública"),"No Aplica",'5. Valoración de Controles'!H54))</f>
        <v/>
      </c>
      <c r="R54" s="72" t="str">
        <f>IF($H$54="","",
IF(OR($H$54="Corrupción",$H$54="Lavado de Activos",$H$54="Financiación del Terrorismo",$H$54="Corrupción en Trámites, OPAs y Consultas de Acceso a la Información Pública"),'6.Valoración Control Corrupción'!E54,"No Aplica"))</f>
        <v/>
      </c>
      <c r="S54" s="72" t="str">
        <f>IF($H$54="","",
IF(OR($H$54="Corrupción",$H$54="Lavado de Activos",$H$54="Financiación del Terrorismo",$H$54="Corrupción en Trámites, OPAs y Consultas de Acceso a la Información Pública"),'6.Valoración Control Corrupción'!F54,"No Aplica"))</f>
        <v/>
      </c>
      <c r="T54" s="72" t="str">
        <f>IF($H$54="","",
IF(OR($H$54="Corrupción",$H$54="Lavado de Activos",$H$54="Financiación del Terrorismo",$H$54="Corrupción en Trámites, OPAs y Consultas de Acceso a la Información Pública"),'6.Valoración Control Corrupción'!G54,"No Aplica"))</f>
        <v/>
      </c>
      <c r="U54" s="72" t="str">
        <f>IF($H$54="","",
IF(OR($H$54="Corrupción",$H$54="Lavado de Activos",$H$54="Financiación del Terrorismo",$H$54="Corrupción en Trámites, OPAs y Consultas de Acceso a la Información Pública"),'6.Valoración Control Corrupción'!H54,"No Aplica"))</f>
        <v/>
      </c>
      <c r="V54" s="72" t="str">
        <f>IF($H$54="","",
IF(OR($H$54="Corrupción",$H$54="Lavado de Activos",$H$54="Financiación del Terrorismo",$H$54="Corrupción en Trámites, OPAs y Consultas de Acceso a la Información Pública"),'6.Valoración Control Corrupción'!I54,"No Aplica"))</f>
        <v/>
      </c>
      <c r="W54" s="72" t="str">
        <f>IF($H$54="","",
IF(OR($H$54="Corrupción",$H$54="Lavado de Activos",$H$54="Financiación del Terrorismo",$H$54="Corrupción en Trámites, OPAs y Consultas de Acceso a la Información Pública"),'6.Valoración Control Corrupción'!J54,"No Aplica"))</f>
        <v/>
      </c>
      <c r="X54" s="65" t="str">
        <f>IF($H$54="","",
IF(OR($H$54="Corrupción",$H$54="Lavado de Activos",$H$54="Financiación del Terrorismo",$H$54="Trámites, OPAs y Consultas de Acceso a la Información Pública"),"No Aplica",'5. Valoración de Controles'!I54))</f>
        <v/>
      </c>
      <c r="Y54" s="66" t="str">
        <f>IF($H$54="","",
IF(OR($H$54="Corrupción",$H$54="Lavado de Activos",$H$54="Financiación del Terrorismo",$H$54="Trámites, OPAs y Consultas de Acceso a la Información Pública"),"No Aplica",'5. Valoración de Controles'!J54))</f>
        <v/>
      </c>
      <c r="Z54" s="66" t="str">
        <f>IF($H$54="","",
IF(OR($H$54="Corrupción",$H$54="Lavado de Activos",$H$54="Financiación del Terrorismo",$H$54="Trámites, OPAs y Consultas de Acceso a la Información Pública"),"No Aplica",'5. Valoración de Controles'!K54))</f>
        <v/>
      </c>
      <c r="AA54" s="66" t="str">
        <f>IF($H$54="","",
IF(OR($H$54="Corrupción",$H$54="Lavado de Activos",$H$54="Financiación del Terrorismo",$H$54="Trámites, OPAs y Consultas de Acceso a la Información Pública"),"No Aplica",'5. Valoración de Controles'!L54))</f>
        <v/>
      </c>
      <c r="AB54" s="66" t="str">
        <f>IF($H$54="","",
IF(OR($H$54="Corrupción",$H$54="Lavado de Activos",$H$54="Financiación del Terrorismo",$H$54="Trámites, OPAs y Consultas de Acceso a la Información Pública"),"No Aplica",'5. Valoración de Controles'!M54))</f>
        <v/>
      </c>
      <c r="AC54" s="66" t="str">
        <f>IF($H$54="","",
IF(OR($H$54="Corrupción",$H$54="Lavado de Activos",$H$54="Financiación del Terrorismo",$H$54="Trámites, OPAs y Consultas de Acceso a la Información Pública"),"No Aplica",'5. Valoración de Controles'!N54))</f>
        <v/>
      </c>
      <c r="AD54" s="66" t="str">
        <f>IF($H$54="","",
IF(OR($H$54="Corrupción",$H$54="Lavado de Activos",$H$54="Financiación del Terrorismo",$H$54="Trámites, OPAs y Consultas de Acceso a la Información Pública"),"No Aplica",'5. Valoración de Controles'!O54))</f>
        <v/>
      </c>
      <c r="AE54" s="66" t="str">
        <f>IF($H$54="","",
IF(OR($H$54="Corrupción",$H$54="Lavado de Activos",$H$54="Financiación del Terrorismo",$H$54="Trámites, OPAs y Consultas de Acceso a la Información Pública"),"No Aplica",'5. Valoración de Controles'!P54))</f>
        <v/>
      </c>
      <c r="AF54" s="66" t="str">
        <f>IF($H$54="","",
IF(OR($H$54="Corrupción",$H$54="Lavado de Activos",$H$54="Financiación del Terrorismo",$H$54="Trámites, OPAs y Consultas de Acceso a la Información Pública"),"No Aplica",'5. Valoración de Controles'!Q54))</f>
        <v/>
      </c>
      <c r="AG54" s="73" t="str">
        <f>IF($H$54="","",
IF(OR($H$54="Corrupción",$H$54="Lavado de Activos",$H$54="Financiación del Terrorismo",$H$54="Corrupción en Trámites, OPAs y Consultas de Acceso a la Información Pública"),"No Aplica",'5. Valoración de Controles'!R54))</f>
        <v/>
      </c>
      <c r="AH54" s="109" t="str">
        <f>IF(H54="","",
IF(OR(H54="Corrupción",H54="Lavado de Activos",H54="Financiación del Terrorismo",H54="Corrupción en Trámites, OPAs y Consultas de Acceso a la Información Pública"),'6.Valoración Control Corrupción'!AB54:AB56,
IF(OR(H54&lt;&gt;"Corrupción",H54&lt;&gt;"Lavado de Activos",H54&lt;&gt;"Financiación del Terrorismo",H54&lt;&gt;"Corrupción en Trámites, OPAs y Consultas de Acceso a la Información Pública"),IF(AI54="","",
IF(AND(AI54&gt;0,AI54&lt;0.4),"Muy Baja",
IF(AND(AI54&gt;=0.4,AI54&lt;0.6),"Baja",
IF(AND(AI54&gt;=0.6,AI54&lt;0.8),"Media",
IF(AND(AI54&gt;=0.8,AI54&lt;1),"Alta",
IF(AI54&gt;=1,"Muy Alta","")))))))))</f>
        <v/>
      </c>
      <c r="AI54" s="176" t="str">
        <f>IF(H54="","",
IF(OR(H54="Corrupción",H54="Lavado de Activos",H54="Financiación del Terrorismo",H54="Corrupción en Trámites, OPAs y Consultas de Acceso a la Información Pública"),"No aplica",
IF(OR(H54&lt;&gt;"Corrupción",H54&lt;&gt;"Lavado de Activos",H54&lt;&gt;"Financiación del Terrorismo",H54&lt;&gt;"Corrupción en Trámites, OPAs y Consultas de Acceso a la Información Pública"),
IF('5. Valoración de Controles'!U56&gt;0,'5. Valoración de Controles'!U56,
IF('5. Valoración de Controles'!U55&gt;0,'5. Valoración de Controles'!U55,
IF('5. Valoración de Controles'!U54&gt;0,'5. Valoración de Controles'!U54,L54))))))</f>
        <v/>
      </c>
      <c r="AJ54" s="109" t="str">
        <f>IF(H54="","",
IF(OR(H54="Corrupción",H54="Lavado de Activos",H54="Financiación del Terrorismo",H54="Corrupción en Trámites, OPAs y Consultas de Acceso a la Información Pública"),'3. Impacto Riesgo de Corrupción'!Z54:Z56,
IF(OR(H54&lt;&gt;"Corrupción",H54&lt;&gt;"Lavado de Activos",H54&lt;&gt;"Financiación del Terrorismo",H54&lt;&gt;"Corrupción en Trámites, OPAs y Consultas de Acceso a la Información Pública"),
IF(AK54="","",
IF(AND(AK54&gt;0,AK54&lt;0.4),"Leve",
IF(AND(AK54&gt;=0.4,AK54&lt;0.6),"Menor",
IF(AND(AK54&gt;=0.6,AK54&lt;0.8),"Moderado",
IF(AND(AK54&gt;=0.8,AK54&lt;1),"Mayor",
IF(AK54&gt;=1,"Catastrófico","")))))))))</f>
        <v/>
      </c>
      <c r="AK54" s="176" t="str">
        <f>IF(H54="","",
IF(OR(H54="Corrupción",H54="Lavado de Activos",H54="Financiación del Terrorismo",H54="Corrupción en Trámites, OPAs y Consultas de Acceso a la Información Pública"),"No aplica",
IF(OR(H54&lt;&gt;"Corrupción",H54&lt;&gt;"Lavado de Activos",H54&lt;&gt;"Financiación del Terrorismo",H54&lt;&gt;"Corrupción en Trámites, OPAs y Consultas de Acceso a la Información Pública"),
IF('5. Valoración de Controles'!V56&gt;0,'5. Valoración de Controles'!V56,
IF('5. Valoración de Controles'!V55&gt;0,'5. Valoración de Controles'!V55,
IF('5. Valoración de Controles'!V54&gt;0,'5. Valoración de Controles'!V54,O54))))))</f>
        <v/>
      </c>
      <c r="AL54" s="111" t="str">
        <f t="shared" ref="AL54" si="42">IF(AND(AH54="Muy Alta",OR(AJ54="Leve",AJ54="Menor",AJ54="Moderado",AJ54="Mayor")),"Alto",
IF(AND(AH54="Alta",OR(AJ54="Leve",AJ54="Menor")),"Moderado",
IF(AND(AH54="Alta",OR(AJ54="Moderado",AJ54="Mayor")),"Alto",
IF(AND(AH54="Media",OR(AJ54="Leve",AJ54="Menor",AJ54="Moderado")),"Moderado",
IF(AND(AH54="Media",OR(AJ54="Mayor")),"Alto",
IF(AND(AH54="Baja",OR(AJ54="Leve")),"Bajo",
IF(AND(OR(AH54="Baja",AH54="Improbable"),OR(AJ54="Menor",AJ54="Moderado")),"Moderado",
IF(AND(OR(AH54="Baja",AH54="Improbable"),AJ54="Mayor"),"Alto",
IF(AND(AH54="Muy Baja",OR(AJ54="Leve",AJ54="Menor")),"Bajo",
IF(AND(OR(AH54="Muy Baja",AH54="Rara vez"),OR(AJ54="Moderado")),"Moderado",
IF(AND(OR(AH54="Muy Baja",AH54="Rara vez"),AJ54="Mayor"),"Alto",
IF(AND(OR(AH54="Casi seguro",AH54="Probable",AH54="Posible"),AJ54="Mayor"),"Extremo",
IF(AND(AH54="Casi seguro",AJ54="Moderado"),"Extremo",
IF(AND(OR(AH54="Probable",AH54="Posible"),OR(AJ54="Moderado")),"Alto",
IF(AJ54="Catastrófico","Extremo","")))))))))))))))</f>
        <v/>
      </c>
      <c r="AM54" s="112"/>
      <c r="AN54" s="156" t="str">
        <f t="shared" ref="AN54" si="43">IF(AM54="Reducir (Mitigar)","Debe establecer el plan de acción a implementar para mitigar el nivel del riesgo",
IF(AM54="Reducir (Transferir)","No amerita plan de acción. Debe tercerizar la actividad que genera este riesgo o adquirir polizas para evitar responsabilidad economica, sin embargo mantiene la responsabilidad reputacional",
IF(AM54="Aceptar","No amerita plan de acción. Asuma las consecuencias de la materialización del riesgo",
IF(AM54="Evitar","No amerita plan de acción. No ejecute la actividad que genera el riesgo",
IF(AM54="Reducir","Debe establecer el plan de acción a implementar para mitigar el nivel del riesgo",
IF(AM54="Compartir","No amerita plan de acción. Comparta el riesgo con una parte interesada que pueda gestionarlo con mas eficacia",""))))))</f>
        <v/>
      </c>
      <c r="AO54" s="179"/>
      <c r="AP54" s="181"/>
      <c r="AQ54" s="183" t="str">
        <f t="shared" ref="AQ54" si="44">IF(AO54="","","∑ Peso porcentual de cada acción definida")</f>
        <v/>
      </c>
      <c r="AR54" s="115"/>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row>
    <row r="55" spans="1:73" ht="31.5" customHeight="1" x14ac:dyDescent="0.3">
      <c r="A55" s="113"/>
      <c r="B55" s="114"/>
      <c r="C55" s="114"/>
      <c r="D55" s="114"/>
      <c r="E55" s="114"/>
      <c r="F55" s="114"/>
      <c r="G55" s="114"/>
      <c r="H55" s="114"/>
      <c r="I55" s="114"/>
      <c r="J55" s="114"/>
      <c r="K55" s="109"/>
      <c r="L55" s="110"/>
      <c r="M55" s="114"/>
      <c r="N55" s="109"/>
      <c r="O55" s="110"/>
      <c r="P55" s="111"/>
      <c r="Q55" s="72" t="str">
        <f>IF($H$54="","",
IF(OR($H$54="Corrupción",$H$54="Lavado de Activos",$H$54="Financiación del Terrorismo",$H$54="Corrupción en Trámites, OPAs y Consultas de Acceso a la Información Pública"),"No Aplica",'5. Valoración de Controles'!H55))</f>
        <v/>
      </c>
      <c r="R55" s="72" t="str">
        <f>IF($H$54="","",
IF(OR($H$54="Corrupción",$H$54="Lavado de Activos",$H$54="Financiación del Terrorismo",$H$54="Corrupción en Trámites, OPAs y Consultas de Acceso a la Información Pública"),'6.Valoración Control Corrupción'!E55,"No Aplica"))</f>
        <v/>
      </c>
      <c r="S55" s="72" t="str">
        <f>IF($H$54="","",
IF(OR($H$54="Corrupción",$H$54="Lavado de Activos",$H$54="Financiación del Terrorismo",$H$54="Corrupción en Trámites, OPAs y Consultas de Acceso a la Información Pública"),'6.Valoración Control Corrupción'!F55,"No Aplica"))</f>
        <v/>
      </c>
      <c r="T55" s="72" t="str">
        <f>IF($H$54="","",
IF(OR($H$54="Corrupción",$H$54="Lavado de Activos",$H$54="Financiación del Terrorismo",$H$54="Corrupción en Trámites, OPAs y Consultas de Acceso a la Información Pública"),'6.Valoración Control Corrupción'!G55,"No Aplica"))</f>
        <v/>
      </c>
      <c r="U55" s="72" t="str">
        <f>IF($H$54="","",
IF(OR($H$54="Corrupción",$H$54="Lavado de Activos",$H$54="Financiación del Terrorismo",$H$54="Corrupción en Trámites, OPAs y Consultas de Acceso a la Información Pública"),'6.Valoración Control Corrupción'!H55,"No Aplica"))</f>
        <v/>
      </c>
      <c r="V55" s="72" t="str">
        <f>IF($H$54="","",
IF(OR($H$54="Corrupción",$H$54="Lavado de Activos",$H$54="Financiación del Terrorismo",$H$54="Corrupción en Trámites, OPAs y Consultas de Acceso a la Información Pública"),'6.Valoración Control Corrupción'!I55,"No Aplica"))</f>
        <v/>
      </c>
      <c r="W55" s="72" t="str">
        <f>IF($H$54="","",
IF(OR($H$54="Corrupción",$H$54="Lavado de Activos",$H$54="Financiación del Terrorismo",$H$54="Corrupción en Trámites, OPAs y Consultas de Acceso a la Información Pública"),'6.Valoración Control Corrupción'!J55,"No Aplica"))</f>
        <v/>
      </c>
      <c r="X55" s="66" t="str">
        <f>IF($H$54="","",
IF(OR($H$54="Corrupción",$H$54="Lavado de Activos",$H$54="Financiación del Terrorismo",$H$54="Trámites, OPAs y Consultas de Acceso a la Información Pública"),"No Aplica",'5. Valoración de Controles'!I55))</f>
        <v/>
      </c>
      <c r="Y55" s="66" t="str">
        <f>IF($H$54="","",
IF(OR($H$54="Corrupción",$H$54="Lavado de Activos",$H$54="Financiación del Terrorismo",$H$54="Trámites, OPAs y Consultas de Acceso a la Información Pública"),"No Aplica",'5. Valoración de Controles'!J55))</f>
        <v/>
      </c>
      <c r="Z55" s="66" t="str">
        <f>IF($H$54="","",
IF(OR($H$54="Corrupción",$H$54="Lavado de Activos",$H$54="Financiación del Terrorismo",$H$54="Trámites, OPAs y Consultas de Acceso a la Información Pública"),"No Aplica",'5. Valoración de Controles'!K55))</f>
        <v/>
      </c>
      <c r="AA55" s="66" t="str">
        <f>IF($H$54="","",
IF(OR($H$54="Corrupción",$H$54="Lavado de Activos",$H$54="Financiación del Terrorismo",$H$54="Trámites, OPAs y Consultas de Acceso a la Información Pública"),"No Aplica",'5. Valoración de Controles'!L55))</f>
        <v/>
      </c>
      <c r="AB55" s="66" t="str">
        <f>IF($H$54="","",
IF(OR($H$54="Corrupción",$H$54="Lavado de Activos",$H$54="Financiación del Terrorismo",$H$54="Trámites, OPAs y Consultas de Acceso a la Información Pública"),"No Aplica",'5. Valoración de Controles'!M55))</f>
        <v/>
      </c>
      <c r="AC55" s="66" t="str">
        <f>IF($H$54="","",
IF(OR($H$54="Corrupción",$H$54="Lavado de Activos",$H$54="Financiación del Terrorismo",$H$54="Trámites, OPAs y Consultas de Acceso a la Información Pública"),"No Aplica",'5. Valoración de Controles'!N55))</f>
        <v/>
      </c>
      <c r="AD55" s="66" t="str">
        <f>IF($H$54="","",
IF(OR($H$54="Corrupción",$H$54="Lavado de Activos",$H$54="Financiación del Terrorismo",$H$54="Trámites, OPAs y Consultas de Acceso a la Información Pública"),"No Aplica",'5. Valoración de Controles'!O55))</f>
        <v/>
      </c>
      <c r="AE55" s="66" t="str">
        <f>IF($H$54="","",
IF(OR($H$54="Corrupción",$H$54="Lavado de Activos",$H$54="Financiación del Terrorismo",$H$54="Trámites, OPAs y Consultas de Acceso a la Información Pública"),"No Aplica",'5. Valoración de Controles'!P55))</f>
        <v/>
      </c>
      <c r="AF55" s="66" t="str">
        <f>IF($H$54="","",
IF(OR($H$54="Corrupción",$H$54="Lavado de Activos",$H$54="Financiación del Terrorismo",$H$54="Trámites, OPAs y Consultas de Acceso a la Información Pública"),"No Aplica",'5. Valoración de Controles'!Q55))</f>
        <v/>
      </c>
      <c r="AG55" s="73" t="str">
        <f>IF($H$54="","",
IF(OR($H$54="Corrupción",$H$54="Lavado de Activos",$H$54="Financiación del Terrorismo",$H$54="Corrupción en Trámites, OPAs y Consultas de Acceso a la Información Pública"),"No Aplica",'5. Valoración de Controles'!R55))</f>
        <v/>
      </c>
      <c r="AH55" s="109"/>
      <c r="AI55" s="177"/>
      <c r="AJ55" s="109"/>
      <c r="AK55" s="177"/>
      <c r="AL55" s="111"/>
      <c r="AM55" s="112"/>
      <c r="AN55" s="178"/>
      <c r="AO55" s="180"/>
      <c r="AP55" s="182"/>
      <c r="AQ55" s="184"/>
      <c r="AR55" s="182"/>
    </row>
    <row r="56" spans="1:73" ht="31.5" customHeight="1" x14ac:dyDescent="0.3">
      <c r="A56" s="113"/>
      <c r="B56" s="114"/>
      <c r="C56" s="114"/>
      <c r="D56" s="114"/>
      <c r="E56" s="114"/>
      <c r="F56" s="114"/>
      <c r="G56" s="114"/>
      <c r="H56" s="114"/>
      <c r="I56" s="114"/>
      <c r="J56" s="114"/>
      <c r="K56" s="109"/>
      <c r="L56" s="110"/>
      <c r="M56" s="114"/>
      <c r="N56" s="109"/>
      <c r="O56" s="110"/>
      <c r="P56" s="111"/>
      <c r="Q56" s="72" t="str">
        <f>IF($H$54="","",
IF(OR($H$54="Corrupción",$H$54="Lavado de Activos",$H$54="Financiación del Terrorismo",$H$54="Corrupción en Trámites, OPAs y Consultas de Acceso a la Información Pública"),"No Aplica",'5. Valoración de Controles'!H56))</f>
        <v/>
      </c>
      <c r="R56" s="72" t="str">
        <f>IF($H$54="","",
IF(OR($H$54="Corrupción",$H$54="Lavado de Activos",$H$54="Financiación del Terrorismo",$H$54="Corrupción en Trámites, OPAs y Consultas de Acceso a la Información Pública"),'6.Valoración Control Corrupción'!E56,"No Aplica"))</f>
        <v/>
      </c>
      <c r="S56" s="72" t="str">
        <f>IF($H$54="","",
IF(OR($H$54="Corrupción",$H$54="Lavado de Activos",$H$54="Financiación del Terrorismo",$H$54="Corrupción en Trámites, OPAs y Consultas de Acceso a la Información Pública"),'6.Valoración Control Corrupción'!F56,"No Aplica"))</f>
        <v/>
      </c>
      <c r="T56" s="72" t="str">
        <f>IF($H$54="","",
IF(OR($H$54="Corrupción",$H$54="Lavado de Activos",$H$54="Financiación del Terrorismo",$H$54="Corrupción en Trámites, OPAs y Consultas de Acceso a la Información Pública"),'6.Valoración Control Corrupción'!G56,"No Aplica"))</f>
        <v/>
      </c>
      <c r="U56" s="72" t="str">
        <f>IF($H$54="","",
IF(OR($H$54="Corrupción",$H$54="Lavado de Activos",$H$54="Financiación del Terrorismo",$H$54="Corrupción en Trámites, OPAs y Consultas de Acceso a la Información Pública"),'6.Valoración Control Corrupción'!H56,"No Aplica"))</f>
        <v/>
      </c>
      <c r="V56" s="72" t="str">
        <f>IF($H$54="","",
IF(OR($H$54="Corrupción",$H$54="Lavado de Activos",$H$54="Financiación del Terrorismo",$H$54="Corrupción en Trámites, OPAs y Consultas de Acceso a la Información Pública"),'6.Valoración Control Corrupción'!I56,"No Aplica"))</f>
        <v/>
      </c>
      <c r="W56" s="72" t="str">
        <f>IF($H$54="","",
IF(OR($H$54="Corrupción",$H$54="Lavado de Activos",$H$54="Financiación del Terrorismo",$H$54="Corrupción en Trámites, OPAs y Consultas de Acceso a la Información Pública"),'6.Valoración Control Corrupción'!J56,"No Aplica"))</f>
        <v/>
      </c>
      <c r="X56" s="66" t="str">
        <f>IF($H$54="","",
IF(OR($H$54="Corrupción",$H$54="Lavado de Activos",$H$54="Financiación del Terrorismo",$H$54="Trámites, OPAs y Consultas de Acceso a la Información Pública"),"No Aplica",'5. Valoración de Controles'!I56))</f>
        <v/>
      </c>
      <c r="Y56" s="66" t="str">
        <f>IF($H$54="","",
IF(OR($H$54="Corrupción",$H$54="Lavado de Activos",$H$54="Financiación del Terrorismo",$H$54="Trámites, OPAs y Consultas de Acceso a la Información Pública"),"No Aplica",'5. Valoración de Controles'!J56))</f>
        <v/>
      </c>
      <c r="Z56" s="66" t="str">
        <f>IF($H$54="","",
IF(OR($H$54="Corrupción",$H$54="Lavado de Activos",$H$54="Financiación del Terrorismo",$H$54="Trámites, OPAs y Consultas de Acceso a la Información Pública"),"No Aplica",'5. Valoración de Controles'!K56))</f>
        <v/>
      </c>
      <c r="AA56" s="66" t="str">
        <f>IF($H$54="","",
IF(OR($H$54="Corrupción",$H$54="Lavado de Activos",$H$54="Financiación del Terrorismo",$H$54="Trámites, OPAs y Consultas de Acceso a la Información Pública"),"No Aplica",'5. Valoración de Controles'!L56))</f>
        <v/>
      </c>
      <c r="AB56" s="66" t="str">
        <f>IF($H$54="","",
IF(OR($H$54="Corrupción",$H$54="Lavado de Activos",$H$54="Financiación del Terrorismo",$H$54="Trámites, OPAs y Consultas de Acceso a la Información Pública"),"No Aplica",'5. Valoración de Controles'!M56))</f>
        <v/>
      </c>
      <c r="AC56" s="66" t="str">
        <f>IF($H$54="","",
IF(OR($H$54="Corrupción",$H$54="Lavado de Activos",$H$54="Financiación del Terrorismo",$H$54="Trámites, OPAs y Consultas de Acceso a la Información Pública"),"No Aplica",'5. Valoración de Controles'!N56))</f>
        <v/>
      </c>
      <c r="AD56" s="66" t="str">
        <f>IF($H$54="","",
IF(OR($H$54="Corrupción",$H$54="Lavado de Activos",$H$54="Financiación del Terrorismo",$H$54="Trámites, OPAs y Consultas de Acceso a la Información Pública"),"No Aplica",'5. Valoración de Controles'!O56))</f>
        <v/>
      </c>
      <c r="AE56" s="66" t="str">
        <f>IF($H$54="","",
IF(OR($H$54="Corrupción",$H$54="Lavado de Activos",$H$54="Financiación del Terrorismo",$H$54="Trámites, OPAs y Consultas de Acceso a la Información Pública"),"No Aplica",'5. Valoración de Controles'!P56))</f>
        <v/>
      </c>
      <c r="AF56" s="66" t="str">
        <f>IF($H$54="","",
IF(OR($H$54="Corrupción",$H$54="Lavado de Activos",$H$54="Financiación del Terrorismo",$H$54="Trámites, OPAs y Consultas de Acceso a la Información Pública"),"No Aplica",'5. Valoración de Controles'!Q56))</f>
        <v/>
      </c>
      <c r="AG56" s="73" t="str">
        <f>IF($H$54="","",
IF(OR($H$54="Corrupción",$H$54="Lavado de Activos",$H$54="Financiación del Terrorismo",$H$54="Corrupción en Trámites, OPAs y Consultas de Acceso a la Información Pública"),"No Aplica",'5. Valoración de Controles'!R56))</f>
        <v/>
      </c>
      <c r="AH56" s="109"/>
      <c r="AI56" s="177"/>
      <c r="AJ56" s="109"/>
      <c r="AK56" s="177"/>
      <c r="AL56" s="111"/>
      <c r="AM56" s="112"/>
      <c r="AN56" s="178"/>
      <c r="AO56" s="180"/>
      <c r="AP56" s="182"/>
      <c r="AQ56" s="184"/>
      <c r="AR56" s="182"/>
    </row>
    <row r="57" spans="1:73" ht="31.5" customHeight="1" x14ac:dyDescent="0.3">
      <c r="A57" s="113">
        <v>17</v>
      </c>
      <c r="B57" s="114" t="str">
        <f>'2. Identificación del Riesgo'!B57:B59</f>
        <v/>
      </c>
      <c r="C57" s="114" t="str">
        <f>IF('2. Identificación del Riesgo'!C57:C59="","",'2. Identificación del Riesgo'!C57:C59)</f>
        <v/>
      </c>
      <c r="D57" s="114" t="str">
        <f>IF('2. Identificación del Riesgo'!D57:D59="","",'2. Identificación del Riesgo'!D57:D59)</f>
        <v/>
      </c>
      <c r="E57" s="114" t="str">
        <f>IF('2. Identificación del Riesgo'!E57:E59="","",'2. Identificación del Riesgo'!E57:E59)</f>
        <v/>
      </c>
      <c r="F57" s="114" t="str">
        <f>IF('2. Identificación del Riesgo'!F57:F59="","",'2. Identificación del Riesgo'!F57:F59)</f>
        <v/>
      </c>
      <c r="G57" s="114" t="str">
        <f>IF('2. Identificación del Riesgo'!G57:G59="","",'2. Identificación del Riesgo'!G57:G59)</f>
        <v/>
      </c>
      <c r="H57" s="114" t="str">
        <f>IF('2. Identificación del Riesgo'!H57:H59="","",'2. Identificación del Riesgo'!H57:H59)</f>
        <v/>
      </c>
      <c r="I57" s="114" t="str">
        <f>IF('2. Identificación del Riesgo'!I57:I59="","",'2. Identificación del Riesgo'!I57:I59)</f>
        <v/>
      </c>
      <c r="J57" s="114" t="str">
        <f>IF('2. Identificación del Riesgo'!J57:J59="","",'2. Identificación del Riesgo'!J57:J59)</f>
        <v/>
      </c>
      <c r="K57" s="109" t="str">
        <f>'2. Identificación del Riesgo'!K57:K59</f>
        <v/>
      </c>
      <c r="L57" s="110" t="str">
        <f>'2. Identificación del Riesgo'!L57:L59</f>
        <v/>
      </c>
      <c r="M57" s="114" t="str">
        <f>IF(OR('2. Identificación del Riesgo'!H57:H59="Corrupción",'2. Identificación del Riesgo'!H57:H59="Lavado de Activos",'2. Identificación del Riesgo'!H57:H59="Financiación del Terrorismo",'2. Identificación del Riesgo'!H57:H59="Corrupción en Trámites, OPAs y Consultas de Acceso a la Información Pública"),"No Aplica",
IF('2. Identificación del Riesgo'!M57:M59="","",'2. Identificación del Riesgo'!M57:M59))</f>
        <v/>
      </c>
      <c r="N57" s="109" t="str">
        <f>'2. Identificación del Riesgo'!N57:N59</f>
        <v/>
      </c>
      <c r="O57" s="110" t="str">
        <f>'2. Identificación del Riesgo'!O57:O59</f>
        <v/>
      </c>
      <c r="P57" s="111" t="str">
        <f>'2. Identificación del Riesgo'!P57:P59</f>
        <v/>
      </c>
      <c r="Q57" s="72" t="str">
        <f>IF($H$57="","",
IF(OR($H$57="Corrupción",$H$57="Lavado de Activos",$H$57="Financiación del Terrorismo",$H$57="Corrupción en Trámites, OPAs y Consultas de Acceso a la Información Pública"),"No Aplica",'5. Valoración de Controles'!H57))</f>
        <v/>
      </c>
      <c r="R57" s="72" t="str">
        <f>IF($H$57="","",
IF(OR($H$57="Corrupción",$H$57="Lavado de Activos",$H$57="Financiación del Terrorismo",$H$57="Corrupción en Trámites, OPAs y Consultas de Acceso a la Información Pública"),'6.Valoración Control Corrupción'!E57,"No Aplica"))</f>
        <v/>
      </c>
      <c r="S57" s="72" t="str">
        <f>IF($H$57="","",
IF(OR($H$57="Corrupción",$H$57="Lavado de Activos",$H$57="Financiación del Terrorismo",$H$57="Corrupción en Trámites, OPAs y Consultas de Acceso a la Información Pública"),'6.Valoración Control Corrupción'!F57,"No Aplica"))</f>
        <v/>
      </c>
      <c r="T57" s="72" t="str">
        <f>IF($H$57="","",
IF(OR($H$57="Corrupción",$H$57="Lavado de Activos",$H$57="Financiación del Terrorismo",$H$57="Corrupción en Trámites, OPAs y Consultas de Acceso a la Información Pública"),'6.Valoración Control Corrupción'!G57,"No Aplica"))</f>
        <v/>
      </c>
      <c r="U57" s="72" t="str">
        <f>IF($H$57="","",
IF(OR($H$57="Corrupción",$H$57="Lavado de Activos",$H$57="Financiación del Terrorismo",$H$57="Corrupción en Trámites, OPAs y Consultas de Acceso a la Información Pública"),'6.Valoración Control Corrupción'!H57,"No Aplica"))</f>
        <v/>
      </c>
      <c r="V57" s="72" t="str">
        <f>IF($H$57="","",
IF(OR($H$57="Corrupción",$H$57="Lavado de Activos",$H$57="Financiación del Terrorismo",$H$57="Corrupción en Trámites, OPAs y Consultas de Acceso a la Información Pública"),'6.Valoración Control Corrupción'!I57,"No Aplica"))</f>
        <v/>
      </c>
      <c r="W57" s="72" t="str">
        <f>IF($H$57="","",
IF(OR($H$57="Corrupción",$H$57="Lavado de Activos",$H$57="Financiación del Terrorismo",$H$57="Corrupción en Trámites, OPAs y Consultas de Acceso a la Información Pública"),'6.Valoración Control Corrupción'!J57,"No Aplica"))</f>
        <v/>
      </c>
      <c r="X57" s="65" t="str">
        <f>IF($H$57="","",
IF(OR($H$57="Corrupción",$H$57="Lavado de Activos",$H$57="Financiación del Terrorismo",$H$57="Trámites, OPAs y Consultas de Acceso a la Información Pública"),"No Aplica",'5. Valoración de Controles'!I57))</f>
        <v/>
      </c>
      <c r="Y57" s="66" t="str">
        <f>IF($H$57="","",
IF(OR($H$57="Corrupción",$H$57="Lavado de Activos",$H$57="Financiación del Terrorismo",$H$57="Trámites, OPAs y Consultas de Acceso a la Información Pública"),"No Aplica",'5. Valoración de Controles'!J57))</f>
        <v/>
      </c>
      <c r="Z57" s="66" t="str">
        <f>IF($H$57="","",
IF(OR($H$57="Corrupción",$H$57="Lavado de Activos",$H$57="Financiación del Terrorismo",$H$57="Trámites, OPAs y Consultas de Acceso a la Información Pública"),"No Aplica",'5. Valoración de Controles'!K57))</f>
        <v/>
      </c>
      <c r="AA57" s="66" t="str">
        <f>IF($H$57="","",
IF(OR($H$57="Corrupción",$H$57="Lavado de Activos",$H$57="Financiación del Terrorismo",$H$57="Trámites, OPAs y Consultas de Acceso a la Información Pública"),"No Aplica",'5. Valoración de Controles'!L57))</f>
        <v/>
      </c>
      <c r="AB57" s="66" t="str">
        <f>IF($H$57="","",
IF(OR($H$57="Corrupción",$H$57="Lavado de Activos",$H$57="Financiación del Terrorismo",$H$57="Trámites, OPAs y Consultas de Acceso a la Información Pública"),"No Aplica",'5. Valoración de Controles'!M57))</f>
        <v/>
      </c>
      <c r="AC57" s="66" t="str">
        <f>IF($H$57="","",
IF(OR($H$57="Corrupción",$H$57="Lavado de Activos",$H$57="Financiación del Terrorismo",$H$57="Trámites, OPAs y Consultas de Acceso a la Información Pública"),"No Aplica",'5. Valoración de Controles'!N57))</f>
        <v/>
      </c>
      <c r="AD57" s="66" t="str">
        <f>IF($H$57="","",
IF(OR($H$57="Corrupción",$H$57="Lavado de Activos",$H$57="Financiación del Terrorismo",$H$57="Trámites, OPAs y Consultas de Acceso a la Información Pública"),"No Aplica",'5. Valoración de Controles'!O57))</f>
        <v/>
      </c>
      <c r="AE57" s="66" t="str">
        <f>IF($H$57="","",
IF(OR($H$57="Corrupción",$H$57="Lavado de Activos",$H$57="Financiación del Terrorismo",$H$57="Trámites, OPAs y Consultas de Acceso a la Información Pública"),"No Aplica",'5. Valoración de Controles'!P57))</f>
        <v/>
      </c>
      <c r="AF57" s="66" t="str">
        <f>IF($H$57="","",
IF(OR($H$57="Corrupción",$H$57="Lavado de Activos",$H$57="Financiación del Terrorismo",$H$57="Trámites, OPAs y Consultas de Acceso a la Información Pública"),"No Aplica",'5. Valoración de Controles'!Q57))</f>
        <v/>
      </c>
      <c r="AG57" s="73" t="str">
        <f>IF($H$57="","",
IF(OR($H$57="Corrupción",$H$57="Lavado de Activos",$H$57="Financiación del Terrorismo",$H$57="Corrupción en Trámites, OPAs y Consultas de Acceso a la Información Pública"),"No Aplica",'5. Valoración de Controles'!R57))</f>
        <v/>
      </c>
      <c r="AH57" s="109" t="str">
        <f>IF(H57="","",
IF(OR(H57="Corrupción",H57="Lavado de Activos",H57="Financiación del Terrorismo",H57="Corrupción en Trámites, OPAs y Consultas de Acceso a la Información Pública"),'6.Valoración Control Corrupción'!AB57:AB59,
IF(OR(H57&lt;&gt;"Corrupción",H57&lt;&gt;"Lavado de Activos",H57&lt;&gt;"Financiación del Terrorismo",H57&lt;&gt;"Corrupción en Trámites, OPAs y Consultas de Acceso a la Información Pública"),IF(AI57="","",
IF(AND(AI57&gt;0,AI57&lt;0.4),"Muy Baja",
IF(AND(AI57&gt;=0.4,AI57&lt;0.6),"Baja",
IF(AND(AI57&gt;=0.6,AI57&lt;0.8),"Media",
IF(AND(AI57&gt;=0.8,AI57&lt;1),"Alta",
IF(AI57&gt;=1,"Muy Alta","")))))))))</f>
        <v/>
      </c>
      <c r="AI57" s="176" t="str">
        <f>IF(H57="","",
IF(OR(H57="Corrupción",H57="Lavado de Activos",H57="Financiación del Terrorismo",H57="Corrupción en Trámites, OPAs y Consultas de Acceso a la Información Pública"),"No aplica",
IF(OR(H57&lt;&gt;"Corrupción",H57&lt;&gt;"Lavado de Activos",H57&lt;&gt;"Financiación del Terrorismo",H57&lt;&gt;"Corrupción en Trámites, OPAs y Consultas de Acceso a la Información Pública"),
IF('5. Valoración de Controles'!U59&gt;0,'5. Valoración de Controles'!U59,
IF('5. Valoración de Controles'!U58&gt;0,'5. Valoración de Controles'!U58,
IF('5. Valoración de Controles'!U57&gt;0,'5. Valoración de Controles'!U57,L57))))))</f>
        <v/>
      </c>
      <c r="AJ57" s="109" t="str">
        <f>IF(H57="","",
IF(OR(H57="Corrupción",H57="Lavado de Activos",H57="Financiación del Terrorismo",H57="Corrupción en Trámites, OPAs y Consultas de Acceso a la Información Pública"),'3. Impacto Riesgo de Corrupción'!Z57:Z59,
IF(OR(H57&lt;&gt;"Corrupción",H57&lt;&gt;"Lavado de Activos",H57&lt;&gt;"Financiación del Terrorismo",H57&lt;&gt;"Corrupción en Trámites, OPAs y Consultas de Acceso a la Información Pública"),
IF(AK57="","",
IF(AND(AK57&gt;0,AK57&lt;0.4),"Leve",
IF(AND(AK57&gt;=0.4,AK57&lt;0.6),"Menor",
IF(AND(AK57&gt;=0.6,AK57&lt;0.8),"Moderado",
IF(AND(AK57&gt;=0.8,AK57&lt;1),"Mayor",
IF(AK57&gt;=1,"Catastrófico","")))))))))</f>
        <v/>
      </c>
      <c r="AK57" s="176" t="str">
        <f>IF(H57="","",
IF(OR(H57="Corrupción",H57="Lavado de Activos",H57="Financiación del Terrorismo",H57="Corrupción en Trámites, OPAs y Consultas de Acceso a la Información Pública"),"No aplica",
IF(OR(H57&lt;&gt;"Corrupción",H57&lt;&gt;"Lavado de Activos",H57&lt;&gt;"Financiación del Terrorismo",H57&lt;&gt;"Corrupción en Trámites, OPAs y Consultas de Acceso a la Información Pública"),
IF('5. Valoración de Controles'!V59&gt;0,'5. Valoración de Controles'!V59,
IF('5. Valoración de Controles'!V58&gt;0,'5. Valoración de Controles'!V58,
IF('5. Valoración de Controles'!V57&gt;0,'5. Valoración de Controles'!V57,O57))))))</f>
        <v/>
      </c>
      <c r="AL57" s="111" t="str">
        <f t="shared" ref="AL57" si="45">IF(AND(AH57="Muy Alta",OR(AJ57="Leve",AJ57="Menor",AJ57="Moderado",AJ57="Mayor")),"Alto",
IF(AND(AH57="Alta",OR(AJ57="Leve",AJ57="Menor")),"Moderado",
IF(AND(AH57="Alta",OR(AJ57="Moderado",AJ57="Mayor")),"Alto",
IF(AND(AH57="Media",OR(AJ57="Leve",AJ57="Menor",AJ57="Moderado")),"Moderado",
IF(AND(AH57="Media",OR(AJ57="Mayor")),"Alto",
IF(AND(AH57="Baja",OR(AJ57="Leve")),"Bajo",
IF(AND(OR(AH57="Baja",AH57="Improbable"),OR(AJ57="Menor",AJ57="Moderado")),"Moderado",
IF(AND(OR(AH57="Baja",AH57="Improbable"),AJ57="Mayor"),"Alto",
IF(AND(AH57="Muy Baja",OR(AJ57="Leve",AJ57="Menor")),"Bajo",
IF(AND(OR(AH57="Muy Baja",AH57="Rara vez"),OR(AJ57="Moderado")),"Moderado",
IF(AND(OR(AH57="Muy Baja",AH57="Rara vez"),AJ57="Mayor"),"Alto",
IF(AND(OR(AH57="Casi seguro",AH57="Probable",AH57="Posible"),AJ57="Mayor"),"Extremo",
IF(AND(AH57="Casi seguro",AJ57="Moderado"),"Extremo",
IF(AND(OR(AH57="Probable",AH57="Posible"),OR(AJ57="Moderado")),"Alto",
IF(AJ57="Catastrófico","Extremo","")))))))))))))))</f>
        <v/>
      </c>
      <c r="AM57" s="112"/>
      <c r="AN57" s="156" t="str">
        <f t="shared" ref="AN57" si="46">IF(AM57="Reducir (Mitigar)","Debe establecer el plan de acción a implementar para mitigar el nivel del riesgo",
IF(AM57="Reducir (Transferir)","No amerita plan de acción. Debe tercerizar la actividad que genera este riesgo o adquirir polizas para evitar responsabilidad economica, sin embargo mantiene la responsabilidad reputacional",
IF(AM57="Aceptar","No amerita plan de acción. Asuma las consecuencias de la materialización del riesgo",
IF(AM57="Evitar","No amerita plan de acción. No ejecute la actividad que genera el riesgo",
IF(AM57="Reducir","Debe establecer el plan de acción a implementar para mitigar el nivel del riesgo",
IF(AM57="Compartir","No amerita plan de acción. Comparta el riesgo con una parte interesada que pueda gestionarlo con mas eficacia",""))))))</f>
        <v/>
      </c>
      <c r="AO57" s="179"/>
      <c r="AP57" s="181"/>
      <c r="AQ57" s="183" t="str">
        <f t="shared" ref="AQ57" si="47">IF(AO57="","","∑ Peso porcentual de cada acción definida")</f>
        <v/>
      </c>
      <c r="AR57" s="115"/>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row>
    <row r="58" spans="1:73" ht="31.5" customHeight="1" x14ac:dyDescent="0.3">
      <c r="A58" s="113"/>
      <c r="B58" s="114"/>
      <c r="C58" s="114"/>
      <c r="D58" s="114"/>
      <c r="E58" s="114"/>
      <c r="F58" s="114"/>
      <c r="G58" s="114"/>
      <c r="H58" s="114"/>
      <c r="I58" s="114"/>
      <c r="J58" s="114"/>
      <c r="K58" s="109"/>
      <c r="L58" s="110"/>
      <c r="M58" s="114"/>
      <c r="N58" s="109"/>
      <c r="O58" s="110"/>
      <c r="P58" s="111"/>
      <c r="Q58" s="72" t="str">
        <f>IF($H$57="","",
IF(OR($H$57="Corrupción",$H$57="Lavado de Activos",$H$57="Financiación del Terrorismo",$H$57="Corrupción en Trámites, OPAs y Consultas de Acceso a la Información Pública"),"No Aplica",'5. Valoración de Controles'!H58))</f>
        <v/>
      </c>
      <c r="R58" s="72" t="str">
        <f>IF($H$57="","",
IF(OR($H$57="Corrupción",$H$57="Lavado de Activos",$H$57="Financiación del Terrorismo",$H$57="Corrupción en Trámites, OPAs y Consultas de Acceso a la Información Pública"),'6.Valoración Control Corrupción'!E58,"No Aplica"))</f>
        <v/>
      </c>
      <c r="S58" s="72" t="str">
        <f>IF($H$57="","",
IF(OR($H$57="Corrupción",$H$57="Lavado de Activos",$H$57="Financiación del Terrorismo",$H$57="Corrupción en Trámites, OPAs y Consultas de Acceso a la Información Pública"),'6.Valoración Control Corrupción'!F58,"No Aplica"))</f>
        <v/>
      </c>
      <c r="T58" s="72" t="str">
        <f>IF($H$57="","",
IF(OR($H$57="Corrupción",$H$57="Lavado de Activos",$H$57="Financiación del Terrorismo",$H$57="Corrupción en Trámites, OPAs y Consultas de Acceso a la Información Pública"),'6.Valoración Control Corrupción'!G58,"No Aplica"))</f>
        <v/>
      </c>
      <c r="U58" s="72" t="str">
        <f>IF($H$57="","",
IF(OR($H$57="Corrupción",$H$57="Lavado de Activos",$H$57="Financiación del Terrorismo",$H$57="Corrupción en Trámites, OPAs y Consultas de Acceso a la Información Pública"),'6.Valoración Control Corrupción'!H58,"No Aplica"))</f>
        <v/>
      </c>
      <c r="V58" s="72" t="str">
        <f>IF($H$57="","",
IF(OR($H$57="Corrupción",$H$57="Lavado de Activos",$H$57="Financiación del Terrorismo",$H$57="Corrupción en Trámites, OPAs y Consultas de Acceso a la Información Pública"),'6.Valoración Control Corrupción'!I58,"No Aplica"))</f>
        <v/>
      </c>
      <c r="W58" s="72" t="str">
        <f>IF($H$57="","",
IF(OR($H$57="Corrupción",$H$57="Lavado de Activos",$H$57="Financiación del Terrorismo",$H$57="Corrupción en Trámites, OPAs y Consultas de Acceso a la Información Pública"),'6.Valoración Control Corrupción'!J58,"No Aplica"))</f>
        <v/>
      </c>
      <c r="X58" s="66" t="str">
        <f>IF($H$57="","",
IF(OR($H$57="Corrupción",$H$57="Lavado de Activos",$H$57="Financiación del Terrorismo",$H$57="Trámites, OPAs y Consultas de Acceso a la Información Pública"),"No Aplica",'5. Valoración de Controles'!I58))</f>
        <v/>
      </c>
      <c r="Y58" s="66" t="str">
        <f>IF($H$57="","",
IF(OR($H$57="Corrupción",$H$57="Lavado de Activos",$H$57="Financiación del Terrorismo",$H$57="Trámites, OPAs y Consultas de Acceso a la Información Pública"),"No Aplica",'5. Valoración de Controles'!J58))</f>
        <v/>
      </c>
      <c r="Z58" s="66" t="str">
        <f>IF($H$57="","",
IF(OR($H$57="Corrupción",$H$57="Lavado de Activos",$H$57="Financiación del Terrorismo",$H$57="Trámites, OPAs y Consultas de Acceso a la Información Pública"),"No Aplica",'5. Valoración de Controles'!K58))</f>
        <v/>
      </c>
      <c r="AA58" s="66" t="str">
        <f>IF($H$57="","",
IF(OR($H$57="Corrupción",$H$57="Lavado de Activos",$H$57="Financiación del Terrorismo",$H$57="Trámites, OPAs y Consultas de Acceso a la Información Pública"),"No Aplica",'5. Valoración de Controles'!L58))</f>
        <v/>
      </c>
      <c r="AB58" s="66" t="str">
        <f>IF($H$57="","",
IF(OR($H$57="Corrupción",$H$57="Lavado de Activos",$H$57="Financiación del Terrorismo",$H$57="Trámites, OPAs y Consultas de Acceso a la Información Pública"),"No Aplica",'5. Valoración de Controles'!M58))</f>
        <v/>
      </c>
      <c r="AC58" s="66" t="str">
        <f>IF($H$57="","",
IF(OR($H$57="Corrupción",$H$57="Lavado de Activos",$H$57="Financiación del Terrorismo",$H$57="Trámites, OPAs y Consultas de Acceso a la Información Pública"),"No Aplica",'5. Valoración de Controles'!N58))</f>
        <v/>
      </c>
      <c r="AD58" s="66" t="str">
        <f>IF($H$57="","",
IF(OR($H$57="Corrupción",$H$57="Lavado de Activos",$H$57="Financiación del Terrorismo",$H$57="Trámites, OPAs y Consultas de Acceso a la Información Pública"),"No Aplica",'5. Valoración de Controles'!O58))</f>
        <v/>
      </c>
      <c r="AE58" s="66" t="str">
        <f>IF($H$57="","",
IF(OR($H$57="Corrupción",$H$57="Lavado de Activos",$H$57="Financiación del Terrorismo",$H$57="Trámites, OPAs y Consultas de Acceso a la Información Pública"),"No Aplica",'5. Valoración de Controles'!P58))</f>
        <v/>
      </c>
      <c r="AF58" s="66" t="str">
        <f>IF($H$57="","",
IF(OR($H$57="Corrupción",$H$57="Lavado de Activos",$H$57="Financiación del Terrorismo",$H$57="Trámites, OPAs y Consultas de Acceso a la Información Pública"),"No Aplica",'5. Valoración de Controles'!Q58))</f>
        <v/>
      </c>
      <c r="AG58" s="73" t="str">
        <f>IF($H$57="","",
IF(OR($H$57="Corrupción",$H$57="Lavado de Activos",$H$57="Financiación del Terrorismo",$H$57="Corrupción en Trámites, OPAs y Consultas de Acceso a la Información Pública"),"No Aplica",'5. Valoración de Controles'!R58))</f>
        <v/>
      </c>
      <c r="AH58" s="109"/>
      <c r="AI58" s="177"/>
      <c r="AJ58" s="109"/>
      <c r="AK58" s="177"/>
      <c r="AL58" s="111"/>
      <c r="AM58" s="112"/>
      <c r="AN58" s="178"/>
      <c r="AO58" s="180"/>
      <c r="AP58" s="182"/>
      <c r="AQ58" s="184"/>
      <c r="AR58" s="182"/>
    </row>
    <row r="59" spans="1:73" ht="31.5" customHeight="1" x14ac:dyDescent="0.3">
      <c r="A59" s="113"/>
      <c r="B59" s="114"/>
      <c r="C59" s="114"/>
      <c r="D59" s="114"/>
      <c r="E59" s="114"/>
      <c r="F59" s="114"/>
      <c r="G59" s="114"/>
      <c r="H59" s="114"/>
      <c r="I59" s="114"/>
      <c r="J59" s="114"/>
      <c r="K59" s="109"/>
      <c r="L59" s="110"/>
      <c r="M59" s="114"/>
      <c r="N59" s="109"/>
      <c r="O59" s="110"/>
      <c r="P59" s="111"/>
      <c r="Q59" s="72" t="str">
        <f>IF($H$57="","",
IF(OR($H$57="Corrupción",$H$57="Lavado de Activos",$H$57="Financiación del Terrorismo",$H$57="Corrupción en Trámites, OPAs y Consultas de Acceso a la Información Pública"),"No Aplica",'5. Valoración de Controles'!H59))</f>
        <v/>
      </c>
      <c r="R59" s="72" t="str">
        <f>IF($H$57="","",
IF(OR($H$57="Corrupción",$H$57="Lavado de Activos",$H$57="Financiación del Terrorismo",$H$57="Corrupción en Trámites, OPAs y Consultas de Acceso a la Información Pública"),'6.Valoración Control Corrupción'!E59,"No Aplica"))</f>
        <v/>
      </c>
      <c r="S59" s="72" t="str">
        <f>IF($H$57="","",
IF(OR($H$57="Corrupción",$H$57="Lavado de Activos",$H$57="Financiación del Terrorismo",$H$57="Corrupción en Trámites, OPAs y Consultas de Acceso a la Información Pública"),'6.Valoración Control Corrupción'!F59,"No Aplica"))</f>
        <v/>
      </c>
      <c r="T59" s="72" t="str">
        <f>IF($H$57="","",
IF(OR($H$57="Corrupción",$H$57="Lavado de Activos",$H$57="Financiación del Terrorismo",$H$57="Corrupción en Trámites, OPAs y Consultas de Acceso a la Información Pública"),'6.Valoración Control Corrupción'!G59,"No Aplica"))</f>
        <v/>
      </c>
      <c r="U59" s="72" t="str">
        <f>IF($H$57="","",
IF(OR($H$57="Corrupción",$H$57="Lavado de Activos",$H$57="Financiación del Terrorismo",$H$57="Corrupción en Trámites, OPAs y Consultas de Acceso a la Información Pública"),'6.Valoración Control Corrupción'!H59,"No Aplica"))</f>
        <v/>
      </c>
      <c r="V59" s="72" t="str">
        <f>IF($H$57="","",
IF(OR($H$57="Corrupción",$H$57="Lavado de Activos",$H$57="Financiación del Terrorismo",$H$57="Corrupción en Trámites, OPAs y Consultas de Acceso a la Información Pública"),'6.Valoración Control Corrupción'!I59,"No Aplica"))</f>
        <v/>
      </c>
      <c r="W59" s="72" t="str">
        <f>IF($H$57="","",
IF(OR($H$57="Corrupción",$H$57="Lavado de Activos",$H$57="Financiación del Terrorismo",$H$57="Corrupción en Trámites, OPAs y Consultas de Acceso a la Información Pública"),'6.Valoración Control Corrupción'!J59,"No Aplica"))</f>
        <v/>
      </c>
      <c r="X59" s="66" t="str">
        <f>IF($H$57="","",
IF(OR($H$57="Corrupción",$H$57="Lavado de Activos",$H$57="Financiación del Terrorismo",$H$57="Trámites, OPAs y Consultas de Acceso a la Información Pública"),"No Aplica",'5. Valoración de Controles'!I59))</f>
        <v/>
      </c>
      <c r="Y59" s="66" t="str">
        <f>IF($H$57="","",
IF(OR($H$57="Corrupción",$H$57="Lavado de Activos",$H$57="Financiación del Terrorismo",$H$57="Trámites, OPAs y Consultas de Acceso a la Información Pública"),"No Aplica",'5. Valoración de Controles'!J59))</f>
        <v/>
      </c>
      <c r="Z59" s="66" t="str">
        <f>IF($H$57="","",
IF(OR($H$57="Corrupción",$H$57="Lavado de Activos",$H$57="Financiación del Terrorismo",$H$57="Trámites, OPAs y Consultas de Acceso a la Información Pública"),"No Aplica",'5. Valoración de Controles'!K59))</f>
        <v/>
      </c>
      <c r="AA59" s="66" t="str">
        <f>IF($H$57="","",
IF(OR($H$57="Corrupción",$H$57="Lavado de Activos",$H$57="Financiación del Terrorismo",$H$57="Trámites, OPAs y Consultas de Acceso a la Información Pública"),"No Aplica",'5. Valoración de Controles'!L59))</f>
        <v/>
      </c>
      <c r="AB59" s="66" t="str">
        <f>IF($H$57="","",
IF(OR($H$57="Corrupción",$H$57="Lavado de Activos",$H$57="Financiación del Terrorismo",$H$57="Trámites, OPAs y Consultas de Acceso a la Información Pública"),"No Aplica",'5. Valoración de Controles'!M59))</f>
        <v/>
      </c>
      <c r="AC59" s="66" t="str">
        <f>IF($H$57="","",
IF(OR($H$57="Corrupción",$H$57="Lavado de Activos",$H$57="Financiación del Terrorismo",$H$57="Trámites, OPAs y Consultas de Acceso a la Información Pública"),"No Aplica",'5. Valoración de Controles'!N59))</f>
        <v/>
      </c>
      <c r="AD59" s="66" t="str">
        <f>IF($H$57="","",
IF(OR($H$57="Corrupción",$H$57="Lavado de Activos",$H$57="Financiación del Terrorismo",$H$57="Trámites, OPAs y Consultas de Acceso a la Información Pública"),"No Aplica",'5. Valoración de Controles'!O59))</f>
        <v/>
      </c>
      <c r="AE59" s="66" t="str">
        <f>IF($H$57="","",
IF(OR($H$57="Corrupción",$H$57="Lavado de Activos",$H$57="Financiación del Terrorismo",$H$57="Trámites, OPAs y Consultas de Acceso a la Información Pública"),"No Aplica",'5. Valoración de Controles'!P59))</f>
        <v/>
      </c>
      <c r="AF59" s="66" t="str">
        <f>IF($H$57="","",
IF(OR($H$57="Corrupción",$H$57="Lavado de Activos",$H$57="Financiación del Terrorismo",$H$57="Trámites, OPAs y Consultas de Acceso a la Información Pública"),"No Aplica",'5. Valoración de Controles'!Q59))</f>
        <v/>
      </c>
      <c r="AG59" s="73" t="str">
        <f>IF($H$57="","",
IF(OR($H$57="Corrupción",$H$57="Lavado de Activos",$H$57="Financiación del Terrorismo",$H$57="Corrupción en Trámites, OPAs y Consultas de Acceso a la Información Pública"),"No Aplica",'5. Valoración de Controles'!R59))</f>
        <v/>
      </c>
      <c r="AH59" s="109"/>
      <c r="AI59" s="177"/>
      <c r="AJ59" s="109"/>
      <c r="AK59" s="177"/>
      <c r="AL59" s="111"/>
      <c r="AM59" s="112"/>
      <c r="AN59" s="178"/>
      <c r="AO59" s="180"/>
      <c r="AP59" s="182"/>
      <c r="AQ59" s="184"/>
      <c r="AR59" s="182"/>
    </row>
    <row r="60" spans="1:73" ht="31.5" customHeight="1" x14ac:dyDescent="0.3">
      <c r="A60" s="113">
        <v>18</v>
      </c>
      <c r="B60" s="114" t="str">
        <f>'2. Identificación del Riesgo'!B60:B62</f>
        <v/>
      </c>
      <c r="C60" s="114" t="str">
        <f>IF('2. Identificación del Riesgo'!C60:C62="","",'2. Identificación del Riesgo'!C60:C62)</f>
        <v/>
      </c>
      <c r="D60" s="114" t="str">
        <f>IF('2. Identificación del Riesgo'!D60:D62="","",'2. Identificación del Riesgo'!D60:D62)</f>
        <v/>
      </c>
      <c r="E60" s="114" t="str">
        <f>IF('2. Identificación del Riesgo'!E60:E62="","",'2. Identificación del Riesgo'!E60:E62)</f>
        <v/>
      </c>
      <c r="F60" s="114" t="str">
        <f>IF('2. Identificación del Riesgo'!F60:F62="","",'2. Identificación del Riesgo'!F60:F62)</f>
        <v/>
      </c>
      <c r="G60" s="114" t="str">
        <f>IF('2. Identificación del Riesgo'!G60:G62="","",'2. Identificación del Riesgo'!G60:G62)</f>
        <v/>
      </c>
      <c r="H60" s="114" t="str">
        <f>IF('2. Identificación del Riesgo'!H60:H62="","",'2. Identificación del Riesgo'!H60:H62)</f>
        <v/>
      </c>
      <c r="I60" s="114" t="str">
        <f>IF('2. Identificación del Riesgo'!I60:I62="","",'2. Identificación del Riesgo'!I60:I62)</f>
        <v/>
      </c>
      <c r="J60" s="114" t="str">
        <f>IF('2. Identificación del Riesgo'!J60:J62="","",'2. Identificación del Riesgo'!J60:J62)</f>
        <v/>
      </c>
      <c r="K60" s="109" t="str">
        <f>'2. Identificación del Riesgo'!K60:K62</f>
        <v/>
      </c>
      <c r="L60" s="110" t="str">
        <f>'2. Identificación del Riesgo'!L60:L62</f>
        <v/>
      </c>
      <c r="M60" s="114" t="str">
        <f>IF(OR('2. Identificación del Riesgo'!H60:H62="Corrupción",'2. Identificación del Riesgo'!H60:H62="Lavado de Activos",'2. Identificación del Riesgo'!H60:H62="Financiación del Terrorismo",'2. Identificación del Riesgo'!H60:H62="Corrupción en Trámites, OPAs y Consultas de Acceso a la Información Pública"),"No Aplica",
IF('2. Identificación del Riesgo'!M60:M62="","",'2. Identificación del Riesgo'!M60:M62))</f>
        <v/>
      </c>
      <c r="N60" s="109" t="str">
        <f>'2. Identificación del Riesgo'!N60:N62</f>
        <v/>
      </c>
      <c r="O60" s="110" t="str">
        <f>'2. Identificación del Riesgo'!O60:O62</f>
        <v/>
      </c>
      <c r="P60" s="111" t="str">
        <f>'2. Identificación del Riesgo'!P60:P62</f>
        <v/>
      </c>
      <c r="Q60" s="72" t="str">
        <f>IF($H$60="","",
IF(OR($H$60="Corrupción",$H$60="Lavado de Activos",$H$60="Financiación del Terrorismo",$H$60="Corrupción en Trámites, OPAs y Consultas de Acceso a la Información Pública"),"No Aplica",'5. Valoración de Controles'!H60))</f>
        <v/>
      </c>
      <c r="R60" s="72" t="str">
        <f>IF($H$60="","",
IF(OR($H$60="Corrupción",$H$60="Lavado de Activos",$H$60="Financiación del Terrorismo",$H$60="Corrupción en Trámites, OPAs y Consultas de Acceso a la Información Pública"),'6.Valoración Control Corrupción'!E60,"No Aplica"))</f>
        <v/>
      </c>
      <c r="S60" s="72" t="str">
        <f>IF($H$60="","",
IF(OR($H$60="Corrupción",$H$60="Lavado de Activos",$H$60="Financiación del Terrorismo",$H$60="Corrupción en Trámites, OPAs y Consultas de Acceso a la Información Pública"),'6.Valoración Control Corrupción'!F60,"No Aplica"))</f>
        <v/>
      </c>
      <c r="T60" s="72" t="str">
        <f>IF($H$60="","",
IF(OR($H$60="Corrupción",$H$60="Lavado de Activos",$H$60="Financiación del Terrorismo",$H$60="Corrupción en Trámites, OPAs y Consultas de Acceso a la Información Pública"),'6.Valoración Control Corrupción'!G60,"No Aplica"))</f>
        <v/>
      </c>
      <c r="U60" s="72" t="str">
        <f>IF($H$60="","",
IF(OR($H$60="Corrupción",$H$60="Lavado de Activos",$H$60="Financiación del Terrorismo",$H$60="Corrupción en Trámites, OPAs y Consultas de Acceso a la Información Pública"),'6.Valoración Control Corrupción'!H60,"No Aplica"))</f>
        <v/>
      </c>
      <c r="V60" s="72" t="str">
        <f>IF($H$60="","",
IF(OR($H$60="Corrupción",$H$60="Lavado de Activos",$H$60="Financiación del Terrorismo",$H$60="Corrupción en Trámites, OPAs y Consultas de Acceso a la Información Pública"),'6.Valoración Control Corrupción'!I60,"No Aplica"))</f>
        <v/>
      </c>
      <c r="W60" s="72" t="str">
        <f>IF($H$60="","",
IF(OR($H$60="Corrupción",$H$60="Lavado de Activos",$H$60="Financiación del Terrorismo",$H$60="Corrupción en Trámites, OPAs y Consultas de Acceso a la Información Pública"),'6.Valoración Control Corrupción'!J60,"No Aplica"))</f>
        <v/>
      </c>
      <c r="X60" s="65" t="str">
        <f>IF($H$60="","",
IF(OR($H$60="Corrupción",$H$60="Lavado de Activos",$H$60="Financiación del Terrorismo",$H$60="Trámites, OPAs y Consultas de Acceso a la Información Pública"),"No Aplica",'5. Valoración de Controles'!I60))</f>
        <v/>
      </c>
      <c r="Y60" s="66" t="str">
        <f>IF($H$60="","",
IF(OR($H$60="Corrupción",$H$60="Lavado de Activos",$H$60="Financiación del Terrorismo",$H$60="Trámites, OPAs y Consultas de Acceso a la Información Pública"),"No Aplica",'5. Valoración de Controles'!J60))</f>
        <v/>
      </c>
      <c r="Z60" s="66" t="str">
        <f>IF($H$60="","",
IF(OR($H$60="Corrupción",$H$60="Lavado de Activos",$H$60="Financiación del Terrorismo",$H$60="Trámites, OPAs y Consultas de Acceso a la Información Pública"),"No Aplica",'5. Valoración de Controles'!K60))</f>
        <v/>
      </c>
      <c r="AA60" s="66" t="str">
        <f>IF($H$60="","",
IF(OR($H$60="Corrupción",$H$60="Lavado de Activos",$H$60="Financiación del Terrorismo",$H$60="Trámites, OPAs y Consultas de Acceso a la Información Pública"),"No Aplica",'5. Valoración de Controles'!L60))</f>
        <v/>
      </c>
      <c r="AB60" s="66" t="str">
        <f>IF($H$60="","",
IF(OR($H$60="Corrupción",$H$60="Lavado de Activos",$H$60="Financiación del Terrorismo",$H$60="Trámites, OPAs y Consultas de Acceso a la Información Pública"),"No Aplica",'5. Valoración de Controles'!M60))</f>
        <v/>
      </c>
      <c r="AC60" s="66" t="str">
        <f>IF($H$60="","",
IF(OR($H$60="Corrupción",$H$60="Lavado de Activos",$H$60="Financiación del Terrorismo",$H$60="Trámites, OPAs y Consultas de Acceso a la Información Pública"),"No Aplica",'5. Valoración de Controles'!N60))</f>
        <v/>
      </c>
      <c r="AD60" s="66" t="str">
        <f>IF($H$60="","",
IF(OR($H$60="Corrupción",$H$60="Lavado de Activos",$H$60="Financiación del Terrorismo",$H$60="Trámites, OPAs y Consultas de Acceso a la Información Pública"),"No Aplica",'5. Valoración de Controles'!O60))</f>
        <v/>
      </c>
      <c r="AE60" s="66" t="str">
        <f>IF($H$60="","",
IF(OR($H$60="Corrupción",$H$60="Lavado de Activos",$H$60="Financiación del Terrorismo",$H$60="Trámites, OPAs y Consultas de Acceso a la Información Pública"),"No Aplica",'5. Valoración de Controles'!P60))</f>
        <v/>
      </c>
      <c r="AF60" s="66" t="str">
        <f>IF($H$60="","",
IF(OR($H$60="Corrupción",$H$60="Lavado de Activos",$H$60="Financiación del Terrorismo",$H$60="Trámites, OPAs y Consultas de Acceso a la Información Pública"),"No Aplica",'5. Valoración de Controles'!Q60))</f>
        <v/>
      </c>
      <c r="AG60" s="73" t="str">
        <f>IF($H$60="","",
IF(OR($H$60="Corrupción",$H$60="Lavado de Activos",$H$60="Financiación del Terrorismo",$H$60="Corrupción en Trámites, OPAs y Consultas de Acceso a la Información Pública"),"No Aplica",'5. Valoración de Controles'!R60))</f>
        <v/>
      </c>
      <c r="AH60" s="109" t="str">
        <f>IF(H60="","",
IF(OR(H60="Corrupción",H60="Lavado de Activos",H60="Financiación del Terrorismo",H60="Corrupción en Trámites, OPAs y Consultas de Acceso a la Información Pública"),'6.Valoración Control Corrupción'!AB60:AB62,
IF(OR(H60&lt;&gt;"Corrupción",H60&lt;&gt;"Lavado de Activos",H60&lt;&gt;"Financiación del Terrorismo",H60&lt;&gt;"Corrupción en Trámites, OPAs y Consultas de Acceso a la Información Pública"),IF(AI60="","",
IF(AND(AI60&gt;0,AI60&lt;0.4),"Muy Baja",
IF(AND(AI60&gt;=0.4,AI60&lt;0.6),"Baja",
IF(AND(AI60&gt;=0.6,AI60&lt;0.8),"Media",
IF(AND(AI60&gt;=0.8,AI60&lt;1),"Alta",
IF(AI60&gt;=1,"Muy Alta","")))))))))</f>
        <v/>
      </c>
      <c r="AI60" s="176" t="str">
        <f>IF(H60="","",
IF(OR(H60="Corrupción",H60="Lavado de Activos",H60="Financiación del Terrorismo",H60="Corrupción en Trámites, OPAs y Consultas de Acceso a la Información Pública"),"No aplica",
IF(OR(H60&lt;&gt;"Corrupción",H60&lt;&gt;"Lavado de Activos",H60&lt;&gt;"Financiación del Terrorismo",H60&lt;&gt;"Corrupción en Trámites, OPAs y Consultas de Acceso a la Información Pública"),
IF('5. Valoración de Controles'!U62&gt;0,'5. Valoración de Controles'!U62,
IF('5. Valoración de Controles'!U61&gt;0,'5. Valoración de Controles'!U61,
IF('5. Valoración de Controles'!U60&gt;0,'5. Valoración de Controles'!U60,L60))))))</f>
        <v/>
      </c>
      <c r="AJ60" s="109" t="str">
        <f>IF(H60="","",
IF(OR(H60="Corrupción",H60="Lavado de Activos",H60="Financiación del Terrorismo",H60="Corrupción en Trámites, OPAs y Consultas de Acceso a la Información Pública"),'3. Impacto Riesgo de Corrupción'!Z60:Z62,
IF(OR(H60&lt;&gt;"Corrupción",H60&lt;&gt;"Lavado de Activos",H60&lt;&gt;"Financiación del Terrorismo",H60&lt;&gt;"Corrupción en Trámites, OPAs y Consultas de Acceso a la Información Pública"),
IF(AK60="","",
IF(AND(AK60&gt;0,AK60&lt;0.4),"Leve",
IF(AND(AK60&gt;=0.4,AK60&lt;0.6),"Menor",
IF(AND(AK60&gt;=0.6,AK60&lt;0.8),"Moderado",
IF(AND(AK60&gt;=0.8,AK60&lt;1),"Mayor",
IF(AK60&gt;=1,"Catastrófico","")))))))))</f>
        <v/>
      </c>
      <c r="AK60" s="176" t="str">
        <f>IF(H60="","",
IF(OR(H60="Corrupción",H60="Lavado de Activos",H60="Financiación del Terrorismo",H60="Corrupción en Trámites, OPAs y Consultas de Acceso a la Información Pública"),"No aplica",
IF(OR(H60&lt;&gt;"Corrupción",H60&lt;&gt;"Lavado de Activos",H60&lt;&gt;"Financiación del Terrorismo",H60&lt;&gt;"Corrupción en Trámites, OPAs y Consultas de Acceso a la Información Pública"),
IF('5. Valoración de Controles'!V62&gt;0,'5. Valoración de Controles'!V62,
IF('5. Valoración de Controles'!V61&gt;0,'5. Valoración de Controles'!V61,
IF('5. Valoración de Controles'!V60&gt;0,'5. Valoración de Controles'!V60,O60))))))</f>
        <v/>
      </c>
      <c r="AL60" s="111" t="str">
        <f t="shared" ref="AL60" si="48">IF(AND(AH60="Muy Alta",OR(AJ60="Leve",AJ60="Menor",AJ60="Moderado",AJ60="Mayor")),"Alto",
IF(AND(AH60="Alta",OR(AJ60="Leve",AJ60="Menor")),"Moderado",
IF(AND(AH60="Alta",OR(AJ60="Moderado",AJ60="Mayor")),"Alto",
IF(AND(AH60="Media",OR(AJ60="Leve",AJ60="Menor",AJ60="Moderado")),"Moderado",
IF(AND(AH60="Media",OR(AJ60="Mayor")),"Alto",
IF(AND(AH60="Baja",OR(AJ60="Leve")),"Bajo",
IF(AND(OR(AH60="Baja",AH60="Improbable"),OR(AJ60="Menor",AJ60="Moderado")),"Moderado",
IF(AND(OR(AH60="Baja",AH60="Improbable"),AJ60="Mayor"),"Alto",
IF(AND(AH60="Muy Baja",OR(AJ60="Leve",AJ60="Menor")),"Bajo",
IF(AND(OR(AH60="Muy Baja",AH60="Rara vez"),OR(AJ60="Moderado")),"Moderado",
IF(AND(OR(AH60="Muy Baja",AH60="Rara vez"),AJ60="Mayor"),"Alto",
IF(AND(OR(AH60="Casi seguro",AH60="Probable",AH60="Posible"),AJ60="Mayor"),"Extremo",
IF(AND(AH60="Casi seguro",AJ60="Moderado"),"Extremo",
IF(AND(OR(AH60="Probable",AH60="Posible"),OR(AJ60="Moderado")),"Alto",
IF(AJ60="Catastrófico","Extremo","")))))))))))))))</f>
        <v/>
      </c>
      <c r="AM60" s="112"/>
      <c r="AN60" s="156" t="str">
        <f t="shared" ref="AN60" si="49">IF(AM60="Reducir (Mitigar)","Debe establecer el plan de acción a implementar para mitigar el nivel del riesgo",
IF(AM60="Reducir (Transferir)","No amerita plan de acción. Debe tercerizar la actividad que genera este riesgo o adquirir polizas para evitar responsabilidad economica, sin embargo mantiene la responsabilidad reputacional",
IF(AM60="Aceptar","No amerita plan de acción. Asuma las consecuencias de la materialización del riesgo",
IF(AM60="Evitar","No amerita plan de acción. No ejecute la actividad que genera el riesgo",
IF(AM60="Reducir","Debe establecer el plan de acción a implementar para mitigar el nivel del riesgo",
IF(AM60="Compartir","No amerita plan de acción. Comparta el riesgo con una parte interesada que pueda gestionarlo con mas eficacia",""))))))</f>
        <v/>
      </c>
      <c r="AO60" s="179"/>
      <c r="AP60" s="181"/>
      <c r="AQ60" s="183" t="str">
        <f t="shared" ref="AQ60" si="50">IF(AO60="","","∑ Peso porcentual de cada acción definida")</f>
        <v/>
      </c>
      <c r="AR60" s="115"/>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row>
    <row r="61" spans="1:73" ht="31.5" customHeight="1" x14ac:dyDescent="0.3">
      <c r="A61" s="113"/>
      <c r="B61" s="114"/>
      <c r="C61" s="114"/>
      <c r="D61" s="114"/>
      <c r="E61" s="114"/>
      <c r="F61" s="114"/>
      <c r="G61" s="114"/>
      <c r="H61" s="114"/>
      <c r="I61" s="114"/>
      <c r="J61" s="114"/>
      <c r="K61" s="109"/>
      <c r="L61" s="110"/>
      <c r="M61" s="114"/>
      <c r="N61" s="109"/>
      <c r="O61" s="110"/>
      <c r="P61" s="111"/>
      <c r="Q61" s="72" t="str">
        <f>IF($H$60="","",
IF(OR($H$60="Corrupción",$H$60="Lavado de Activos",$H$60="Financiación del Terrorismo",$H$60="Corrupción en Trámites, OPAs y Consultas de Acceso a la Información Pública"),"No Aplica",'5. Valoración de Controles'!H61))</f>
        <v/>
      </c>
      <c r="R61" s="72" t="str">
        <f>IF($H$60="","",
IF(OR($H$60="Corrupción",$H$60="Lavado de Activos",$H$60="Financiación del Terrorismo",$H$60="Corrupción en Trámites, OPAs y Consultas de Acceso a la Información Pública"),'6.Valoración Control Corrupción'!E61,"No Aplica"))</f>
        <v/>
      </c>
      <c r="S61" s="72" t="str">
        <f>IF($H$60="","",
IF(OR($H$60="Corrupción",$H$60="Lavado de Activos",$H$60="Financiación del Terrorismo",$H$60="Corrupción en Trámites, OPAs y Consultas de Acceso a la Información Pública"),'6.Valoración Control Corrupción'!F61,"No Aplica"))</f>
        <v/>
      </c>
      <c r="T61" s="72" t="str">
        <f>IF($H$60="","",
IF(OR($H$60="Corrupción",$H$60="Lavado de Activos",$H$60="Financiación del Terrorismo",$H$60="Corrupción en Trámites, OPAs y Consultas de Acceso a la Información Pública"),'6.Valoración Control Corrupción'!G61,"No Aplica"))</f>
        <v/>
      </c>
      <c r="U61" s="72" t="str">
        <f>IF($H$60="","",
IF(OR($H$60="Corrupción",$H$60="Lavado de Activos",$H$60="Financiación del Terrorismo",$H$60="Corrupción en Trámites, OPAs y Consultas de Acceso a la Información Pública"),'6.Valoración Control Corrupción'!H61,"No Aplica"))</f>
        <v/>
      </c>
      <c r="V61" s="72" t="str">
        <f>IF($H$60="","",
IF(OR($H$60="Corrupción",$H$60="Lavado de Activos",$H$60="Financiación del Terrorismo",$H$60="Corrupción en Trámites, OPAs y Consultas de Acceso a la Información Pública"),'6.Valoración Control Corrupción'!I61,"No Aplica"))</f>
        <v/>
      </c>
      <c r="W61" s="72" t="str">
        <f>IF($H$60="","",
IF(OR($H$60="Corrupción",$H$60="Lavado de Activos",$H$60="Financiación del Terrorismo",$H$60="Corrupción en Trámites, OPAs y Consultas de Acceso a la Información Pública"),'6.Valoración Control Corrupción'!J61,"No Aplica"))</f>
        <v/>
      </c>
      <c r="X61" s="66" t="str">
        <f>IF($H$60="","",
IF(OR($H$60="Corrupción",$H$60="Lavado de Activos",$H$60="Financiación del Terrorismo",$H$60="Trámites, OPAs y Consultas de Acceso a la Información Pública"),"No Aplica",'5. Valoración de Controles'!I61))</f>
        <v/>
      </c>
      <c r="Y61" s="66" t="str">
        <f>IF($H$60="","",
IF(OR($H$60="Corrupción",$H$60="Lavado de Activos",$H$60="Financiación del Terrorismo",$H$60="Trámites, OPAs y Consultas de Acceso a la Información Pública"),"No Aplica",'5. Valoración de Controles'!J61))</f>
        <v/>
      </c>
      <c r="Z61" s="66" t="str">
        <f>IF($H$60="","",
IF(OR($H$60="Corrupción",$H$60="Lavado de Activos",$H$60="Financiación del Terrorismo",$H$60="Trámites, OPAs y Consultas de Acceso a la Información Pública"),"No Aplica",'5. Valoración de Controles'!K61))</f>
        <v/>
      </c>
      <c r="AA61" s="66" t="str">
        <f>IF($H$60="","",
IF(OR($H$60="Corrupción",$H$60="Lavado de Activos",$H$60="Financiación del Terrorismo",$H$60="Trámites, OPAs y Consultas de Acceso a la Información Pública"),"No Aplica",'5. Valoración de Controles'!L61))</f>
        <v/>
      </c>
      <c r="AB61" s="66" t="str">
        <f>IF($H$60="","",
IF(OR($H$60="Corrupción",$H$60="Lavado de Activos",$H$60="Financiación del Terrorismo",$H$60="Trámites, OPAs y Consultas de Acceso a la Información Pública"),"No Aplica",'5. Valoración de Controles'!M61))</f>
        <v/>
      </c>
      <c r="AC61" s="66" t="str">
        <f>IF($H$60="","",
IF(OR($H$60="Corrupción",$H$60="Lavado de Activos",$H$60="Financiación del Terrorismo",$H$60="Trámites, OPAs y Consultas de Acceso a la Información Pública"),"No Aplica",'5. Valoración de Controles'!N61))</f>
        <v/>
      </c>
      <c r="AD61" s="66" t="str">
        <f>IF($H$60="","",
IF(OR($H$60="Corrupción",$H$60="Lavado de Activos",$H$60="Financiación del Terrorismo",$H$60="Trámites, OPAs y Consultas de Acceso a la Información Pública"),"No Aplica",'5. Valoración de Controles'!O61))</f>
        <v/>
      </c>
      <c r="AE61" s="66" t="str">
        <f>IF($H$60="","",
IF(OR($H$60="Corrupción",$H$60="Lavado de Activos",$H$60="Financiación del Terrorismo",$H$60="Trámites, OPAs y Consultas de Acceso a la Información Pública"),"No Aplica",'5. Valoración de Controles'!P61))</f>
        <v/>
      </c>
      <c r="AF61" s="66" t="str">
        <f>IF($H$60="","",
IF(OR($H$60="Corrupción",$H$60="Lavado de Activos",$H$60="Financiación del Terrorismo",$H$60="Trámites, OPAs y Consultas de Acceso a la Información Pública"),"No Aplica",'5. Valoración de Controles'!Q61))</f>
        <v/>
      </c>
      <c r="AG61" s="73" t="str">
        <f>IF($H$60="","",
IF(OR($H$60="Corrupción",$H$60="Lavado de Activos",$H$60="Financiación del Terrorismo",$H$60="Corrupción en Trámites, OPAs y Consultas de Acceso a la Información Pública"),"No Aplica",'5. Valoración de Controles'!R61))</f>
        <v/>
      </c>
      <c r="AH61" s="109"/>
      <c r="AI61" s="177"/>
      <c r="AJ61" s="109"/>
      <c r="AK61" s="177"/>
      <c r="AL61" s="111"/>
      <c r="AM61" s="112"/>
      <c r="AN61" s="178"/>
      <c r="AO61" s="180"/>
      <c r="AP61" s="182"/>
      <c r="AQ61" s="184"/>
      <c r="AR61" s="182"/>
    </row>
    <row r="62" spans="1:73" ht="31.5" customHeight="1" x14ac:dyDescent="0.3">
      <c r="A62" s="113"/>
      <c r="B62" s="114"/>
      <c r="C62" s="114"/>
      <c r="D62" s="114"/>
      <c r="E62" s="114"/>
      <c r="F62" s="114"/>
      <c r="G62" s="114"/>
      <c r="H62" s="114"/>
      <c r="I62" s="114"/>
      <c r="J62" s="114"/>
      <c r="K62" s="109"/>
      <c r="L62" s="110"/>
      <c r="M62" s="114"/>
      <c r="N62" s="109"/>
      <c r="O62" s="110"/>
      <c r="P62" s="111"/>
      <c r="Q62" s="72" t="str">
        <f>IF($H$60="","",
IF(OR($H$60="Corrupción",$H$60="Lavado de Activos",$H$60="Financiación del Terrorismo",$H$60="Corrupción en Trámites, OPAs y Consultas de Acceso a la Información Pública"),"No Aplica",'5. Valoración de Controles'!H62))</f>
        <v/>
      </c>
      <c r="R62" s="72" t="str">
        <f>IF($H$60="","",
IF(OR($H$60="Corrupción",$H$60="Lavado de Activos",$H$60="Financiación del Terrorismo",$H$60="Corrupción en Trámites, OPAs y Consultas de Acceso a la Información Pública"),'6.Valoración Control Corrupción'!E62,"No Aplica"))</f>
        <v/>
      </c>
      <c r="S62" s="72" t="str">
        <f>IF($H$60="","",
IF(OR($H$60="Corrupción",$H$60="Lavado de Activos",$H$60="Financiación del Terrorismo",$H$60="Corrupción en Trámites, OPAs y Consultas de Acceso a la Información Pública"),'6.Valoración Control Corrupción'!F62,"No Aplica"))</f>
        <v/>
      </c>
      <c r="T62" s="72" t="str">
        <f>IF($H$60="","",
IF(OR($H$60="Corrupción",$H$60="Lavado de Activos",$H$60="Financiación del Terrorismo",$H$60="Corrupción en Trámites, OPAs y Consultas de Acceso a la Información Pública"),'6.Valoración Control Corrupción'!G62,"No Aplica"))</f>
        <v/>
      </c>
      <c r="U62" s="72" t="str">
        <f>IF($H$60="","",
IF(OR($H$60="Corrupción",$H$60="Lavado de Activos",$H$60="Financiación del Terrorismo",$H$60="Corrupción en Trámites, OPAs y Consultas de Acceso a la Información Pública"),'6.Valoración Control Corrupción'!H62,"No Aplica"))</f>
        <v/>
      </c>
      <c r="V62" s="72" t="str">
        <f>IF($H$60="","",
IF(OR($H$60="Corrupción",$H$60="Lavado de Activos",$H$60="Financiación del Terrorismo",$H$60="Corrupción en Trámites, OPAs y Consultas de Acceso a la Información Pública"),'6.Valoración Control Corrupción'!I62,"No Aplica"))</f>
        <v/>
      </c>
      <c r="W62" s="72" t="str">
        <f>IF($H$60="","",
IF(OR($H$60="Corrupción",$H$60="Lavado de Activos",$H$60="Financiación del Terrorismo",$H$60="Corrupción en Trámites, OPAs y Consultas de Acceso a la Información Pública"),'6.Valoración Control Corrupción'!J62,"No Aplica"))</f>
        <v/>
      </c>
      <c r="X62" s="66" t="str">
        <f>IF($H$60="","",
IF(OR($H$60="Corrupción",$H$60="Lavado de Activos",$H$60="Financiación del Terrorismo",$H$60="Trámites, OPAs y Consultas de Acceso a la Información Pública"),"No Aplica",'5. Valoración de Controles'!I62))</f>
        <v/>
      </c>
      <c r="Y62" s="66" t="str">
        <f>IF($H$60="","",
IF(OR($H$60="Corrupción",$H$60="Lavado de Activos",$H$60="Financiación del Terrorismo",$H$60="Trámites, OPAs y Consultas de Acceso a la Información Pública"),"No Aplica",'5. Valoración de Controles'!J62))</f>
        <v/>
      </c>
      <c r="Z62" s="66" t="str">
        <f>IF($H$60="","",
IF(OR($H$60="Corrupción",$H$60="Lavado de Activos",$H$60="Financiación del Terrorismo",$H$60="Trámites, OPAs y Consultas de Acceso a la Información Pública"),"No Aplica",'5. Valoración de Controles'!K62))</f>
        <v/>
      </c>
      <c r="AA62" s="66" t="str">
        <f>IF($H$60="","",
IF(OR($H$60="Corrupción",$H$60="Lavado de Activos",$H$60="Financiación del Terrorismo",$H$60="Trámites, OPAs y Consultas de Acceso a la Información Pública"),"No Aplica",'5. Valoración de Controles'!L62))</f>
        <v/>
      </c>
      <c r="AB62" s="66" t="str">
        <f>IF($H$60="","",
IF(OR($H$60="Corrupción",$H$60="Lavado de Activos",$H$60="Financiación del Terrorismo",$H$60="Trámites, OPAs y Consultas de Acceso a la Información Pública"),"No Aplica",'5. Valoración de Controles'!M62))</f>
        <v/>
      </c>
      <c r="AC62" s="66" t="str">
        <f>IF($H$60="","",
IF(OR($H$60="Corrupción",$H$60="Lavado de Activos",$H$60="Financiación del Terrorismo",$H$60="Trámites, OPAs y Consultas de Acceso a la Información Pública"),"No Aplica",'5. Valoración de Controles'!N62))</f>
        <v/>
      </c>
      <c r="AD62" s="66" t="str">
        <f>IF($H$60="","",
IF(OR($H$60="Corrupción",$H$60="Lavado de Activos",$H$60="Financiación del Terrorismo",$H$60="Trámites, OPAs y Consultas de Acceso a la Información Pública"),"No Aplica",'5. Valoración de Controles'!O62))</f>
        <v/>
      </c>
      <c r="AE62" s="66" t="str">
        <f>IF($H$60="","",
IF(OR($H$60="Corrupción",$H$60="Lavado de Activos",$H$60="Financiación del Terrorismo",$H$60="Trámites, OPAs y Consultas de Acceso a la Información Pública"),"No Aplica",'5. Valoración de Controles'!P62))</f>
        <v/>
      </c>
      <c r="AF62" s="66" t="str">
        <f>IF($H$60="","",
IF(OR($H$60="Corrupción",$H$60="Lavado de Activos",$H$60="Financiación del Terrorismo",$H$60="Trámites, OPAs y Consultas de Acceso a la Información Pública"),"No Aplica",'5. Valoración de Controles'!Q62))</f>
        <v/>
      </c>
      <c r="AG62" s="73" t="str">
        <f>IF($H$60="","",
IF(OR($H$60="Corrupción",$H$60="Lavado de Activos",$H$60="Financiación del Terrorismo",$H$60="Corrupción en Trámites, OPAs y Consultas de Acceso a la Información Pública"),"No Aplica",'5. Valoración de Controles'!R62))</f>
        <v/>
      </c>
      <c r="AH62" s="109"/>
      <c r="AI62" s="177"/>
      <c r="AJ62" s="109"/>
      <c r="AK62" s="177"/>
      <c r="AL62" s="111"/>
      <c r="AM62" s="112"/>
      <c r="AN62" s="178"/>
      <c r="AO62" s="180"/>
      <c r="AP62" s="182"/>
      <c r="AQ62" s="184"/>
      <c r="AR62" s="182"/>
    </row>
    <row r="63" spans="1:73" ht="31.5" customHeight="1" x14ac:dyDescent="0.3">
      <c r="A63" s="113">
        <v>19</v>
      </c>
      <c r="B63" s="114" t="str">
        <f>'2. Identificación del Riesgo'!B63:B65</f>
        <v/>
      </c>
      <c r="C63" s="114" t="str">
        <f>IF('2. Identificación del Riesgo'!C63:C65="","",'2. Identificación del Riesgo'!C63:C65)</f>
        <v/>
      </c>
      <c r="D63" s="114" t="str">
        <f>IF('2. Identificación del Riesgo'!D63:D65="","",'2. Identificación del Riesgo'!D63:D65)</f>
        <v/>
      </c>
      <c r="E63" s="114" t="str">
        <f>IF('2. Identificación del Riesgo'!E63:E65="","",'2. Identificación del Riesgo'!E63:E65)</f>
        <v/>
      </c>
      <c r="F63" s="114" t="str">
        <f>IF('2. Identificación del Riesgo'!F63:F65="","",'2. Identificación del Riesgo'!F63:F65)</f>
        <v/>
      </c>
      <c r="G63" s="114" t="str">
        <f>IF('2. Identificación del Riesgo'!G63:G65="","",'2. Identificación del Riesgo'!G63:G65)</f>
        <v/>
      </c>
      <c r="H63" s="114" t="str">
        <f>IF('2. Identificación del Riesgo'!H63:H65="","",'2. Identificación del Riesgo'!H63:H65)</f>
        <v/>
      </c>
      <c r="I63" s="114" t="str">
        <f>IF('2. Identificación del Riesgo'!I63:I65="","",'2. Identificación del Riesgo'!I63:I65)</f>
        <v/>
      </c>
      <c r="J63" s="114" t="str">
        <f>IF('2. Identificación del Riesgo'!J63:J65="","",'2. Identificación del Riesgo'!J63:J65)</f>
        <v/>
      </c>
      <c r="K63" s="109" t="str">
        <f>'2. Identificación del Riesgo'!K63:K65</f>
        <v/>
      </c>
      <c r="L63" s="110" t="str">
        <f>'2. Identificación del Riesgo'!L63:L65</f>
        <v/>
      </c>
      <c r="M63" s="114" t="str">
        <f>IF(OR('2. Identificación del Riesgo'!H63:H65="Corrupción",'2. Identificación del Riesgo'!H63:H65="Lavado de Activos",'2. Identificación del Riesgo'!H63:H65="Financiación del Terrorismo",'2. Identificación del Riesgo'!H63:H65="Corrupción en Trámites, OPAs y Consultas de Acceso a la Información Pública"),"No Aplica",
IF('2. Identificación del Riesgo'!M63:M65="","",'2. Identificación del Riesgo'!M63:M65))</f>
        <v/>
      </c>
      <c r="N63" s="109" t="str">
        <f>'2. Identificación del Riesgo'!N63:N65</f>
        <v/>
      </c>
      <c r="O63" s="110" t="str">
        <f>'2. Identificación del Riesgo'!O63:O65</f>
        <v/>
      </c>
      <c r="P63" s="111" t="str">
        <f>'2. Identificación del Riesgo'!P63:P65</f>
        <v/>
      </c>
      <c r="Q63" s="72" t="str">
        <f>IF($H$63="","",
IF(OR($H$63="Corrupción",$H$63="Lavado de Activos",$H$63="Financiación del Terrorismo",$H$63="Corrupción en Trámites, OPAs y Consultas de Acceso a la Información Pública"),"No Aplica",'5. Valoración de Controles'!H63))</f>
        <v/>
      </c>
      <c r="R63" s="72" t="str">
        <f>IF($H$63="","",
IF(OR($H$63="Corrupción",$H$63="Lavado de Activos",$H$63="Financiación del Terrorismo",$H$63="Corrupción en Trámites, OPAs y Consultas de Acceso a la Información Pública"),'6.Valoración Control Corrupción'!E63,"No Aplica"))</f>
        <v/>
      </c>
      <c r="S63" s="72" t="str">
        <f>IF($H$63="","",
IF(OR($H$63="Corrupción",$H$63="Lavado de Activos",$H$63="Financiación del Terrorismo",$H$63="Corrupción en Trámites, OPAs y Consultas de Acceso a la Información Pública"),'6.Valoración Control Corrupción'!F63,"No Aplica"))</f>
        <v/>
      </c>
      <c r="T63" s="72" t="str">
        <f>IF($H$63="","",
IF(OR($H$63="Corrupción",$H$63="Lavado de Activos",$H$63="Financiación del Terrorismo",$H$63="Corrupción en Trámites, OPAs y Consultas de Acceso a la Información Pública"),'6.Valoración Control Corrupción'!G63,"No Aplica"))</f>
        <v/>
      </c>
      <c r="U63" s="72" t="str">
        <f>IF($H$63="","",
IF(OR($H$63="Corrupción",$H$63="Lavado de Activos",$H$63="Financiación del Terrorismo",$H$63="Corrupción en Trámites, OPAs y Consultas de Acceso a la Información Pública"),'6.Valoración Control Corrupción'!H63,"No Aplica"))</f>
        <v/>
      </c>
      <c r="V63" s="72" t="str">
        <f>IF($H$63="","",
IF(OR($H$63="Corrupción",$H$63="Lavado de Activos",$H$63="Financiación del Terrorismo",$H$63="Corrupción en Trámites, OPAs y Consultas de Acceso a la Información Pública"),'6.Valoración Control Corrupción'!I63,"No Aplica"))</f>
        <v/>
      </c>
      <c r="W63" s="72" t="str">
        <f>IF($H$63="","",
IF(OR($H$63="Corrupción",$H$63="Lavado de Activos",$H$63="Financiación del Terrorismo",$H$63="Corrupción en Trámites, OPAs y Consultas de Acceso a la Información Pública"),'6.Valoración Control Corrupción'!J63,"No Aplica"))</f>
        <v/>
      </c>
      <c r="X63" s="65" t="str">
        <f>IF($H$63="","",
IF(OR($H$63="Corrupción",$H$63="Lavado de Activos",$H$63="Financiación del Terrorismo",$H$63="Trámites, OPAs y Consultas de Acceso a la Información Pública"),"No Aplica",'5. Valoración de Controles'!I63))</f>
        <v/>
      </c>
      <c r="Y63" s="66" t="str">
        <f>IF($H$63="","",
IF(OR($H$63="Corrupción",$H$63="Lavado de Activos",$H$63="Financiación del Terrorismo",$H$63="Trámites, OPAs y Consultas de Acceso a la Información Pública"),"No Aplica",'5. Valoración de Controles'!J63))</f>
        <v/>
      </c>
      <c r="Z63" s="66" t="str">
        <f>IF($H$63="","",
IF(OR($H$63="Corrupción",$H$63="Lavado de Activos",$H$63="Financiación del Terrorismo",$H$63="Trámites, OPAs y Consultas de Acceso a la Información Pública"),"No Aplica",'5. Valoración de Controles'!K63))</f>
        <v/>
      </c>
      <c r="AA63" s="66" t="str">
        <f>IF($H$63="","",
IF(OR($H$63="Corrupción",$H$63="Lavado de Activos",$H$63="Financiación del Terrorismo",$H$63="Trámites, OPAs y Consultas de Acceso a la Información Pública"),"No Aplica",'5. Valoración de Controles'!L63))</f>
        <v/>
      </c>
      <c r="AB63" s="66" t="str">
        <f>IF($H$63="","",
IF(OR($H$63="Corrupción",$H$63="Lavado de Activos",$H$63="Financiación del Terrorismo",$H$63="Trámites, OPAs y Consultas de Acceso a la Información Pública"),"No Aplica",'5. Valoración de Controles'!M63))</f>
        <v/>
      </c>
      <c r="AC63" s="66" t="str">
        <f>IF($H$63="","",
IF(OR($H$63="Corrupción",$H$63="Lavado de Activos",$H$63="Financiación del Terrorismo",$H$63="Trámites, OPAs y Consultas de Acceso a la Información Pública"),"No Aplica",'5. Valoración de Controles'!N63))</f>
        <v/>
      </c>
      <c r="AD63" s="66" t="str">
        <f>IF($H$63="","",
IF(OR($H$63="Corrupción",$H$63="Lavado de Activos",$H$63="Financiación del Terrorismo",$H$63="Trámites, OPAs y Consultas de Acceso a la Información Pública"),"No Aplica",'5. Valoración de Controles'!O63))</f>
        <v/>
      </c>
      <c r="AE63" s="66" t="str">
        <f>IF($H$63="","",
IF(OR($H$63="Corrupción",$H$63="Lavado de Activos",$H$63="Financiación del Terrorismo",$H$63="Trámites, OPAs y Consultas de Acceso a la Información Pública"),"No Aplica",'5. Valoración de Controles'!P63))</f>
        <v/>
      </c>
      <c r="AF63" s="66" t="str">
        <f>IF($H$63="","",
IF(OR($H$63="Corrupción",$H$63="Lavado de Activos",$H$63="Financiación del Terrorismo",$H$63="Trámites, OPAs y Consultas de Acceso a la Información Pública"),"No Aplica",'5. Valoración de Controles'!Q63))</f>
        <v/>
      </c>
      <c r="AG63" s="73" t="str">
        <f>IF($H$63="","",
IF(OR($H$63="Corrupción",$H$63="Lavado de Activos",$H$63="Financiación del Terrorismo",$H$63="Corrupción en Trámites, OPAs y Consultas de Acceso a la Información Pública"),"No Aplica",'5. Valoración de Controles'!R63))</f>
        <v/>
      </c>
      <c r="AH63" s="109" t="str">
        <f>IF(H63="","",
IF(OR(H63="Corrupción",H63="Lavado de Activos",H63="Financiación del Terrorismo",H63="Corrupción en Trámites, OPAs y Consultas de Acceso a la Información Pública"),'6.Valoración Control Corrupción'!AB63:AB65,
IF(OR(H63&lt;&gt;"Corrupción",H63&lt;&gt;"Lavado de Activos",H63&lt;&gt;"Financiación del Terrorismo",H63&lt;&gt;"Corrupción en Trámites, OPAs y Consultas de Acceso a la Información Pública"),IF(AI63="","",
IF(AND(AI63&gt;0,AI63&lt;0.4),"Muy Baja",
IF(AND(AI63&gt;=0.4,AI63&lt;0.6),"Baja",
IF(AND(AI63&gt;=0.6,AI63&lt;0.8),"Media",
IF(AND(AI63&gt;=0.8,AI63&lt;1),"Alta",
IF(AI63&gt;=1,"Muy Alta","")))))))))</f>
        <v/>
      </c>
      <c r="AI63" s="176" t="str">
        <f>IF(H63="","",
IF(OR(H63="Corrupción",H63="Lavado de Activos",H63="Financiación del Terrorismo",H63="Corrupción en Trámites, OPAs y Consultas de Acceso a la Información Pública"),"No aplica",
IF(OR(H63&lt;&gt;"Corrupción",H63&lt;&gt;"Lavado de Activos",H63&lt;&gt;"Financiación del Terrorismo",H63&lt;&gt;"Corrupción en Trámites, OPAs y Consultas de Acceso a la Información Pública"),
IF('5. Valoración de Controles'!U65&gt;0,'5. Valoración de Controles'!U65,
IF('5. Valoración de Controles'!U64&gt;0,'5. Valoración de Controles'!U64,
IF('5. Valoración de Controles'!U63&gt;0,'5. Valoración de Controles'!U63,L63))))))</f>
        <v/>
      </c>
      <c r="AJ63" s="109" t="str">
        <f>IF(H63="","",
IF(OR(H63="Corrupción",H63="Lavado de Activos",H63="Financiación del Terrorismo",H63="Corrupción en Trámites, OPAs y Consultas de Acceso a la Información Pública"),'3. Impacto Riesgo de Corrupción'!Z63:Z65,
IF(OR(H63&lt;&gt;"Corrupción",H63&lt;&gt;"Lavado de Activos",H63&lt;&gt;"Financiación del Terrorismo",H63&lt;&gt;"Corrupción en Trámites, OPAs y Consultas de Acceso a la Información Pública"),
IF(AK63="","",
IF(AND(AK63&gt;0,AK63&lt;0.4),"Leve",
IF(AND(AK63&gt;=0.4,AK63&lt;0.6),"Menor",
IF(AND(AK63&gt;=0.6,AK63&lt;0.8),"Moderado",
IF(AND(AK63&gt;=0.8,AK63&lt;1),"Mayor",
IF(AK63&gt;=1,"Catastrófico","")))))))))</f>
        <v/>
      </c>
      <c r="AK63" s="176" t="str">
        <f>IF(H63="","",
IF(OR(H63="Corrupción",H63="Lavado de Activos",H63="Financiación del Terrorismo",H63="Corrupción en Trámites, OPAs y Consultas de Acceso a la Información Pública"),"No aplica",
IF(OR(H63&lt;&gt;"Corrupción",H63&lt;&gt;"Lavado de Activos",H63&lt;&gt;"Financiación del Terrorismo",H63&lt;&gt;"Corrupción en Trámites, OPAs y Consultas de Acceso a la Información Pública"),
IF('5. Valoración de Controles'!V65&gt;0,'5. Valoración de Controles'!V65,
IF('5. Valoración de Controles'!V64&gt;0,'5. Valoración de Controles'!V64,
IF('5. Valoración de Controles'!V63&gt;0,'5. Valoración de Controles'!V63,O63))))))</f>
        <v/>
      </c>
      <c r="AL63" s="111" t="str">
        <f t="shared" ref="AL63" si="51">IF(AND(AH63="Muy Alta",OR(AJ63="Leve",AJ63="Menor",AJ63="Moderado",AJ63="Mayor")),"Alto",
IF(AND(AH63="Alta",OR(AJ63="Leve",AJ63="Menor")),"Moderado",
IF(AND(AH63="Alta",OR(AJ63="Moderado",AJ63="Mayor")),"Alto",
IF(AND(AH63="Media",OR(AJ63="Leve",AJ63="Menor",AJ63="Moderado")),"Moderado",
IF(AND(AH63="Media",OR(AJ63="Mayor")),"Alto",
IF(AND(AH63="Baja",OR(AJ63="Leve")),"Bajo",
IF(AND(OR(AH63="Baja",AH63="Improbable"),OR(AJ63="Menor",AJ63="Moderado")),"Moderado",
IF(AND(OR(AH63="Baja",AH63="Improbable"),AJ63="Mayor"),"Alto",
IF(AND(AH63="Muy Baja",OR(AJ63="Leve",AJ63="Menor")),"Bajo",
IF(AND(OR(AH63="Muy Baja",AH63="Rara vez"),OR(AJ63="Moderado")),"Moderado",
IF(AND(OR(AH63="Muy Baja",AH63="Rara vez"),AJ63="Mayor"),"Alto",
IF(AND(OR(AH63="Casi seguro",AH63="Probable",AH63="Posible"),AJ63="Mayor"),"Extremo",
IF(AND(AH63="Casi seguro",AJ63="Moderado"),"Extremo",
IF(AND(OR(AH63="Probable",AH63="Posible"),OR(AJ63="Moderado")),"Alto",
IF(AJ63="Catastrófico","Extremo","")))))))))))))))</f>
        <v/>
      </c>
      <c r="AM63" s="112"/>
      <c r="AN63" s="156" t="str">
        <f t="shared" ref="AN63" si="52">IF(AM63="Reducir (Mitigar)","Debe establecer el plan de acción a implementar para mitigar el nivel del riesgo",
IF(AM63="Reducir (Transferir)","No amerita plan de acción. Debe tercerizar la actividad que genera este riesgo o adquirir polizas para evitar responsabilidad economica, sin embargo mantiene la responsabilidad reputacional",
IF(AM63="Aceptar","No amerita plan de acción. Asuma las consecuencias de la materialización del riesgo",
IF(AM63="Evitar","No amerita plan de acción. No ejecute la actividad que genera el riesgo",
IF(AM63="Reducir","Debe establecer el plan de acción a implementar para mitigar el nivel del riesgo",
IF(AM63="Compartir","No amerita plan de acción. Comparta el riesgo con una parte interesada que pueda gestionarlo con mas eficacia",""))))))</f>
        <v/>
      </c>
      <c r="AO63" s="179"/>
      <c r="AP63" s="181"/>
      <c r="AQ63" s="183" t="str">
        <f t="shared" ref="AQ63" si="53">IF(AO63="","","∑ Peso porcentual de cada acción definida")</f>
        <v/>
      </c>
      <c r="AR63" s="115"/>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row>
    <row r="64" spans="1:73" ht="31.5" customHeight="1" x14ac:dyDescent="0.3">
      <c r="A64" s="113"/>
      <c r="B64" s="114"/>
      <c r="C64" s="114"/>
      <c r="D64" s="114"/>
      <c r="E64" s="114"/>
      <c r="F64" s="114"/>
      <c r="G64" s="114"/>
      <c r="H64" s="114"/>
      <c r="I64" s="114"/>
      <c r="J64" s="114"/>
      <c r="K64" s="109"/>
      <c r="L64" s="110"/>
      <c r="M64" s="114"/>
      <c r="N64" s="109"/>
      <c r="O64" s="110"/>
      <c r="P64" s="111"/>
      <c r="Q64" s="72" t="str">
        <f>IF($H$63="","",
IF(OR($H$63="Corrupción",$H$63="Lavado de Activos",$H$63="Financiación del Terrorismo",$H$63="Corrupción en Trámites, OPAs y Consultas de Acceso a la Información Pública"),"No Aplica",'5. Valoración de Controles'!H64))</f>
        <v/>
      </c>
      <c r="R64" s="72" t="str">
        <f>IF($H$63="","",
IF(OR($H$63="Corrupción",$H$63="Lavado de Activos",$H$63="Financiación del Terrorismo",$H$63="Corrupción en Trámites, OPAs y Consultas de Acceso a la Información Pública"),'6.Valoración Control Corrupción'!E64,"No Aplica"))</f>
        <v/>
      </c>
      <c r="S64" s="72" t="str">
        <f>IF($H$63="","",
IF(OR($H$63="Corrupción",$H$63="Lavado de Activos",$H$63="Financiación del Terrorismo",$H$63="Corrupción en Trámites, OPAs y Consultas de Acceso a la Información Pública"),'6.Valoración Control Corrupción'!F64,"No Aplica"))</f>
        <v/>
      </c>
      <c r="T64" s="72" t="str">
        <f>IF($H$63="","",
IF(OR($H$63="Corrupción",$H$63="Lavado de Activos",$H$63="Financiación del Terrorismo",$H$63="Corrupción en Trámites, OPAs y Consultas de Acceso a la Información Pública"),'6.Valoración Control Corrupción'!G64,"No Aplica"))</f>
        <v/>
      </c>
      <c r="U64" s="72" t="str">
        <f>IF($H$63="","",
IF(OR($H$63="Corrupción",$H$63="Lavado de Activos",$H$63="Financiación del Terrorismo",$H$63="Corrupción en Trámites, OPAs y Consultas de Acceso a la Información Pública"),'6.Valoración Control Corrupción'!H64,"No Aplica"))</f>
        <v/>
      </c>
      <c r="V64" s="72" t="str">
        <f>IF($H$63="","",
IF(OR($H$63="Corrupción",$H$63="Lavado de Activos",$H$63="Financiación del Terrorismo",$H$63="Corrupción en Trámites, OPAs y Consultas de Acceso a la Información Pública"),'6.Valoración Control Corrupción'!I64,"No Aplica"))</f>
        <v/>
      </c>
      <c r="W64" s="72" t="str">
        <f>IF($H$63="","",
IF(OR($H$63="Corrupción",$H$63="Lavado de Activos",$H$63="Financiación del Terrorismo",$H$63="Corrupción en Trámites, OPAs y Consultas de Acceso a la Información Pública"),'6.Valoración Control Corrupción'!J64,"No Aplica"))</f>
        <v/>
      </c>
      <c r="X64" s="66" t="str">
        <f>IF($H$63="","",
IF(OR($H$63="Corrupción",$H$63="Lavado de Activos",$H$63="Financiación del Terrorismo",$H$63="Trámites, OPAs y Consultas de Acceso a la Información Pública"),"No Aplica",'5. Valoración de Controles'!I64))</f>
        <v/>
      </c>
      <c r="Y64" s="66" t="str">
        <f>IF($H$63="","",
IF(OR($H$63="Corrupción",$H$63="Lavado de Activos",$H$63="Financiación del Terrorismo",$H$63="Trámites, OPAs y Consultas de Acceso a la Información Pública"),"No Aplica",'5. Valoración de Controles'!J64))</f>
        <v/>
      </c>
      <c r="Z64" s="66" t="str">
        <f>IF($H$63="","",
IF(OR($H$63="Corrupción",$H$63="Lavado de Activos",$H$63="Financiación del Terrorismo",$H$63="Trámites, OPAs y Consultas de Acceso a la Información Pública"),"No Aplica",'5. Valoración de Controles'!K64))</f>
        <v/>
      </c>
      <c r="AA64" s="66" t="str">
        <f>IF($H$63="","",
IF(OR($H$63="Corrupción",$H$63="Lavado de Activos",$H$63="Financiación del Terrorismo",$H$63="Trámites, OPAs y Consultas de Acceso a la Información Pública"),"No Aplica",'5. Valoración de Controles'!L64))</f>
        <v/>
      </c>
      <c r="AB64" s="66" t="str">
        <f>IF($H$63="","",
IF(OR($H$63="Corrupción",$H$63="Lavado de Activos",$H$63="Financiación del Terrorismo",$H$63="Trámites, OPAs y Consultas de Acceso a la Información Pública"),"No Aplica",'5. Valoración de Controles'!M64))</f>
        <v/>
      </c>
      <c r="AC64" s="66" t="str">
        <f>IF($H$63="","",
IF(OR($H$63="Corrupción",$H$63="Lavado de Activos",$H$63="Financiación del Terrorismo",$H$63="Trámites, OPAs y Consultas de Acceso a la Información Pública"),"No Aplica",'5. Valoración de Controles'!N64))</f>
        <v/>
      </c>
      <c r="AD64" s="66" t="str">
        <f>IF($H$63="","",
IF(OR($H$63="Corrupción",$H$63="Lavado de Activos",$H$63="Financiación del Terrorismo",$H$63="Trámites, OPAs y Consultas de Acceso a la Información Pública"),"No Aplica",'5. Valoración de Controles'!O64))</f>
        <v/>
      </c>
      <c r="AE64" s="66" t="str">
        <f>IF($H$63="","",
IF(OR($H$63="Corrupción",$H$63="Lavado de Activos",$H$63="Financiación del Terrorismo",$H$63="Trámites, OPAs y Consultas de Acceso a la Información Pública"),"No Aplica",'5. Valoración de Controles'!P64))</f>
        <v/>
      </c>
      <c r="AF64" s="66" t="str">
        <f>IF($H$63="","",
IF(OR($H$63="Corrupción",$H$63="Lavado de Activos",$H$63="Financiación del Terrorismo",$H$63="Trámites, OPAs y Consultas de Acceso a la Información Pública"),"No Aplica",'5. Valoración de Controles'!Q64))</f>
        <v/>
      </c>
      <c r="AG64" s="73" t="str">
        <f>IF($H$63="","",
IF(OR($H$63="Corrupción",$H$63="Lavado de Activos",$H$63="Financiación del Terrorismo",$H$63="Corrupción en Trámites, OPAs y Consultas de Acceso a la Información Pública"),"No Aplica",'5. Valoración de Controles'!R64))</f>
        <v/>
      </c>
      <c r="AH64" s="109"/>
      <c r="AI64" s="177"/>
      <c r="AJ64" s="109"/>
      <c r="AK64" s="177"/>
      <c r="AL64" s="111"/>
      <c r="AM64" s="112"/>
      <c r="AN64" s="178"/>
      <c r="AO64" s="180"/>
      <c r="AP64" s="182"/>
      <c r="AQ64" s="184"/>
      <c r="AR64" s="182"/>
    </row>
    <row r="65" spans="1:73" ht="31.5" customHeight="1" x14ac:dyDescent="0.3">
      <c r="A65" s="113"/>
      <c r="B65" s="114"/>
      <c r="C65" s="114"/>
      <c r="D65" s="114"/>
      <c r="E65" s="114"/>
      <c r="F65" s="114"/>
      <c r="G65" s="114"/>
      <c r="H65" s="114"/>
      <c r="I65" s="114"/>
      <c r="J65" s="114"/>
      <c r="K65" s="109"/>
      <c r="L65" s="110"/>
      <c r="M65" s="114"/>
      <c r="N65" s="109"/>
      <c r="O65" s="110"/>
      <c r="P65" s="111"/>
      <c r="Q65" s="72" t="str">
        <f>IF($H$63="","",
IF(OR($H$63="Corrupción",$H$63="Lavado de Activos",$H$63="Financiación del Terrorismo",$H$63="Corrupción en Trámites, OPAs y Consultas de Acceso a la Información Pública"),"No Aplica",'5. Valoración de Controles'!H65))</f>
        <v/>
      </c>
      <c r="R65" s="72" t="str">
        <f>IF($H$63="","",
IF(OR($H$63="Corrupción",$H$63="Lavado de Activos",$H$63="Financiación del Terrorismo",$H$63="Corrupción en Trámites, OPAs y Consultas de Acceso a la Información Pública"),'6.Valoración Control Corrupción'!E65,"No Aplica"))</f>
        <v/>
      </c>
      <c r="S65" s="72" t="str">
        <f>IF($H$63="","",
IF(OR($H$63="Corrupción",$H$63="Lavado de Activos",$H$63="Financiación del Terrorismo",$H$63="Corrupción en Trámites, OPAs y Consultas de Acceso a la Información Pública"),'6.Valoración Control Corrupción'!F65,"No Aplica"))</f>
        <v/>
      </c>
      <c r="T65" s="72" t="str">
        <f>IF($H$63="","",
IF(OR($H$63="Corrupción",$H$63="Lavado de Activos",$H$63="Financiación del Terrorismo",$H$63="Corrupción en Trámites, OPAs y Consultas de Acceso a la Información Pública"),'6.Valoración Control Corrupción'!G65,"No Aplica"))</f>
        <v/>
      </c>
      <c r="U65" s="72" t="str">
        <f>IF($H$63="","",
IF(OR($H$63="Corrupción",$H$63="Lavado de Activos",$H$63="Financiación del Terrorismo",$H$63="Corrupción en Trámites, OPAs y Consultas de Acceso a la Información Pública"),'6.Valoración Control Corrupción'!H65,"No Aplica"))</f>
        <v/>
      </c>
      <c r="V65" s="72" t="str">
        <f>IF($H$63="","",
IF(OR($H$63="Corrupción",$H$63="Lavado de Activos",$H$63="Financiación del Terrorismo",$H$63="Corrupción en Trámites, OPAs y Consultas de Acceso a la Información Pública"),'6.Valoración Control Corrupción'!I65,"No Aplica"))</f>
        <v/>
      </c>
      <c r="W65" s="72" t="str">
        <f>IF($H$63="","",
IF(OR($H$63="Corrupción",$H$63="Lavado de Activos",$H$63="Financiación del Terrorismo",$H$63="Corrupción en Trámites, OPAs y Consultas de Acceso a la Información Pública"),'6.Valoración Control Corrupción'!J65,"No Aplica"))</f>
        <v/>
      </c>
      <c r="X65" s="66" t="str">
        <f>IF($H$63="","",
IF(OR($H$63="Corrupción",$H$63="Lavado de Activos",$H$63="Financiación del Terrorismo",$H$63="Trámites, OPAs y Consultas de Acceso a la Información Pública"),"No Aplica",'5. Valoración de Controles'!I65))</f>
        <v/>
      </c>
      <c r="Y65" s="66" t="str">
        <f>IF($H$63="","",
IF(OR($H$63="Corrupción",$H$63="Lavado de Activos",$H$63="Financiación del Terrorismo",$H$63="Trámites, OPAs y Consultas de Acceso a la Información Pública"),"No Aplica",'5. Valoración de Controles'!J65))</f>
        <v/>
      </c>
      <c r="Z65" s="66" t="str">
        <f>IF($H$63="","",
IF(OR($H$63="Corrupción",$H$63="Lavado de Activos",$H$63="Financiación del Terrorismo",$H$63="Trámites, OPAs y Consultas de Acceso a la Información Pública"),"No Aplica",'5. Valoración de Controles'!K65))</f>
        <v/>
      </c>
      <c r="AA65" s="66" t="str">
        <f>IF($H$63="","",
IF(OR($H$63="Corrupción",$H$63="Lavado de Activos",$H$63="Financiación del Terrorismo",$H$63="Trámites, OPAs y Consultas de Acceso a la Información Pública"),"No Aplica",'5. Valoración de Controles'!L65))</f>
        <v/>
      </c>
      <c r="AB65" s="66" t="str">
        <f>IF($H$63="","",
IF(OR($H$63="Corrupción",$H$63="Lavado de Activos",$H$63="Financiación del Terrorismo",$H$63="Trámites, OPAs y Consultas de Acceso a la Información Pública"),"No Aplica",'5. Valoración de Controles'!M65))</f>
        <v/>
      </c>
      <c r="AC65" s="66" t="str">
        <f>IF($H$63="","",
IF(OR($H$63="Corrupción",$H$63="Lavado de Activos",$H$63="Financiación del Terrorismo",$H$63="Trámites, OPAs y Consultas de Acceso a la Información Pública"),"No Aplica",'5. Valoración de Controles'!N65))</f>
        <v/>
      </c>
      <c r="AD65" s="66" t="str">
        <f>IF($H$63="","",
IF(OR($H$63="Corrupción",$H$63="Lavado de Activos",$H$63="Financiación del Terrorismo",$H$63="Trámites, OPAs y Consultas de Acceso a la Información Pública"),"No Aplica",'5. Valoración de Controles'!O65))</f>
        <v/>
      </c>
      <c r="AE65" s="66" t="str">
        <f>IF($H$63="","",
IF(OR($H$63="Corrupción",$H$63="Lavado de Activos",$H$63="Financiación del Terrorismo",$H$63="Trámites, OPAs y Consultas de Acceso a la Información Pública"),"No Aplica",'5. Valoración de Controles'!P65))</f>
        <v/>
      </c>
      <c r="AF65" s="66" t="str">
        <f>IF($H$63="","",
IF(OR($H$63="Corrupción",$H$63="Lavado de Activos",$H$63="Financiación del Terrorismo",$H$63="Trámites, OPAs y Consultas de Acceso a la Información Pública"),"No Aplica",'5. Valoración de Controles'!Q65))</f>
        <v/>
      </c>
      <c r="AG65" s="73" t="str">
        <f>IF($H$63="","",
IF(OR($H$63="Corrupción",$H$63="Lavado de Activos",$H$63="Financiación del Terrorismo",$H$63="Corrupción en Trámites, OPAs y Consultas de Acceso a la Información Pública"),"No Aplica",'5. Valoración de Controles'!R65))</f>
        <v/>
      </c>
      <c r="AH65" s="109"/>
      <c r="AI65" s="177"/>
      <c r="AJ65" s="109"/>
      <c r="AK65" s="177"/>
      <c r="AL65" s="111"/>
      <c r="AM65" s="112"/>
      <c r="AN65" s="178"/>
      <c r="AO65" s="180"/>
      <c r="AP65" s="182"/>
      <c r="AQ65" s="184"/>
      <c r="AR65" s="182"/>
    </row>
    <row r="66" spans="1:73" ht="31.5" customHeight="1" x14ac:dyDescent="0.3">
      <c r="A66" s="113">
        <v>20</v>
      </c>
      <c r="B66" s="114" t="str">
        <f>'2. Identificación del Riesgo'!B66:B68</f>
        <v/>
      </c>
      <c r="C66" s="114" t="str">
        <f>IF('2. Identificación del Riesgo'!C66:C68="","",'2. Identificación del Riesgo'!C66:C68)</f>
        <v/>
      </c>
      <c r="D66" s="114" t="str">
        <f>IF('2. Identificación del Riesgo'!D66:D68="","",'2. Identificación del Riesgo'!D66:D68)</f>
        <v/>
      </c>
      <c r="E66" s="114" t="str">
        <f>IF('2. Identificación del Riesgo'!E66:E68="","",'2. Identificación del Riesgo'!E66:E68)</f>
        <v/>
      </c>
      <c r="F66" s="114" t="str">
        <f>IF('2. Identificación del Riesgo'!F66:F68="","",'2. Identificación del Riesgo'!F66:F68)</f>
        <v/>
      </c>
      <c r="G66" s="114" t="str">
        <f>IF('2. Identificación del Riesgo'!G66:G68="","",'2. Identificación del Riesgo'!G66:G68)</f>
        <v/>
      </c>
      <c r="H66" s="114" t="str">
        <f>IF('2. Identificación del Riesgo'!H66:H68="","",'2. Identificación del Riesgo'!H66:H68)</f>
        <v/>
      </c>
      <c r="I66" s="114" t="str">
        <f>IF('2. Identificación del Riesgo'!I66:I68="","",'2. Identificación del Riesgo'!I66:I68)</f>
        <v/>
      </c>
      <c r="J66" s="114" t="str">
        <f>IF('2. Identificación del Riesgo'!J66:J68="","",'2. Identificación del Riesgo'!J66:J68)</f>
        <v/>
      </c>
      <c r="K66" s="109" t="str">
        <f>'2. Identificación del Riesgo'!K66:K68</f>
        <v/>
      </c>
      <c r="L66" s="110" t="str">
        <f>'2. Identificación del Riesgo'!L66:L68</f>
        <v/>
      </c>
      <c r="M66" s="114" t="str">
        <f>IF(OR('2. Identificación del Riesgo'!H66:H68="Corrupción",'2. Identificación del Riesgo'!H66:H68="Lavado de Activos",'2. Identificación del Riesgo'!H66:H68="Financiación del Terrorismo",'2. Identificación del Riesgo'!H66:H68="Corrupción en Trámites, OPAs y Consultas de Acceso a la Información Pública"),"No Aplica",
IF('2. Identificación del Riesgo'!M66:M68="","",'2. Identificación del Riesgo'!M66:M68))</f>
        <v/>
      </c>
      <c r="N66" s="109" t="str">
        <f>'2. Identificación del Riesgo'!N66:N68</f>
        <v/>
      </c>
      <c r="O66" s="110" t="str">
        <f>'2. Identificación del Riesgo'!O66:O68</f>
        <v/>
      </c>
      <c r="P66" s="111" t="str">
        <f>'2. Identificación del Riesgo'!P66:P68</f>
        <v/>
      </c>
      <c r="Q66" s="72" t="str">
        <f>IF($H$66="","",
IF(OR($H$66="Corrupción",$H$66="Lavado de Activos",$H$66="Financiación del Terrorismo",$H$66="Corrupción en Trámites, OPAs y Consultas de Acceso a la Información Pública"),"No Aplica",'5. Valoración de Controles'!H66))</f>
        <v/>
      </c>
      <c r="R66" s="72" t="str">
        <f>IF($H$66="","",
IF(OR($H$66="Corrupción",$H$66="Lavado de Activos",$H$66="Financiación del Terrorismo",$H$66="Corrupción en Trámites, OPAs y Consultas de Acceso a la Información Pública"),'6.Valoración Control Corrupción'!E66,"No Aplica"))</f>
        <v/>
      </c>
      <c r="S66" s="72" t="str">
        <f>IF($H$66="","",
IF(OR($H$66="Corrupción",$H$66="Lavado de Activos",$H$66="Financiación del Terrorismo",$H$66="Corrupción en Trámites, OPAs y Consultas de Acceso a la Información Pública"),'6.Valoración Control Corrupción'!F66,"No Aplica"))</f>
        <v/>
      </c>
      <c r="T66" s="72" t="str">
        <f>IF($H$66="","",
IF(OR($H$66="Corrupción",$H$66="Lavado de Activos",$H$66="Financiación del Terrorismo",$H$66="Corrupción en Trámites, OPAs y Consultas de Acceso a la Información Pública"),'6.Valoración Control Corrupción'!G66,"No Aplica"))</f>
        <v/>
      </c>
      <c r="U66" s="72" t="str">
        <f>IF($H$66="","",
IF(OR($H$66="Corrupción",$H$66="Lavado de Activos",$H$66="Financiación del Terrorismo",$H$66="Corrupción en Trámites, OPAs y Consultas de Acceso a la Información Pública"),'6.Valoración Control Corrupción'!H66,"No Aplica"))</f>
        <v/>
      </c>
      <c r="V66" s="72" t="str">
        <f>IF($H$66="","",
IF(OR($H$66="Corrupción",$H$66="Lavado de Activos",$H$66="Financiación del Terrorismo",$H$66="Corrupción en Trámites, OPAs y Consultas de Acceso a la Información Pública"),'6.Valoración Control Corrupción'!I66,"No Aplica"))</f>
        <v/>
      </c>
      <c r="W66" s="72" t="str">
        <f>IF($H$66="","",
IF(OR($H$66="Corrupción",$H$66="Lavado de Activos",$H$66="Financiación del Terrorismo",$H$66="Corrupción en Trámites, OPAs y Consultas de Acceso a la Información Pública"),'6.Valoración Control Corrupción'!J66,"No Aplica"))</f>
        <v/>
      </c>
      <c r="X66" s="65" t="str">
        <f>IF($H$66="","",
IF(OR($H$66="Corrupción",$H$66="Lavado de Activos",$H$66="Financiación del Terrorismo",$H$66="Trámites, OPAs y Consultas de Acceso a la Información Pública"),"No Aplica",'5. Valoración de Controles'!I66))</f>
        <v/>
      </c>
      <c r="Y66" s="66" t="str">
        <f>IF($H$66="","",
IF(OR($H$66="Corrupción",$H$66="Lavado de Activos",$H$66="Financiación del Terrorismo",$H$66="Trámites, OPAs y Consultas de Acceso a la Información Pública"),"No Aplica",'5. Valoración de Controles'!J66))</f>
        <v/>
      </c>
      <c r="Z66" s="66" t="str">
        <f>IF($H$66="","",
IF(OR($H$66="Corrupción",$H$66="Lavado de Activos",$H$66="Financiación del Terrorismo",$H$66="Trámites, OPAs y Consultas de Acceso a la Información Pública"),"No Aplica",'5. Valoración de Controles'!K66))</f>
        <v/>
      </c>
      <c r="AA66" s="66" t="str">
        <f>IF($H$66="","",
IF(OR($H$66="Corrupción",$H$66="Lavado de Activos",$H$66="Financiación del Terrorismo",$H$66="Trámites, OPAs y Consultas de Acceso a la Información Pública"),"No Aplica",'5. Valoración de Controles'!L66))</f>
        <v/>
      </c>
      <c r="AB66" s="66" t="str">
        <f>IF($H$66="","",
IF(OR($H$66="Corrupción",$H$66="Lavado de Activos",$H$66="Financiación del Terrorismo",$H$66="Trámites, OPAs y Consultas de Acceso a la Información Pública"),"No Aplica",'5. Valoración de Controles'!M66))</f>
        <v/>
      </c>
      <c r="AC66" s="66" t="str">
        <f>IF($H$66="","",
IF(OR($H$66="Corrupción",$H$66="Lavado de Activos",$H$66="Financiación del Terrorismo",$H$66="Trámites, OPAs y Consultas de Acceso a la Información Pública"),"No Aplica",'5. Valoración de Controles'!N66))</f>
        <v/>
      </c>
      <c r="AD66" s="66" t="str">
        <f>IF($H$66="","",
IF(OR($H$66="Corrupción",$H$66="Lavado de Activos",$H$66="Financiación del Terrorismo",$H$66="Trámites, OPAs y Consultas de Acceso a la Información Pública"),"No Aplica",'5. Valoración de Controles'!O66))</f>
        <v/>
      </c>
      <c r="AE66" s="66" t="str">
        <f>IF($H$66="","",
IF(OR($H$66="Corrupción",$H$66="Lavado de Activos",$H$66="Financiación del Terrorismo",$H$66="Trámites, OPAs y Consultas de Acceso a la Información Pública"),"No Aplica",'5. Valoración de Controles'!P66))</f>
        <v/>
      </c>
      <c r="AF66" s="66" t="str">
        <f>IF($H$66="","",
IF(OR($H$66="Corrupción",$H$66="Lavado de Activos",$H$66="Financiación del Terrorismo",$H$66="Trámites, OPAs y Consultas de Acceso a la Información Pública"),"No Aplica",'5. Valoración de Controles'!Q66))</f>
        <v/>
      </c>
      <c r="AG66" s="73" t="str">
        <f>IF($H$66="","",
IF(OR($H$66="Corrupción",$H$66="Lavado de Activos",$H$66="Financiación del Terrorismo",$H$66="Corrupción en Trámites, OPAs y Consultas de Acceso a la Información Pública"),"No Aplica",'5. Valoración de Controles'!R66))</f>
        <v/>
      </c>
      <c r="AH66" s="109" t="str">
        <f>IF(H66="","",
IF(OR(H66="Corrupción",H66="Lavado de Activos",H66="Financiación del Terrorismo",H66="Corrupción en Trámites, OPAs y Consultas de Acceso a la Información Pública"),'6.Valoración Control Corrupción'!AB66:AB68,
IF(OR(H66&lt;&gt;"Corrupción",H66&lt;&gt;"Lavado de Activos",H66&lt;&gt;"Financiación del Terrorismo",H66&lt;&gt;"Corrupción en Trámites, OPAs y Consultas de Acceso a la Información Pública"),IF(AI66="","",
IF(AND(AI66&gt;0,AI66&lt;0.4),"Muy Baja",
IF(AND(AI66&gt;=0.4,AI66&lt;0.6),"Baja",
IF(AND(AI66&gt;=0.6,AI66&lt;0.8),"Media",
IF(AND(AI66&gt;=0.8,AI66&lt;1),"Alta",
IF(AI66&gt;=1,"Muy Alta","")))))))))</f>
        <v/>
      </c>
      <c r="AI66" s="176" t="str">
        <f>IF(H66="","",
IF(OR(H66="Corrupción",H66="Lavado de Activos",H66="Financiación del Terrorismo",H66="Corrupción en Trámites, OPAs y Consultas de Acceso a la Información Pública"),"No aplica",
IF(OR(H66&lt;&gt;"Corrupción",H66&lt;&gt;"Lavado de Activos",H66&lt;&gt;"Financiación del Terrorismo",H66&lt;&gt;"Corrupción en Trámites, OPAs y Consultas de Acceso a la Información Pública"),
IF('5. Valoración de Controles'!U68&gt;0,'5. Valoración de Controles'!U68,
IF('5. Valoración de Controles'!U67&gt;0,'5. Valoración de Controles'!U67,
IF('5. Valoración de Controles'!U66&gt;0,'5. Valoración de Controles'!U66,L66))))))</f>
        <v/>
      </c>
      <c r="AJ66" s="109" t="str">
        <f>IF(H66="","",
IF(OR(H66="Corrupción",H66="Lavado de Activos",H66="Financiación del Terrorismo",H66="Corrupción en Trámites, OPAs y Consultas de Acceso a la Información Pública"),'3. Impacto Riesgo de Corrupción'!Z66:Z68,
IF(OR(H66&lt;&gt;"Corrupción",H66&lt;&gt;"Lavado de Activos",H66&lt;&gt;"Financiación del Terrorismo",H66&lt;&gt;"Corrupción en Trámites, OPAs y Consultas de Acceso a la Información Pública"),
IF(AK66="","",
IF(AND(AK66&gt;0,AK66&lt;0.4),"Leve",
IF(AND(AK66&gt;=0.4,AK66&lt;0.6),"Menor",
IF(AND(AK66&gt;=0.6,AK66&lt;0.8),"Moderado",
IF(AND(AK66&gt;=0.8,AK66&lt;1),"Mayor",
IF(AK66&gt;=1,"Catastrófico","")))))))))</f>
        <v/>
      </c>
      <c r="AK66" s="176" t="str">
        <f>IF(H66="","",
IF(OR(H66="Corrupción",H66="Lavado de Activos",H66="Financiación del Terrorismo",H66="Corrupción en Trámites, OPAs y Consultas de Acceso a la Información Pública"),"No aplica",
IF(OR(H66&lt;&gt;"Corrupción",H66&lt;&gt;"Lavado de Activos",H66&lt;&gt;"Financiación del Terrorismo",H66&lt;&gt;"Corrupción en Trámites, OPAs y Consultas de Acceso a la Información Pública"),
IF('5. Valoración de Controles'!V68&gt;0,'5. Valoración de Controles'!V68,
IF('5. Valoración de Controles'!V67&gt;0,'5. Valoración de Controles'!V67,
IF('5. Valoración de Controles'!V66&gt;0,'5. Valoración de Controles'!V66,O66))))))</f>
        <v/>
      </c>
      <c r="AL66" s="111" t="str">
        <f t="shared" ref="AL66" si="54">IF(AND(AH66="Muy Alta",OR(AJ66="Leve",AJ66="Menor",AJ66="Moderado",AJ66="Mayor")),"Alto",
IF(AND(AH66="Alta",OR(AJ66="Leve",AJ66="Menor")),"Moderado",
IF(AND(AH66="Alta",OR(AJ66="Moderado",AJ66="Mayor")),"Alto",
IF(AND(AH66="Media",OR(AJ66="Leve",AJ66="Menor",AJ66="Moderado")),"Moderado",
IF(AND(AH66="Media",OR(AJ66="Mayor")),"Alto",
IF(AND(AH66="Baja",OR(AJ66="Leve")),"Bajo",
IF(AND(OR(AH66="Baja",AH66="Improbable"),OR(AJ66="Menor",AJ66="Moderado")),"Moderado",
IF(AND(OR(AH66="Baja",AH66="Improbable"),AJ66="Mayor"),"Alto",
IF(AND(AH66="Muy Baja",OR(AJ66="Leve",AJ66="Menor")),"Bajo",
IF(AND(OR(AH66="Muy Baja",AH66="Rara vez"),OR(AJ66="Moderado")),"Moderado",
IF(AND(OR(AH66="Muy Baja",AH66="Rara vez"),AJ66="Mayor"),"Alto",
IF(AND(OR(AH66="Casi seguro",AH66="Probable",AH66="Posible"),AJ66="Mayor"),"Extremo",
IF(AND(AH66="Casi seguro",AJ66="Moderado"),"Extremo",
IF(AND(OR(AH66="Probable",AH66="Posible"),OR(AJ66="Moderado")),"Alto",
IF(AJ66="Catastrófico","Extremo","")))))))))))))))</f>
        <v/>
      </c>
      <c r="AM66" s="112"/>
      <c r="AN66" s="156" t="str">
        <f t="shared" ref="AN66" si="55">IF(AM66="Reducir (Mitigar)","Debe establecer el plan de acción a implementar para mitigar el nivel del riesgo",
IF(AM66="Reducir (Transferir)","No amerita plan de acción. Debe tercerizar la actividad que genera este riesgo o adquirir polizas para evitar responsabilidad economica, sin embargo mantiene la responsabilidad reputacional",
IF(AM66="Aceptar","No amerita plan de acción. Asuma las consecuencias de la materialización del riesgo",
IF(AM66="Evitar","No amerita plan de acción. No ejecute la actividad que genera el riesgo",
IF(AM66="Reducir","Debe establecer el plan de acción a implementar para mitigar el nivel del riesgo",
IF(AM66="Compartir","No amerita plan de acción. Comparta el riesgo con una parte interesada que pueda gestionarlo con mas eficacia",""))))))</f>
        <v/>
      </c>
      <c r="AO66" s="179"/>
      <c r="AP66" s="181"/>
      <c r="AQ66" s="183" t="str">
        <f t="shared" ref="AQ66" si="56">IF(AO66="","","∑ Peso porcentual de cada acción definida")</f>
        <v/>
      </c>
      <c r="AR66" s="115"/>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row>
    <row r="67" spans="1:73" ht="31.5" customHeight="1" x14ac:dyDescent="0.3">
      <c r="A67" s="113"/>
      <c r="B67" s="114"/>
      <c r="C67" s="114"/>
      <c r="D67" s="114"/>
      <c r="E67" s="114"/>
      <c r="F67" s="114"/>
      <c r="G67" s="114"/>
      <c r="H67" s="114"/>
      <c r="I67" s="114"/>
      <c r="J67" s="114"/>
      <c r="K67" s="109"/>
      <c r="L67" s="110"/>
      <c r="M67" s="114"/>
      <c r="N67" s="109"/>
      <c r="O67" s="110"/>
      <c r="P67" s="111"/>
      <c r="Q67" s="72" t="str">
        <f>IF($H$66="","",
IF(OR($H$66="Corrupción",$H$66="Lavado de Activos",$H$66="Financiación del Terrorismo",$H$66="Corrupción en Trámites, OPAs y Consultas de Acceso a la Información Pública"),"No Aplica",'5. Valoración de Controles'!H67))</f>
        <v/>
      </c>
      <c r="R67" s="72" t="str">
        <f>IF($H$66="","",
IF(OR($H$66="Corrupción",$H$66="Lavado de Activos",$H$66="Financiación del Terrorismo",$H$66="Corrupción en Trámites, OPAs y Consultas de Acceso a la Información Pública"),'6.Valoración Control Corrupción'!E67,"No Aplica"))</f>
        <v/>
      </c>
      <c r="S67" s="72" t="str">
        <f>IF($H$66="","",
IF(OR($H$66="Corrupción",$H$66="Lavado de Activos",$H$66="Financiación del Terrorismo",$H$66="Corrupción en Trámites, OPAs y Consultas de Acceso a la Información Pública"),'6.Valoración Control Corrupción'!F67,"No Aplica"))</f>
        <v/>
      </c>
      <c r="T67" s="72" t="str">
        <f>IF($H$66="","",
IF(OR($H$66="Corrupción",$H$66="Lavado de Activos",$H$66="Financiación del Terrorismo",$H$66="Corrupción en Trámites, OPAs y Consultas de Acceso a la Información Pública"),'6.Valoración Control Corrupción'!G67,"No Aplica"))</f>
        <v/>
      </c>
      <c r="U67" s="72" t="str">
        <f>IF($H$66="","",
IF(OR($H$66="Corrupción",$H$66="Lavado de Activos",$H$66="Financiación del Terrorismo",$H$66="Corrupción en Trámites, OPAs y Consultas de Acceso a la Información Pública"),'6.Valoración Control Corrupción'!H67,"No Aplica"))</f>
        <v/>
      </c>
      <c r="V67" s="72" t="str">
        <f>IF($H$66="","",
IF(OR($H$66="Corrupción",$H$66="Lavado de Activos",$H$66="Financiación del Terrorismo",$H$66="Corrupción en Trámites, OPAs y Consultas de Acceso a la Información Pública"),'6.Valoración Control Corrupción'!I67,"No Aplica"))</f>
        <v/>
      </c>
      <c r="W67" s="72" t="str">
        <f>IF($H$66="","",
IF(OR($H$66="Corrupción",$H$66="Lavado de Activos",$H$66="Financiación del Terrorismo",$H$66="Corrupción en Trámites, OPAs y Consultas de Acceso a la Información Pública"),'6.Valoración Control Corrupción'!J67,"No Aplica"))</f>
        <v/>
      </c>
      <c r="X67" s="66" t="str">
        <f>IF($H$66="","",
IF(OR($H$66="Corrupción",$H$66="Lavado de Activos",$H$66="Financiación del Terrorismo",$H$66="Trámites, OPAs y Consultas de Acceso a la Información Pública"),"No Aplica",'5. Valoración de Controles'!I67))</f>
        <v/>
      </c>
      <c r="Y67" s="66" t="str">
        <f>IF($H$66="","",
IF(OR($H$66="Corrupción",$H$66="Lavado de Activos",$H$66="Financiación del Terrorismo",$H$66="Trámites, OPAs y Consultas de Acceso a la Información Pública"),"No Aplica",'5. Valoración de Controles'!J67))</f>
        <v/>
      </c>
      <c r="Z67" s="66" t="str">
        <f>IF($H$66="","",
IF(OR($H$66="Corrupción",$H$66="Lavado de Activos",$H$66="Financiación del Terrorismo",$H$66="Trámites, OPAs y Consultas de Acceso a la Información Pública"),"No Aplica",'5. Valoración de Controles'!K67))</f>
        <v/>
      </c>
      <c r="AA67" s="66" t="str">
        <f>IF($H$66="","",
IF(OR($H$66="Corrupción",$H$66="Lavado de Activos",$H$66="Financiación del Terrorismo",$H$66="Trámites, OPAs y Consultas de Acceso a la Información Pública"),"No Aplica",'5. Valoración de Controles'!L67))</f>
        <v/>
      </c>
      <c r="AB67" s="66" t="str">
        <f>IF($H$66="","",
IF(OR($H$66="Corrupción",$H$66="Lavado de Activos",$H$66="Financiación del Terrorismo",$H$66="Trámites, OPAs y Consultas de Acceso a la Información Pública"),"No Aplica",'5. Valoración de Controles'!M67))</f>
        <v/>
      </c>
      <c r="AC67" s="66" t="str">
        <f>IF($H$66="","",
IF(OR($H$66="Corrupción",$H$66="Lavado de Activos",$H$66="Financiación del Terrorismo",$H$66="Trámites, OPAs y Consultas de Acceso a la Información Pública"),"No Aplica",'5. Valoración de Controles'!N67))</f>
        <v/>
      </c>
      <c r="AD67" s="66" t="str">
        <f>IF($H$66="","",
IF(OR($H$66="Corrupción",$H$66="Lavado de Activos",$H$66="Financiación del Terrorismo",$H$66="Trámites, OPAs y Consultas de Acceso a la Información Pública"),"No Aplica",'5. Valoración de Controles'!O67))</f>
        <v/>
      </c>
      <c r="AE67" s="66" t="str">
        <f>IF($H$66="","",
IF(OR($H$66="Corrupción",$H$66="Lavado de Activos",$H$66="Financiación del Terrorismo",$H$66="Trámites, OPAs y Consultas de Acceso a la Información Pública"),"No Aplica",'5. Valoración de Controles'!P67))</f>
        <v/>
      </c>
      <c r="AF67" s="66" t="str">
        <f>IF($H$66="","",
IF(OR($H$66="Corrupción",$H$66="Lavado de Activos",$H$66="Financiación del Terrorismo",$H$66="Trámites, OPAs y Consultas de Acceso a la Información Pública"),"No Aplica",'5. Valoración de Controles'!Q67))</f>
        <v/>
      </c>
      <c r="AG67" s="73" t="str">
        <f>IF($H$66="","",
IF(OR($H$66="Corrupción",$H$66="Lavado de Activos",$H$66="Financiación del Terrorismo",$H$66="Corrupción en Trámites, OPAs y Consultas de Acceso a la Información Pública"),"No Aplica",'5. Valoración de Controles'!R67))</f>
        <v/>
      </c>
      <c r="AH67" s="109"/>
      <c r="AI67" s="177"/>
      <c r="AJ67" s="109"/>
      <c r="AK67" s="177"/>
      <c r="AL67" s="111"/>
      <c r="AM67" s="112"/>
      <c r="AN67" s="178"/>
      <c r="AO67" s="180"/>
      <c r="AP67" s="182"/>
      <c r="AQ67" s="184"/>
      <c r="AR67" s="182"/>
    </row>
    <row r="68" spans="1:73" ht="31.5" customHeight="1" x14ac:dyDescent="0.3">
      <c r="A68" s="113"/>
      <c r="B68" s="114"/>
      <c r="C68" s="114"/>
      <c r="D68" s="114"/>
      <c r="E68" s="114"/>
      <c r="F68" s="114"/>
      <c r="G68" s="114"/>
      <c r="H68" s="114"/>
      <c r="I68" s="114"/>
      <c r="J68" s="114"/>
      <c r="K68" s="109"/>
      <c r="L68" s="110"/>
      <c r="M68" s="114"/>
      <c r="N68" s="109"/>
      <c r="O68" s="110"/>
      <c r="P68" s="111"/>
      <c r="Q68" s="72" t="str">
        <f>IF($H$66="","",
IF(OR($H$66="Corrupción",$H$66="Lavado de Activos",$H$66="Financiación del Terrorismo",$H$66="Corrupción en Trámites, OPAs y Consultas de Acceso a la Información Pública"),"No Aplica",'5. Valoración de Controles'!H68))</f>
        <v/>
      </c>
      <c r="R68" s="72" t="str">
        <f>IF($H$66="","",
IF(OR($H$66="Corrupción",$H$66="Lavado de Activos",$H$66="Financiación del Terrorismo",$H$66="Corrupción en Trámites, OPAs y Consultas de Acceso a la Información Pública"),'6.Valoración Control Corrupción'!E68,"No Aplica"))</f>
        <v/>
      </c>
      <c r="S68" s="72" t="str">
        <f>IF($H$66="","",
IF(OR($H$66="Corrupción",$H$66="Lavado de Activos",$H$66="Financiación del Terrorismo",$H$66="Corrupción en Trámites, OPAs y Consultas de Acceso a la Información Pública"),'6.Valoración Control Corrupción'!F68,"No Aplica"))</f>
        <v/>
      </c>
      <c r="T68" s="72" t="str">
        <f>IF($H$66="","",
IF(OR($H$66="Corrupción",$H$66="Lavado de Activos",$H$66="Financiación del Terrorismo",$H$66="Corrupción en Trámites, OPAs y Consultas de Acceso a la Información Pública"),'6.Valoración Control Corrupción'!G68,"No Aplica"))</f>
        <v/>
      </c>
      <c r="U68" s="72" t="str">
        <f>IF($H$66="","",
IF(OR($H$66="Corrupción",$H$66="Lavado de Activos",$H$66="Financiación del Terrorismo",$H$66="Corrupción en Trámites, OPAs y Consultas de Acceso a la Información Pública"),'6.Valoración Control Corrupción'!H68,"No Aplica"))</f>
        <v/>
      </c>
      <c r="V68" s="72" t="str">
        <f>IF($H$66="","",
IF(OR($H$66="Corrupción",$H$66="Lavado de Activos",$H$66="Financiación del Terrorismo",$H$66="Corrupción en Trámites, OPAs y Consultas de Acceso a la Información Pública"),'6.Valoración Control Corrupción'!I68,"No Aplica"))</f>
        <v/>
      </c>
      <c r="W68" s="72" t="str">
        <f>IF($H$66="","",
IF(OR($H$66="Corrupción",$H$66="Lavado de Activos",$H$66="Financiación del Terrorismo",$H$66="Corrupción en Trámites, OPAs y Consultas de Acceso a la Información Pública"),'6.Valoración Control Corrupción'!J68,"No Aplica"))</f>
        <v/>
      </c>
      <c r="X68" s="66" t="str">
        <f>IF($H$66="","",
IF(OR($H$66="Corrupción",$H$66="Lavado de Activos",$H$66="Financiación del Terrorismo",$H$66="Trámites, OPAs y Consultas de Acceso a la Información Pública"),"No Aplica",'5. Valoración de Controles'!I68))</f>
        <v/>
      </c>
      <c r="Y68" s="66" t="str">
        <f>IF($H$66="","",
IF(OR($H$66="Corrupción",$H$66="Lavado de Activos",$H$66="Financiación del Terrorismo",$H$66="Trámites, OPAs y Consultas de Acceso a la Información Pública"),"No Aplica",'5. Valoración de Controles'!J68))</f>
        <v/>
      </c>
      <c r="Z68" s="66" t="str">
        <f>IF($H$66="","",
IF(OR($H$66="Corrupción",$H$66="Lavado de Activos",$H$66="Financiación del Terrorismo",$H$66="Trámites, OPAs y Consultas de Acceso a la Información Pública"),"No Aplica",'5. Valoración de Controles'!K68))</f>
        <v/>
      </c>
      <c r="AA68" s="66" t="str">
        <f>IF($H$66="","",
IF(OR($H$66="Corrupción",$H$66="Lavado de Activos",$H$66="Financiación del Terrorismo",$H$66="Trámites, OPAs y Consultas de Acceso a la Información Pública"),"No Aplica",'5. Valoración de Controles'!L68))</f>
        <v/>
      </c>
      <c r="AB68" s="66" t="str">
        <f>IF($H$66="","",
IF(OR($H$66="Corrupción",$H$66="Lavado de Activos",$H$66="Financiación del Terrorismo",$H$66="Trámites, OPAs y Consultas de Acceso a la Información Pública"),"No Aplica",'5. Valoración de Controles'!M68))</f>
        <v/>
      </c>
      <c r="AC68" s="66" t="str">
        <f>IF($H$66="","",
IF(OR($H$66="Corrupción",$H$66="Lavado de Activos",$H$66="Financiación del Terrorismo",$H$66="Trámites, OPAs y Consultas de Acceso a la Información Pública"),"No Aplica",'5. Valoración de Controles'!N68))</f>
        <v/>
      </c>
      <c r="AD68" s="66" t="str">
        <f>IF($H$66="","",
IF(OR($H$66="Corrupción",$H$66="Lavado de Activos",$H$66="Financiación del Terrorismo",$H$66="Trámites, OPAs y Consultas de Acceso a la Información Pública"),"No Aplica",'5. Valoración de Controles'!O68))</f>
        <v/>
      </c>
      <c r="AE68" s="66" t="str">
        <f>IF($H$66="","",
IF(OR($H$66="Corrupción",$H$66="Lavado de Activos",$H$66="Financiación del Terrorismo",$H$66="Trámites, OPAs y Consultas de Acceso a la Información Pública"),"No Aplica",'5. Valoración de Controles'!P68))</f>
        <v/>
      </c>
      <c r="AF68" s="66" t="str">
        <f>IF($H$66="","",
IF(OR($H$66="Corrupción",$H$66="Lavado de Activos",$H$66="Financiación del Terrorismo",$H$66="Trámites, OPAs y Consultas de Acceso a la Información Pública"),"No Aplica",'5. Valoración de Controles'!Q68))</f>
        <v/>
      </c>
      <c r="AG68" s="73" t="str">
        <f>IF($H$66="","",
IF(OR($H$66="Corrupción",$H$66="Lavado de Activos",$H$66="Financiación del Terrorismo",$H$66="Corrupción en Trámites, OPAs y Consultas de Acceso a la Información Pública"),"No Aplica",'5. Valoración de Controles'!R68))</f>
        <v/>
      </c>
      <c r="AH68" s="109"/>
      <c r="AI68" s="177"/>
      <c r="AJ68" s="109"/>
      <c r="AK68" s="177"/>
      <c r="AL68" s="111"/>
      <c r="AM68" s="112"/>
      <c r="AN68" s="178"/>
      <c r="AO68" s="180"/>
      <c r="AP68" s="182"/>
      <c r="AQ68" s="184"/>
      <c r="AR68" s="182"/>
    </row>
    <row r="69" spans="1:73" x14ac:dyDescent="0.3"/>
    <row r="70" spans="1:73" hidden="1" x14ac:dyDescent="0.3"/>
  </sheetData>
  <sheetProtection algorithmName="SHA-512" hashValue="/LZdvbTrk7pVZ//OouGyYmM8wqkmTnHe7QfVUWQUvzWKYCCTNL7LAnln3sMjQiNUt41WJ+f/3CJ5qeLJ4GTlkw==" saltValue="qhVKufqZO10ShkeTM6vc9w==" spinCount="100000" sheet="1" objects="1" scenarios="1" formatColumns="0" formatRows="0"/>
  <mergeCells count="583">
    <mergeCell ref="C30:C32"/>
    <mergeCell ref="C33:C35"/>
    <mergeCell ref="C36:C38"/>
    <mergeCell ref="C39:C41"/>
    <mergeCell ref="C42:C44"/>
    <mergeCell ref="C45:C47"/>
    <mergeCell ref="C48:C50"/>
    <mergeCell ref="C51:C53"/>
    <mergeCell ref="C54:C56"/>
    <mergeCell ref="A30:A32"/>
    <mergeCell ref="A39:A41"/>
    <mergeCell ref="B39:B41"/>
    <mergeCell ref="A51:A53"/>
    <mergeCell ref="B51:B53"/>
    <mergeCell ref="B30:B32"/>
    <mergeCell ref="AA7:AF7"/>
    <mergeCell ref="C60:C62"/>
    <mergeCell ref="I27:I29"/>
    <mergeCell ref="J27:J29"/>
    <mergeCell ref="K27:K29"/>
    <mergeCell ref="J33:J35"/>
    <mergeCell ref="I30:I32"/>
    <mergeCell ref="J30:J32"/>
    <mergeCell ref="L24:L26"/>
    <mergeCell ref="G9:G11"/>
    <mergeCell ref="G12:G14"/>
    <mergeCell ref="G15:G17"/>
    <mergeCell ref="G18:G20"/>
    <mergeCell ref="G21:G23"/>
    <mergeCell ref="G24:G26"/>
    <mergeCell ref="G27:G29"/>
    <mergeCell ref="G30:G32"/>
    <mergeCell ref="G33:G35"/>
    <mergeCell ref="A1:C4"/>
    <mergeCell ref="C7:C8"/>
    <mergeCell ref="C9:C11"/>
    <mergeCell ref="C12:C14"/>
    <mergeCell ref="C15:C17"/>
    <mergeCell ref="C18:C20"/>
    <mergeCell ref="C21:C23"/>
    <mergeCell ref="C24:C26"/>
    <mergeCell ref="C27:C29"/>
    <mergeCell ref="B15:B17"/>
    <mergeCell ref="B18:B20"/>
    <mergeCell ref="B21:B23"/>
    <mergeCell ref="B24:B26"/>
    <mergeCell ref="B7:B8"/>
    <mergeCell ref="B9:B11"/>
    <mergeCell ref="B12:B14"/>
    <mergeCell ref="A18:A20"/>
    <mergeCell ref="A15:A17"/>
    <mergeCell ref="A12:A14"/>
    <mergeCell ref="A9:A11"/>
    <mergeCell ref="A24:A26"/>
    <mergeCell ref="A21:A23"/>
    <mergeCell ref="A27:A29"/>
    <mergeCell ref="B27:B29"/>
    <mergeCell ref="AQ36:AQ38"/>
    <mergeCell ref="G36:G38"/>
    <mergeCell ref="AN33:AN35"/>
    <mergeCell ref="AQ30:AQ32"/>
    <mergeCell ref="AK30:AK32"/>
    <mergeCell ref="AL30:AL32"/>
    <mergeCell ref="N36:N38"/>
    <mergeCell ref="O36:O38"/>
    <mergeCell ref="P36:P38"/>
    <mergeCell ref="AM36:AM38"/>
    <mergeCell ref="AO36:AO38"/>
    <mergeCell ref="AP36:AP38"/>
    <mergeCell ref="I36:I38"/>
    <mergeCell ref="J36:J38"/>
    <mergeCell ref="K36:K38"/>
    <mergeCell ref="L36:L38"/>
    <mergeCell ref="M36:M38"/>
    <mergeCell ref="AH36:AH38"/>
    <mergeCell ref="AI36:AI38"/>
    <mergeCell ref="AJ36:AJ38"/>
    <mergeCell ref="AK36:AK38"/>
    <mergeCell ref="AL36:AL38"/>
    <mergeCell ref="AN36:AN38"/>
    <mergeCell ref="D30:D32"/>
    <mergeCell ref="E30:E32"/>
    <mergeCell ref="F30:F32"/>
    <mergeCell ref="H30:H32"/>
    <mergeCell ref="AM27:AM29"/>
    <mergeCell ref="K33:K35"/>
    <mergeCell ref="K30:K32"/>
    <mergeCell ref="L30:L32"/>
    <mergeCell ref="M30:M32"/>
    <mergeCell ref="AH33:AH35"/>
    <mergeCell ref="AI33:AI35"/>
    <mergeCell ref="AJ33:AJ35"/>
    <mergeCell ref="AK33:AK35"/>
    <mergeCell ref="AL33:AL35"/>
    <mergeCell ref="L27:L29"/>
    <mergeCell ref="M27:M29"/>
    <mergeCell ref="N27:N29"/>
    <mergeCell ref="O27:O29"/>
    <mergeCell ref="P27:P29"/>
    <mergeCell ref="D27:D29"/>
    <mergeCell ref="E27:E29"/>
    <mergeCell ref="F27:F29"/>
    <mergeCell ref="H27:H29"/>
    <mergeCell ref="AR33:AR35"/>
    <mergeCell ref="A36:A38"/>
    <mergeCell ref="D36:D38"/>
    <mergeCell ref="E36:E38"/>
    <mergeCell ref="F36:F38"/>
    <mergeCell ref="H36:H38"/>
    <mergeCell ref="AM33:AM35"/>
    <mergeCell ref="AO33:AO35"/>
    <mergeCell ref="AP33:AP35"/>
    <mergeCell ref="AQ33:AQ35"/>
    <mergeCell ref="L33:L35"/>
    <mergeCell ref="M33:M35"/>
    <mergeCell ref="N33:N35"/>
    <mergeCell ref="O33:O35"/>
    <mergeCell ref="P33:P35"/>
    <mergeCell ref="A33:A35"/>
    <mergeCell ref="D33:D35"/>
    <mergeCell ref="E33:E35"/>
    <mergeCell ref="F33:F35"/>
    <mergeCell ref="B33:B35"/>
    <mergeCell ref="B36:B38"/>
    <mergeCell ref="H33:H35"/>
    <mergeCell ref="I33:I35"/>
    <mergeCell ref="AR36:AR38"/>
    <mergeCell ref="AR30:AR32"/>
    <mergeCell ref="N30:N32"/>
    <mergeCell ref="O30:O32"/>
    <mergeCell ref="P30:P32"/>
    <mergeCell ref="AM30:AM32"/>
    <mergeCell ref="AO30:AO32"/>
    <mergeCell ref="AP30:AP32"/>
    <mergeCell ref="AJ30:AJ32"/>
    <mergeCell ref="AH30:AH32"/>
    <mergeCell ref="AI30:AI32"/>
    <mergeCell ref="AN30:AN32"/>
    <mergeCell ref="M24:M26"/>
    <mergeCell ref="N24:N26"/>
    <mergeCell ref="O24:O26"/>
    <mergeCell ref="P24:P26"/>
    <mergeCell ref="AR27:AR29"/>
    <mergeCell ref="AQ27:AQ29"/>
    <mergeCell ref="AK27:AK29"/>
    <mergeCell ref="AL27:AL29"/>
    <mergeCell ref="AJ24:AJ26"/>
    <mergeCell ref="AK24:AK26"/>
    <mergeCell ref="AL24:AL26"/>
    <mergeCell ref="AH27:AH29"/>
    <mergeCell ref="AI27:AI29"/>
    <mergeCell ref="AJ27:AJ29"/>
    <mergeCell ref="AQ24:AQ26"/>
    <mergeCell ref="AR24:AR26"/>
    <mergeCell ref="AM24:AM26"/>
    <mergeCell ref="AO24:AO26"/>
    <mergeCell ref="AP24:AP26"/>
    <mergeCell ref="AP27:AP29"/>
    <mergeCell ref="AN24:AN26"/>
    <mergeCell ref="AO27:AO29"/>
    <mergeCell ref="AN27:AN29"/>
    <mergeCell ref="D24:D26"/>
    <mergeCell ref="E24:E26"/>
    <mergeCell ref="F24:F26"/>
    <mergeCell ref="H24:H26"/>
    <mergeCell ref="AM21:AM23"/>
    <mergeCell ref="AO21:AO23"/>
    <mergeCell ref="AP21:AP23"/>
    <mergeCell ref="L21:L23"/>
    <mergeCell ref="M21:M23"/>
    <mergeCell ref="N21:N23"/>
    <mergeCell ref="O21:O23"/>
    <mergeCell ref="P21:P23"/>
    <mergeCell ref="D21:D23"/>
    <mergeCell ref="E21:E23"/>
    <mergeCell ref="F21:F23"/>
    <mergeCell ref="H21:H23"/>
    <mergeCell ref="I21:I23"/>
    <mergeCell ref="J21:J23"/>
    <mergeCell ref="K21:K23"/>
    <mergeCell ref="AH24:AH26"/>
    <mergeCell ref="AI24:AI26"/>
    <mergeCell ref="I24:I26"/>
    <mergeCell ref="J24:J26"/>
    <mergeCell ref="K24:K26"/>
    <mergeCell ref="J18:J20"/>
    <mergeCell ref="K18:K20"/>
    <mergeCell ref="L18:L20"/>
    <mergeCell ref="M18:M20"/>
    <mergeCell ref="AR21:AR23"/>
    <mergeCell ref="AQ21:AQ23"/>
    <mergeCell ref="AK21:AK23"/>
    <mergeCell ref="AL21:AL23"/>
    <mergeCell ref="AJ18:AJ20"/>
    <mergeCell ref="AK18:AK20"/>
    <mergeCell ref="AL18:AL20"/>
    <mergeCell ref="AH21:AH23"/>
    <mergeCell ref="AI21:AI23"/>
    <mergeCell ref="AJ21:AJ23"/>
    <mergeCell ref="AQ18:AQ20"/>
    <mergeCell ref="AR18:AR20"/>
    <mergeCell ref="AN21:AN23"/>
    <mergeCell ref="N18:N20"/>
    <mergeCell ref="O18:O20"/>
    <mergeCell ref="P18:P20"/>
    <mergeCell ref="AM18:AM20"/>
    <mergeCell ref="AO18:AO20"/>
    <mergeCell ref="AP18:AP20"/>
    <mergeCell ref="D18:D20"/>
    <mergeCell ref="E18:E20"/>
    <mergeCell ref="F18:F20"/>
    <mergeCell ref="H18:H20"/>
    <mergeCell ref="AM15:AM17"/>
    <mergeCell ref="AO15:AO17"/>
    <mergeCell ref="AP15:AP17"/>
    <mergeCell ref="L15:L17"/>
    <mergeCell ref="M15:M17"/>
    <mergeCell ref="N15:N17"/>
    <mergeCell ref="O15:O17"/>
    <mergeCell ref="P15:P17"/>
    <mergeCell ref="D15:D17"/>
    <mergeCell ref="E15:E17"/>
    <mergeCell ref="F15:F17"/>
    <mergeCell ref="H15:H17"/>
    <mergeCell ref="I15:I17"/>
    <mergeCell ref="J15:J17"/>
    <mergeCell ref="K15:K17"/>
    <mergeCell ref="AH18:AH20"/>
    <mergeCell ref="AI18:AI20"/>
    <mergeCell ref="AN15:AN17"/>
    <mergeCell ref="AN18:AN20"/>
    <mergeCell ref="I18:I20"/>
    <mergeCell ref="K12:K14"/>
    <mergeCell ref="L12:L14"/>
    <mergeCell ref="M12:M14"/>
    <mergeCell ref="AR15:AR17"/>
    <mergeCell ref="AQ15:AQ17"/>
    <mergeCell ref="AK15:AK17"/>
    <mergeCell ref="AL15:AL17"/>
    <mergeCell ref="AH15:AH17"/>
    <mergeCell ref="AI15:AI17"/>
    <mergeCell ref="AJ15:AJ17"/>
    <mergeCell ref="AQ12:AQ14"/>
    <mergeCell ref="AR12:AR14"/>
    <mergeCell ref="N12:N14"/>
    <mergeCell ref="O12:O14"/>
    <mergeCell ref="P12:P14"/>
    <mergeCell ref="AM12:AM14"/>
    <mergeCell ref="AO12:AO14"/>
    <mergeCell ref="AP12:AP14"/>
    <mergeCell ref="AH12:AH14"/>
    <mergeCell ref="AI12:AI14"/>
    <mergeCell ref="AJ12:AJ14"/>
    <mergeCell ref="AK12:AK14"/>
    <mergeCell ref="AL12:AL14"/>
    <mergeCell ref="AN12:AN14"/>
    <mergeCell ref="D12:D14"/>
    <mergeCell ref="E12:E14"/>
    <mergeCell ref="F12:F14"/>
    <mergeCell ref="H12:H14"/>
    <mergeCell ref="AQ9:AQ11"/>
    <mergeCell ref="AR9:AR11"/>
    <mergeCell ref="O9:O11"/>
    <mergeCell ref="P9:P11"/>
    <mergeCell ref="AM9:AM11"/>
    <mergeCell ref="AO9:AO11"/>
    <mergeCell ref="AP9:AP11"/>
    <mergeCell ref="J9:J11"/>
    <mergeCell ref="K9:K11"/>
    <mergeCell ref="L9:L11"/>
    <mergeCell ref="M9:M11"/>
    <mergeCell ref="N9:N11"/>
    <mergeCell ref="D9:D11"/>
    <mergeCell ref="E9:E11"/>
    <mergeCell ref="F9:F11"/>
    <mergeCell ref="H9:H11"/>
    <mergeCell ref="I12:I14"/>
    <mergeCell ref="J12:J14"/>
    <mergeCell ref="I9:I11"/>
    <mergeCell ref="AK9:AK11"/>
    <mergeCell ref="AH9:AH11"/>
    <mergeCell ref="AI9:AI11"/>
    <mergeCell ref="AJ9:AJ11"/>
    <mergeCell ref="AO7:AO8"/>
    <mergeCell ref="AP7:AP8"/>
    <mergeCell ref="AQ7:AQ8"/>
    <mergeCell ref="AR7:AR8"/>
    <mergeCell ref="AH7:AH8"/>
    <mergeCell ref="AI7:AI8"/>
    <mergeCell ref="AJ7:AJ8"/>
    <mergeCell ref="AK7:AK8"/>
    <mergeCell ref="AL7:AL8"/>
    <mergeCell ref="AM7:AM8"/>
    <mergeCell ref="AL9:AL11"/>
    <mergeCell ref="AN9:AN11"/>
    <mergeCell ref="AO6:AR6"/>
    <mergeCell ref="A7:A8"/>
    <mergeCell ref="H7:H8"/>
    <mergeCell ref="I7:I8"/>
    <mergeCell ref="J7:J8"/>
    <mergeCell ref="A6:J6"/>
    <mergeCell ref="K6:P6"/>
    <mergeCell ref="G7:G8"/>
    <mergeCell ref="D7:D8"/>
    <mergeCell ref="E7:E8"/>
    <mergeCell ref="F7:F8"/>
    <mergeCell ref="AN7:AN8"/>
    <mergeCell ref="X7:Z7"/>
    <mergeCell ref="AG7:AG8"/>
    <mergeCell ref="Q6:AG6"/>
    <mergeCell ref="AH6:AN6"/>
    <mergeCell ref="Q7:Q8"/>
    <mergeCell ref="P7:P8"/>
    <mergeCell ref="K7:K8"/>
    <mergeCell ref="L7:L8"/>
    <mergeCell ref="M7:M8"/>
    <mergeCell ref="N7:N8"/>
    <mergeCell ref="O7:O8"/>
    <mergeCell ref="R7:W7"/>
    <mergeCell ref="D39:D41"/>
    <mergeCell ref="E39:E41"/>
    <mergeCell ref="F39:F41"/>
    <mergeCell ref="G39:G41"/>
    <mergeCell ref="H39:H41"/>
    <mergeCell ref="I39:I41"/>
    <mergeCell ref="J39:J41"/>
    <mergeCell ref="K39:K41"/>
    <mergeCell ref="L39:L41"/>
    <mergeCell ref="M39:M41"/>
    <mergeCell ref="N39:N41"/>
    <mergeCell ref="O39:O41"/>
    <mergeCell ref="P39:P41"/>
    <mergeCell ref="AH39:AH41"/>
    <mergeCell ref="AI39:AI41"/>
    <mergeCell ref="AJ39:AJ41"/>
    <mergeCell ref="AK39:AK41"/>
    <mergeCell ref="AL39:AL41"/>
    <mergeCell ref="AM39:AM41"/>
    <mergeCell ref="AN39:AN41"/>
    <mergeCell ref="AO39:AO41"/>
    <mergeCell ref="AP39:AP41"/>
    <mergeCell ref="AQ39:AQ41"/>
    <mergeCell ref="AR39:AR41"/>
    <mergeCell ref="A42:A44"/>
    <mergeCell ref="B42:B44"/>
    <mergeCell ref="D42:D44"/>
    <mergeCell ref="E42:E44"/>
    <mergeCell ref="F42:F44"/>
    <mergeCell ref="G42:G44"/>
    <mergeCell ref="H42:H44"/>
    <mergeCell ref="I42:I44"/>
    <mergeCell ref="J42:J44"/>
    <mergeCell ref="K42:K44"/>
    <mergeCell ref="L42:L44"/>
    <mergeCell ref="M42:M44"/>
    <mergeCell ref="N42:N44"/>
    <mergeCell ref="O42:O44"/>
    <mergeCell ref="P42:P44"/>
    <mergeCell ref="AH42:AH44"/>
    <mergeCell ref="AI42:AI44"/>
    <mergeCell ref="AJ42:AJ44"/>
    <mergeCell ref="AK42:AK44"/>
    <mergeCell ref="AL42:AL44"/>
    <mergeCell ref="AM42:AM44"/>
    <mergeCell ref="AN42:AN44"/>
    <mergeCell ref="AO42:AO44"/>
    <mergeCell ref="AP42:AP44"/>
    <mergeCell ref="AQ42:AQ44"/>
    <mergeCell ref="AR42:AR44"/>
    <mergeCell ref="A45:A47"/>
    <mergeCell ref="B45:B47"/>
    <mergeCell ref="D45:D47"/>
    <mergeCell ref="E45:E47"/>
    <mergeCell ref="F45:F47"/>
    <mergeCell ref="G45:G47"/>
    <mergeCell ref="H45:H47"/>
    <mergeCell ref="I45:I47"/>
    <mergeCell ref="J45:J47"/>
    <mergeCell ref="K45:K47"/>
    <mergeCell ref="L45:L47"/>
    <mergeCell ref="M45:M47"/>
    <mergeCell ref="N45:N47"/>
    <mergeCell ref="O45:O47"/>
    <mergeCell ref="P45:P47"/>
    <mergeCell ref="AH45:AH47"/>
    <mergeCell ref="AR45:AR47"/>
    <mergeCell ref="A48:A50"/>
    <mergeCell ref="B48:B50"/>
    <mergeCell ref="D48:D50"/>
    <mergeCell ref="E48:E50"/>
    <mergeCell ref="F48:F50"/>
    <mergeCell ref="G48:G50"/>
    <mergeCell ref="H48:H50"/>
    <mergeCell ref="I48:I50"/>
    <mergeCell ref="J48:J50"/>
    <mergeCell ref="AR48:AR50"/>
    <mergeCell ref="AI45:AI47"/>
    <mergeCell ref="AJ45:AJ47"/>
    <mergeCell ref="AK45:AK47"/>
    <mergeCell ref="AL45:AL47"/>
    <mergeCell ref="AM45:AM47"/>
    <mergeCell ref="AN45:AN47"/>
    <mergeCell ref="AO45:AO47"/>
    <mergeCell ref="AP45:AP47"/>
    <mergeCell ref="AQ45:AQ47"/>
    <mergeCell ref="D51:D53"/>
    <mergeCell ref="E51:E53"/>
    <mergeCell ref="F51:F53"/>
    <mergeCell ref="G51:G53"/>
    <mergeCell ref="H51:H53"/>
    <mergeCell ref="I51:I53"/>
    <mergeCell ref="J51:J53"/>
    <mergeCell ref="K51:K53"/>
    <mergeCell ref="L51:L53"/>
    <mergeCell ref="M51:M53"/>
    <mergeCell ref="N51:N53"/>
    <mergeCell ref="O51:O53"/>
    <mergeCell ref="P51:P53"/>
    <mergeCell ref="AH48:AH50"/>
    <mergeCell ref="AR51:AR53"/>
    <mergeCell ref="AH51:AH53"/>
    <mergeCell ref="AI51:AI53"/>
    <mergeCell ref="AJ51:AJ53"/>
    <mergeCell ref="D1:AP4"/>
    <mergeCell ref="AK51:AK53"/>
    <mergeCell ref="AL51:AL53"/>
    <mergeCell ref="AM51:AM53"/>
    <mergeCell ref="AN51:AN53"/>
    <mergeCell ref="AO51:AO53"/>
    <mergeCell ref="AP51:AP53"/>
    <mergeCell ref="AQ51:AQ53"/>
    <mergeCell ref="AL48:AL50"/>
    <mergeCell ref="AM48:AM50"/>
    <mergeCell ref="AN48:AN50"/>
    <mergeCell ref="AO48:AO50"/>
    <mergeCell ref="AP48:AP50"/>
    <mergeCell ref="AQ48:AQ50"/>
    <mergeCell ref="AI48:AI50"/>
    <mergeCell ref="AJ48:AJ50"/>
    <mergeCell ref="AK48:AK50"/>
    <mergeCell ref="K48:K50"/>
    <mergeCell ref="L48:L50"/>
    <mergeCell ref="M48:M50"/>
    <mergeCell ref="N48:N50"/>
    <mergeCell ref="O48:O50"/>
    <mergeCell ref="P48:P50"/>
    <mergeCell ref="AQ1:AR1"/>
    <mergeCell ref="AQ2:AR2"/>
    <mergeCell ref="AQ3:AR3"/>
    <mergeCell ref="AQ4:AR4"/>
    <mergeCell ref="A54:A56"/>
    <mergeCell ref="B54:B56"/>
    <mergeCell ref="D54:D56"/>
    <mergeCell ref="E54:E56"/>
    <mergeCell ref="F54:F56"/>
    <mergeCell ref="G54:G56"/>
    <mergeCell ref="H54:H56"/>
    <mergeCell ref="I54:I56"/>
    <mergeCell ref="J54:J56"/>
    <mergeCell ref="K54:K56"/>
    <mergeCell ref="L54:L56"/>
    <mergeCell ref="M54:M56"/>
    <mergeCell ref="N54:N56"/>
    <mergeCell ref="O54:O56"/>
    <mergeCell ref="P54:P56"/>
    <mergeCell ref="AH54:AH56"/>
    <mergeCell ref="AI54:AI56"/>
    <mergeCell ref="AJ54:AJ56"/>
    <mergeCell ref="AK54:AK56"/>
    <mergeCell ref="AL54:AL56"/>
    <mergeCell ref="AM54:AM56"/>
    <mergeCell ref="AO54:AO56"/>
    <mergeCell ref="AP54:AP56"/>
    <mergeCell ref="AQ54:AQ56"/>
    <mergeCell ref="AR54:AR56"/>
    <mergeCell ref="A57:A59"/>
    <mergeCell ref="B57:B59"/>
    <mergeCell ref="D57:D59"/>
    <mergeCell ref="E57:E59"/>
    <mergeCell ref="F57:F59"/>
    <mergeCell ref="G57:G59"/>
    <mergeCell ref="H57:H59"/>
    <mergeCell ref="I57:I59"/>
    <mergeCell ref="J57:J59"/>
    <mergeCell ref="K57:K59"/>
    <mergeCell ref="L57:L59"/>
    <mergeCell ref="M57:M59"/>
    <mergeCell ref="N57:N59"/>
    <mergeCell ref="O57:O59"/>
    <mergeCell ref="P57:P59"/>
    <mergeCell ref="AH57:AH59"/>
    <mergeCell ref="AI57:AI59"/>
    <mergeCell ref="AJ57:AJ59"/>
    <mergeCell ref="AK57:AK59"/>
    <mergeCell ref="C57:C59"/>
    <mergeCell ref="K60:K62"/>
    <mergeCell ref="L60:L62"/>
    <mergeCell ref="M60:M62"/>
    <mergeCell ref="N60:N62"/>
    <mergeCell ref="O60:O62"/>
    <mergeCell ref="P60:P62"/>
    <mergeCell ref="AH60:AH62"/>
    <mergeCell ref="AI60:AI62"/>
    <mergeCell ref="AN54:AN56"/>
    <mergeCell ref="AM60:AM62"/>
    <mergeCell ref="AN60:AN62"/>
    <mergeCell ref="AJ60:AJ62"/>
    <mergeCell ref="AK60:AK62"/>
    <mergeCell ref="A60:A62"/>
    <mergeCell ref="B60:B62"/>
    <mergeCell ref="D60:D62"/>
    <mergeCell ref="E60:E62"/>
    <mergeCell ref="F60:F62"/>
    <mergeCell ref="G60:G62"/>
    <mergeCell ref="H60:H62"/>
    <mergeCell ref="I60:I62"/>
    <mergeCell ref="J60:J62"/>
    <mergeCell ref="AO60:AO62"/>
    <mergeCell ref="AP60:AP62"/>
    <mergeCell ref="AQ60:AQ62"/>
    <mergeCell ref="AR60:AR62"/>
    <mergeCell ref="AL57:AL59"/>
    <mergeCell ref="AM57:AM59"/>
    <mergeCell ref="AN57:AN59"/>
    <mergeCell ref="AO57:AO59"/>
    <mergeCell ref="AP57:AP59"/>
    <mergeCell ref="AQ57:AQ59"/>
    <mergeCell ref="AR57:AR59"/>
    <mergeCell ref="AL60:AL62"/>
    <mergeCell ref="A63:A65"/>
    <mergeCell ref="B63:B65"/>
    <mergeCell ref="D63:D65"/>
    <mergeCell ref="E63:E65"/>
    <mergeCell ref="F63:F65"/>
    <mergeCell ref="G63:G65"/>
    <mergeCell ref="H63:H65"/>
    <mergeCell ref="I63:I65"/>
    <mergeCell ref="J63:J65"/>
    <mergeCell ref="C63:C65"/>
    <mergeCell ref="K66:K68"/>
    <mergeCell ref="L66:L68"/>
    <mergeCell ref="M66:M68"/>
    <mergeCell ref="N66:N68"/>
    <mergeCell ref="O66:O68"/>
    <mergeCell ref="P66:P68"/>
    <mergeCell ref="AH66:AH68"/>
    <mergeCell ref="K63:K65"/>
    <mergeCell ref="L63:L65"/>
    <mergeCell ref="M63:M65"/>
    <mergeCell ref="N63:N65"/>
    <mergeCell ref="O63:O65"/>
    <mergeCell ref="P63:P65"/>
    <mergeCell ref="AH63:AH65"/>
    <mergeCell ref="A66:A68"/>
    <mergeCell ref="B66:B68"/>
    <mergeCell ref="D66:D68"/>
    <mergeCell ref="E66:E68"/>
    <mergeCell ref="F66:F68"/>
    <mergeCell ref="G66:G68"/>
    <mergeCell ref="H66:H68"/>
    <mergeCell ref="I66:I68"/>
    <mergeCell ref="J66:J68"/>
    <mergeCell ref="C66:C68"/>
    <mergeCell ref="AR66:AR68"/>
    <mergeCell ref="AI66:AI68"/>
    <mergeCell ref="AJ66:AJ68"/>
    <mergeCell ref="AK66:AK68"/>
    <mergeCell ref="AL66:AL68"/>
    <mergeCell ref="AM66:AM68"/>
    <mergeCell ref="AN66:AN68"/>
    <mergeCell ref="AO66:AO68"/>
    <mergeCell ref="AP66:AP68"/>
    <mergeCell ref="AQ66:AQ68"/>
    <mergeCell ref="AK63:AK65"/>
    <mergeCell ref="AL63:AL65"/>
    <mergeCell ref="AM63:AM65"/>
    <mergeCell ref="AN63:AN65"/>
    <mergeCell ref="AO63:AO65"/>
    <mergeCell ref="AP63:AP65"/>
    <mergeCell ref="AQ63:AQ65"/>
    <mergeCell ref="AR63:AR65"/>
    <mergeCell ref="AI63:AI65"/>
    <mergeCell ref="AJ63:AJ65"/>
  </mergeCells>
  <conditionalFormatting sqref="N9">
    <cfRule type="cellIs" dxfId="81" priority="703" operator="equal">
      <formula>"Catastrófico"</formula>
    </cfRule>
    <cfRule type="cellIs" dxfId="80" priority="704" operator="equal">
      <formula>"Mayor"</formula>
    </cfRule>
    <cfRule type="cellIs" dxfId="79" priority="705" operator="equal">
      <formula>"Moderado"</formula>
    </cfRule>
    <cfRule type="cellIs" dxfId="78" priority="706" operator="equal">
      <formula>"Menor"</formula>
    </cfRule>
    <cfRule type="cellIs" dxfId="77" priority="707" operator="equal">
      <formula>"Leve"</formula>
    </cfRule>
  </conditionalFormatting>
  <conditionalFormatting sqref="P9">
    <cfRule type="cellIs" dxfId="76" priority="699" operator="equal">
      <formula>"Extremo"</formula>
    </cfRule>
    <cfRule type="cellIs" dxfId="75" priority="700" operator="equal">
      <formula>"Alto"</formula>
    </cfRule>
    <cfRule type="cellIs" dxfId="74" priority="701" operator="equal">
      <formula>"Moderado"</formula>
    </cfRule>
    <cfRule type="cellIs" dxfId="73" priority="702" operator="equal">
      <formula>"Bajo"</formula>
    </cfRule>
  </conditionalFormatting>
  <conditionalFormatting sqref="AJ9">
    <cfRule type="cellIs" dxfId="72" priority="536" operator="equal">
      <formula>"Catastrófico"</formula>
    </cfRule>
    <cfRule type="cellIs" dxfId="71" priority="537" operator="equal">
      <formula>"Mayor"</formula>
    </cfRule>
    <cfRule type="cellIs" dxfId="70" priority="538" operator="equal">
      <formula>"Moderado"</formula>
    </cfRule>
    <cfRule type="cellIs" dxfId="69" priority="539" operator="equal">
      <formula>"Menor"</formula>
    </cfRule>
    <cfRule type="cellIs" dxfId="68" priority="540" operator="equal">
      <formula>"Leve"</formula>
    </cfRule>
  </conditionalFormatting>
  <conditionalFormatting sqref="AL9">
    <cfRule type="cellIs" dxfId="67" priority="522" operator="equal">
      <formula>"Extremo"</formula>
    </cfRule>
    <cfRule type="cellIs" dxfId="66" priority="523" operator="equal">
      <formula>"Alto"</formula>
    </cfRule>
    <cfRule type="cellIs" dxfId="65" priority="524" operator="equal">
      <formula>"Moderado"</formula>
    </cfRule>
    <cfRule type="cellIs" dxfId="64" priority="525" operator="equal">
      <formula>"Bajo"</formula>
    </cfRule>
  </conditionalFormatting>
  <conditionalFormatting sqref="K9">
    <cfRule type="cellIs" dxfId="63" priority="415" operator="equal">
      <formula>"Muy Alta"</formula>
    </cfRule>
    <cfRule type="cellIs" dxfId="62" priority="416" operator="equal">
      <formula>"Alta"</formula>
    </cfRule>
    <cfRule type="cellIs" dxfId="61" priority="417" operator="equal">
      <formula>"Media"</formula>
    </cfRule>
    <cfRule type="cellIs" dxfId="60" priority="418" operator="equal">
      <formula>"Baja"</formula>
    </cfRule>
    <cfRule type="cellIs" dxfId="59" priority="419" operator="equal">
      <formula>"Muy Baja"</formula>
    </cfRule>
  </conditionalFormatting>
  <conditionalFormatting sqref="K9:K11">
    <cfRule type="expression" dxfId="58" priority="400">
      <formula>IF($K9="Casi seguro",1,0)</formula>
    </cfRule>
    <cfRule type="expression" dxfId="57" priority="401">
      <formula>IF($K9="Probable",1,0)</formula>
    </cfRule>
    <cfRule type="expression" dxfId="56" priority="402">
      <formula>IF($K9="Posible",1,0)</formula>
    </cfRule>
    <cfRule type="expression" dxfId="55" priority="403">
      <formula>IF($K9="Improbable",1,0)</formula>
    </cfRule>
    <cfRule type="expression" dxfId="54" priority="404">
      <formula>IF($K9="Rara vez",1,0)</formula>
    </cfRule>
  </conditionalFormatting>
  <conditionalFormatting sqref="AH9">
    <cfRule type="cellIs" dxfId="53" priority="375" operator="equal">
      <formula>"Muy Alta"</formula>
    </cfRule>
    <cfRule type="cellIs" dxfId="52" priority="376" operator="equal">
      <formula>"Alta"</formula>
    </cfRule>
    <cfRule type="cellIs" dxfId="51" priority="377" operator="equal">
      <formula>"Media"</formula>
    </cfRule>
    <cfRule type="cellIs" dxfId="50" priority="378" operator="equal">
      <formula>"Baja"</formula>
    </cfRule>
    <cfRule type="cellIs" dxfId="49" priority="379" operator="equal">
      <formula>"Muy Baja"</formula>
    </cfRule>
  </conditionalFormatting>
  <conditionalFormatting sqref="AH9:AH11">
    <cfRule type="expression" dxfId="48" priority="360">
      <formula>IF($AH9="Casi seguro",1,0)</formula>
    </cfRule>
    <cfRule type="expression" dxfId="47" priority="361">
      <formula>IF($AH9="Probable",1,0)</formula>
    </cfRule>
    <cfRule type="expression" dxfId="46" priority="362">
      <formula>IF($AH9="Posible",1,0)</formula>
    </cfRule>
    <cfRule type="expression" dxfId="45" priority="363">
      <formula>IF($AH9="Improbable",1,0)</formula>
    </cfRule>
    <cfRule type="expression" dxfId="44" priority="364">
      <formula>IF($AH9="Rara vez",1,0)</formula>
    </cfRule>
  </conditionalFormatting>
  <conditionalFormatting sqref="N12 N15 N18 N21 N24 N27 N30 N33 N36 N39 N42 N45 N48 N51 N54 N57 N60 N63 N66">
    <cfRule type="cellIs" dxfId="43" priority="50" operator="equal">
      <formula>"Catastrófico"</formula>
    </cfRule>
    <cfRule type="cellIs" dxfId="42" priority="51" operator="equal">
      <formula>"Mayor"</formula>
    </cfRule>
    <cfRule type="cellIs" dxfId="41" priority="52" operator="equal">
      <formula>"Moderado"</formula>
    </cfRule>
    <cfRule type="cellIs" dxfId="40" priority="53" operator="equal">
      <formula>"Menor"</formula>
    </cfRule>
    <cfRule type="cellIs" dxfId="39" priority="54" operator="equal">
      <formula>"Leve"</formula>
    </cfRule>
  </conditionalFormatting>
  <conditionalFormatting sqref="P12 P15 P18 P21 P24 P27 P30 P33 P36 P39 P42 P45 P48 P51 P54 P57 P60 P63 P66">
    <cfRule type="cellIs" dxfId="38" priority="46" operator="equal">
      <formula>"Extremo"</formula>
    </cfRule>
    <cfRule type="cellIs" dxfId="37" priority="47" operator="equal">
      <formula>"Alto"</formula>
    </cfRule>
    <cfRule type="cellIs" dxfId="36" priority="48" operator="equal">
      <formula>"Moderado"</formula>
    </cfRule>
    <cfRule type="cellIs" dxfId="35" priority="49" operator="equal">
      <formula>"Bajo"</formula>
    </cfRule>
  </conditionalFormatting>
  <conditionalFormatting sqref="AJ12 AJ15 AJ18 AJ21 AJ24 AJ27 AJ30 AJ33 AJ36 AJ39 AJ42 AJ45 AJ48 AJ51 AJ54 AJ57 AJ60 AJ63 AJ66">
    <cfRule type="cellIs" dxfId="34" priority="41" operator="equal">
      <formula>"Catastrófico"</formula>
    </cfRule>
    <cfRule type="cellIs" dxfId="33" priority="42" operator="equal">
      <formula>"Mayor"</formula>
    </cfRule>
    <cfRule type="cellIs" dxfId="32" priority="43" operator="equal">
      <formula>"Moderado"</formula>
    </cfRule>
    <cfRule type="cellIs" dxfId="31" priority="44" operator="equal">
      <formula>"Menor"</formula>
    </cfRule>
    <cfRule type="cellIs" dxfId="30" priority="45" operator="equal">
      <formula>"Leve"</formula>
    </cfRule>
  </conditionalFormatting>
  <conditionalFormatting sqref="AL12 AL15 AL18 AL21 AL24 AL27 AL30 AL33 AL36 AL39 AL42 AL45 AL48 AL51 AL54 AL57 AL60 AL63 AL66">
    <cfRule type="cellIs" dxfId="29" priority="37" operator="equal">
      <formula>"Extremo"</formula>
    </cfRule>
    <cfRule type="cellIs" dxfId="28" priority="38" operator="equal">
      <formula>"Alto"</formula>
    </cfRule>
    <cfRule type="cellIs" dxfId="27" priority="39" operator="equal">
      <formula>"Moderado"</formula>
    </cfRule>
    <cfRule type="cellIs" dxfId="26" priority="40" operator="equal">
      <formula>"Bajo"</formula>
    </cfRule>
  </conditionalFormatting>
  <conditionalFormatting sqref="K12 K15 K18 K21 K24 K27 K30 K33 K36 K39 K42 K45 K48 K51 K54 K57 K60 K63 K66">
    <cfRule type="cellIs" dxfId="25" priority="32" operator="equal">
      <formula>"Muy Alta"</formula>
    </cfRule>
    <cfRule type="cellIs" dxfId="24" priority="33" operator="equal">
      <formula>"Alta"</formula>
    </cfRule>
    <cfRule type="cellIs" dxfId="23" priority="34" operator="equal">
      <formula>"Media"</formula>
    </cfRule>
    <cfRule type="cellIs" dxfId="22" priority="35" operator="equal">
      <formula>"Baja"</formula>
    </cfRule>
    <cfRule type="cellIs" dxfId="21" priority="36" operator="equal">
      <formula>"Muy Baja"</formula>
    </cfRule>
  </conditionalFormatting>
  <conditionalFormatting sqref="K12:K68">
    <cfRule type="expression" dxfId="20" priority="27">
      <formula>IF($K12="Casi seguro",1,0)</formula>
    </cfRule>
    <cfRule type="expression" dxfId="19" priority="28">
      <formula>IF($K12="Probable",1,0)</formula>
    </cfRule>
    <cfRule type="expression" dxfId="18" priority="29">
      <formula>IF($K12="Posible",1,0)</formula>
    </cfRule>
    <cfRule type="expression" dxfId="17" priority="30">
      <formula>IF($K12="Improbable",1,0)</formula>
    </cfRule>
    <cfRule type="expression" dxfId="16" priority="31">
      <formula>IF($K12="Rara vez",1,0)</formula>
    </cfRule>
  </conditionalFormatting>
  <conditionalFormatting sqref="AH12 AH15 AH18 AH21 AH24 AH27 AH30 AH33 AH36 AH39 AH42 AH45 AH48 AH51 AH54 AH57 AH60 AH63 AH66">
    <cfRule type="cellIs" dxfId="15" priority="22" operator="equal">
      <formula>"Muy Alta"</formula>
    </cfRule>
    <cfRule type="cellIs" dxfId="14" priority="23" operator="equal">
      <formula>"Alta"</formula>
    </cfRule>
    <cfRule type="cellIs" dxfId="13" priority="24" operator="equal">
      <formula>"Media"</formula>
    </cfRule>
    <cfRule type="cellIs" dxfId="12" priority="25" operator="equal">
      <formula>"Baja"</formula>
    </cfRule>
    <cfRule type="cellIs" dxfId="11" priority="26" operator="equal">
      <formula>"Muy Baja"</formula>
    </cfRule>
  </conditionalFormatting>
  <conditionalFormatting sqref="AH12:AH68">
    <cfRule type="expression" dxfId="10" priority="17">
      <formula>IF($AH12="Casi seguro",1,0)</formula>
    </cfRule>
    <cfRule type="expression" dxfId="9" priority="18">
      <formula>IF($AH12="Probable",1,0)</formula>
    </cfRule>
    <cfRule type="expression" dxfId="8" priority="19">
      <formula>IF($AH12="Posible",1,0)</formula>
    </cfRule>
    <cfRule type="expression" dxfId="7" priority="20">
      <formula>IF($AH12="Improbable",1,0)</formula>
    </cfRule>
    <cfRule type="expression" dxfId="6" priority="21">
      <formula>IF($AH12="Rara vez",1,0)</formula>
    </cfRule>
  </conditionalFormatting>
  <conditionalFormatting sqref="AO9:AR11">
    <cfRule type="expression" dxfId="5" priority="7">
      <formula>IF(OR($AM9="Evitar",$AM9="Compartir",$AM9="Aceptar",$AM9="Reducir (Transferir)"),1,0)</formula>
    </cfRule>
    <cfRule type="expression" dxfId="4" priority="12">
      <formula>IF(AND($AL9="Moderado",OR($H9="Gestión",$H9="Seguridad de la Información (Pérdida de la Disponibilidad)",$H9="Seguridad de la Información (Pérdida de la Integridad)",$H9="Seguridad de la Información (Pérdida de Confidencialidad)",$H9="Fuga de Capital Intelectual",$H9="Estratégico")),1,0)</formula>
    </cfRule>
    <cfRule type="expression" dxfId="3" priority="16">
      <formula>IF($AL9="Bajo",1,0)</formula>
    </cfRule>
  </conditionalFormatting>
  <conditionalFormatting sqref="AO12:AR68">
    <cfRule type="expression" dxfId="2" priority="1">
      <formula>IF(OR($AM12="Evitar",$AM12="Compartir",$AM12="Aceptar",$AM12="Reducir (Transferir)"),1,0)</formula>
    </cfRule>
    <cfRule type="expression" dxfId="1" priority="2">
      <formula>IF(AND($AL12="Moderado",OR($H12="Gestión",$H12="Seguridad de la Información (Pérdida de la Disponibilidad)",$H12="Seguridad de la Información (Pérdida de la Integridad)",$H12="Seguridad de la Información (Pérdida de Confidencialidad)",$H12="Fuga de Capital Intelectual",$H12="Estratégico")),1,0)</formula>
    </cfRule>
    <cfRule type="expression" dxfId="0" priority="3">
      <formula>IF($AL12="Bajo",1,0)</formula>
    </cfRule>
  </conditionalFormatting>
  <dataValidations count="1">
    <dataValidation type="list" allowBlank="1" showInputMessage="1" showErrorMessage="1" sqref="AM9:AM68">
      <formula1>IF(OR($H9="Corrupción",$H9="Corrupción en Trámites, OPAs y Consultas de Acceso a la Información Pública",$H9="Lavado de Activos",$H9="Financiación del Terrorismo"),TratamientoCorrupcion,TratamientoV5)</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R79"/>
  <sheetViews>
    <sheetView zoomScale="80" zoomScaleNormal="80" workbookViewId="0">
      <pane ySplit="8" topLeftCell="A9" activePane="bottomLeft" state="frozen"/>
      <selection pane="bottomLeft" activeCell="E7" sqref="E7:E8"/>
    </sheetView>
  </sheetViews>
  <sheetFormatPr baseColWidth="10" defaultColWidth="0" defaultRowHeight="16.5" zeroHeight="1" x14ac:dyDescent="0.3"/>
  <cols>
    <col min="1" max="1" width="4" style="8" bestFit="1" customWidth="1"/>
    <col min="2" max="2" width="19" style="8" customWidth="1"/>
    <col min="3" max="3" width="29.28515625" style="8" customWidth="1"/>
    <col min="4" max="4" width="29.28515625" style="2" customWidth="1"/>
    <col min="5" max="5" width="53.5703125" style="2" customWidth="1"/>
    <col min="6" max="6" width="8.5703125" style="2" customWidth="1"/>
    <col min="7" max="8" width="27.85546875" style="2" customWidth="1"/>
    <col min="9" max="9" width="23.7109375" style="2" customWidth="1"/>
    <col min="10" max="10" width="33.7109375" style="2" customWidth="1"/>
    <col min="11" max="11" width="9.5703125" style="2" customWidth="1"/>
    <col min="12" max="12" width="31.85546875" style="2" customWidth="1"/>
    <col min="13" max="13" width="23.7109375" style="2" customWidth="1"/>
    <col min="14" max="14" width="8.5703125" style="2" customWidth="1"/>
    <col min="15" max="16" width="27.85546875" style="2" customWidth="1"/>
    <col min="17" max="17" width="23.7109375" style="2" customWidth="1"/>
    <col min="18" max="18" width="33.7109375" style="2" customWidth="1"/>
    <col min="19" max="19" width="9.5703125" style="2" customWidth="1"/>
    <col min="20" max="20" width="31.85546875" style="2" customWidth="1"/>
    <col min="21" max="21" width="23.7109375" style="2" customWidth="1"/>
    <col min="22" max="22" width="8.5703125" style="2" customWidth="1"/>
    <col min="23" max="24" width="27.85546875" style="2" customWidth="1"/>
    <col min="25" max="25" width="23.7109375" style="2" customWidth="1"/>
    <col min="26" max="26" width="33.7109375" style="2" customWidth="1"/>
    <col min="27" max="27" width="9.5703125" style="2" customWidth="1"/>
    <col min="28" max="28" width="27.140625" style="2" customWidth="1"/>
    <col min="29" max="29" width="23.7109375" style="2" customWidth="1"/>
    <col min="30" max="30" width="11.42578125" style="2" customWidth="1"/>
    <col min="31" max="44" width="11.42578125" style="2" hidden="1" customWidth="1"/>
    <col min="45" max="16384" width="11.42578125" style="4" hidden="1"/>
  </cols>
  <sheetData>
    <row r="1" spans="1:44" ht="16.5" customHeight="1" x14ac:dyDescent="0.3">
      <c r="A1" s="94"/>
      <c r="B1" s="96"/>
      <c r="C1" s="138" t="s">
        <v>161</v>
      </c>
      <c r="D1" s="138"/>
      <c r="E1" s="138"/>
      <c r="F1" s="138"/>
      <c r="G1" s="138"/>
      <c r="H1" s="138"/>
      <c r="I1" s="138"/>
      <c r="J1" s="138"/>
      <c r="K1" s="138"/>
      <c r="L1" s="138"/>
      <c r="M1" s="138"/>
      <c r="N1" s="138"/>
      <c r="O1" s="138"/>
      <c r="P1" s="138"/>
      <c r="Q1" s="138"/>
      <c r="R1" s="138"/>
      <c r="S1" s="138"/>
      <c r="T1" s="138"/>
      <c r="U1" s="138"/>
      <c r="V1" s="138"/>
      <c r="W1" s="138"/>
      <c r="X1" s="138"/>
      <c r="Y1" s="138"/>
      <c r="Z1" s="138"/>
      <c r="AA1" s="138"/>
      <c r="AB1" s="155" t="s">
        <v>262</v>
      </c>
      <c r="AC1" s="155"/>
      <c r="AD1" s="3"/>
      <c r="AE1" s="3"/>
      <c r="AF1" s="3"/>
      <c r="AG1" s="3"/>
      <c r="AH1" s="3"/>
      <c r="AI1" s="3"/>
      <c r="AJ1" s="3"/>
      <c r="AK1" s="3"/>
      <c r="AL1" s="3"/>
      <c r="AM1" s="3"/>
      <c r="AN1" s="3"/>
      <c r="AO1" s="3"/>
      <c r="AP1" s="3"/>
      <c r="AQ1" s="3"/>
      <c r="AR1" s="3"/>
    </row>
    <row r="2" spans="1:44" ht="16.5" customHeight="1" x14ac:dyDescent="0.3">
      <c r="A2" s="97"/>
      <c r="B2" s="99"/>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55" t="s">
        <v>345</v>
      </c>
      <c r="AC2" s="155"/>
      <c r="AD2" s="3"/>
      <c r="AE2" s="3"/>
      <c r="AF2" s="3"/>
      <c r="AG2" s="3"/>
      <c r="AH2" s="3"/>
      <c r="AI2" s="3"/>
      <c r="AJ2" s="3"/>
      <c r="AK2" s="3"/>
      <c r="AL2" s="3"/>
      <c r="AM2" s="3"/>
      <c r="AN2" s="3"/>
      <c r="AO2" s="3"/>
      <c r="AP2" s="3"/>
      <c r="AQ2" s="3"/>
      <c r="AR2" s="3"/>
    </row>
    <row r="3" spans="1:44" x14ac:dyDescent="0.3">
      <c r="A3" s="97"/>
      <c r="B3" s="99"/>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55" t="s">
        <v>300</v>
      </c>
      <c r="AC3" s="155"/>
      <c r="AD3" s="3"/>
      <c r="AE3" s="3"/>
      <c r="AF3" s="3"/>
      <c r="AG3" s="3"/>
      <c r="AH3" s="3"/>
      <c r="AI3" s="3"/>
      <c r="AJ3" s="3"/>
      <c r="AK3" s="3"/>
      <c r="AL3" s="3"/>
      <c r="AM3" s="3"/>
      <c r="AN3" s="3"/>
      <c r="AO3" s="3"/>
      <c r="AP3" s="3"/>
      <c r="AQ3" s="3"/>
      <c r="AR3" s="3"/>
    </row>
    <row r="4" spans="1:44" x14ac:dyDescent="0.3">
      <c r="A4" s="100"/>
      <c r="B4" s="102"/>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55" t="s">
        <v>344</v>
      </c>
      <c r="AC4" s="155"/>
      <c r="AD4" s="3"/>
      <c r="AE4" s="3"/>
      <c r="AF4" s="3"/>
      <c r="AG4" s="3"/>
      <c r="AH4" s="3"/>
      <c r="AI4" s="3"/>
      <c r="AJ4" s="3"/>
      <c r="AK4" s="3"/>
      <c r="AL4" s="3"/>
      <c r="AM4" s="3"/>
      <c r="AN4" s="3"/>
      <c r="AO4" s="3"/>
      <c r="AP4" s="3"/>
      <c r="AQ4" s="3"/>
      <c r="AR4" s="3"/>
    </row>
    <row r="5" spans="1:44" x14ac:dyDescent="0.3">
      <c r="A5" s="12"/>
      <c r="B5" s="15"/>
      <c r="C5" s="12"/>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row>
    <row r="6" spans="1:44" ht="15.75" customHeight="1" x14ac:dyDescent="0.3">
      <c r="A6" s="122" t="s">
        <v>108</v>
      </c>
      <c r="B6" s="122"/>
      <c r="C6" s="122"/>
      <c r="D6" s="160"/>
      <c r="E6" s="54" t="s">
        <v>0</v>
      </c>
      <c r="F6" s="206" t="s">
        <v>436</v>
      </c>
      <c r="G6" s="206"/>
      <c r="H6" s="206"/>
      <c r="I6" s="206"/>
      <c r="J6" s="207"/>
      <c r="K6" s="207"/>
      <c r="L6" s="207"/>
      <c r="M6" s="207"/>
      <c r="N6" s="206" t="s">
        <v>437</v>
      </c>
      <c r="O6" s="206"/>
      <c r="P6" s="206"/>
      <c r="Q6" s="206"/>
      <c r="R6" s="207"/>
      <c r="S6" s="207"/>
      <c r="T6" s="207"/>
      <c r="U6" s="207"/>
      <c r="V6" s="206" t="s">
        <v>438</v>
      </c>
      <c r="W6" s="206"/>
      <c r="X6" s="206"/>
      <c r="Y6" s="206"/>
      <c r="Z6" s="207"/>
      <c r="AA6" s="207"/>
      <c r="AB6" s="207"/>
      <c r="AC6" s="207"/>
      <c r="AD6" s="3"/>
      <c r="AE6" s="3"/>
      <c r="AF6" s="3"/>
      <c r="AG6" s="3"/>
      <c r="AH6" s="3"/>
      <c r="AI6" s="3"/>
      <c r="AJ6" s="3"/>
      <c r="AK6" s="3"/>
      <c r="AL6" s="3"/>
      <c r="AM6" s="3"/>
      <c r="AN6" s="3"/>
      <c r="AO6" s="3"/>
      <c r="AP6" s="3"/>
      <c r="AQ6" s="3"/>
      <c r="AR6" s="3"/>
    </row>
    <row r="7" spans="1:44" ht="27.75" customHeight="1" x14ac:dyDescent="0.3">
      <c r="A7" s="209" t="s">
        <v>87</v>
      </c>
      <c r="B7" s="123" t="s">
        <v>38</v>
      </c>
      <c r="C7" s="122" t="s">
        <v>1</v>
      </c>
      <c r="D7" s="210" t="s">
        <v>85</v>
      </c>
      <c r="E7" s="160" t="s">
        <v>318</v>
      </c>
      <c r="F7" s="213" t="s">
        <v>32</v>
      </c>
      <c r="G7" s="213"/>
      <c r="H7" s="213"/>
      <c r="I7" s="213"/>
      <c r="J7" s="19" t="s">
        <v>33</v>
      </c>
      <c r="K7" s="208" t="s">
        <v>34</v>
      </c>
      <c r="L7" s="208"/>
      <c r="M7" s="208"/>
      <c r="N7" s="213" t="s">
        <v>32</v>
      </c>
      <c r="O7" s="213"/>
      <c r="P7" s="213"/>
      <c r="Q7" s="213"/>
      <c r="R7" s="19" t="s">
        <v>33</v>
      </c>
      <c r="S7" s="208" t="s">
        <v>34</v>
      </c>
      <c r="T7" s="208"/>
      <c r="U7" s="208"/>
      <c r="V7" s="213" t="s">
        <v>32</v>
      </c>
      <c r="W7" s="213"/>
      <c r="X7" s="213"/>
      <c r="Y7" s="213"/>
      <c r="Z7" s="19" t="s">
        <v>33</v>
      </c>
      <c r="AA7" s="208" t="s">
        <v>34</v>
      </c>
      <c r="AB7" s="208"/>
      <c r="AC7" s="208"/>
      <c r="AD7" s="3"/>
      <c r="AE7" s="3"/>
      <c r="AF7" s="3"/>
      <c r="AG7" s="3"/>
      <c r="AH7" s="3"/>
      <c r="AI7" s="3"/>
      <c r="AJ7" s="3"/>
      <c r="AK7" s="3"/>
      <c r="AL7" s="3"/>
      <c r="AM7" s="3"/>
      <c r="AN7" s="3"/>
      <c r="AO7" s="3"/>
      <c r="AP7" s="3"/>
      <c r="AQ7" s="3"/>
      <c r="AR7" s="3"/>
    </row>
    <row r="8" spans="1:44" ht="30.75" customHeight="1" x14ac:dyDescent="0.25">
      <c r="A8" s="209"/>
      <c r="B8" s="123"/>
      <c r="C8" s="122"/>
      <c r="D8" s="210"/>
      <c r="E8" s="160"/>
      <c r="F8" s="41" t="s">
        <v>35</v>
      </c>
      <c r="G8" s="41" t="s">
        <v>29</v>
      </c>
      <c r="H8" s="41" t="s">
        <v>354</v>
      </c>
      <c r="I8" s="41" t="s">
        <v>30</v>
      </c>
      <c r="J8" s="42" t="s">
        <v>31</v>
      </c>
      <c r="K8" s="43" t="s">
        <v>35</v>
      </c>
      <c r="L8" s="43" t="s">
        <v>36</v>
      </c>
      <c r="M8" s="43" t="s">
        <v>37</v>
      </c>
      <c r="N8" s="41" t="s">
        <v>35</v>
      </c>
      <c r="O8" s="41" t="s">
        <v>29</v>
      </c>
      <c r="P8" s="41" t="s">
        <v>354</v>
      </c>
      <c r="Q8" s="41" t="s">
        <v>30</v>
      </c>
      <c r="R8" s="42" t="s">
        <v>31</v>
      </c>
      <c r="S8" s="43" t="s">
        <v>35</v>
      </c>
      <c r="T8" s="43" t="s">
        <v>36</v>
      </c>
      <c r="U8" s="43" t="s">
        <v>37</v>
      </c>
      <c r="V8" s="41" t="s">
        <v>35</v>
      </c>
      <c r="W8" s="41" t="s">
        <v>29</v>
      </c>
      <c r="X8" s="41" t="s">
        <v>354</v>
      </c>
      <c r="Y8" s="41" t="s">
        <v>30</v>
      </c>
      <c r="Z8" s="42" t="s">
        <v>31</v>
      </c>
      <c r="AA8" s="43" t="s">
        <v>35</v>
      </c>
      <c r="AB8" s="43" t="s">
        <v>36</v>
      </c>
      <c r="AC8" s="43" t="s">
        <v>37</v>
      </c>
      <c r="AD8" s="13"/>
      <c r="AE8" s="13"/>
      <c r="AF8" s="13"/>
      <c r="AG8" s="13"/>
      <c r="AH8" s="13"/>
      <c r="AI8" s="13"/>
      <c r="AJ8" s="13"/>
      <c r="AK8" s="13"/>
      <c r="AL8" s="13"/>
      <c r="AM8" s="13"/>
      <c r="AN8" s="13"/>
      <c r="AO8" s="13"/>
      <c r="AP8" s="13"/>
      <c r="AQ8" s="13"/>
      <c r="AR8" s="13"/>
    </row>
    <row r="9" spans="1:44" ht="16.5" customHeight="1" x14ac:dyDescent="0.25">
      <c r="A9" s="113">
        <v>1</v>
      </c>
      <c r="B9" s="156" t="str">
        <f>IF('2. Identificación del Riesgo'!B9:B11="","",'2. Identificación del Riesgo'!B9:B11)</f>
        <v>Evaluación independiente</v>
      </c>
      <c r="C9" s="114" t="str">
        <f>IF('2. Identificación del Riesgo'!G9:G11="","",'2. Identificación del Riesgo'!G9:G11)</f>
        <v>Afectacion reputacional por la no aprobación o aprobación extemporanea del Plan Anual de Auditoria</v>
      </c>
      <c r="D9" s="114" t="str">
        <f>IF('2. Identificación del Riesgo'!H9:H11="","",'2. Identificación del Riesgo'!H9:H11)</f>
        <v>Gestión</v>
      </c>
      <c r="E9" s="202" t="str">
        <f>IF('7. Mapa de Riesgos General'!AO9:AO11="","",'7. Mapa de Riesgos General'!AO9:AO11)</f>
        <v/>
      </c>
      <c r="F9" s="211"/>
      <c r="G9" s="201"/>
      <c r="H9" s="201"/>
      <c r="I9" s="201"/>
      <c r="J9" s="212"/>
      <c r="K9" s="211"/>
      <c r="L9" s="212"/>
      <c r="M9" s="212"/>
      <c r="N9" s="211"/>
      <c r="O9" s="201"/>
      <c r="P9" s="201"/>
      <c r="Q9" s="201"/>
      <c r="R9" s="212"/>
      <c r="S9" s="211"/>
      <c r="T9" s="212"/>
      <c r="U9" s="212"/>
      <c r="V9" s="211"/>
      <c r="W9" s="201"/>
      <c r="X9" s="201"/>
      <c r="Y9" s="201"/>
      <c r="Z9" s="212"/>
      <c r="AA9" s="211"/>
      <c r="AB9" s="212"/>
      <c r="AC9" s="212"/>
      <c r="AD9" s="14"/>
      <c r="AE9" s="14"/>
      <c r="AF9" s="14"/>
      <c r="AG9" s="14"/>
      <c r="AH9" s="14"/>
      <c r="AI9" s="14"/>
      <c r="AJ9" s="14"/>
      <c r="AK9" s="14"/>
      <c r="AL9" s="14"/>
      <c r="AM9" s="14"/>
      <c r="AN9" s="14"/>
      <c r="AO9" s="14"/>
      <c r="AP9" s="14"/>
      <c r="AQ9" s="14"/>
      <c r="AR9" s="14"/>
    </row>
    <row r="10" spans="1:44" x14ac:dyDescent="0.3">
      <c r="A10" s="113"/>
      <c r="B10" s="156"/>
      <c r="C10" s="114"/>
      <c r="D10" s="114"/>
      <c r="E10" s="202"/>
      <c r="F10" s="205"/>
      <c r="G10" s="200"/>
      <c r="H10" s="200"/>
      <c r="I10" s="200"/>
      <c r="J10" s="200"/>
      <c r="K10" s="205"/>
      <c r="L10" s="200"/>
      <c r="M10" s="200"/>
      <c r="N10" s="205"/>
      <c r="O10" s="200"/>
      <c r="P10" s="200"/>
      <c r="Q10" s="200"/>
      <c r="R10" s="200"/>
      <c r="S10" s="205"/>
      <c r="T10" s="200"/>
      <c r="U10" s="200"/>
      <c r="V10" s="205"/>
      <c r="W10" s="200"/>
      <c r="X10" s="200"/>
      <c r="Y10" s="200"/>
      <c r="Z10" s="200"/>
      <c r="AA10" s="205"/>
      <c r="AB10" s="200"/>
      <c r="AC10" s="200"/>
      <c r="AD10" s="3"/>
      <c r="AE10" s="3"/>
      <c r="AF10" s="3"/>
      <c r="AG10" s="3"/>
      <c r="AH10" s="3"/>
      <c r="AI10" s="3"/>
      <c r="AJ10" s="3"/>
      <c r="AK10" s="3"/>
      <c r="AL10" s="3"/>
      <c r="AM10" s="3"/>
      <c r="AN10" s="3"/>
      <c r="AO10" s="3"/>
      <c r="AP10" s="3"/>
      <c r="AQ10" s="3"/>
      <c r="AR10" s="3"/>
    </row>
    <row r="11" spans="1:44" x14ac:dyDescent="0.3">
      <c r="A11" s="113"/>
      <c r="B11" s="156"/>
      <c r="C11" s="114"/>
      <c r="D11" s="114"/>
      <c r="E11" s="202"/>
      <c r="F11" s="205"/>
      <c r="G11" s="200"/>
      <c r="H11" s="200"/>
      <c r="I11" s="200"/>
      <c r="J11" s="200"/>
      <c r="K11" s="205"/>
      <c r="L11" s="200"/>
      <c r="M11" s="200"/>
      <c r="N11" s="205"/>
      <c r="O11" s="200"/>
      <c r="P11" s="200"/>
      <c r="Q11" s="200"/>
      <c r="R11" s="200"/>
      <c r="S11" s="205"/>
      <c r="T11" s="200"/>
      <c r="U11" s="200"/>
      <c r="V11" s="205"/>
      <c r="W11" s="200"/>
      <c r="X11" s="200"/>
      <c r="Y11" s="200"/>
      <c r="Z11" s="200"/>
      <c r="AA11" s="205"/>
      <c r="AB11" s="200"/>
      <c r="AC11" s="200"/>
      <c r="AD11" s="3"/>
      <c r="AE11" s="3"/>
      <c r="AF11" s="3"/>
      <c r="AG11" s="3"/>
      <c r="AH11" s="3"/>
      <c r="AI11" s="3"/>
      <c r="AJ11" s="3"/>
      <c r="AK11" s="3"/>
      <c r="AL11" s="3"/>
      <c r="AM11" s="3"/>
      <c r="AN11" s="3"/>
      <c r="AO11" s="3"/>
      <c r="AP11" s="3"/>
      <c r="AQ11" s="3"/>
      <c r="AR11" s="3"/>
    </row>
    <row r="12" spans="1:44" ht="16.5" customHeight="1" x14ac:dyDescent="0.3">
      <c r="A12" s="113">
        <v>2</v>
      </c>
      <c r="B12" s="156" t="str">
        <f>IF('2. Identificación del Riesgo'!B12:B14="","",'2. Identificación del Riesgo'!B12:B14)</f>
        <v>Evaluación independiente</v>
      </c>
      <c r="C12" s="114" t="str">
        <f>IF('2. Identificación del Riesgo'!G12:G14="","",'2. Identificación del Riesgo'!G12:G14)</f>
        <v>Afectación reputacional por el incumplimiento en la ejecucion, comunicación y/o publicación de los informes de Auditoría Interna y seguimientos y desarrollo de los roles de la Oficina de Control Interno (Liderazgo estratégico, enfoque hacia la prevención, evaluación de la gestión del riesgo, relación con entes externos de control y el de evaluación y seguimiento) de acuerdo al Plan de Auditorías aprobado</v>
      </c>
      <c r="D12" s="114" t="str">
        <f>IF('2. Identificación del Riesgo'!H12:H14="","",'2. Identificación del Riesgo'!H12:H14)</f>
        <v>Gestión</v>
      </c>
      <c r="E12" s="202" t="str">
        <f>IF('7. Mapa de Riesgos General'!AO12:AO14="","",'7. Mapa de Riesgos General'!AO12:AO14)</f>
        <v/>
      </c>
      <c r="F12" s="204"/>
      <c r="G12" s="199"/>
      <c r="H12" s="199"/>
      <c r="I12" s="199"/>
      <c r="J12" s="203"/>
      <c r="K12" s="204"/>
      <c r="L12" s="203"/>
      <c r="M12" s="203"/>
      <c r="N12" s="204"/>
      <c r="O12" s="199"/>
      <c r="P12" s="199"/>
      <c r="Q12" s="199"/>
      <c r="R12" s="203"/>
      <c r="S12" s="204"/>
      <c r="T12" s="203"/>
      <c r="U12" s="203"/>
      <c r="V12" s="204"/>
      <c r="W12" s="199"/>
      <c r="X12" s="199"/>
      <c r="Y12" s="199"/>
      <c r="Z12" s="203"/>
      <c r="AA12" s="204"/>
      <c r="AB12" s="203"/>
      <c r="AC12" s="203"/>
      <c r="AD12" s="3"/>
      <c r="AE12" s="3"/>
      <c r="AF12" s="3"/>
      <c r="AG12" s="3"/>
      <c r="AH12" s="3"/>
      <c r="AI12" s="3"/>
      <c r="AJ12" s="3"/>
      <c r="AK12" s="3"/>
      <c r="AL12" s="3"/>
      <c r="AM12" s="3"/>
      <c r="AN12" s="3"/>
      <c r="AO12" s="3"/>
      <c r="AP12" s="3"/>
      <c r="AQ12" s="3"/>
      <c r="AR12" s="3"/>
    </row>
    <row r="13" spans="1:44" x14ac:dyDescent="0.3">
      <c r="A13" s="113"/>
      <c r="B13" s="156"/>
      <c r="C13" s="114"/>
      <c r="D13" s="114"/>
      <c r="E13" s="202"/>
      <c r="F13" s="205"/>
      <c r="G13" s="200"/>
      <c r="H13" s="200"/>
      <c r="I13" s="200"/>
      <c r="J13" s="200"/>
      <c r="K13" s="205"/>
      <c r="L13" s="200"/>
      <c r="M13" s="200"/>
      <c r="N13" s="205"/>
      <c r="O13" s="200"/>
      <c r="P13" s="200"/>
      <c r="Q13" s="200"/>
      <c r="R13" s="200"/>
      <c r="S13" s="205"/>
      <c r="T13" s="200"/>
      <c r="U13" s="200"/>
      <c r="V13" s="205"/>
      <c r="W13" s="200"/>
      <c r="X13" s="200"/>
      <c r="Y13" s="200"/>
      <c r="Z13" s="200"/>
      <c r="AA13" s="205"/>
      <c r="AB13" s="200"/>
      <c r="AC13" s="200"/>
      <c r="AD13" s="3"/>
      <c r="AE13" s="3"/>
      <c r="AF13" s="3"/>
      <c r="AG13" s="3"/>
      <c r="AH13" s="3"/>
      <c r="AI13" s="3"/>
      <c r="AJ13" s="3"/>
      <c r="AK13" s="3"/>
      <c r="AL13" s="3"/>
      <c r="AM13" s="3"/>
      <c r="AN13" s="3"/>
      <c r="AO13" s="3"/>
      <c r="AP13" s="3"/>
      <c r="AQ13" s="3"/>
      <c r="AR13" s="3"/>
    </row>
    <row r="14" spans="1:44" x14ac:dyDescent="0.3">
      <c r="A14" s="113"/>
      <c r="B14" s="156"/>
      <c r="C14" s="114"/>
      <c r="D14" s="114"/>
      <c r="E14" s="202"/>
      <c r="F14" s="205"/>
      <c r="G14" s="200"/>
      <c r="H14" s="200"/>
      <c r="I14" s="200"/>
      <c r="J14" s="200"/>
      <c r="K14" s="205"/>
      <c r="L14" s="200"/>
      <c r="M14" s="200"/>
      <c r="N14" s="205"/>
      <c r="O14" s="200"/>
      <c r="P14" s="200"/>
      <c r="Q14" s="200"/>
      <c r="R14" s="200"/>
      <c r="S14" s="205"/>
      <c r="T14" s="200"/>
      <c r="U14" s="200"/>
      <c r="V14" s="205"/>
      <c r="W14" s="200"/>
      <c r="X14" s="200"/>
      <c r="Y14" s="200"/>
      <c r="Z14" s="200"/>
      <c r="AA14" s="205"/>
      <c r="AB14" s="200"/>
      <c r="AC14" s="200"/>
      <c r="AD14" s="3"/>
      <c r="AE14" s="3"/>
      <c r="AF14" s="3"/>
      <c r="AG14" s="3"/>
      <c r="AH14" s="3"/>
      <c r="AI14" s="3"/>
      <c r="AJ14" s="3"/>
      <c r="AK14" s="3"/>
      <c r="AL14" s="3"/>
      <c r="AM14" s="3"/>
      <c r="AN14" s="3"/>
      <c r="AO14" s="3"/>
      <c r="AP14" s="3"/>
      <c r="AQ14" s="3"/>
      <c r="AR14" s="3"/>
    </row>
    <row r="15" spans="1:44" ht="16.5" customHeight="1" x14ac:dyDescent="0.3">
      <c r="A15" s="113">
        <v>3</v>
      </c>
      <c r="B15" s="156" t="str">
        <f>IF('2. Identificación del Riesgo'!B15:B17="","",'2. Identificación del Riesgo'!B15:B17)</f>
        <v>Evaluación independiente</v>
      </c>
      <c r="C15" s="114" t="str">
        <f>IF('2. Identificación del Riesgo'!G15:G17="","",'2. Identificación del Riesgo'!G15:G17)</f>
        <v>Posibilidad de afectación económica y reputacional por la alteración total o parcial de los resultados de informes de seguimiento, evaluación y/o auditoría producidos por la Oficina de Control Interno, con el fin de evitar la detección de hallazgos, prácticas indebidas, o manejos inapropiados en la gestión institucional, para beneficio propio o particular, debido a la falta de apropiación de los valores institucionales por parte del auditor, desconocimiento del Código de ética del Auditor del IDIGER y  realización de ejercicios de auditoría, seguimientos e informes de ley, con conflictos de interés, ofrecimiento de dádivas a cambio</v>
      </c>
      <c r="D15" s="114" t="str">
        <f>IF('2. Identificación del Riesgo'!H15:H17="","",'2. Identificación del Riesgo'!H15:H17)</f>
        <v>Corrupción</v>
      </c>
      <c r="E15" s="202" t="str">
        <f>IF('7. Mapa de Riesgos General'!AO15:AO17="","",'7. Mapa de Riesgos General'!AO15:AO17)</f>
        <v xml:space="preserve">1) La OCI de manera semestral evalua La atencion  de peticiones, quejas, reclamos o sugerencias - PQRS, relacionadas con posibles actos de corrupción, dando cumplimiento a lo establecido en la Ley 1952 de 2019, artículo 86, Ley 906 de 2004, artículo 67 y Ley 1474 de artículo 76. </v>
      </c>
      <c r="F15" s="204"/>
      <c r="G15" s="199"/>
      <c r="H15" s="199"/>
      <c r="I15" s="199"/>
      <c r="J15" s="203"/>
      <c r="K15" s="204"/>
      <c r="L15" s="203"/>
      <c r="M15" s="203"/>
      <c r="N15" s="204"/>
      <c r="O15" s="199"/>
      <c r="P15" s="199"/>
      <c r="Q15" s="199"/>
      <c r="R15" s="203"/>
      <c r="S15" s="204"/>
      <c r="T15" s="203"/>
      <c r="U15" s="203"/>
      <c r="V15" s="204"/>
      <c r="W15" s="199"/>
      <c r="X15" s="199"/>
      <c r="Y15" s="199"/>
      <c r="Z15" s="203"/>
      <c r="AA15" s="204"/>
      <c r="AB15" s="203"/>
      <c r="AC15" s="203"/>
      <c r="AD15" s="3"/>
      <c r="AE15" s="3"/>
      <c r="AF15" s="3"/>
      <c r="AG15" s="3"/>
      <c r="AH15" s="3"/>
      <c r="AI15" s="3"/>
      <c r="AJ15" s="3"/>
      <c r="AK15" s="3"/>
      <c r="AL15" s="3"/>
      <c r="AM15" s="3"/>
      <c r="AN15" s="3"/>
      <c r="AO15" s="3"/>
      <c r="AP15" s="3"/>
      <c r="AQ15" s="3"/>
      <c r="AR15" s="3"/>
    </row>
    <row r="16" spans="1:44" x14ac:dyDescent="0.3">
      <c r="A16" s="113"/>
      <c r="B16" s="156"/>
      <c r="C16" s="114"/>
      <c r="D16" s="114"/>
      <c r="E16" s="202"/>
      <c r="F16" s="205"/>
      <c r="G16" s="200"/>
      <c r="H16" s="200"/>
      <c r="I16" s="200"/>
      <c r="J16" s="200"/>
      <c r="K16" s="205"/>
      <c r="L16" s="200"/>
      <c r="M16" s="200"/>
      <c r="N16" s="205"/>
      <c r="O16" s="200"/>
      <c r="P16" s="200"/>
      <c r="Q16" s="200"/>
      <c r="R16" s="200"/>
      <c r="S16" s="205"/>
      <c r="T16" s="200"/>
      <c r="U16" s="200"/>
      <c r="V16" s="205"/>
      <c r="W16" s="200"/>
      <c r="X16" s="200"/>
      <c r="Y16" s="200"/>
      <c r="Z16" s="200"/>
      <c r="AA16" s="205"/>
      <c r="AB16" s="200"/>
      <c r="AC16" s="200"/>
      <c r="AD16" s="3"/>
      <c r="AE16" s="3"/>
      <c r="AF16" s="3"/>
      <c r="AG16" s="3"/>
      <c r="AH16" s="3"/>
      <c r="AI16" s="3"/>
      <c r="AJ16" s="3"/>
      <c r="AK16" s="3"/>
      <c r="AL16" s="3"/>
      <c r="AM16" s="3"/>
      <c r="AN16" s="3"/>
      <c r="AO16" s="3"/>
      <c r="AP16" s="3"/>
      <c r="AQ16" s="3"/>
      <c r="AR16" s="3"/>
    </row>
    <row r="17" spans="1:44" x14ac:dyDescent="0.3">
      <c r="A17" s="113"/>
      <c r="B17" s="156"/>
      <c r="C17" s="114"/>
      <c r="D17" s="114"/>
      <c r="E17" s="202"/>
      <c r="F17" s="205"/>
      <c r="G17" s="200"/>
      <c r="H17" s="200"/>
      <c r="I17" s="200"/>
      <c r="J17" s="200"/>
      <c r="K17" s="205"/>
      <c r="L17" s="200"/>
      <c r="M17" s="200"/>
      <c r="N17" s="205"/>
      <c r="O17" s="200"/>
      <c r="P17" s="200"/>
      <c r="Q17" s="200"/>
      <c r="R17" s="200"/>
      <c r="S17" s="205"/>
      <c r="T17" s="200"/>
      <c r="U17" s="200"/>
      <c r="V17" s="205"/>
      <c r="W17" s="200"/>
      <c r="X17" s="200"/>
      <c r="Y17" s="200"/>
      <c r="Z17" s="200"/>
      <c r="AA17" s="205"/>
      <c r="AB17" s="200"/>
      <c r="AC17" s="200"/>
      <c r="AD17" s="3"/>
      <c r="AE17" s="3"/>
      <c r="AF17" s="3"/>
      <c r="AG17" s="3"/>
      <c r="AH17" s="3"/>
      <c r="AI17" s="3"/>
      <c r="AJ17" s="3"/>
      <c r="AK17" s="3"/>
      <c r="AL17" s="3"/>
      <c r="AM17" s="3"/>
      <c r="AN17" s="3"/>
      <c r="AO17" s="3"/>
      <c r="AP17" s="3"/>
      <c r="AQ17" s="3"/>
      <c r="AR17" s="3"/>
    </row>
    <row r="18" spans="1:44" ht="16.5" customHeight="1" x14ac:dyDescent="0.3">
      <c r="A18" s="113">
        <v>4</v>
      </c>
      <c r="B18" s="156" t="str">
        <f>IF('2. Identificación del Riesgo'!B18:B20="","",'2. Identificación del Riesgo'!B18:B20)</f>
        <v/>
      </c>
      <c r="C18" s="114" t="str">
        <f>IF('2. Identificación del Riesgo'!G18:G20="","",'2. Identificación del Riesgo'!G18:G20)</f>
        <v/>
      </c>
      <c r="D18" s="114" t="str">
        <f>IF('2. Identificación del Riesgo'!H18:H20="","",'2. Identificación del Riesgo'!H18:H20)</f>
        <v/>
      </c>
      <c r="E18" s="202" t="str">
        <f>IF('7. Mapa de Riesgos General'!AO18:AO20="","",'7. Mapa de Riesgos General'!AO18:AO20)</f>
        <v/>
      </c>
      <c r="F18" s="204"/>
      <c r="G18" s="199"/>
      <c r="H18" s="199"/>
      <c r="I18" s="199"/>
      <c r="J18" s="203"/>
      <c r="K18" s="204"/>
      <c r="L18" s="203"/>
      <c r="M18" s="203"/>
      <c r="N18" s="204"/>
      <c r="O18" s="199"/>
      <c r="P18" s="199"/>
      <c r="Q18" s="199"/>
      <c r="R18" s="203"/>
      <c r="S18" s="204"/>
      <c r="T18" s="203"/>
      <c r="U18" s="203"/>
      <c r="V18" s="204"/>
      <c r="W18" s="199"/>
      <c r="X18" s="199"/>
      <c r="Y18" s="199"/>
      <c r="Z18" s="203"/>
      <c r="AA18" s="204"/>
      <c r="AB18" s="203"/>
      <c r="AC18" s="203"/>
      <c r="AD18" s="3"/>
      <c r="AE18" s="3"/>
      <c r="AF18" s="3"/>
      <c r="AG18" s="3"/>
      <c r="AH18" s="3"/>
      <c r="AI18" s="3"/>
      <c r="AJ18" s="3"/>
      <c r="AK18" s="3"/>
      <c r="AL18" s="3"/>
      <c r="AM18" s="3"/>
      <c r="AN18" s="3"/>
      <c r="AO18" s="3"/>
      <c r="AP18" s="3"/>
      <c r="AQ18" s="3"/>
      <c r="AR18" s="3"/>
    </row>
    <row r="19" spans="1:44" x14ac:dyDescent="0.3">
      <c r="A19" s="113"/>
      <c r="B19" s="156"/>
      <c r="C19" s="114"/>
      <c r="D19" s="114"/>
      <c r="E19" s="202"/>
      <c r="F19" s="205"/>
      <c r="G19" s="200"/>
      <c r="H19" s="200"/>
      <c r="I19" s="200"/>
      <c r="J19" s="200"/>
      <c r="K19" s="205"/>
      <c r="L19" s="200"/>
      <c r="M19" s="200"/>
      <c r="N19" s="205"/>
      <c r="O19" s="200"/>
      <c r="P19" s="200"/>
      <c r="Q19" s="200"/>
      <c r="R19" s="200"/>
      <c r="S19" s="205"/>
      <c r="T19" s="200"/>
      <c r="U19" s="200"/>
      <c r="V19" s="205"/>
      <c r="W19" s="200"/>
      <c r="X19" s="200"/>
      <c r="Y19" s="200"/>
      <c r="Z19" s="200"/>
      <c r="AA19" s="205"/>
      <c r="AB19" s="200"/>
      <c r="AC19" s="200"/>
      <c r="AD19" s="3"/>
      <c r="AE19" s="3"/>
      <c r="AF19" s="3"/>
      <c r="AG19" s="3"/>
      <c r="AH19" s="3"/>
      <c r="AI19" s="3"/>
      <c r="AJ19" s="3"/>
      <c r="AK19" s="3"/>
      <c r="AL19" s="3"/>
      <c r="AM19" s="3"/>
      <c r="AN19" s="3"/>
      <c r="AO19" s="3"/>
      <c r="AP19" s="3"/>
      <c r="AQ19" s="3"/>
      <c r="AR19" s="3"/>
    </row>
    <row r="20" spans="1:44" x14ac:dyDescent="0.3">
      <c r="A20" s="113"/>
      <c r="B20" s="156"/>
      <c r="C20" s="114"/>
      <c r="D20" s="114"/>
      <c r="E20" s="202"/>
      <c r="F20" s="205"/>
      <c r="G20" s="200"/>
      <c r="H20" s="200"/>
      <c r="I20" s="200"/>
      <c r="J20" s="200"/>
      <c r="K20" s="205"/>
      <c r="L20" s="200"/>
      <c r="M20" s="200"/>
      <c r="N20" s="205"/>
      <c r="O20" s="200"/>
      <c r="P20" s="200"/>
      <c r="Q20" s="200"/>
      <c r="R20" s="200"/>
      <c r="S20" s="205"/>
      <c r="T20" s="200"/>
      <c r="U20" s="200"/>
      <c r="V20" s="205"/>
      <c r="W20" s="200"/>
      <c r="X20" s="200"/>
      <c r="Y20" s="200"/>
      <c r="Z20" s="200"/>
      <c r="AA20" s="205"/>
      <c r="AB20" s="200"/>
      <c r="AC20" s="200"/>
      <c r="AD20" s="3"/>
      <c r="AE20" s="3"/>
      <c r="AF20" s="3"/>
      <c r="AG20" s="3"/>
      <c r="AH20" s="3"/>
      <c r="AI20" s="3"/>
      <c r="AJ20" s="3"/>
      <c r="AK20" s="3"/>
      <c r="AL20" s="3"/>
      <c r="AM20" s="3"/>
      <c r="AN20" s="3"/>
      <c r="AO20" s="3"/>
      <c r="AP20" s="3"/>
      <c r="AQ20" s="3"/>
      <c r="AR20" s="3"/>
    </row>
    <row r="21" spans="1:44" ht="16.5" customHeight="1" x14ac:dyDescent="0.3">
      <c r="A21" s="113">
        <v>5</v>
      </c>
      <c r="B21" s="156" t="str">
        <f>IF('2. Identificación del Riesgo'!B21:B23="","",'2. Identificación del Riesgo'!B21:B23)</f>
        <v/>
      </c>
      <c r="C21" s="114" t="str">
        <f>IF('2. Identificación del Riesgo'!G21:G23="","",'2. Identificación del Riesgo'!G21:G23)</f>
        <v/>
      </c>
      <c r="D21" s="114" t="str">
        <f>IF('2. Identificación del Riesgo'!H21:H23="","",'2. Identificación del Riesgo'!H21:H23)</f>
        <v/>
      </c>
      <c r="E21" s="202" t="str">
        <f>IF('7. Mapa de Riesgos General'!AO21:AO23="","",'7. Mapa de Riesgos General'!AO21:AO23)</f>
        <v/>
      </c>
      <c r="F21" s="204"/>
      <c r="G21" s="199"/>
      <c r="H21" s="199"/>
      <c r="I21" s="199"/>
      <c r="J21" s="203"/>
      <c r="K21" s="204"/>
      <c r="L21" s="203"/>
      <c r="M21" s="203"/>
      <c r="N21" s="204"/>
      <c r="O21" s="199"/>
      <c r="P21" s="199"/>
      <c r="Q21" s="199"/>
      <c r="R21" s="203"/>
      <c r="S21" s="204"/>
      <c r="T21" s="203"/>
      <c r="U21" s="203"/>
      <c r="V21" s="204"/>
      <c r="W21" s="199"/>
      <c r="X21" s="199"/>
      <c r="Y21" s="199"/>
      <c r="Z21" s="203"/>
      <c r="AA21" s="204"/>
      <c r="AB21" s="203"/>
      <c r="AC21" s="203"/>
      <c r="AD21" s="3"/>
      <c r="AE21" s="3"/>
      <c r="AF21" s="3"/>
      <c r="AG21" s="3"/>
      <c r="AH21" s="3"/>
      <c r="AI21" s="3"/>
      <c r="AJ21" s="3"/>
      <c r="AK21" s="3"/>
      <c r="AL21" s="3"/>
      <c r="AM21" s="3"/>
      <c r="AN21" s="3"/>
      <c r="AO21" s="3"/>
      <c r="AP21" s="3"/>
      <c r="AQ21" s="3"/>
      <c r="AR21" s="3"/>
    </row>
    <row r="22" spans="1:44" x14ac:dyDescent="0.3">
      <c r="A22" s="113"/>
      <c r="B22" s="156"/>
      <c r="C22" s="114"/>
      <c r="D22" s="114"/>
      <c r="E22" s="202"/>
      <c r="F22" s="205"/>
      <c r="G22" s="200"/>
      <c r="H22" s="200"/>
      <c r="I22" s="200"/>
      <c r="J22" s="200"/>
      <c r="K22" s="205"/>
      <c r="L22" s="200"/>
      <c r="M22" s="200"/>
      <c r="N22" s="205"/>
      <c r="O22" s="200"/>
      <c r="P22" s="200"/>
      <c r="Q22" s="200"/>
      <c r="R22" s="200"/>
      <c r="S22" s="205"/>
      <c r="T22" s="200"/>
      <c r="U22" s="200"/>
      <c r="V22" s="205"/>
      <c r="W22" s="200"/>
      <c r="X22" s="200"/>
      <c r="Y22" s="200"/>
      <c r="Z22" s="200"/>
      <c r="AA22" s="205"/>
      <c r="AB22" s="200"/>
      <c r="AC22" s="200"/>
      <c r="AD22" s="3"/>
      <c r="AE22" s="3"/>
      <c r="AF22" s="3"/>
      <c r="AG22" s="3"/>
      <c r="AH22" s="3"/>
      <c r="AI22" s="3"/>
      <c r="AJ22" s="3"/>
      <c r="AK22" s="3"/>
      <c r="AL22" s="3"/>
      <c r="AM22" s="3"/>
      <c r="AN22" s="3"/>
      <c r="AO22" s="3"/>
      <c r="AP22" s="3"/>
      <c r="AQ22" s="3"/>
      <c r="AR22" s="3"/>
    </row>
    <row r="23" spans="1:44" x14ac:dyDescent="0.3">
      <c r="A23" s="113"/>
      <c r="B23" s="156"/>
      <c r="C23" s="114"/>
      <c r="D23" s="114"/>
      <c r="E23" s="202"/>
      <c r="F23" s="205"/>
      <c r="G23" s="200"/>
      <c r="H23" s="200"/>
      <c r="I23" s="200"/>
      <c r="J23" s="200"/>
      <c r="K23" s="205"/>
      <c r="L23" s="200"/>
      <c r="M23" s="200"/>
      <c r="N23" s="205"/>
      <c r="O23" s="200"/>
      <c r="P23" s="200"/>
      <c r="Q23" s="200"/>
      <c r="R23" s="200"/>
      <c r="S23" s="205"/>
      <c r="T23" s="200"/>
      <c r="U23" s="200"/>
      <c r="V23" s="205"/>
      <c r="W23" s="200"/>
      <c r="X23" s="200"/>
      <c r="Y23" s="200"/>
      <c r="Z23" s="200"/>
      <c r="AA23" s="205"/>
      <c r="AB23" s="200"/>
      <c r="AC23" s="200"/>
      <c r="AD23" s="3"/>
      <c r="AE23" s="3"/>
      <c r="AF23" s="3"/>
      <c r="AG23" s="3"/>
      <c r="AH23" s="3"/>
      <c r="AI23" s="3"/>
      <c r="AJ23" s="3"/>
      <c r="AK23" s="3"/>
      <c r="AL23" s="3"/>
      <c r="AM23" s="3"/>
      <c r="AN23" s="3"/>
      <c r="AO23" s="3"/>
      <c r="AP23" s="3"/>
      <c r="AQ23" s="3"/>
      <c r="AR23" s="3"/>
    </row>
    <row r="24" spans="1:44" ht="16.5" customHeight="1" x14ac:dyDescent="0.3">
      <c r="A24" s="113">
        <v>6</v>
      </c>
      <c r="B24" s="156" t="str">
        <f>IF('2. Identificación del Riesgo'!B24:B26="","",'2. Identificación del Riesgo'!B24:B26)</f>
        <v/>
      </c>
      <c r="C24" s="114" t="str">
        <f>IF('2. Identificación del Riesgo'!G24:G26="","",'2. Identificación del Riesgo'!G24:G26)</f>
        <v/>
      </c>
      <c r="D24" s="114" t="str">
        <f>IF('2. Identificación del Riesgo'!H24:H26="","",'2. Identificación del Riesgo'!H24:H26)</f>
        <v/>
      </c>
      <c r="E24" s="202" t="str">
        <f>IF('7. Mapa de Riesgos General'!AO24:AO26="","",'7. Mapa de Riesgos General'!AO24:AO26)</f>
        <v/>
      </c>
      <c r="F24" s="204"/>
      <c r="G24" s="199"/>
      <c r="H24" s="199"/>
      <c r="I24" s="199"/>
      <c r="J24" s="203"/>
      <c r="K24" s="204"/>
      <c r="L24" s="203"/>
      <c r="M24" s="203"/>
      <c r="N24" s="204"/>
      <c r="O24" s="199"/>
      <c r="P24" s="199"/>
      <c r="Q24" s="199"/>
      <c r="R24" s="203"/>
      <c r="S24" s="204"/>
      <c r="T24" s="203"/>
      <c r="U24" s="203"/>
      <c r="V24" s="204"/>
      <c r="W24" s="199"/>
      <c r="X24" s="199"/>
      <c r="Y24" s="199"/>
      <c r="Z24" s="203"/>
      <c r="AA24" s="204"/>
      <c r="AB24" s="203"/>
      <c r="AC24" s="203"/>
      <c r="AD24" s="3"/>
      <c r="AE24" s="3"/>
      <c r="AF24" s="3"/>
      <c r="AG24" s="3"/>
      <c r="AH24" s="3"/>
      <c r="AI24" s="3"/>
      <c r="AJ24" s="3"/>
      <c r="AK24" s="3"/>
      <c r="AL24" s="3"/>
      <c r="AM24" s="3"/>
      <c r="AN24" s="3"/>
      <c r="AO24" s="3"/>
      <c r="AP24" s="3"/>
      <c r="AQ24" s="3"/>
      <c r="AR24" s="3"/>
    </row>
    <row r="25" spans="1:44" x14ac:dyDescent="0.3">
      <c r="A25" s="113"/>
      <c r="B25" s="156"/>
      <c r="C25" s="114"/>
      <c r="D25" s="114"/>
      <c r="E25" s="202"/>
      <c r="F25" s="205"/>
      <c r="G25" s="200"/>
      <c r="H25" s="200"/>
      <c r="I25" s="200"/>
      <c r="J25" s="200"/>
      <c r="K25" s="205"/>
      <c r="L25" s="200"/>
      <c r="M25" s="200"/>
      <c r="N25" s="205"/>
      <c r="O25" s="200"/>
      <c r="P25" s="200"/>
      <c r="Q25" s="200"/>
      <c r="R25" s="200"/>
      <c r="S25" s="205"/>
      <c r="T25" s="200"/>
      <c r="U25" s="200"/>
      <c r="V25" s="205"/>
      <c r="W25" s="200"/>
      <c r="X25" s="200"/>
      <c r="Y25" s="200"/>
      <c r="Z25" s="200"/>
      <c r="AA25" s="205"/>
      <c r="AB25" s="200"/>
      <c r="AC25" s="200"/>
      <c r="AD25" s="3"/>
      <c r="AE25" s="3"/>
      <c r="AF25" s="3"/>
      <c r="AG25" s="3"/>
      <c r="AH25" s="3"/>
      <c r="AI25" s="3"/>
      <c r="AJ25" s="3"/>
      <c r="AK25" s="3"/>
      <c r="AL25" s="3"/>
      <c r="AM25" s="3"/>
      <c r="AN25" s="3"/>
      <c r="AO25" s="3"/>
      <c r="AP25" s="3"/>
      <c r="AQ25" s="3"/>
      <c r="AR25" s="3"/>
    </row>
    <row r="26" spans="1:44" x14ac:dyDescent="0.3">
      <c r="A26" s="113"/>
      <c r="B26" s="156"/>
      <c r="C26" s="114"/>
      <c r="D26" s="114"/>
      <c r="E26" s="202"/>
      <c r="F26" s="205"/>
      <c r="G26" s="200"/>
      <c r="H26" s="200"/>
      <c r="I26" s="200"/>
      <c r="J26" s="200"/>
      <c r="K26" s="205"/>
      <c r="L26" s="200"/>
      <c r="M26" s="200"/>
      <c r="N26" s="205"/>
      <c r="O26" s="200"/>
      <c r="P26" s="200"/>
      <c r="Q26" s="200"/>
      <c r="R26" s="200"/>
      <c r="S26" s="205"/>
      <c r="T26" s="200"/>
      <c r="U26" s="200"/>
      <c r="V26" s="205"/>
      <c r="W26" s="200"/>
      <c r="X26" s="200"/>
      <c r="Y26" s="200"/>
      <c r="Z26" s="200"/>
      <c r="AA26" s="205"/>
      <c r="AB26" s="200"/>
      <c r="AC26" s="200"/>
      <c r="AD26" s="3"/>
      <c r="AE26" s="3"/>
      <c r="AF26" s="3"/>
      <c r="AG26" s="3"/>
      <c r="AH26" s="3"/>
      <c r="AI26" s="3"/>
      <c r="AJ26" s="3"/>
      <c r="AK26" s="3"/>
      <c r="AL26" s="3"/>
      <c r="AM26" s="3"/>
      <c r="AN26" s="3"/>
      <c r="AO26" s="3"/>
      <c r="AP26" s="3"/>
      <c r="AQ26" s="3"/>
      <c r="AR26" s="3"/>
    </row>
    <row r="27" spans="1:44" ht="16.5" customHeight="1" x14ac:dyDescent="0.3">
      <c r="A27" s="113">
        <v>7</v>
      </c>
      <c r="B27" s="156" t="str">
        <f>IF('2. Identificación del Riesgo'!B27:B29="","",'2. Identificación del Riesgo'!B27:B29)</f>
        <v/>
      </c>
      <c r="C27" s="114" t="str">
        <f>IF('2. Identificación del Riesgo'!G27:G29="","",'2. Identificación del Riesgo'!G27:G29)</f>
        <v/>
      </c>
      <c r="D27" s="114" t="str">
        <f>IF('2. Identificación del Riesgo'!H27:H29="","",'2. Identificación del Riesgo'!H27:H29)</f>
        <v/>
      </c>
      <c r="E27" s="202" t="str">
        <f>IF('7. Mapa de Riesgos General'!AO27:AO29="","",'7. Mapa de Riesgos General'!AO27:AO29)</f>
        <v/>
      </c>
      <c r="F27" s="204"/>
      <c r="G27" s="199"/>
      <c r="H27" s="199"/>
      <c r="I27" s="199"/>
      <c r="J27" s="203"/>
      <c r="K27" s="204"/>
      <c r="L27" s="203"/>
      <c r="M27" s="203"/>
      <c r="N27" s="204"/>
      <c r="O27" s="199"/>
      <c r="P27" s="199"/>
      <c r="Q27" s="199"/>
      <c r="R27" s="203"/>
      <c r="S27" s="204"/>
      <c r="T27" s="203"/>
      <c r="U27" s="203"/>
      <c r="V27" s="204"/>
      <c r="W27" s="199"/>
      <c r="X27" s="199"/>
      <c r="Y27" s="199"/>
      <c r="Z27" s="203"/>
      <c r="AA27" s="204"/>
      <c r="AB27" s="203"/>
      <c r="AC27" s="203"/>
      <c r="AD27" s="3"/>
      <c r="AE27" s="3"/>
      <c r="AF27" s="3"/>
      <c r="AG27" s="3"/>
      <c r="AH27" s="3"/>
      <c r="AI27" s="3"/>
      <c r="AJ27" s="3"/>
      <c r="AK27" s="3"/>
      <c r="AL27" s="3"/>
      <c r="AM27" s="3"/>
      <c r="AN27" s="3"/>
      <c r="AO27" s="3"/>
      <c r="AP27" s="3"/>
      <c r="AQ27" s="3"/>
      <c r="AR27" s="3"/>
    </row>
    <row r="28" spans="1:44" x14ac:dyDescent="0.3">
      <c r="A28" s="113"/>
      <c r="B28" s="156"/>
      <c r="C28" s="114"/>
      <c r="D28" s="114"/>
      <c r="E28" s="202"/>
      <c r="F28" s="205"/>
      <c r="G28" s="200"/>
      <c r="H28" s="200"/>
      <c r="I28" s="200"/>
      <c r="J28" s="200"/>
      <c r="K28" s="205"/>
      <c r="L28" s="200"/>
      <c r="M28" s="200"/>
      <c r="N28" s="205"/>
      <c r="O28" s="200"/>
      <c r="P28" s="200"/>
      <c r="Q28" s="200"/>
      <c r="R28" s="200"/>
      <c r="S28" s="205"/>
      <c r="T28" s="200"/>
      <c r="U28" s="200"/>
      <c r="V28" s="205"/>
      <c r="W28" s="200"/>
      <c r="X28" s="200"/>
      <c r="Y28" s="200"/>
      <c r="Z28" s="200"/>
      <c r="AA28" s="205"/>
      <c r="AB28" s="200"/>
      <c r="AC28" s="200"/>
      <c r="AD28" s="3"/>
      <c r="AE28" s="3"/>
      <c r="AF28" s="3"/>
      <c r="AG28" s="3"/>
      <c r="AH28" s="3"/>
      <c r="AI28" s="3"/>
      <c r="AJ28" s="3"/>
      <c r="AK28" s="3"/>
      <c r="AL28" s="3"/>
      <c r="AM28" s="3"/>
      <c r="AN28" s="3"/>
      <c r="AO28" s="3"/>
      <c r="AP28" s="3"/>
      <c r="AQ28" s="3"/>
      <c r="AR28" s="3"/>
    </row>
    <row r="29" spans="1:44" x14ac:dyDescent="0.3">
      <c r="A29" s="113"/>
      <c r="B29" s="156"/>
      <c r="C29" s="114"/>
      <c r="D29" s="114"/>
      <c r="E29" s="202"/>
      <c r="F29" s="205"/>
      <c r="G29" s="200"/>
      <c r="H29" s="200"/>
      <c r="I29" s="200"/>
      <c r="J29" s="200"/>
      <c r="K29" s="205"/>
      <c r="L29" s="200"/>
      <c r="M29" s="200"/>
      <c r="N29" s="205"/>
      <c r="O29" s="200"/>
      <c r="P29" s="200"/>
      <c r="Q29" s="200"/>
      <c r="R29" s="200"/>
      <c r="S29" s="205"/>
      <c r="T29" s="200"/>
      <c r="U29" s="200"/>
      <c r="V29" s="205"/>
      <c r="W29" s="200"/>
      <c r="X29" s="200"/>
      <c r="Y29" s="200"/>
      <c r="Z29" s="200"/>
      <c r="AA29" s="205"/>
      <c r="AB29" s="200"/>
      <c r="AC29" s="200"/>
      <c r="AD29" s="3"/>
      <c r="AE29" s="3"/>
      <c r="AF29" s="3"/>
      <c r="AG29" s="3"/>
      <c r="AH29" s="3"/>
      <c r="AI29" s="3"/>
      <c r="AJ29" s="3"/>
      <c r="AK29" s="3"/>
      <c r="AL29" s="3"/>
      <c r="AM29" s="3"/>
      <c r="AN29" s="3"/>
      <c r="AO29" s="3"/>
      <c r="AP29" s="3"/>
      <c r="AQ29" s="3"/>
      <c r="AR29" s="3"/>
    </row>
    <row r="30" spans="1:44" ht="16.5" customHeight="1" x14ac:dyDescent="0.3">
      <c r="A30" s="113">
        <v>8</v>
      </c>
      <c r="B30" s="156" t="str">
        <f>IF('2. Identificación del Riesgo'!B30:B32="","",'2. Identificación del Riesgo'!B30:B32)</f>
        <v/>
      </c>
      <c r="C30" s="114" t="str">
        <f>IF('2. Identificación del Riesgo'!G30:G32="","",'2. Identificación del Riesgo'!G30:G32)</f>
        <v/>
      </c>
      <c r="D30" s="114" t="str">
        <f>IF('2. Identificación del Riesgo'!H30:H32="","",'2. Identificación del Riesgo'!H30:H32)</f>
        <v/>
      </c>
      <c r="E30" s="202" t="str">
        <f>IF('7. Mapa de Riesgos General'!AO30:AO32="","",'7. Mapa de Riesgos General'!AO30:AO32)</f>
        <v/>
      </c>
      <c r="F30" s="204"/>
      <c r="G30" s="199"/>
      <c r="H30" s="199"/>
      <c r="I30" s="199"/>
      <c r="J30" s="203"/>
      <c r="K30" s="204"/>
      <c r="L30" s="203"/>
      <c r="M30" s="203"/>
      <c r="N30" s="204"/>
      <c r="O30" s="199"/>
      <c r="P30" s="199"/>
      <c r="Q30" s="199"/>
      <c r="R30" s="203"/>
      <c r="S30" s="204"/>
      <c r="T30" s="203"/>
      <c r="U30" s="203"/>
      <c r="V30" s="204"/>
      <c r="W30" s="199"/>
      <c r="X30" s="199"/>
      <c r="Y30" s="199"/>
      <c r="Z30" s="203"/>
      <c r="AA30" s="204"/>
      <c r="AB30" s="203"/>
      <c r="AC30" s="203"/>
      <c r="AD30" s="3"/>
      <c r="AE30" s="3"/>
      <c r="AF30" s="3"/>
      <c r="AG30" s="3"/>
      <c r="AH30" s="3"/>
      <c r="AI30" s="3"/>
      <c r="AJ30" s="3"/>
      <c r="AK30" s="3"/>
      <c r="AL30" s="3"/>
      <c r="AM30" s="3"/>
      <c r="AN30" s="3"/>
      <c r="AO30" s="3"/>
      <c r="AP30" s="3"/>
      <c r="AQ30" s="3"/>
      <c r="AR30" s="3"/>
    </row>
    <row r="31" spans="1:44" x14ac:dyDescent="0.3">
      <c r="A31" s="113"/>
      <c r="B31" s="156"/>
      <c r="C31" s="114"/>
      <c r="D31" s="114"/>
      <c r="E31" s="202"/>
      <c r="F31" s="205"/>
      <c r="G31" s="200"/>
      <c r="H31" s="200"/>
      <c r="I31" s="200"/>
      <c r="J31" s="200"/>
      <c r="K31" s="205"/>
      <c r="L31" s="200"/>
      <c r="M31" s="200"/>
      <c r="N31" s="205"/>
      <c r="O31" s="200"/>
      <c r="P31" s="200"/>
      <c r="Q31" s="200"/>
      <c r="R31" s="200"/>
      <c r="S31" s="205"/>
      <c r="T31" s="200"/>
      <c r="U31" s="200"/>
      <c r="V31" s="205"/>
      <c r="W31" s="200"/>
      <c r="X31" s="200"/>
      <c r="Y31" s="200"/>
      <c r="Z31" s="200"/>
      <c r="AA31" s="205"/>
      <c r="AB31" s="200"/>
      <c r="AC31" s="200"/>
      <c r="AD31" s="3"/>
      <c r="AE31" s="3"/>
      <c r="AF31" s="3"/>
      <c r="AG31" s="3"/>
      <c r="AH31" s="3"/>
      <c r="AI31" s="3"/>
      <c r="AJ31" s="3"/>
      <c r="AK31" s="3"/>
      <c r="AL31" s="3"/>
      <c r="AM31" s="3"/>
      <c r="AN31" s="3"/>
      <c r="AO31" s="3"/>
      <c r="AP31" s="3"/>
      <c r="AQ31" s="3"/>
      <c r="AR31" s="3"/>
    </row>
    <row r="32" spans="1:44" x14ac:dyDescent="0.3">
      <c r="A32" s="113"/>
      <c r="B32" s="156"/>
      <c r="C32" s="114"/>
      <c r="D32" s="114"/>
      <c r="E32" s="202"/>
      <c r="F32" s="205"/>
      <c r="G32" s="200"/>
      <c r="H32" s="200"/>
      <c r="I32" s="200"/>
      <c r="J32" s="200"/>
      <c r="K32" s="205"/>
      <c r="L32" s="200"/>
      <c r="M32" s="200"/>
      <c r="N32" s="205"/>
      <c r="O32" s="200"/>
      <c r="P32" s="200"/>
      <c r="Q32" s="200"/>
      <c r="R32" s="200"/>
      <c r="S32" s="205"/>
      <c r="T32" s="200"/>
      <c r="U32" s="200"/>
      <c r="V32" s="205"/>
      <c r="W32" s="200"/>
      <c r="X32" s="200"/>
      <c r="Y32" s="200"/>
      <c r="Z32" s="200"/>
      <c r="AA32" s="205"/>
      <c r="AB32" s="200"/>
      <c r="AC32" s="200"/>
      <c r="AD32" s="3"/>
      <c r="AE32" s="3"/>
      <c r="AF32" s="3"/>
      <c r="AG32" s="3"/>
      <c r="AH32" s="3"/>
      <c r="AI32" s="3"/>
      <c r="AJ32" s="3"/>
      <c r="AK32" s="3"/>
      <c r="AL32" s="3"/>
      <c r="AM32" s="3"/>
      <c r="AN32" s="3"/>
      <c r="AO32" s="3"/>
      <c r="AP32" s="3"/>
      <c r="AQ32" s="3"/>
      <c r="AR32" s="3"/>
    </row>
    <row r="33" spans="1:44" ht="16.5" customHeight="1" x14ac:dyDescent="0.3">
      <c r="A33" s="113">
        <v>9</v>
      </c>
      <c r="B33" s="156" t="str">
        <f>IF('2. Identificación del Riesgo'!B33:B35="","",'2. Identificación del Riesgo'!B33:B35)</f>
        <v/>
      </c>
      <c r="C33" s="114" t="str">
        <f>IF('2. Identificación del Riesgo'!G33:G35="","",'2. Identificación del Riesgo'!G33:G35)</f>
        <v/>
      </c>
      <c r="D33" s="114" t="str">
        <f>IF('2. Identificación del Riesgo'!H33:H35="","",'2. Identificación del Riesgo'!H33:H35)</f>
        <v/>
      </c>
      <c r="E33" s="202" t="str">
        <f>IF('7. Mapa de Riesgos General'!AO33:AO35="","",'7. Mapa de Riesgos General'!AO33:AO35)</f>
        <v/>
      </c>
      <c r="F33" s="204"/>
      <c r="G33" s="199"/>
      <c r="H33" s="199"/>
      <c r="I33" s="199"/>
      <c r="J33" s="203"/>
      <c r="K33" s="204"/>
      <c r="L33" s="203"/>
      <c r="M33" s="203"/>
      <c r="N33" s="204"/>
      <c r="O33" s="199"/>
      <c r="P33" s="199"/>
      <c r="Q33" s="199"/>
      <c r="R33" s="203"/>
      <c r="S33" s="204"/>
      <c r="T33" s="203"/>
      <c r="U33" s="203"/>
      <c r="V33" s="204"/>
      <c r="W33" s="199"/>
      <c r="X33" s="199"/>
      <c r="Y33" s="199"/>
      <c r="Z33" s="203"/>
      <c r="AA33" s="204"/>
      <c r="AB33" s="203"/>
      <c r="AC33" s="203"/>
      <c r="AD33" s="3"/>
      <c r="AE33" s="3"/>
      <c r="AF33" s="3"/>
      <c r="AG33" s="3"/>
      <c r="AH33" s="3"/>
      <c r="AI33" s="3"/>
      <c r="AJ33" s="3"/>
      <c r="AK33" s="3"/>
      <c r="AL33" s="3"/>
      <c r="AM33" s="3"/>
      <c r="AN33" s="3"/>
      <c r="AO33" s="3"/>
      <c r="AP33" s="3"/>
      <c r="AQ33" s="3"/>
      <c r="AR33" s="3"/>
    </row>
    <row r="34" spans="1:44" x14ac:dyDescent="0.3">
      <c r="A34" s="113"/>
      <c r="B34" s="156"/>
      <c r="C34" s="114"/>
      <c r="D34" s="114"/>
      <c r="E34" s="202"/>
      <c r="F34" s="205"/>
      <c r="G34" s="200"/>
      <c r="H34" s="200"/>
      <c r="I34" s="200"/>
      <c r="J34" s="200"/>
      <c r="K34" s="205"/>
      <c r="L34" s="200"/>
      <c r="M34" s="200"/>
      <c r="N34" s="205"/>
      <c r="O34" s="200"/>
      <c r="P34" s="200"/>
      <c r="Q34" s="200"/>
      <c r="R34" s="200"/>
      <c r="S34" s="205"/>
      <c r="T34" s="200"/>
      <c r="U34" s="200"/>
      <c r="V34" s="205"/>
      <c r="W34" s="200"/>
      <c r="X34" s="200"/>
      <c r="Y34" s="200"/>
      <c r="Z34" s="200"/>
      <c r="AA34" s="205"/>
      <c r="AB34" s="200"/>
      <c r="AC34" s="200"/>
      <c r="AD34" s="3"/>
      <c r="AE34" s="3"/>
      <c r="AF34" s="3"/>
      <c r="AG34" s="3"/>
      <c r="AH34" s="3"/>
      <c r="AI34" s="3"/>
      <c r="AJ34" s="3"/>
      <c r="AK34" s="3"/>
      <c r="AL34" s="3"/>
      <c r="AM34" s="3"/>
      <c r="AN34" s="3"/>
      <c r="AO34" s="3"/>
      <c r="AP34" s="3"/>
      <c r="AQ34" s="3"/>
      <c r="AR34" s="3"/>
    </row>
    <row r="35" spans="1:44" x14ac:dyDescent="0.3">
      <c r="A35" s="113"/>
      <c r="B35" s="156"/>
      <c r="C35" s="114"/>
      <c r="D35" s="114"/>
      <c r="E35" s="202"/>
      <c r="F35" s="205"/>
      <c r="G35" s="200"/>
      <c r="H35" s="200"/>
      <c r="I35" s="200"/>
      <c r="J35" s="200"/>
      <c r="K35" s="205"/>
      <c r="L35" s="200"/>
      <c r="M35" s="200"/>
      <c r="N35" s="205"/>
      <c r="O35" s="200"/>
      <c r="P35" s="200"/>
      <c r="Q35" s="200"/>
      <c r="R35" s="200"/>
      <c r="S35" s="205"/>
      <c r="T35" s="200"/>
      <c r="U35" s="200"/>
      <c r="V35" s="205"/>
      <c r="W35" s="200"/>
      <c r="X35" s="200"/>
      <c r="Y35" s="200"/>
      <c r="Z35" s="200"/>
      <c r="AA35" s="205"/>
      <c r="AB35" s="200"/>
      <c r="AC35" s="200"/>
      <c r="AD35" s="3"/>
      <c r="AE35" s="3"/>
      <c r="AF35" s="3"/>
      <c r="AG35" s="3"/>
      <c r="AH35" s="3"/>
      <c r="AI35" s="3"/>
      <c r="AJ35" s="3"/>
      <c r="AK35" s="3"/>
      <c r="AL35" s="3"/>
      <c r="AM35" s="3"/>
      <c r="AN35" s="3"/>
      <c r="AO35" s="3"/>
      <c r="AP35" s="3"/>
      <c r="AQ35" s="3"/>
      <c r="AR35" s="3"/>
    </row>
    <row r="36" spans="1:44" ht="16.5" customHeight="1" x14ac:dyDescent="0.3">
      <c r="A36" s="113">
        <v>10</v>
      </c>
      <c r="B36" s="156" t="str">
        <f>IF('2. Identificación del Riesgo'!B36:B38="","",'2. Identificación del Riesgo'!B36:B38)</f>
        <v/>
      </c>
      <c r="C36" s="114" t="str">
        <f>IF('2. Identificación del Riesgo'!G36:G38="","",'2. Identificación del Riesgo'!G36:G38)</f>
        <v/>
      </c>
      <c r="D36" s="114" t="str">
        <f>IF('2. Identificación del Riesgo'!H36:H38="","",'2. Identificación del Riesgo'!H36:H38)</f>
        <v/>
      </c>
      <c r="E36" s="202" t="str">
        <f>IF('7. Mapa de Riesgos General'!AO36:AO38="","",'7. Mapa de Riesgos General'!AO36:AO38)</f>
        <v/>
      </c>
      <c r="F36" s="204"/>
      <c r="G36" s="199"/>
      <c r="H36" s="199"/>
      <c r="I36" s="199"/>
      <c r="J36" s="203"/>
      <c r="K36" s="204"/>
      <c r="L36" s="203"/>
      <c r="M36" s="203"/>
      <c r="N36" s="204"/>
      <c r="O36" s="199"/>
      <c r="P36" s="199"/>
      <c r="Q36" s="199"/>
      <c r="R36" s="203"/>
      <c r="S36" s="204"/>
      <c r="T36" s="203"/>
      <c r="U36" s="203"/>
      <c r="V36" s="204"/>
      <c r="W36" s="199"/>
      <c r="X36" s="199"/>
      <c r="Y36" s="199"/>
      <c r="Z36" s="203"/>
      <c r="AA36" s="204"/>
      <c r="AB36" s="203"/>
      <c r="AC36" s="203"/>
      <c r="AD36" s="3"/>
      <c r="AE36" s="3"/>
      <c r="AF36" s="3"/>
      <c r="AG36" s="3"/>
      <c r="AH36" s="3"/>
      <c r="AI36" s="3"/>
      <c r="AJ36" s="3"/>
      <c r="AK36" s="3"/>
      <c r="AL36" s="3"/>
      <c r="AM36" s="3"/>
      <c r="AN36" s="3"/>
      <c r="AO36" s="3"/>
      <c r="AP36" s="3"/>
      <c r="AQ36" s="3"/>
      <c r="AR36" s="3"/>
    </row>
    <row r="37" spans="1:44" x14ac:dyDescent="0.3">
      <c r="A37" s="113"/>
      <c r="B37" s="156"/>
      <c r="C37" s="114"/>
      <c r="D37" s="114"/>
      <c r="E37" s="202"/>
      <c r="F37" s="205"/>
      <c r="G37" s="200"/>
      <c r="H37" s="200"/>
      <c r="I37" s="200"/>
      <c r="J37" s="200"/>
      <c r="K37" s="205"/>
      <c r="L37" s="200"/>
      <c r="M37" s="200"/>
      <c r="N37" s="205"/>
      <c r="O37" s="200"/>
      <c r="P37" s="200"/>
      <c r="Q37" s="200"/>
      <c r="R37" s="200"/>
      <c r="S37" s="205"/>
      <c r="T37" s="200"/>
      <c r="U37" s="200"/>
      <c r="V37" s="205"/>
      <c r="W37" s="200"/>
      <c r="X37" s="200"/>
      <c r="Y37" s="200"/>
      <c r="Z37" s="200"/>
      <c r="AA37" s="205"/>
      <c r="AB37" s="200"/>
      <c r="AC37" s="200"/>
      <c r="AD37" s="3"/>
      <c r="AE37" s="3"/>
      <c r="AF37" s="3"/>
      <c r="AG37" s="3"/>
      <c r="AH37" s="3"/>
      <c r="AI37" s="3"/>
      <c r="AJ37" s="3"/>
      <c r="AK37" s="3"/>
      <c r="AL37" s="3"/>
      <c r="AM37" s="3"/>
      <c r="AN37" s="3"/>
      <c r="AO37" s="3"/>
      <c r="AP37" s="3"/>
      <c r="AQ37" s="3"/>
      <c r="AR37" s="3"/>
    </row>
    <row r="38" spans="1:44" x14ac:dyDescent="0.3">
      <c r="A38" s="113"/>
      <c r="B38" s="156"/>
      <c r="C38" s="114"/>
      <c r="D38" s="114"/>
      <c r="E38" s="202"/>
      <c r="F38" s="205"/>
      <c r="G38" s="200"/>
      <c r="H38" s="200"/>
      <c r="I38" s="200"/>
      <c r="J38" s="200"/>
      <c r="K38" s="205"/>
      <c r="L38" s="200"/>
      <c r="M38" s="200"/>
      <c r="N38" s="205"/>
      <c r="O38" s="200"/>
      <c r="P38" s="200"/>
      <c r="Q38" s="200"/>
      <c r="R38" s="200"/>
      <c r="S38" s="205"/>
      <c r="T38" s="200"/>
      <c r="U38" s="200"/>
      <c r="V38" s="205"/>
      <c r="W38" s="200"/>
      <c r="X38" s="200"/>
      <c r="Y38" s="200"/>
      <c r="Z38" s="200"/>
      <c r="AA38" s="205"/>
      <c r="AB38" s="200"/>
      <c r="AC38" s="200"/>
      <c r="AD38" s="3"/>
      <c r="AE38" s="3"/>
      <c r="AF38" s="3"/>
      <c r="AG38" s="3"/>
      <c r="AH38" s="3"/>
      <c r="AI38" s="3"/>
      <c r="AJ38" s="3"/>
      <c r="AK38" s="3"/>
      <c r="AL38" s="3"/>
      <c r="AM38" s="3"/>
      <c r="AN38" s="3"/>
      <c r="AO38" s="3"/>
      <c r="AP38" s="3"/>
      <c r="AQ38" s="3"/>
      <c r="AR38" s="3"/>
    </row>
    <row r="39" spans="1:44" ht="16.5" customHeight="1" x14ac:dyDescent="0.3">
      <c r="A39" s="113">
        <v>11</v>
      </c>
      <c r="B39" s="156" t="str">
        <f>IF('2. Identificación del Riesgo'!B39:B41="","",'2. Identificación del Riesgo'!B39:B41)</f>
        <v/>
      </c>
      <c r="C39" s="114" t="str">
        <f>IF('2. Identificación del Riesgo'!G39:G41="","",'2. Identificación del Riesgo'!G39:G41)</f>
        <v/>
      </c>
      <c r="D39" s="114" t="str">
        <f>IF('2. Identificación del Riesgo'!H39:H41="","",'2. Identificación del Riesgo'!H39:H41)</f>
        <v/>
      </c>
      <c r="E39" s="202" t="str">
        <f>IF('7. Mapa de Riesgos General'!AO39:AO41="","",'7. Mapa de Riesgos General'!AO39:AO41)</f>
        <v/>
      </c>
      <c r="F39" s="204"/>
      <c r="G39" s="199"/>
      <c r="H39" s="199"/>
      <c r="I39" s="199"/>
      <c r="J39" s="203"/>
      <c r="K39" s="204"/>
      <c r="L39" s="203"/>
      <c r="M39" s="203"/>
      <c r="N39" s="204"/>
      <c r="O39" s="199"/>
      <c r="P39" s="199"/>
      <c r="Q39" s="199"/>
      <c r="R39" s="203"/>
      <c r="S39" s="204"/>
      <c r="T39" s="203"/>
      <c r="U39" s="203"/>
      <c r="V39" s="204"/>
      <c r="W39" s="199"/>
      <c r="X39" s="199"/>
      <c r="Y39" s="199"/>
      <c r="Z39" s="203"/>
      <c r="AA39" s="204"/>
      <c r="AB39" s="203"/>
      <c r="AC39" s="203"/>
      <c r="AD39" s="3"/>
      <c r="AE39" s="3"/>
      <c r="AF39" s="3"/>
      <c r="AG39" s="3"/>
      <c r="AH39" s="3"/>
      <c r="AI39" s="3"/>
      <c r="AJ39" s="3"/>
      <c r="AK39" s="3"/>
      <c r="AL39" s="3"/>
      <c r="AM39" s="3"/>
      <c r="AN39" s="3"/>
      <c r="AO39" s="3"/>
      <c r="AP39" s="3"/>
      <c r="AQ39" s="3"/>
      <c r="AR39" s="3"/>
    </row>
    <row r="40" spans="1:44" x14ac:dyDescent="0.3">
      <c r="A40" s="113"/>
      <c r="B40" s="156"/>
      <c r="C40" s="114"/>
      <c r="D40" s="114"/>
      <c r="E40" s="202"/>
      <c r="F40" s="205"/>
      <c r="G40" s="200"/>
      <c r="H40" s="200"/>
      <c r="I40" s="200"/>
      <c r="J40" s="200"/>
      <c r="K40" s="205"/>
      <c r="L40" s="200"/>
      <c r="M40" s="200"/>
      <c r="N40" s="205"/>
      <c r="O40" s="200"/>
      <c r="P40" s="200"/>
      <c r="Q40" s="200"/>
      <c r="R40" s="200"/>
      <c r="S40" s="205"/>
      <c r="T40" s="200"/>
      <c r="U40" s="200"/>
      <c r="V40" s="205"/>
      <c r="W40" s="200"/>
      <c r="X40" s="200"/>
      <c r="Y40" s="200"/>
      <c r="Z40" s="200"/>
      <c r="AA40" s="205"/>
      <c r="AB40" s="200"/>
      <c r="AC40" s="200"/>
      <c r="AD40" s="3"/>
      <c r="AE40" s="3"/>
      <c r="AF40" s="3"/>
      <c r="AG40" s="3"/>
      <c r="AH40" s="3"/>
      <c r="AI40" s="3"/>
      <c r="AJ40" s="3"/>
      <c r="AK40" s="3"/>
      <c r="AL40" s="3"/>
      <c r="AM40" s="3"/>
      <c r="AN40" s="3"/>
      <c r="AO40" s="3"/>
      <c r="AP40" s="3"/>
      <c r="AQ40" s="3"/>
      <c r="AR40" s="3"/>
    </row>
    <row r="41" spans="1:44" x14ac:dyDescent="0.3">
      <c r="A41" s="113"/>
      <c r="B41" s="156"/>
      <c r="C41" s="114"/>
      <c r="D41" s="114"/>
      <c r="E41" s="202"/>
      <c r="F41" s="205"/>
      <c r="G41" s="200"/>
      <c r="H41" s="200"/>
      <c r="I41" s="200"/>
      <c r="J41" s="200"/>
      <c r="K41" s="205"/>
      <c r="L41" s="200"/>
      <c r="M41" s="200"/>
      <c r="N41" s="205"/>
      <c r="O41" s="200"/>
      <c r="P41" s="200"/>
      <c r="Q41" s="200"/>
      <c r="R41" s="200"/>
      <c r="S41" s="205"/>
      <c r="T41" s="200"/>
      <c r="U41" s="200"/>
      <c r="V41" s="205"/>
      <c r="W41" s="200"/>
      <c r="X41" s="200"/>
      <c r="Y41" s="200"/>
      <c r="Z41" s="200"/>
      <c r="AA41" s="205"/>
      <c r="AB41" s="200"/>
      <c r="AC41" s="200"/>
      <c r="AD41" s="3"/>
      <c r="AE41" s="3"/>
      <c r="AF41" s="3"/>
      <c r="AG41" s="3"/>
      <c r="AH41" s="3"/>
      <c r="AI41" s="3"/>
      <c r="AJ41" s="3"/>
      <c r="AK41" s="3"/>
      <c r="AL41" s="3"/>
      <c r="AM41" s="3"/>
      <c r="AN41" s="3"/>
      <c r="AO41" s="3"/>
      <c r="AP41" s="3"/>
      <c r="AQ41" s="3"/>
      <c r="AR41" s="3"/>
    </row>
    <row r="42" spans="1:44" ht="16.5" customHeight="1" x14ac:dyDescent="0.3">
      <c r="A42" s="113">
        <v>12</v>
      </c>
      <c r="B42" s="156" t="str">
        <f>IF('2. Identificación del Riesgo'!B42:B44="","",'2. Identificación del Riesgo'!B42:B44)</f>
        <v/>
      </c>
      <c r="C42" s="114" t="str">
        <f>IF('2. Identificación del Riesgo'!G42:G44="","",'2. Identificación del Riesgo'!G42:G44)</f>
        <v/>
      </c>
      <c r="D42" s="114" t="str">
        <f>IF('2. Identificación del Riesgo'!H42:H44="","",'2. Identificación del Riesgo'!H42:H44)</f>
        <v/>
      </c>
      <c r="E42" s="202" t="str">
        <f>IF('7. Mapa de Riesgos General'!AO42:AO44="","",'7. Mapa de Riesgos General'!AO42:AO44)</f>
        <v/>
      </c>
      <c r="F42" s="204"/>
      <c r="G42" s="199"/>
      <c r="H42" s="199"/>
      <c r="I42" s="199"/>
      <c r="J42" s="203"/>
      <c r="K42" s="204"/>
      <c r="L42" s="203"/>
      <c r="M42" s="203"/>
      <c r="N42" s="204"/>
      <c r="O42" s="199"/>
      <c r="P42" s="199"/>
      <c r="Q42" s="199"/>
      <c r="R42" s="203"/>
      <c r="S42" s="204"/>
      <c r="T42" s="203"/>
      <c r="U42" s="203"/>
      <c r="V42" s="204"/>
      <c r="W42" s="199"/>
      <c r="X42" s="199"/>
      <c r="Y42" s="199"/>
      <c r="Z42" s="203"/>
      <c r="AA42" s="204"/>
      <c r="AB42" s="203"/>
      <c r="AC42" s="203"/>
      <c r="AD42" s="3"/>
      <c r="AE42" s="3"/>
      <c r="AF42" s="3"/>
      <c r="AG42" s="3"/>
      <c r="AH42" s="3"/>
      <c r="AI42" s="3"/>
      <c r="AJ42" s="3"/>
      <c r="AK42" s="3"/>
      <c r="AL42" s="3"/>
      <c r="AM42" s="3"/>
      <c r="AN42" s="3"/>
      <c r="AO42" s="3"/>
      <c r="AP42" s="3"/>
      <c r="AQ42" s="3"/>
      <c r="AR42" s="3"/>
    </row>
    <row r="43" spans="1:44" x14ac:dyDescent="0.3">
      <c r="A43" s="113"/>
      <c r="B43" s="156"/>
      <c r="C43" s="114"/>
      <c r="D43" s="114"/>
      <c r="E43" s="202"/>
      <c r="F43" s="205"/>
      <c r="G43" s="200"/>
      <c r="H43" s="200"/>
      <c r="I43" s="200"/>
      <c r="J43" s="200"/>
      <c r="K43" s="205"/>
      <c r="L43" s="200"/>
      <c r="M43" s="200"/>
      <c r="N43" s="205"/>
      <c r="O43" s="200"/>
      <c r="P43" s="200"/>
      <c r="Q43" s="200"/>
      <c r="R43" s="200"/>
      <c r="S43" s="205"/>
      <c r="T43" s="200"/>
      <c r="U43" s="200"/>
      <c r="V43" s="205"/>
      <c r="W43" s="200"/>
      <c r="X43" s="200"/>
      <c r="Y43" s="200"/>
      <c r="Z43" s="200"/>
      <c r="AA43" s="205"/>
      <c r="AB43" s="200"/>
      <c r="AC43" s="200"/>
      <c r="AD43" s="3"/>
      <c r="AE43" s="3"/>
      <c r="AF43" s="3"/>
      <c r="AG43" s="3"/>
      <c r="AH43" s="3"/>
      <c r="AI43" s="3"/>
      <c r="AJ43" s="3"/>
      <c r="AK43" s="3"/>
      <c r="AL43" s="3"/>
      <c r="AM43" s="3"/>
      <c r="AN43" s="3"/>
      <c r="AO43" s="3"/>
      <c r="AP43" s="3"/>
      <c r="AQ43" s="3"/>
      <c r="AR43" s="3"/>
    </row>
    <row r="44" spans="1:44" x14ac:dyDescent="0.3">
      <c r="A44" s="113"/>
      <c r="B44" s="156"/>
      <c r="C44" s="114"/>
      <c r="D44" s="114"/>
      <c r="E44" s="202"/>
      <c r="F44" s="205"/>
      <c r="G44" s="200"/>
      <c r="H44" s="200"/>
      <c r="I44" s="200"/>
      <c r="J44" s="200"/>
      <c r="K44" s="205"/>
      <c r="L44" s="200"/>
      <c r="M44" s="200"/>
      <c r="N44" s="205"/>
      <c r="O44" s="200"/>
      <c r="P44" s="200"/>
      <c r="Q44" s="200"/>
      <c r="R44" s="200"/>
      <c r="S44" s="205"/>
      <c r="T44" s="200"/>
      <c r="U44" s="200"/>
      <c r="V44" s="205"/>
      <c r="W44" s="200"/>
      <c r="X44" s="200"/>
      <c r="Y44" s="200"/>
      <c r="Z44" s="200"/>
      <c r="AA44" s="205"/>
      <c r="AB44" s="200"/>
      <c r="AC44" s="200"/>
      <c r="AD44" s="3"/>
      <c r="AE44" s="3"/>
      <c r="AF44" s="3"/>
      <c r="AG44" s="3"/>
      <c r="AH44" s="3"/>
      <c r="AI44" s="3"/>
      <c r="AJ44" s="3"/>
      <c r="AK44" s="3"/>
      <c r="AL44" s="3"/>
      <c r="AM44" s="3"/>
      <c r="AN44" s="3"/>
      <c r="AO44" s="3"/>
      <c r="AP44" s="3"/>
      <c r="AQ44" s="3"/>
      <c r="AR44" s="3"/>
    </row>
    <row r="45" spans="1:44" ht="16.5" customHeight="1" x14ac:dyDescent="0.3">
      <c r="A45" s="113">
        <v>13</v>
      </c>
      <c r="B45" s="156" t="str">
        <f>IF('2. Identificación del Riesgo'!B45:B47="","",'2. Identificación del Riesgo'!B45:B47)</f>
        <v/>
      </c>
      <c r="C45" s="114" t="str">
        <f>IF('2. Identificación del Riesgo'!G45:G47="","",'2. Identificación del Riesgo'!G45:G47)</f>
        <v/>
      </c>
      <c r="D45" s="114" t="str">
        <f>IF('2. Identificación del Riesgo'!H45:H47="","",'2. Identificación del Riesgo'!H45:H47)</f>
        <v/>
      </c>
      <c r="E45" s="202" t="str">
        <f>IF('7. Mapa de Riesgos General'!AO45:AO47="","",'7. Mapa de Riesgos General'!AO45:AO47)</f>
        <v/>
      </c>
      <c r="F45" s="204"/>
      <c r="G45" s="199"/>
      <c r="H45" s="199"/>
      <c r="I45" s="199"/>
      <c r="J45" s="203"/>
      <c r="K45" s="204"/>
      <c r="L45" s="203"/>
      <c r="M45" s="203"/>
      <c r="N45" s="204"/>
      <c r="O45" s="199"/>
      <c r="P45" s="199"/>
      <c r="Q45" s="199"/>
      <c r="R45" s="203"/>
      <c r="S45" s="204"/>
      <c r="T45" s="203"/>
      <c r="U45" s="203"/>
      <c r="V45" s="204"/>
      <c r="W45" s="199"/>
      <c r="X45" s="199"/>
      <c r="Y45" s="199"/>
      <c r="Z45" s="203"/>
      <c r="AA45" s="204"/>
      <c r="AB45" s="203"/>
      <c r="AC45" s="203"/>
      <c r="AD45" s="3"/>
      <c r="AE45" s="3"/>
      <c r="AF45" s="3"/>
      <c r="AG45" s="3"/>
      <c r="AH45" s="3"/>
      <c r="AI45" s="3"/>
      <c r="AJ45" s="3"/>
      <c r="AK45" s="3"/>
      <c r="AL45" s="3"/>
      <c r="AM45" s="3"/>
      <c r="AN45" s="3"/>
      <c r="AO45" s="3"/>
      <c r="AP45" s="3"/>
      <c r="AQ45" s="3"/>
      <c r="AR45" s="3"/>
    </row>
    <row r="46" spans="1:44" x14ac:dyDescent="0.3">
      <c r="A46" s="113"/>
      <c r="B46" s="156"/>
      <c r="C46" s="114"/>
      <c r="D46" s="114"/>
      <c r="E46" s="202"/>
      <c r="F46" s="205"/>
      <c r="G46" s="200"/>
      <c r="H46" s="200"/>
      <c r="I46" s="200"/>
      <c r="J46" s="200"/>
      <c r="K46" s="205"/>
      <c r="L46" s="200"/>
      <c r="M46" s="200"/>
      <c r="N46" s="205"/>
      <c r="O46" s="200"/>
      <c r="P46" s="200"/>
      <c r="Q46" s="200"/>
      <c r="R46" s="200"/>
      <c r="S46" s="205"/>
      <c r="T46" s="200"/>
      <c r="U46" s="200"/>
      <c r="V46" s="205"/>
      <c r="W46" s="200"/>
      <c r="X46" s="200"/>
      <c r="Y46" s="200"/>
      <c r="Z46" s="200"/>
      <c r="AA46" s="205"/>
      <c r="AB46" s="200"/>
      <c r="AC46" s="200"/>
      <c r="AD46" s="3"/>
      <c r="AE46" s="3"/>
      <c r="AF46" s="3"/>
      <c r="AG46" s="3"/>
      <c r="AH46" s="3"/>
      <c r="AI46" s="3"/>
      <c r="AJ46" s="3"/>
      <c r="AK46" s="3"/>
      <c r="AL46" s="3"/>
      <c r="AM46" s="3"/>
      <c r="AN46" s="3"/>
      <c r="AO46" s="3"/>
      <c r="AP46" s="3"/>
      <c r="AQ46" s="3"/>
      <c r="AR46" s="3"/>
    </row>
    <row r="47" spans="1:44" x14ac:dyDescent="0.3">
      <c r="A47" s="113"/>
      <c r="B47" s="156"/>
      <c r="C47" s="114"/>
      <c r="D47" s="114"/>
      <c r="E47" s="202"/>
      <c r="F47" s="205"/>
      <c r="G47" s="200"/>
      <c r="H47" s="200"/>
      <c r="I47" s="200"/>
      <c r="J47" s="200"/>
      <c r="K47" s="205"/>
      <c r="L47" s="200"/>
      <c r="M47" s="200"/>
      <c r="N47" s="205"/>
      <c r="O47" s="200"/>
      <c r="P47" s="200"/>
      <c r="Q47" s="200"/>
      <c r="R47" s="200"/>
      <c r="S47" s="205"/>
      <c r="T47" s="200"/>
      <c r="U47" s="200"/>
      <c r="V47" s="205"/>
      <c r="W47" s="200"/>
      <c r="X47" s="200"/>
      <c r="Y47" s="200"/>
      <c r="Z47" s="200"/>
      <c r="AA47" s="205"/>
      <c r="AB47" s="200"/>
      <c r="AC47" s="200"/>
      <c r="AD47" s="3"/>
      <c r="AE47" s="3"/>
      <c r="AF47" s="3"/>
      <c r="AG47" s="3"/>
      <c r="AH47" s="3"/>
      <c r="AI47" s="3"/>
      <c r="AJ47" s="3"/>
      <c r="AK47" s="3"/>
      <c r="AL47" s="3"/>
      <c r="AM47" s="3"/>
      <c r="AN47" s="3"/>
      <c r="AO47" s="3"/>
      <c r="AP47" s="3"/>
      <c r="AQ47" s="3"/>
      <c r="AR47" s="3"/>
    </row>
    <row r="48" spans="1:44" ht="16.5" customHeight="1" x14ac:dyDescent="0.3">
      <c r="A48" s="113">
        <v>14</v>
      </c>
      <c r="B48" s="156" t="str">
        <f>IF('2. Identificación del Riesgo'!B48:B50="","",'2. Identificación del Riesgo'!B48:B50)</f>
        <v/>
      </c>
      <c r="C48" s="114" t="str">
        <f>IF('2. Identificación del Riesgo'!G48:G50="","",'2. Identificación del Riesgo'!G48:G50)</f>
        <v/>
      </c>
      <c r="D48" s="114" t="str">
        <f>IF('2. Identificación del Riesgo'!H48:H50="","",'2. Identificación del Riesgo'!H48:H50)</f>
        <v/>
      </c>
      <c r="E48" s="202" t="str">
        <f>IF('7. Mapa de Riesgos General'!AO48:AO50="","",'7. Mapa de Riesgos General'!AO48:AO50)</f>
        <v/>
      </c>
      <c r="F48" s="204"/>
      <c r="G48" s="199"/>
      <c r="H48" s="199"/>
      <c r="I48" s="199"/>
      <c r="J48" s="203"/>
      <c r="K48" s="204"/>
      <c r="L48" s="203"/>
      <c r="M48" s="203"/>
      <c r="N48" s="204"/>
      <c r="O48" s="199"/>
      <c r="P48" s="199"/>
      <c r="Q48" s="199"/>
      <c r="R48" s="203"/>
      <c r="S48" s="204"/>
      <c r="T48" s="203"/>
      <c r="U48" s="203"/>
      <c r="V48" s="204"/>
      <c r="W48" s="199"/>
      <c r="X48" s="199"/>
      <c r="Y48" s="199"/>
      <c r="Z48" s="203"/>
      <c r="AA48" s="204"/>
      <c r="AB48" s="203"/>
      <c r="AC48" s="203"/>
      <c r="AD48" s="3"/>
      <c r="AE48" s="3"/>
      <c r="AF48" s="3"/>
      <c r="AG48" s="3"/>
      <c r="AH48" s="3"/>
      <c r="AI48" s="3"/>
      <c r="AJ48" s="3"/>
      <c r="AK48" s="3"/>
      <c r="AL48" s="3"/>
      <c r="AM48" s="3"/>
      <c r="AN48" s="3"/>
      <c r="AO48" s="3"/>
      <c r="AP48" s="3"/>
      <c r="AQ48" s="3"/>
      <c r="AR48" s="3"/>
    </row>
    <row r="49" spans="1:44" x14ac:dyDescent="0.3">
      <c r="A49" s="113"/>
      <c r="B49" s="156"/>
      <c r="C49" s="114"/>
      <c r="D49" s="114"/>
      <c r="E49" s="202"/>
      <c r="F49" s="205"/>
      <c r="G49" s="200"/>
      <c r="H49" s="200"/>
      <c r="I49" s="200"/>
      <c r="J49" s="200"/>
      <c r="K49" s="205"/>
      <c r="L49" s="200"/>
      <c r="M49" s="200"/>
      <c r="N49" s="205"/>
      <c r="O49" s="200"/>
      <c r="P49" s="200"/>
      <c r="Q49" s="200"/>
      <c r="R49" s="200"/>
      <c r="S49" s="205"/>
      <c r="T49" s="200"/>
      <c r="U49" s="200"/>
      <c r="V49" s="205"/>
      <c r="W49" s="200"/>
      <c r="X49" s="200"/>
      <c r="Y49" s="200"/>
      <c r="Z49" s="200"/>
      <c r="AA49" s="205"/>
      <c r="AB49" s="200"/>
      <c r="AC49" s="200"/>
      <c r="AD49" s="3"/>
      <c r="AE49" s="3"/>
      <c r="AF49" s="3"/>
      <c r="AG49" s="3"/>
      <c r="AH49" s="3"/>
      <c r="AI49" s="3"/>
      <c r="AJ49" s="3"/>
      <c r="AK49" s="3"/>
      <c r="AL49" s="3"/>
      <c r="AM49" s="3"/>
      <c r="AN49" s="3"/>
      <c r="AO49" s="3"/>
      <c r="AP49" s="3"/>
      <c r="AQ49" s="3"/>
      <c r="AR49" s="3"/>
    </row>
    <row r="50" spans="1:44" x14ac:dyDescent="0.3">
      <c r="A50" s="113"/>
      <c r="B50" s="156"/>
      <c r="C50" s="114"/>
      <c r="D50" s="114"/>
      <c r="E50" s="202"/>
      <c r="F50" s="205"/>
      <c r="G50" s="200"/>
      <c r="H50" s="200"/>
      <c r="I50" s="200"/>
      <c r="J50" s="200"/>
      <c r="K50" s="205"/>
      <c r="L50" s="200"/>
      <c r="M50" s="200"/>
      <c r="N50" s="205"/>
      <c r="O50" s="200"/>
      <c r="P50" s="200"/>
      <c r="Q50" s="200"/>
      <c r="R50" s="200"/>
      <c r="S50" s="205"/>
      <c r="T50" s="200"/>
      <c r="U50" s="200"/>
      <c r="V50" s="205"/>
      <c r="W50" s="200"/>
      <c r="X50" s="200"/>
      <c r="Y50" s="200"/>
      <c r="Z50" s="200"/>
      <c r="AA50" s="205"/>
      <c r="AB50" s="200"/>
      <c r="AC50" s="200"/>
      <c r="AD50" s="3"/>
      <c r="AE50" s="3"/>
      <c r="AF50" s="3"/>
      <c r="AG50" s="3"/>
      <c r="AH50" s="3"/>
      <c r="AI50" s="3"/>
      <c r="AJ50" s="3"/>
      <c r="AK50" s="3"/>
      <c r="AL50" s="3"/>
      <c r="AM50" s="3"/>
      <c r="AN50" s="3"/>
      <c r="AO50" s="3"/>
      <c r="AP50" s="3"/>
      <c r="AQ50" s="3"/>
      <c r="AR50" s="3"/>
    </row>
    <row r="51" spans="1:44" ht="16.5" customHeight="1" x14ac:dyDescent="0.3">
      <c r="A51" s="113">
        <v>15</v>
      </c>
      <c r="B51" s="156" t="str">
        <f>IF('2. Identificación del Riesgo'!B51:B53="","",'2. Identificación del Riesgo'!B51:B53)</f>
        <v/>
      </c>
      <c r="C51" s="114" t="str">
        <f>IF('2. Identificación del Riesgo'!G51:G53="","",'2. Identificación del Riesgo'!G51:G53)</f>
        <v/>
      </c>
      <c r="D51" s="114" t="str">
        <f>IF('2. Identificación del Riesgo'!H51:H53="","",'2. Identificación del Riesgo'!H51:H53)</f>
        <v/>
      </c>
      <c r="E51" s="202" t="str">
        <f>IF('7. Mapa de Riesgos General'!AO51:AO53="","",'7. Mapa de Riesgos General'!AO51:AO53)</f>
        <v/>
      </c>
      <c r="F51" s="204"/>
      <c r="G51" s="199"/>
      <c r="H51" s="199"/>
      <c r="I51" s="199"/>
      <c r="J51" s="203"/>
      <c r="K51" s="204"/>
      <c r="L51" s="203"/>
      <c r="M51" s="203"/>
      <c r="N51" s="204"/>
      <c r="O51" s="199"/>
      <c r="P51" s="199"/>
      <c r="Q51" s="199"/>
      <c r="R51" s="203"/>
      <c r="S51" s="204"/>
      <c r="T51" s="203"/>
      <c r="U51" s="203"/>
      <c r="V51" s="204"/>
      <c r="W51" s="199"/>
      <c r="X51" s="199"/>
      <c r="Y51" s="199"/>
      <c r="Z51" s="203"/>
      <c r="AA51" s="204"/>
      <c r="AB51" s="203"/>
      <c r="AC51" s="203"/>
      <c r="AD51" s="3"/>
      <c r="AE51" s="3"/>
      <c r="AF51" s="3"/>
      <c r="AG51" s="3"/>
      <c r="AH51" s="3"/>
      <c r="AI51" s="3"/>
      <c r="AJ51" s="3"/>
      <c r="AK51" s="3"/>
      <c r="AL51" s="3"/>
      <c r="AM51" s="3"/>
      <c r="AN51" s="3"/>
      <c r="AO51" s="3"/>
      <c r="AP51" s="3"/>
      <c r="AQ51" s="3"/>
      <c r="AR51" s="3"/>
    </row>
    <row r="52" spans="1:44" x14ac:dyDescent="0.3">
      <c r="A52" s="113"/>
      <c r="B52" s="156"/>
      <c r="C52" s="114"/>
      <c r="D52" s="114"/>
      <c r="E52" s="202"/>
      <c r="F52" s="205"/>
      <c r="G52" s="200"/>
      <c r="H52" s="200"/>
      <c r="I52" s="200"/>
      <c r="J52" s="200"/>
      <c r="K52" s="205"/>
      <c r="L52" s="200"/>
      <c r="M52" s="200"/>
      <c r="N52" s="205"/>
      <c r="O52" s="200"/>
      <c r="P52" s="200"/>
      <c r="Q52" s="200"/>
      <c r="R52" s="200"/>
      <c r="S52" s="205"/>
      <c r="T52" s="200"/>
      <c r="U52" s="200"/>
      <c r="V52" s="205"/>
      <c r="W52" s="200"/>
      <c r="X52" s="200"/>
      <c r="Y52" s="200"/>
      <c r="Z52" s="200"/>
      <c r="AA52" s="205"/>
      <c r="AB52" s="200"/>
      <c r="AC52" s="200"/>
      <c r="AD52" s="3"/>
      <c r="AE52" s="3"/>
      <c r="AF52" s="3"/>
      <c r="AG52" s="3"/>
      <c r="AH52" s="3"/>
      <c r="AI52" s="3"/>
      <c r="AJ52" s="3"/>
      <c r="AK52" s="3"/>
      <c r="AL52" s="3"/>
      <c r="AM52" s="3"/>
      <c r="AN52" s="3"/>
      <c r="AO52" s="3"/>
      <c r="AP52" s="3"/>
      <c r="AQ52" s="3"/>
      <c r="AR52" s="3"/>
    </row>
    <row r="53" spans="1:44" x14ac:dyDescent="0.3">
      <c r="A53" s="113"/>
      <c r="B53" s="156"/>
      <c r="C53" s="114"/>
      <c r="D53" s="114"/>
      <c r="E53" s="202"/>
      <c r="F53" s="205"/>
      <c r="G53" s="200"/>
      <c r="H53" s="200"/>
      <c r="I53" s="200"/>
      <c r="J53" s="200"/>
      <c r="K53" s="205"/>
      <c r="L53" s="200"/>
      <c r="M53" s="200"/>
      <c r="N53" s="205"/>
      <c r="O53" s="200"/>
      <c r="P53" s="200"/>
      <c r="Q53" s="200"/>
      <c r="R53" s="200"/>
      <c r="S53" s="205"/>
      <c r="T53" s="200"/>
      <c r="U53" s="200"/>
      <c r="V53" s="205"/>
      <c r="W53" s="200"/>
      <c r="X53" s="200"/>
      <c r="Y53" s="200"/>
      <c r="Z53" s="200"/>
      <c r="AA53" s="205"/>
      <c r="AB53" s="200"/>
      <c r="AC53" s="200"/>
      <c r="AD53" s="3"/>
      <c r="AE53" s="3"/>
      <c r="AF53" s="3"/>
      <c r="AG53" s="3"/>
      <c r="AH53" s="3"/>
      <c r="AI53" s="3"/>
      <c r="AJ53" s="3"/>
      <c r="AK53" s="3"/>
      <c r="AL53" s="3"/>
      <c r="AM53" s="3"/>
      <c r="AN53" s="3"/>
      <c r="AO53" s="3"/>
      <c r="AP53" s="3"/>
      <c r="AQ53" s="3"/>
      <c r="AR53" s="3"/>
    </row>
    <row r="54" spans="1:44" ht="16.5" customHeight="1" x14ac:dyDescent="0.3">
      <c r="A54" s="113">
        <v>16</v>
      </c>
      <c r="B54" s="156" t="str">
        <f>IF('2. Identificación del Riesgo'!B54:B56="","",'2. Identificación del Riesgo'!B54:B56)</f>
        <v/>
      </c>
      <c r="C54" s="114" t="str">
        <f>IF('2. Identificación del Riesgo'!G54:G56="","",'2. Identificación del Riesgo'!G54:G56)</f>
        <v/>
      </c>
      <c r="D54" s="114" t="str">
        <f>IF('2. Identificación del Riesgo'!H54:H56="","",'2. Identificación del Riesgo'!H54:H56)</f>
        <v/>
      </c>
      <c r="E54" s="202" t="str">
        <f>IF('7. Mapa de Riesgos General'!AO54:AO56="","",'7. Mapa de Riesgos General'!AO54:AO56)</f>
        <v/>
      </c>
      <c r="F54" s="204"/>
      <c r="G54" s="199"/>
      <c r="H54" s="199"/>
      <c r="I54" s="199"/>
      <c r="J54" s="203"/>
      <c r="K54" s="204"/>
      <c r="L54" s="203"/>
      <c r="M54" s="203"/>
      <c r="N54" s="204"/>
      <c r="O54" s="199"/>
      <c r="P54" s="199"/>
      <c r="Q54" s="199"/>
      <c r="R54" s="203"/>
      <c r="S54" s="204"/>
      <c r="T54" s="203"/>
      <c r="U54" s="203"/>
      <c r="V54" s="204"/>
      <c r="W54" s="199"/>
      <c r="X54" s="199"/>
      <c r="Y54" s="199"/>
      <c r="Z54" s="203"/>
      <c r="AA54" s="204"/>
      <c r="AB54" s="203"/>
      <c r="AC54" s="203"/>
      <c r="AD54" s="3"/>
      <c r="AE54" s="3"/>
      <c r="AF54" s="3"/>
      <c r="AG54" s="3"/>
      <c r="AH54" s="3"/>
      <c r="AI54" s="3"/>
      <c r="AJ54" s="3"/>
      <c r="AK54" s="3"/>
      <c r="AL54" s="3"/>
      <c r="AM54" s="3"/>
      <c r="AN54" s="3"/>
      <c r="AO54" s="3"/>
      <c r="AP54" s="3"/>
      <c r="AQ54" s="3"/>
      <c r="AR54" s="3"/>
    </row>
    <row r="55" spans="1:44" x14ac:dyDescent="0.3">
      <c r="A55" s="113"/>
      <c r="B55" s="156"/>
      <c r="C55" s="114"/>
      <c r="D55" s="114"/>
      <c r="E55" s="202"/>
      <c r="F55" s="205"/>
      <c r="G55" s="200"/>
      <c r="H55" s="200"/>
      <c r="I55" s="200"/>
      <c r="J55" s="200"/>
      <c r="K55" s="205"/>
      <c r="L55" s="200"/>
      <c r="M55" s="200"/>
      <c r="N55" s="205"/>
      <c r="O55" s="200"/>
      <c r="P55" s="200"/>
      <c r="Q55" s="200"/>
      <c r="R55" s="200"/>
      <c r="S55" s="205"/>
      <c r="T55" s="200"/>
      <c r="U55" s="200"/>
      <c r="V55" s="205"/>
      <c r="W55" s="200"/>
      <c r="X55" s="200"/>
      <c r="Y55" s="200"/>
      <c r="Z55" s="200"/>
      <c r="AA55" s="205"/>
      <c r="AB55" s="200"/>
      <c r="AC55" s="200"/>
      <c r="AD55" s="3"/>
      <c r="AE55" s="3"/>
      <c r="AF55" s="3"/>
      <c r="AG55" s="3"/>
      <c r="AH55" s="3"/>
      <c r="AI55" s="3"/>
      <c r="AJ55" s="3"/>
      <c r="AK55" s="3"/>
      <c r="AL55" s="3"/>
      <c r="AM55" s="3"/>
      <c r="AN55" s="3"/>
      <c r="AO55" s="3"/>
      <c r="AP55" s="3"/>
      <c r="AQ55" s="3"/>
      <c r="AR55" s="3"/>
    </row>
    <row r="56" spans="1:44" x14ac:dyDescent="0.3">
      <c r="A56" s="113"/>
      <c r="B56" s="156"/>
      <c r="C56" s="114"/>
      <c r="D56" s="114"/>
      <c r="E56" s="202"/>
      <c r="F56" s="205"/>
      <c r="G56" s="200"/>
      <c r="H56" s="200"/>
      <c r="I56" s="200"/>
      <c r="J56" s="200"/>
      <c r="K56" s="205"/>
      <c r="L56" s="200"/>
      <c r="M56" s="200"/>
      <c r="N56" s="205"/>
      <c r="O56" s="200"/>
      <c r="P56" s="200"/>
      <c r="Q56" s="200"/>
      <c r="R56" s="200"/>
      <c r="S56" s="205"/>
      <c r="T56" s="200"/>
      <c r="U56" s="200"/>
      <c r="V56" s="205"/>
      <c r="W56" s="200"/>
      <c r="X56" s="200"/>
      <c r="Y56" s="200"/>
      <c r="Z56" s="200"/>
      <c r="AA56" s="205"/>
      <c r="AB56" s="200"/>
      <c r="AC56" s="200"/>
      <c r="AD56" s="3"/>
      <c r="AE56" s="3"/>
      <c r="AF56" s="3"/>
      <c r="AG56" s="3"/>
      <c r="AH56" s="3"/>
      <c r="AI56" s="3"/>
      <c r="AJ56" s="3"/>
      <c r="AK56" s="3"/>
      <c r="AL56" s="3"/>
      <c r="AM56" s="3"/>
      <c r="AN56" s="3"/>
      <c r="AO56" s="3"/>
      <c r="AP56" s="3"/>
      <c r="AQ56" s="3"/>
      <c r="AR56" s="3"/>
    </row>
    <row r="57" spans="1:44" ht="16.5" customHeight="1" x14ac:dyDescent="0.3">
      <c r="A57" s="113">
        <v>17</v>
      </c>
      <c r="B57" s="156" t="str">
        <f>IF('2. Identificación del Riesgo'!B57:B59="","",'2. Identificación del Riesgo'!B57:B59)</f>
        <v/>
      </c>
      <c r="C57" s="114" t="str">
        <f>IF('2. Identificación del Riesgo'!G57:G59="","",'2. Identificación del Riesgo'!G57:G59)</f>
        <v/>
      </c>
      <c r="D57" s="114" t="str">
        <f>IF('2. Identificación del Riesgo'!H57:H59="","",'2. Identificación del Riesgo'!H57:H59)</f>
        <v/>
      </c>
      <c r="E57" s="202" t="str">
        <f>IF('7. Mapa de Riesgos General'!AO57:AO59="","",'7. Mapa de Riesgos General'!AO57:AO59)</f>
        <v/>
      </c>
      <c r="F57" s="204"/>
      <c r="G57" s="199"/>
      <c r="H57" s="199"/>
      <c r="I57" s="199"/>
      <c r="J57" s="203"/>
      <c r="K57" s="204"/>
      <c r="L57" s="203"/>
      <c r="M57" s="203"/>
      <c r="N57" s="204"/>
      <c r="O57" s="199"/>
      <c r="P57" s="199"/>
      <c r="Q57" s="199"/>
      <c r="R57" s="203"/>
      <c r="S57" s="204"/>
      <c r="T57" s="203"/>
      <c r="U57" s="203"/>
      <c r="V57" s="204"/>
      <c r="W57" s="199"/>
      <c r="X57" s="199"/>
      <c r="Y57" s="199"/>
      <c r="Z57" s="203"/>
      <c r="AA57" s="204"/>
      <c r="AB57" s="203"/>
      <c r="AC57" s="203"/>
      <c r="AD57" s="3"/>
      <c r="AE57" s="3"/>
      <c r="AF57" s="3"/>
      <c r="AG57" s="3"/>
      <c r="AH57" s="3"/>
      <c r="AI57" s="3"/>
      <c r="AJ57" s="3"/>
      <c r="AK57" s="3"/>
      <c r="AL57" s="3"/>
      <c r="AM57" s="3"/>
      <c r="AN57" s="3"/>
      <c r="AO57" s="3"/>
      <c r="AP57" s="3"/>
      <c r="AQ57" s="3"/>
      <c r="AR57" s="3"/>
    </row>
    <row r="58" spans="1:44" x14ac:dyDescent="0.3">
      <c r="A58" s="113"/>
      <c r="B58" s="156"/>
      <c r="C58" s="114"/>
      <c r="D58" s="114"/>
      <c r="E58" s="202"/>
      <c r="F58" s="205"/>
      <c r="G58" s="200"/>
      <c r="H58" s="200"/>
      <c r="I58" s="200"/>
      <c r="J58" s="200"/>
      <c r="K58" s="205"/>
      <c r="L58" s="200"/>
      <c r="M58" s="200"/>
      <c r="N58" s="205"/>
      <c r="O58" s="200"/>
      <c r="P58" s="200"/>
      <c r="Q58" s="200"/>
      <c r="R58" s="200"/>
      <c r="S58" s="205"/>
      <c r="T58" s="200"/>
      <c r="U58" s="200"/>
      <c r="V58" s="205"/>
      <c r="W58" s="200"/>
      <c r="X58" s="200"/>
      <c r="Y58" s="200"/>
      <c r="Z58" s="200"/>
      <c r="AA58" s="205"/>
      <c r="AB58" s="200"/>
      <c r="AC58" s="200"/>
      <c r="AD58" s="3"/>
      <c r="AE58" s="3"/>
      <c r="AF58" s="3"/>
      <c r="AG58" s="3"/>
      <c r="AH58" s="3"/>
      <c r="AI58" s="3"/>
      <c r="AJ58" s="3"/>
      <c r="AK58" s="3"/>
      <c r="AL58" s="3"/>
      <c r="AM58" s="3"/>
      <c r="AN58" s="3"/>
      <c r="AO58" s="3"/>
      <c r="AP58" s="3"/>
      <c r="AQ58" s="3"/>
      <c r="AR58" s="3"/>
    </row>
    <row r="59" spans="1:44" x14ac:dyDescent="0.3">
      <c r="A59" s="113"/>
      <c r="B59" s="156"/>
      <c r="C59" s="114"/>
      <c r="D59" s="114"/>
      <c r="E59" s="202"/>
      <c r="F59" s="205"/>
      <c r="G59" s="200"/>
      <c r="H59" s="200"/>
      <c r="I59" s="200"/>
      <c r="J59" s="200"/>
      <c r="K59" s="205"/>
      <c r="L59" s="200"/>
      <c r="M59" s="200"/>
      <c r="N59" s="205"/>
      <c r="O59" s="200"/>
      <c r="P59" s="200"/>
      <c r="Q59" s="200"/>
      <c r="R59" s="200"/>
      <c r="S59" s="205"/>
      <c r="T59" s="200"/>
      <c r="U59" s="200"/>
      <c r="V59" s="205"/>
      <c r="W59" s="200"/>
      <c r="X59" s="200"/>
      <c r="Y59" s="200"/>
      <c r="Z59" s="200"/>
      <c r="AA59" s="205"/>
      <c r="AB59" s="200"/>
      <c r="AC59" s="200"/>
      <c r="AD59" s="3"/>
      <c r="AE59" s="3"/>
      <c r="AF59" s="3"/>
      <c r="AG59" s="3"/>
      <c r="AH59" s="3"/>
      <c r="AI59" s="3"/>
      <c r="AJ59" s="3"/>
      <c r="AK59" s="3"/>
      <c r="AL59" s="3"/>
      <c r="AM59" s="3"/>
      <c r="AN59" s="3"/>
      <c r="AO59" s="3"/>
      <c r="AP59" s="3"/>
      <c r="AQ59" s="3"/>
      <c r="AR59" s="3"/>
    </row>
    <row r="60" spans="1:44" ht="16.5" customHeight="1" x14ac:dyDescent="0.3">
      <c r="A60" s="113">
        <v>18</v>
      </c>
      <c r="B60" s="156" t="str">
        <f>IF('2. Identificación del Riesgo'!B60:B62="","",'2. Identificación del Riesgo'!B60:B62)</f>
        <v/>
      </c>
      <c r="C60" s="114" t="str">
        <f>IF('2. Identificación del Riesgo'!G60:G62="","",'2. Identificación del Riesgo'!G60:G62)</f>
        <v/>
      </c>
      <c r="D60" s="114" t="str">
        <f>IF('2. Identificación del Riesgo'!H60:H62="","",'2. Identificación del Riesgo'!H60:H62)</f>
        <v/>
      </c>
      <c r="E60" s="202" t="str">
        <f>IF('7. Mapa de Riesgos General'!AO60:AO62="","",'7. Mapa de Riesgos General'!AO60:AO62)</f>
        <v/>
      </c>
      <c r="F60" s="204"/>
      <c r="G60" s="199"/>
      <c r="H60" s="199"/>
      <c r="I60" s="199"/>
      <c r="J60" s="203"/>
      <c r="K60" s="204"/>
      <c r="L60" s="203"/>
      <c r="M60" s="203"/>
      <c r="N60" s="204"/>
      <c r="O60" s="199"/>
      <c r="P60" s="199"/>
      <c r="Q60" s="199"/>
      <c r="R60" s="203"/>
      <c r="S60" s="204"/>
      <c r="T60" s="203"/>
      <c r="U60" s="203"/>
      <c r="V60" s="204"/>
      <c r="W60" s="199"/>
      <c r="X60" s="199"/>
      <c r="Y60" s="199"/>
      <c r="Z60" s="203"/>
      <c r="AA60" s="204"/>
      <c r="AB60" s="203"/>
      <c r="AC60" s="203"/>
      <c r="AD60" s="3"/>
      <c r="AE60" s="3"/>
      <c r="AF60" s="3"/>
      <c r="AG60" s="3"/>
      <c r="AH60" s="3"/>
      <c r="AI60" s="3"/>
      <c r="AJ60" s="3"/>
      <c r="AK60" s="3"/>
      <c r="AL60" s="3"/>
      <c r="AM60" s="3"/>
      <c r="AN60" s="3"/>
      <c r="AO60" s="3"/>
      <c r="AP60" s="3"/>
      <c r="AQ60" s="3"/>
      <c r="AR60" s="3"/>
    </row>
    <row r="61" spans="1:44" x14ac:dyDescent="0.3">
      <c r="A61" s="113"/>
      <c r="B61" s="156"/>
      <c r="C61" s="114"/>
      <c r="D61" s="114"/>
      <c r="E61" s="202"/>
      <c r="F61" s="205"/>
      <c r="G61" s="200"/>
      <c r="H61" s="200"/>
      <c r="I61" s="200"/>
      <c r="J61" s="200"/>
      <c r="K61" s="205"/>
      <c r="L61" s="200"/>
      <c r="M61" s="200"/>
      <c r="N61" s="205"/>
      <c r="O61" s="200"/>
      <c r="P61" s="200"/>
      <c r="Q61" s="200"/>
      <c r="R61" s="200"/>
      <c r="S61" s="205"/>
      <c r="T61" s="200"/>
      <c r="U61" s="200"/>
      <c r="V61" s="205"/>
      <c r="W61" s="200"/>
      <c r="X61" s="200"/>
      <c r="Y61" s="200"/>
      <c r="Z61" s="200"/>
      <c r="AA61" s="205"/>
      <c r="AB61" s="200"/>
      <c r="AC61" s="200"/>
      <c r="AD61" s="3"/>
      <c r="AE61" s="3"/>
      <c r="AF61" s="3"/>
      <c r="AG61" s="3"/>
      <c r="AH61" s="3"/>
      <c r="AI61" s="3"/>
      <c r="AJ61" s="3"/>
      <c r="AK61" s="3"/>
      <c r="AL61" s="3"/>
      <c r="AM61" s="3"/>
      <c r="AN61" s="3"/>
      <c r="AO61" s="3"/>
      <c r="AP61" s="3"/>
      <c r="AQ61" s="3"/>
      <c r="AR61" s="3"/>
    </row>
    <row r="62" spans="1:44" x14ac:dyDescent="0.3">
      <c r="A62" s="113"/>
      <c r="B62" s="156"/>
      <c r="C62" s="114"/>
      <c r="D62" s="114"/>
      <c r="E62" s="202"/>
      <c r="F62" s="205"/>
      <c r="G62" s="200"/>
      <c r="H62" s="200"/>
      <c r="I62" s="200"/>
      <c r="J62" s="200"/>
      <c r="K62" s="205"/>
      <c r="L62" s="200"/>
      <c r="M62" s="200"/>
      <c r="N62" s="205"/>
      <c r="O62" s="200"/>
      <c r="P62" s="200"/>
      <c r="Q62" s="200"/>
      <c r="R62" s="200"/>
      <c r="S62" s="205"/>
      <c r="T62" s="200"/>
      <c r="U62" s="200"/>
      <c r="V62" s="205"/>
      <c r="W62" s="200"/>
      <c r="X62" s="200"/>
      <c r="Y62" s="200"/>
      <c r="Z62" s="200"/>
      <c r="AA62" s="205"/>
      <c r="AB62" s="200"/>
      <c r="AC62" s="200"/>
      <c r="AD62" s="3"/>
      <c r="AE62" s="3"/>
      <c r="AF62" s="3"/>
      <c r="AG62" s="3"/>
      <c r="AH62" s="3"/>
      <c r="AI62" s="3"/>
      <c r="AJ62" s="3"/>
      <c r="AK62" s="3"/>
      <c r="AL62" s="3"/>
      <c r="AM62" s="3"/>
      <c r="AN62" s="3"/>
      <c r="AO62" s="3"/>
      <c r="AP62" s="3"/>
      <c r="AQ62" s="3"/>
      <c r="AR62" s="3"/>
    </row>
    <row r="63" spans="1:44" ht="16.5" customHeight="1" x14ac:dyDescent="0.3">
      <c r="A63" s="113">
        <v>19</v>
      </c>
      <c r="B63" s="156" t="str">
        <f>IF('2. Identificación del Riesgo'!B63:B65="","",'2. Identificación del Riesgo'!B63:B65)</f>
        <v/>
      </c>
      <c r="C63" s="114" t="str">
        <f>IF('2. Identificación del Riesgo'!G63:G65="","",'2. Identificación del Riesgo'!G63:G65)</f>
        <v/>
      </c>
      <c r="D63" s="114" t="str">
        <f>IF('2. Identificación del Riesgo'!H63:H65="","",'2. Identificación del Riesgo'!H63:H65)</f>
        <v/>
      </c>
      <c r="E63" s="202" t="str">
        <f>IF('7. Mapa de Riesgos General'!AO63:AO65="","",'7. Mapa de Riesgos General'!AO63:AO65)</f>
        <v/>
      </c>
      <c r="F63" s="204"/>
      <c r="G63" s="199"/>
      <c r="H63" s="199"/>
      <c r="I63" s="199"/>
      <c r="J63" s="203"/>
      <c r="K63" s="204"/>
      <c r="L63" s="203"/>
      <c r="M63" s="203"/>
      <c r="N63" s="204"/>
      <c r="O63" s="199"/>
      <c r="P63" s="199"/>
      <c r="Q63" s="199"/>
      <c r="R63" s="203"/>
      <c r="S63" s="204"/>
      <c r="T63" s="203"/>
      <c r="U63" s="203"/>
      <c r="V63" s="204"/>
      <c r="W63" s="199"/>
      <c r="X63" s="199"/>
      <c r="Y63" s="199"/>
      <c r="Z63" s="203"/>
      <c r="AA63" s="204"/>
      <c r="AB63" s="203"/>
      <c r="AC63" s="203"/>
      <c r="AD63" s="3"/>
      <c r="AE63" s="3"/>
      <c r="AF63" s="3"/>
      <c r="AG63" s="3"/>
      <c r="AH63" s="3"/>
      <c r="AI63" s="3"/>
      <c r="AJ63" s="3"/>
      <c r="AK63" s="3"/>
      <c r="AL63" s="3"/>
      <c r="AM63" s="3"/>
      <c r="AN63" s="3"/>
      <c r="AO63" s="3"/>
      <c r="AP63" s="3"/>
      <c r="AQ63" s="3"/>
      <c r="AR63" s="3"/>
    </row>
    <row r="64" spans="1:44" x14ac:dyDescent="0.3">
      <c r="A64" s="113"/>
      <c r="B64" s="156"/>
      <c r="C64" s="114"/>
      <c r="D64" s="114"/>
      <c r="E64" s="202"/>
      <c r="F64" s="205"/>
      <c r="G64" s="200"/>
      <c r="H64" s="200"/>
      <c r="I64" s="200"/>
      <c r="J64" s="200"/>
      <c r="K64" s="205"/>
      <c r="L64" s="200"/>
      <c r="M64" s="200"/>
      <c r="N64" s="205"/>
      <c r="O64" s="200"/>
      <c r="P64" s="200"/>
      <c r="Q64" s="200"/>
      <c r="R64" s="200"/>
      <c r="S64" s="205"/>
      <c r="T64" s="200"/>
      <c r="U64" s="200"/>
      <c r="V64" s="205"/>
      <c r="W64" s="200"/>
      <c r="X64" s="200"/>
      <c r="Y64" s="200"/>
      <c r="Z64" s="200"/>
      <c r="AA64" s="205"/>
      <c r="AB64" s="200"/>
      <c r="AC64" s="200"/>
      <c r="AD64" s="3"/>
      <c r="AE64" s="3"/>
      <c r="AF64" s="3"/>
      <c r="AG64" s="3"/>
      <c r="AH64" s="3"/>
      <c r="AI64" s="3"/>
      <c r="AJ64" s="3"/>
      <c r="AK64" s="3"/>
      <c r="AL64" s="3"/>
      <c r="AM64" s="3"/>
      <c r="AN64" s="3"/>
      <c r="AO64" s="3"/>
      <c r="AP64" s="3"/>
      <c r="AQ64" s="3"/>
      <c r="AR64" s="3"/>
    </row>
    <row r="65" spans="1:44" x14ac:dyDescent="0.3">
      <c r="A65" s="113"/>
      <c r="B65" s="156"/>
      <c r="C65" s="114"/>
      <c r="D65" s="114"/>
      <c r="E65" s="202"/>
      <c r="F65" s="205"/>
      <c r="G65" s="200"/>
      <c r="H65" s="200"/>
      <c r="I65" s="200"/>
      <c r="J65" s="200"/>
      <c r="K65" s="205"/>
      <c r="L65" s="200"/>
      <c r="M65" s="200"/>
      <c r="N65" s="205"/>
      <c r="O65" s="200"/>
      <c r="P65" s="200"/>
      <c r="Q65" s="200"/>
      <c r="R65" s="200"/>
      <c r="S65" s="205"/>
      <c r="T65" s="200"/>
      <c r="U65" s="200"/>
      <c r="V65" s="205"/>
      <c r="W65" s="200"/>
      <c r="X65" s="200"/>
      <c r="Y65" s="200"/>
      <c r="Z65" s="200"/>
      <c r="AA65" s="205"/>
      <c r="AB65" s="200"/>
      <c r="AC65" s="200"/>
      <c r="AD65" s="3"/>
      <c r="AE65" s="3"/>
      <c r="AF65" s="3"/>
      <c r="AG65" s="3"/>
      <c r="AH65" s="3"/>
      <c r="AI65" s="3"/>
      <c r="AJ65" s="3"/>
      <c r="AK65" s="3"/>
      <c r="AL65" s="3"/>
      <c r="AM65" s="3"/>
      <c r="AN65" s="3"/>
      <c r="AO65" s="3"/>
      <c r="AP65" s="3"/>
      <c r="AQ65" s="3"/>
      <c r="AR65" s="3"/>
    </row>
    <row r="66" spans="1:44" ht="16.5" customHeight="1" x14ac:dyDescent="0.3">
      <c r="A66" s="113">
        <v>20</v>
      </c>
      <c r="B66" s="156" t="str">
        <f>IF('2. Identificación del Riesgo'!B66:B68="","",'2. Identificación del Riesgo'!B66:B68)</f>
        <v/>
      </c>
      <c r="C66" s="114" t="str">
        <f>IF('2. Identificación del Riesgo'!G66:G68="","",'2. Identificación del Riesgo'!G66:G68)</f>
        <v/>
      </c>
      <c r="D66" s="114" t="str">
        <f>IF('2. Identificación del Riesgo'!H66:H68="","",'2. Identificación del Riesgo'!H66:H68)</f>
        <v/>
      </c>
      <c r="E66" s="202" t="str">
        <f>IF('7. Mapa de Riesgos General'!AO66:AO68="","",'7. Mapa de Riesgos General'!AO66:AO68)</f>
        <v/>
      </c>
      <c r="F66" s="204"/>
      <c r="G66" s="199"/>
      <c r="H66" s="199"/>
      <c r="I66" s="199"/>
      <c r="J66" s="203"/>
      <c r="K66" s="204"/>
      <c r="L66" s="203"/>
      <c r="M66" s="203"/>
      <c r="N66" s="204"/>
      <c r="O66" s="199"/>
      <c r="P66" s="199"/>
      <c r="Q66" s="199"/>
      <c r="R66" s="203"/>
      <c r="S66" s="204"/>
      <c r="T66" s="203"/>
      <c r="U66" s="203"/>
      <c r="V66" s="204"/>
      <c r="W66" s="199"/>
      <c r="X66" s="199"/>
      <c r="Y66" s="199"/>
      <c r="Z66" s="203"/>
      <c r="AA66" s="204"/>
      <c r="AB66" s="203"/>
      <c r="AC66" s="203"/>
      <c r="AD66" s="3"/>
      <c r="AE66" s="3"/>
      <c r="AF66" s="3"/>
      <c r="AG66" s="3"/>
      <c r="AH66" s="3"/>
      <c r="AI66" s="3"/>
      <c r="AJ66" s="3"/>
      <c r="AK66" s="3"/>
      <c r="AL66" s="3"/>
      <c r="AM66" s="3"/>
      <c r="AN66" s="3"/>
      <c r="AO66" s="3"/>
      <c r="AP66" s="3"/>
      <c r="AQ66" s="3"/>
      <c r="AR66" s="3"/>
    </row>
    <row r="67" spans="1:44" x14ac:dyDescent="0.3">
      <c r="A67" s="113"/>
      <c r="B67" s="156"/>
      <c r="C67" s="114"/>
      <c r="D67" s="114"/>
      <c r="E67" s="202"/>
      <c r="F67" s="205"/>
      <c r="G67" s="200"/>
      <c r="H67" s="200"/>
      <c r="I67" s="200"/>
      <c r="J67" s="200"/>
      <c r="K67" s="205"/>
      <c r="L67" s="200"/>
      <c r="M67" s="200"/>
      <c r="N67" s="205"/>
      <c r="O67" s="200"/>
      <c r="P67" s="200"/>
      <c r="Q67" s="200"/>
      <c r="R67" s="200"/>
      <c r="S67" s="205"/>
      <c r="T67" s="200"/>
      <c r="U67" s="200"/>
      <c r="V67" s="205"/>
      <c r="W67" s="200"/>
      <c r="X67" s="200"/>
      <c r="Y67" s="200"/>
      <c r="Z67" s="200"/>
      <c r="AA67" s="205"/>
      <c r="AB67" s="200"/>
      <c r="AC67" s="200"/>
    </row>
    <row r="68" spans="1:44" ht="17.25" thickBot="1" x14ac:dyDescent="0.35">
      <c r="A68" s="113"/>
      <c r="B68" s="156"/>
      <c r="C68" s="114"/>
      <c r="D68" s="114"/>
      <c r="E68" s="202"/>
      <c r="F68" s="205"/>
      <c r="G68" s="200"/>
      <c r="H68" s="200"/>
      <c r="I68" s="200"/>
      <c r="J68" s="200"/>
      <c r="K68" s="205"/>
      <c r="L68" s="200"/>
      <c r="M68" s="200"/>
      <c r="N68" s="205"/>
      <c r="O68" s="200"/>
      <c r="P68" s="200"/>
      <c r="Q68" s="200"/>
      <c r="R68" s="200"/>
      <c r="S68" s="205"/>
      <c r="T68" s="200"/>
      <c r="U68" s="200"/>
      <c r="V68" s="205"/>
      <c r="W68" s="200"/>
      <c r="X68" s="200"/>
      <c r="Y68" s="200"/>
      <c r="Z68" s="200"/>
      <c r="AA68" s="205"/>
      <c r="AB68" s="200"/>
      <c r="AC68" s="200"/>
    </row>
    <row r="69" spans="1:44" ht="25.5" customHeight="1" thickBot="1" x14ac:dyDescent="0.35">
      <c r="A69" s="2"/>
      <c r="B69" s="20"/>
      <c r="C69" s="2"/>
      <c r="F69" s="40" t="str">
        <f>IFERROR(AVERAGE(F9:F68),"")</f>
        <v/>
      </c>
      <c r="K69" s="40" t="str">
        <f>IFERROR(AVERAGE(K9:K68),"")</f>
        <v/>
      </c>
      <c r="N69" s="40" t="str">
        <f>IFERROR(AVERAGE(N9:N68),"")</f>
        <v/>
      </c>
      <c r="S69" s="40" t="str">
        <f>IFERROR(AVERAGE(S9:S68),"")</f>
        <v/>
      </c>
      <c r="V69" s="40" t="str">
        <f>IFERROR(AVERAGE(V9:V68),"")</f>
        <v/>
      </c>
      <c r="AA69" s="40" t="str">
        <f>IFERROR(AVERAGE(AA9:AA68),"")</f>
        <v/>
      </c>
    </row>
    <row r="70" spans="1:44" x14ac:dyDescent="0.3"/>
    <row r="71" spans="1:44" x14ac:dyDescent="0.3"/>
    <row r="72" spans="1:44" x14ac:dyDescent="0.3"/>
    <row r="73" spans="1:44" x14ac:dyDescent="0.3"/>
    <row r="74" spans="1:44" x14ac:dyDescent="0.3"/>
    <row r="75" spans="1:44" x14ac:dyDescent="0.3"/>
    <row r="76" spans="1:44" x14ac:dyDescent="0.3"/>
    <row r="77" spans="1:44" x14ac:dyDescent="0.3"/>
    <row r="78" spans="1:44" x14ac:dyDescent="0.3"/>
    <row r="79" spans="1:44" x14ac:dyDescent="0.3"/>
  </sheetData>
  <sheetProtection algorithmName="SHA-512" hashValue="lsWMztIXhjGxox5uOynFjzy07tugzcOAIWnsb78uhotJ8rpK5xwe2d423m7DoSNGb6zpC8DcxvX4hcM6y7Ge0Q==" saltValue="VlifZ+wh4Q3zi1pEnbXRwA==" spinCount="100000" sheet="1" objects="1" scenarios="1" formatColumns="0" formatRows="0"/>
  <mergeCells count="601">
    <mergeCell ref="N66:N68"/>
    <mergeCell ref="O66:O68"/>
    <mergeCell ref="Q66:Q68"/>
    <mergeCell ref="R66:R68"/>
    <mergeCell ref="S66:S68"/>
    <mergeCell ref="T66:T68"/>
    <mergeCell ref="U66:U68"/>
    <mergeCell ref="V66:V68"/>
    <mergeCell ref="W66:W68"/>
    <mergeCell ref="AA27:AA29"/>
    <mergeCell ref="AB27:AB29"/>
    <mergeCell ref="AC27:AC29"/>
    <mergeCell ref="N24:N26"/>
    <mergeCell ref="O24:O26"/>
    <mergeCell ref="Q24:Q26"/>
    <mergeCell ref="R24:R26"/>
    <mergeCell ref="S24:S26"/>
    <mergeCell ref="T24:T26"/>
    <mergeCell ref="U24:U26"/>
    <mergeCell ref="V24:V26"/>
    <mergeCell ref="W24:W26"/>
    <mergeCell ref="O27:O29"/>
    <mergeCell ref="V27:V29"/>
    <mergeCell ref="W27:W29"/>
    <mergeCell ref="Y27:Y29"/>
    <mergeCell ref="Z27:Z29"/>
    <mergeCell ref="Q27:Q29"/>
    <mergeCell ref="R27:R29"/>
    <mergeCell ref="S27:S29"/>
    <mergeCell ref="T27:T29"/>
    <mergeCell ref="U27:U29"/>
    <mergeCell ref="N27:N29"/>
    <mergeCell ref="AC33:AC35"/>
    <mergeCell ref="AB30:AB32"/>
    <mergeCell ref="AC30:AC32"/>
    <mergeCell ref="N33:N35"/>
    <mergeCell ref="O33:O35"/>
    <mergeCell ref="Q33:Q35"/>
    <mergeCell ref="R33:R35"/>
    <mergeCell ref="S33:S35"/>
    <mergeCell ref="T33:T35"/>
    <mergeCell ref="U33:U35"/>
    <mergeCell ref="V33:V35"/>
    <mergeCell ref="AA30:AA32"/>
    <mergeCell ref="V30:V32"/>
    <mergeCell ref="N30:N32"/>
    <mergeCell ref="O30:O32"/>
    <mergeCell ref="Q30:Q32"/>
    <mergeCell ref="R30:R32"/>
    <mergeCell ref="S30:S32"/>
    <mergeCell ref="T30:T32"/>
    <mergeCell ref="U30:U32"/>
    <mergeCell ref="W30:W32"/>
    <mergeCell ref="Y30:Y32"/>
    <mergeCell ref="Z30:Z32"/>
    <mergeCell ref="AB18:AB20"/>
    <mergeCell ref="AC18:AC20"/>
    <mergeCell ref="AA21:AA23"/>
    <mergeCell ref="AB21:AB23"/>
    <mergeCell ref="AC21:AC23"/>
    <mergeCell ref="Y24:Y26"/>
    <mergeCell ref="Z24:Z26"/>
    <mergeCell ref="AA24:AA26"/>
    <mergeCell ref="AB24:AB26"/>
    <mergeCell ref="AC24:AC26"/>
    <mergeCell ref="N21:N23"/>
    <mergeCell ref="O21:O23"/>
    <mergeCell ref="Q21:Q23"/>
    <mergeCell ref="R21:R23"/>
    <mergeCell ref="S21:S23"/>
    <mergeCell ref="T21:T23"/>
    <mergeCell ref="U21:U23"/>
    <mergeCell ref="V21:V23"/>
    <mergeCell ref="Z21:Z23"/>
    <mergeCell ref="W21:W23"/>
    <mergeCell ref="Y21:Y23"/>
    <mergeCell ref="AA15:AA17"/>
    <mergeCell ref="AB15:AB17"/>
    <mergeCell ref="AC15:AC17"/>
    <mergeCell ref="N18:N20"/>
    <mergeCell ref="O18:O20"/>
    <mergeCell ref="Q18:Q20"/>
    <mergeCell ref="R18:R20"/>
    <mergeCell ref="S18:S20"/>
    <mergeCell ref="T18:T20"/>
    <mergeCell ref="U18:U20"/>
    <mergeCell ref="T15:T17"/>
    <mergeCell ref="U15:U17"/>
    <mergeCell ref="V15:V17"/>
    <mergeCell ref="W15:W17"/>
    <mergeCell ref="Y15:Y17"/>
    <mergeCell ref="Z15:Z17"/>
    <mergeCell ref="V18:V20"/>
    <mergeCell ref="W18:W20"/>
    <mergeCell ref="Y18:Y20"/>
    <mergeCell ref="Z18:Z20"/>
    <mergeCell ref="AA18:AA20"/>
    <mergeCell ref="Q15:Q17"/>
    <mergeCell ref="R15:R17"/>
    <mergeCell ref="S15:S17"/>
    <mergeCell ref="N9:N11"/>
    <mergeCell ref="O9:O11"/>
    <mergeCell ref="L9:L11"/>
    <mergeCell ref="AB9:AB11"/>
    <mergeCell ref="AC9:AC11"/>
    <mergeCell ref="N12:N14"/>
    <mergeCell ref="O12:O14"/>
    <mergeCell ref="Q12:Q14"/>
    <mergeCell ref="R12:R14"/>
    <mergeCell ref="S12:S14"/>
    <mergeCell ref="T12:T14"/>
    <mergeCell ref="U12:U14"/>
    <mergeCell ref="V12:V14"/>
    <mergeCell ref="U9:U11"/>
    <mergeCell ref="V9:V11"/>
    <mergeCell ref="W9:W11"/>
    <mergeCell ref="Y9:Y11"/>
    <mergeCell ref="Z9:Z11"/>
    <mergeCell ref="AA9:AA11"/>
    <mergeCell ref="Q9:Q11"/>
    <mergeCell ref="R9:R11"/>
    <mergeCell ref="S9:S11"/>
    <mergeCell ref="T9:T11"/>
    <mergeCell ref="X9:X11"/>
    <mergeCell ref="M66:M68"/>
    <mergeCell ref="G66:G68"/>
    <mergeCell ref="I66:I68"/>
    <mergeCell ref="K66:K68"/>
    <mergeCell ref="Y66:Y68"/>
    <mergeCell ref="L66:L68"/>
    <mergeCell ref="Z66:Z68"/>
    <mergeCell ref="N6:U6"/>
    <mergeCell ref="V6:AC6"/>
    <mergeCell ref="N7:Q7"/>
    <mergeCell ref="S7:U7"/>
    <mergeCell ref="V7:Y7"/>
    <mergeCell ref="AA7:AC7"/>
    <mergeCell ref="G9:G11"/>
    <mergeCell ref="I9:I11"/>
    <mergeCell ref="G12:G14"/>
    <mergeCell ref="I12:I14"/>
    <mergeCell ref="F7:I7"/>
    <mergeCell ref="W12:W14"/>
    <mergeCell ref="Y12:Y14"/>
    <mergeCell ref="Z12:Z14"/>
    <mergeCell ref="AA12:AA14"/>
    <mergeCell ref="AB12:AB14"/>
    <mergeCell ref="AC12:AC14"/>
    <mergeCell ref="AA66:AA68"/>
    <mergeCell ref="AB66:AB68"/>
    <mergeCell ref="AC66:AC68"/>
    <mergeCell ref="A66:A68"/>
    <mergeCell ref="B66:B68"/>
    <mergeCell ref="C66:C68"/>
    <mergeCell ref="D66:D68"/>
    <mergeCell ref="F33:F35"/>
    <mergeCell ref="J33:J35"/>
    <mergeCell ref="M33:M35"/>
    <mergeCell ref="G33:G35"/>
    <mergeCell ref="I33:I35"/>
    <mergeCell ref="K33:K35"/>
    <mergeCell ref="W33:W35"/>
    <mergeCell ref="L33:L35"/>
    <mergeCell ref="Y33:Y35"/>
    <mergeCell ref="Z33:Z35"/>
    <mergeCell ref="AA33:AA35"/>
    <mergeCell ref="AB33:AB35"/>
    <mergeCell ref="A33:A35"/>
    <mergeCell ref="B33:B35"/>
    <mergeCell ref="C33:C35"/>
    <mergeCell ref="F66:F68"/>
    <mergeCell ref="J66:J68"/>
    <mergeCell ref="A30:A32"/>
    <mergeCell ref="B30:B32"/>
    <mergeCell ref="C30:C32"/>
    <mergeCell ref="D30:D32"/>
    <mergeCell ref="D33:D35"/>
    <mergeCell ref="F30:F32"/>
    <mergeCell ref="J30:J32"/>
    <mergeCell ref="M30:M32"/>
    <mergeCell ref="G30:G32"/>
    <mergeCell ref="I30:I32"/>
    <mergeCell ref="K30:K32"/>
    <mergeCell ref="L30:L32"/>
    <mergeCell ref="A27:A29"/>
    <mergeCell ref="B27:B29"/>
    <mergeCell ref="C27:C29"/>
    <mergeCell ref="D27:D29"/>
    <mergeCell ref="F24:F26"/>
    <mergeCell ref="J24:J26"/>
    <mergeCell ref="M24:M26"/>
    <mergeCell ref="G24:G26"/>
    <mergeCell ref="I24:I26"/>
    <mergeCell ref="K24:K26"/>
    <mergeCell ref="L24:L26"/>
    <mergeCell ref="A24:A26"/>
    <mergeCell ref="B24:B26"/>
    <mergeCell ref="C24:C26"/>
    <mergeCell ref="D24:D26"/>
    <mergeCell ref="F27:F29"/>
    <mergeCell ref="J27:J29"/>
    <mergeCell ref="M27:M29"/>
    <mergeCell ref="G27:G29"/>
    <mergeCell ref="I27:I29"/>
    <mergeCell ref="K27:K29"/>
    <mergeCell ref="L27:L29"/>
    <mergeCell ref="A21:A23"/>
    <mergeCell ref="B21:B23"/>
    <mergeCell ref="C21:C23"/>
    <mergeCell ref="D21:D23"/>
    <mergeCell ref="F18:F20"/>
    <mergeCell ref="J18:J20"/>
    <mergeCell ref="M18:M20"/>
    <mergeCell ref="G18:G20"/>
    <mergeCell ref="I18:I20"/>
    <mergeCell ref="K18:K20"/>
    <mergeCell ref="L18:L20"/>
    <mergeCell ref="A18:A20"/>
    <mergeCell ref="B18:B20"/>
    <mergeCell ref="C18:C20"/>
    <mergeCell ref="D18:D20"/>
    <mergeCell ref="F21:F23"/>
    <mergeCell ref="J21:J23"/>
    <mergeCell ref="M21:M23"/>
    <mergeCell ref="G21:G23"/>
    <mergeCell ref="I21:I23"/>
    <mergeCell ref="K21:K23"/>
    <mergeCell ref="L21:L23"/>
    <mergeCell ref="A1:B4"/>
    <mergeCell ref="C1:AA4"/>
    <mergeCell ref="A15:A17"/>
    <mergeCell ref="B15:B17"/>
    <mergeCell ref="C15:C17"/>
    <mergeCell ref="D15:D17"/>
    <mergeCell ref="F12:F14"/>
    <mergeCell ref="J12:J14"/>
    <mergeCell ref="M12:M14"/>
    <mergeCell ref="K12:K14"/>
    <mergeCell ref="L12:L14"/>
    <mergeCell ref="A12:A14"/>
    <mergeCell ref="B12:B14"/>
    <mergeCell ref="C12:C14"/>
    <mergeCell ref="D12:D14"/>
    <mergeCell ref="F15:F17"/>
    <mergeCell ref="J15:J17"/>
    <mergeCell ref="M15:M17"/>
    <mergeCell ref="G15:G17"/>
    <mergeCell ref="I15:I17"/>
    <mergeCell ref="K15:K17"/>
    <mergeCell ref="N15:N17"/>
    <mergeCell ref="L15:L17"/>
    <mergeCell ref="O15:O17"/>
    <mergeCell ref="A6:D6"/>
    <mergeCell ref="F6:M6"/>
    <mergeCell ref="A9:A11"/>
    <mergeCell ref="B9:B11"/>
    <mergeCell ref="C9:C11"/>
    <mergeCell ref="D9:D11"/>
    <mergeCell ref="K7:M7"/>
    <mergeCell ref="A7:A8"/>
    <mergeCell ref="B7:B8"/>
    <mergeCell ref="C7:C8"/>
    <mergeCell ref="D7:D8"/>
    <mergeCell ref="F9:F11"/>
    <mergeCell ref="J9:J11"/>
    <mergeCell ref="M9:M11"/>
    <mergeCell ref="K9:K11"/>
    <mergeCell ref="E7:E8"/>
    <mergeCell ref="E9:E11"/>
    <mergeCell ref="H9:H11"/>
    <mergeCell ref="A36:A38"/>
    <mergeCell ref="B36:B38"/>
    <mergeCell ref="C36:C38"/>
    <mergeCell ref="D36:D38"/>
    <mergeCell ref="F36:F38"/>
    <mergeCell ref="G36:G38"/>
    <mergeCell ref="I36:I38"/>
    <mergeCell ref="J36:J38"/>
    <mergeCell ref="K36:K38"/>
    <mergeCell ref="L36:L38"/>
    <mergeCell ref="M36:M38"/>
    <mergeCell ref="N36:N38"/>
    <mergeCell ref="O36:O38"/>
    <mergeCell ref="Q36:Q38"/>
    <mergeCell ref="R36:R38"/>
    <mergeCell ref="S36:S38"/>
    <mergeCell ref="T36:T38"/>
    <mergeCell ref="U36:U38"/>
    <mergeCell ref="V36:V38"/>
    <mergeCell ref="W36:W38"/>
    <mergeCell ref="Y36:Y38"/>
    <mergeCell ref="Z36:Z38"/>
    <mergeCell ref="AA36:AA38"/>
    <mergeCell ref="AB36:AB38"/>
    <mergeCell ref="AC36:AC38"/>
    <mergeCell ref="A39:A41"/>
    <mergeCell ref="B39:B41"/>
    <mergeCell ref="C39:C41"/>
    <mergeCell ref="D39:D41"/>
    <mergeCell ref="F39:F41"/>
    <mergeCell ref="G39:G41"/>
    <mergeCell ref="I39:I41"/>
    <mergeCell ref="J39:J41"/>
    <mergeCell ref="K39:K41"/>
    <mergeCell ref="L39:L41"/>
    <mergeCell ref="M39:M41"/>
    <mergeCell ref="N39:N41"/>
    <mergeCell ref="O39:O41"/>
    <mergeCell ref="Q39:Q41"/>
    <mergeCell ref="R39:R41"/>
    <mergeCell ref="S39:S41"/>
    <mergeCell ref="T39:T41"/>
    <mergeCell ref="U39:U41"/>
    <mergeCell ref="V39:V41"/>
    <mergeCell ref="W39:W41"/>
    <mergeCell ref="Y39:Y41"/>
    <mergeCell ref="Z39:Z41"/>
    <mergeCell ref="AA39:AA41"/>
    <mergeCell ref="AB39:AB41"/>
    <mergeCell ref="AC39:AC41"/>
    <mergeCell ref="A42:A44"/>
    <mergeCell ref="B42:B44"/>
    <mergeCell ref="C42:C44"/>
    <mergeCell ref="D42:D44"/>
    <mergeCell ref="F42:F44"/>
    <mergeCell ref="G42:G44"/>
    <mergeCell ref="I42:I44"/>
    <mergeCell ref="J42:J44"/>
    <mergeCell ref="K42:K44"/>
    <mergeCell ref="L42:L44"/>
    <mergeCell ref="M42:M44"/>
    <mergeCell ref="N42:N44"/>
    <mergeCell ref="O42:O44"/>
    <mergeCell ref="Q42:Q44"/>
    <mergeCell ref="R42:R44"/>
    <mergeCell ref="S42:S44"/>
    <mergeCell ref="T42:T44"/>
    <mergeCell ref="U42:U44"/>
    <mergeCell ref="V42:V44"/>
    <mergeCell ref="W42:W44"/>
    <mergeCell ref="Y42:Y44"/>
    <mergeCell ref="Z42:Z44"/>
    <mergeCell ref="AA42:AA44"/>
    <mergeCell ref="AB42:AB44"/>
    <mergeCell ref="AC42:AC44"/>
    <mergeCell ref="A45:A47"/>
    <mergeCell ref="B45:B47"/>
    <mergeCell ref="C45:C47"/>
    <mergeCell ref="D45:D47"/>
    <mergeCell ref="F45:F47"/>
    <mergeCell ref="G45:G47"/>
    <mergeCell ref="I45:I47"/>
    <mergeCell ref="J45:J47"/>
    <mergeCell ref="K45:K47"/>
    <mergeCell ref="L48:L50"/>
    <mergeCell ref="M48:M50"/>
    <mergeCell ref="N48:N50"/>
    <mergeCell ref="O48:O50"/>
    <mergeCell ref="Q48:Q50"/>
    <mergeCell ref="R48:R50"/>
    <mergeCell ref="S48:S50"/>
    <mergeCell ref="T48:T50"/>
    <mergeCell ref="L45:L47"/>
    <mergeCell ref="M45:M47"/>
    <mergeCell ref="N45:N47"/>
    <mergeCell ref="O45:O47"/>
    <mergeCell ref="Q45:Q47"/>
    <mergeCell ref="R45:R47"/>
    <mergeCell ref="S45:S47"/>
    <mergeCell ref="T45:T47"/>
    <mergeCell ref="A48:A50"/>
    <mergeCell ref="B48:B50"/>
    <mergeCell ref="C48:C50"/>
    <mergeCell ref="D48:D50"/>
    <mergeCell ref="F48:F50"/>
    <mergeCell ref="G48:G50"/>
    <mergeCell ref="I48:I50"/>
    <mergeCell ref="J48:J50"/>
    <mergeCell ref="K48:K50"/>
    <mergeCell ref="H48:H50"/>
    <mergeCell ref="U48:U50"/>
    <mergeCell ref="V48:V50"/>
    <mergeCell ref="W48:W50"/>
    <mergeCell ref="Y48:Y50"/>
    <mergeCell ref="Z48:Z50"/>
    <mergeCell ref="AA48:AA50"/>
    <mergeCell ref="AB48:AB50"/>
    <mergeCell ref="AC48:AC50"/>
    <mergeCell ref="V45:V47"/>
    <mergeCell ref="W45:W47"/>
    <mergeCell ref="Y45:Y47"/>
    <mergeCell ref="Z45:Z47"/>
    <mergeCell ref="AA45:AA47"/>
    <mergeCell ref="AB45:AB47"/>
    <mergeCell ref="AC45:AC47"/>
    <mergeCell ref="U45:U47"/>
    <mergeCell ref="AB1:AC1"/>
    <mergeCell ref="AB2:AC2"/>
    <mergeCell ref="AB3:AC3"/>
    <mergeCell ref="AB4:AC4"/>
    <mergeCell ref="A51:A53"/>
    <mergeCell ref="B51:B53"/>
    <mergeCell ref="C51:C53"/>
    <mergeCell ref="D51:D53"/>
    <mergeCell ref="F51:F53"/>
    <mergeCell ref="G51:G53"/>
    <mergeCell ref="I51:I53"/>
    <mergeCell ref="J51:J53"/>
    <mergeCell ref="K51:K53"/>
    <mergeCell ref="L51:L53"/>
    <mergeCell ref="M51:M53"/>
    <mergeCell ref="N51:N53"/>
    <mergeCell ref="O51:O53"/>
    <mergeCell ref="Q51:Q53"/>
    <mergeCell ref="R51:R53"/>
    <mergeCell ref="S51:S53"/>
    <mergeCell ref="T51:T53"/>
    <mergeCell ref="U51:U53"/>
    <mergeCell ref="V51:V53"/>
    <mergeCell ref="W51:W53"/>
    <mergeCell ref="Y51:Y53"/>
    <mergeCell ref="Z51:Z53"/>
    <mergeCell ref="AA51:AA53"/>
    <mergeCell ref="AB51:AB53"/>
    <mergeCell ref="AC51:AC53"/>
    <mergeCell ref="A54:A56"/>
    <mergeCell ref="B54:B56"/>
    <mergeCell ref="C54:C56"/>
    <mergeCell ref="D54:D56"/>
    <mergeCell ref="F54:F56"/>
    <mergeCell ref="G54:G56"/>
    <mergeCell ref="I54:I56"/>
    <mergeCell ref="J54:J56"/>
    <mergeCell ref="K54:K56"/>
    <mergeCell ref="L54:L56"/>
    <mergeCell ref="M54:M56"/>
    <mergeCell ref="N54:N56"/>
    <mergeCell ref="O54:O56"/>
    <mergeCell ref="Q54:Q56"/>
    <mergeCell ref="R54:R56"/>
    <mergeCell ref="S54:S56"/>
    <mergeCell ref="T54:T56"/>
    <mergeCell ref="U54:U56"/>
    <mergeCell ref="V54:V56"/>
    <mergeCell ref="W54:W56"/>
    <mergeCell ref="Y54:Y56"/>
    <mergeCell ref="Z54:Z56"/>
    <mergeCell ref="AA54:AA56"/>
    <mergeCell ref="AB54:AB56"/>
    <mergeCell ref="AC54:AC56"/>
    <mergeCell ref="A57:A59"/>
    <mergeCell ref="B57:B59"/>
    <mergeCell ref="C57:C59"/>
    <mergeCell ref="D57:D59"/>
    <mergeCell ref="F57:F59"/>
    <mergeCell ref="G57:G59"/>
    <mergeCell ref="I57:I59"/>
    <mergeCell ref="J57:J59"/>
    <mergeCell ref="K57:K59"/>
    <mergeCell ref="L57:L59"/>
    <mergeCell ref="M57:M59"/>
    <mergeCell ref="N57:N59"/>
    <mergeCell ref="O57:O59"/>
    <mergeCell ref="Q57:Q59"/>
    <mergeCell ref="R57:R59"/>
    <mergeCell ref="S57:S59"/>
    <mergeCell ref="T57:T59"/>
    <mergeCell ref="U57:U59"/>
    <mergeCell ref="V57:V59"/>
    <mergeCell ref="W57:W59"/>
    <mergeCell ref="Y57:Y59"/>
    <mergeCell ref="Z57:Z59"/>
    <mergeCell ref="AA57:AA59"/>
    <mergeCell ref="AB57:AB59"/>
    <mergeCell ref="AC57:AC59"/>
    <mergeCell ref="A60:A62"/>
    <mergeCell ref="B60:B62"/>
    <mergeCell ref="C60:C62"/>
    <mergeCell ref="D60:D62"/>
    <mergeCell ref="F60:F62"/>
    <mergeCell ref="G60:G62"/>
    <mergeCell ref="I60:I62"/>
    <mergeCell ref="J60:J62"/>
    <mergeCell ref="K60:K62"/>
    <mergeCell ref="L60:L62"/>
    <mergeCell ref="M60:M62"/>
    <mergeCell ref="N60:N62"/>
    <mergeCell ref="O60:O62"/>
    <mergeCell ref="Q60:Q62"/>
    <mergeCell ref="R60:R62"/>
    <mergeCell ref="S60:S62"/>
    <mergeCell ref="T60:T62"/>
    <mergeCell ref="U60:U62"/>
    <mergeCell ref="V60:V62"/>
    <mergeCell ref="W60:W62"/>
    <mergeCell ref="Y60:Y62"/>
    <mergeCell ref="Z60:Z62"/>
    <mergeCell ref="AA60:AA62"/>
    <mergeCell ref="AB60:AB62"/>
    <mergeCell ref="AC60:AC62"/>
    <mergeCell ref="A63:A65"/>
    <mergeCell ref="B63:B65"/>
    <mergeCell ref="C63:C65"/>
    <mergeCell ref="D63:D65"/>
    <mergeCell ref="F63:F65"/>
    <mergeCell ref="G63:G65"/>
    <mergeCell ref="I63:I65"/>
    <mergeCell ref="J63:J65"/>
    <mergeCell ref="K63:K65"/>
    <mergeCell ref="L63:L65"/>
    <mergeCell ref="M63:M65"/>
    <mergeCell ref="N63:N65"/>
    <mergeCell ref="O63:O65"/>
    <mergeCell ref="Q63:Q65"/>
    <mergeCell ref="R63:R65"/>
    <mergeCell ref="S63:S65"/>
    <mergeCell ref="T63:T65"/>
    <mergeCell ref="U63:U65"/>
    <mergeCell ref="V63:V65"/>
    <mergeCell ref="W63:W65"/>
    <mergeCell ref="Y63:Y65"/>
    <mergeCell ref="Z63:Z65"/>
    <mergeCell ref="AA63:AA65"/>
    <mergeCell ref="AB63:AB65"/>
    <mergeCell ref="AC63:AC65"/>
    <mergeCell ref="E12:E14"/>
    <mergeCell ref="E15:E17"/>
    <mergeCell ref="E18:E20"/>
    <mergeCell ref="E21:E23"/>
    <mergeCell ref="E24:E26"/>
    <mergeCell ref="E27:E29"/>
    <mergeCell ref="E30:E32"/>
    <mergeCell ref="E33:E35"/>
    <mergeCell ref="E36:E38"/>
    <mergeCell ref="E66:E68"/>
    <mergeCell ref="E39:E41"/>
    <mergeCell ref="E42:E44"/>
    <mergeCell ref="E45:E47"/>
    <mergeCell ref="E48:E50"/>
    <mergeCell ref="E51:E53"/>
    <mergeCell ref="E54:E56"/>
    <mergeCell ref="E57:E59"/>
    <mergeCell ref="E60:E62"/>
    <mergeCell ref="E63:E65"/>
    <mergeCell ref="H51:H53"/>
    <mergeCell ref="H54:H56"/>
    <mergeCell ref="H57:H59"/>
    <mergeCell ref="H60:H62"/>
    <mergeCell ref="H63:H65"/>
    <mergeCell ref="H12:H14"/>
    <mergeCell ref="H15:H17"/>
    <mergeCell ref="H18:H20"/>
    <mergeCell ref="H21:H23"/>
    <mergeCell ref="H24:H26"/>
    <mergeCell ref="H27:H29"/>
    <mergeCell ref="H30:H32"/>
    <mergeCell ref="H33:H35"/>
    <mergeCell ref="H36:H38"/>
    <mergeCell ref="H66:H68"/>
    <mergeCell ref="P9:P11"/>
    <mergeCell ref="P12:P14"/>
    <mergeCell ref="P15:P17"/>
    <mergeCell ref="P18:P20"/>
    <mergeCell ref="P21:P23"/>
    <mergeCell ref="P24:P26"/>
    <mergeCell ref="P27:P29"/>
    <mergeCell ref="P30:P32"/>
    <mergeCell ref="P33:P35"/>
    <mergeCell ref="P36:P38"/>
    <mergeCell ref="P39:P41"/>
    <mergeCell ref="P42:P44"/>
    <mergeCell ref="P45:P47"/>
    <mergeCell ref="P48:P50"/>
    <mergeCell ref="P51:P53"/>
    <mergeCell ref="P54:P56"/>
    <mergeCell ref="P57:P59"/>
    <mergeCell ref="P60:P62"/>
    <mergeCell ref="P63:P65"/>
    <mergeCell ref="P66:P68"/>
    <mergeCell ref="H39:H41"/>
    <mergeCell ref="H42:H44"/>
    <mergeCell ref="H45:H47"/>
    <mergeCell ref="X12:X14"/>
    <mergeCell ref="X15:X17"/>
    <mergeCell ref="X18:X20"/>
    <mergeCell ref="X21:X23"/>
    <mergeCell ref="X24:X26"/>
    <mergeCell ref="X27:X29"/>
    <mergeCell ref="X30:X32"/>
    <mergeCell ref="X33:X35"/>
    <mergeCell ref="X36:X38"/>
    <mergeCell ref="X66:X68"/>
    <mergeCell ref="X39:X41"/>
    <mergeCell ref="X42:X44"/>
    <mergeCell ref="X45:X47"/>
    <mergeCell ref="X48:X50"/>
    <mergeCell ref="X51:X53"/>
    <mergeCell ref="X54:X56"/>
    <mergeCell ref="X57:X59"/>
    <mergeCell ref="X60:X62"/>
    <mergeCell ref="X63:X6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9"/>
  <sheetViews>
    <sheetView zoomScale="80" zoomScaleNormal="80" workbookViewId="0">
      <pane ySplit="8" topLeftCell="A9" activePane="bottomLeft" state="frozen"/>
      <selection pane="bottomLeft" activeCell="I7" sqref="I7:I8"/>
    </sheetView>
  </sheetViews>
  <sheetFormatPr baseColWidth="10" defaultColWidth="11.42578125" defaultRowHeight="0" customHeight="1" zeroHeight="1" x14ac:dyDescent="0.3"/>
  <cols>
    <col min="1" max="1" width="4" style="8" bestFit="1" customWidth="1"/>
    <col min="2" max="2" width="18.140625" style="8" customWidth="1"/>
    <col min="3" max="3" width="30.85546875" style="8" customWidth="1"/>
    <col min="4" max="4" width="21.28515625" style="2" customWidth="1"/>
    <col min="5" max="5" width="12.7109375" style="2" customWidth="1"/>
    <col min="6" max="6" width="10.85546875" style="2" customWidth="1"/>
    <col min="7" max="7" width="12.7109375" style="2" customWidth="1"/>
    <col min="8" max="8" width="10.85546875" style="2" customWidth="1"/>
    <col min="9" max="9" width="12.7109375" style="2" customWidth="1"/>
    <col min="10" max="10" width="13.5703125" style="2" customWidth="1"/>
    <col min="11" max="25" width="11.42578125" style="2" customWidth="1"/>
    <col min="26" max="16384" width="11.42578125" style="4"/>
  </cols>
  <sheetData>
    <row r="1" spans="1:25" ht="16.5" customHeight="1" x14ac:dyDescent="0.3">
      <c r="A1" s="94"/>
      <c r="B1" s="96"/>
      <c r="C1" s="138" t="s">
        <v>161</v>
      </c>
      <c r="D1" s="138"/>
      <c r="E1" s="138"/>
      <c r="F1" s="138"/>
      <c r="G1" s="138"/>
      <c r="H1" s="138"/>
      <c r="I1" s="139" t="s">
        <v>262</v>
      </c>
      <c r="J1" s="141"/>
      <c r="K1" s="3"/>
      <c r="L1" s="3"/>
      <c r="M1" s="3"/>
      <c r="N1" s="3"/>
      <c r="O1" s="3"/>
      <c r="P1" s="3"/>
      <c r="Q1" s="3"/>
      <c r="R1" s="3"/>
      <c r="S1" s="3"/>
      <c r="T1" s="3"/>
      <c r="U1" s="3"/>
      <c r="V1" s="3"/>
      <c r="W1" s="3"/>
      <c r="X1" s="3"/>
      <c r="Y1" s="3"/>
    </row>
    <row r="2" spans="1:25" ht="16.5" customHeight="1" x14ac:dyDescent="0.3">
      <c r="A2" s="97"/>
      <c r="B2" s="99"/>
      <c r="C2" s="138"/>
      <c r="D2" s="138"/>
      <c r="E2" s="138"/>
      <c r="F2" s="138"/>
      <c r="G2" s="138"/>
      <c r="H2" s="138"/>
      <c r="I2" s="139" t="s">
        <v>345</v>
      </c>
      <c r="J2" s="141"/>
      <c r="K2" s="3"/>
      <c r="L2" s="3"/>
      <c r="M2" s="3"/>
      <c r="N2" s="3"/>
      <c r="O2" s="3"/>
      <c r="P2" s="3"/>
      <c r="Q2" s="3"/>
      <c r="R2" s="3"/>
      <c r="S2" s="3"/>
      <c r="T2" s="3"/>
      <c r="U2" s="3"/>
      <c r="V2" s="3"/>
      <c r="W2" s="3"/>
      <c r="X2" s="3"/>
      <c r="Y2" s="3"/>
    </row>
    <row r="3" spans="1:25" ht="16.5" x14ac:dyDescent="0.3">
      <c r="A3" s="97"/>
      <c r="B3" s="99"/>
      <c r="C3" s="138"/>
      <c r="D3" s="138"/>
      <c r="E3" s="138"/>
      <c r="F3" s="138"/>
      <c r="G3" s="138"/>
      <c r="H3" s="138"/>
      <c r="I3" s="139" t="s">
        <v>299</v>
      </c>
      <c r="J3" s="141"/>
      <c r="K3" s="3"/>
      <c r="L3" s="3"/>
      <c r="M3" s="3"/>
      <c r="N3" s="3"/>
      <c r="O3" s="3"/>
      <c r="P3" s="3"/>
      <c r="Q3" s="3"/>
      <c r="R3" s="3"/>
      <c r="S3" s="3"/>
      <c r="T3" s="3"/>
      <c r="U3" s="3"/>
      <c r="V3" s="3"/>
      <c r="W3" s="3"/>
      <c r="X3" s="3"/>
      <c r="Y3" s="3"/>
    </row>
    <row r="4" spans="1:25" ht="16.5" x14ac:dyDescent="0.3">
      <c r="A4" s="100"/>
      <c r="B4" s="102"/>
      <c r="C4" s="138"/>
      <c r="D4" s="138"/>
      <c r="E4" s="138"/>
      <c r="F4" s="138"/>
      <c r="G4" s="138"/>
      <c r="H4" s="138"/>
      <c r="I4" s="139" t="s">
        <v>344</v>
      </c>
      <c r="J4" s="141"/>
      <c r="K4" s="3"/>
      <c r="L4" s="3"/>
      <c r="M4" s="3"/>
      <c r="N4" s="3"/>
      <c r="O4" s="3"/>
      <c r="P4" s="3"/>
      <c r="Q4" s="3"/>
      <c r="R4" s="3"/>
      <c r="S4" s="3"/>
      <c r="T4" s="3"/>
      <c r="U4" s="3"/>
      <c r="V4" s="3"/>
      <c r="W4" s="3"/>
      <c r="X4" s="3"/>
      <c r="Y4" s="3"/>
    </row>
    <row r="5" spans="1:25" ht="16.5" x14ac:dyDescent="0.3">
      <c r="A5" s="12"/>
      <c r="B5" s="15"/>
      <c r="C5" s="12"/>
      <c r="D5" s="3"/>
      <c r="E5" s="3"/>
      <c r="F5" s="3"/>
      <c r="G5" s="3"/>
      <c r="H5" s="3"/>
      <c r="I5" s="3"/>
      <c r="J5" s="3"/>
      <c r="K5" s="3"/>
      <c r="L5" s="3"/>
      <c r="M5" s="3"/>
      <c r="N5" s="3"/>
      <c r="O5" s="3"/>
      <c r="P5" s="3"/>
      <c r="Q5" s="3"/>
      <c r="R5" s="3"/>
      <c r="S5" s="3"/>
      <c r="T5" s="3"/>
      <c r="U5" s="3"/>
      <c r="V5" s="3"/>
      <c r="W5" s="3"/>
      <c r="X5" s="3"/>
      <c r="Y5" s="3"/>
    </row>
    <row r="6" spans="1:25" ht="30" customHeight="1" x14ac:dyDescent="0.3">
      <c r="A6" s="122" t="s">
        <v>108</v>
      </c>
      <c r="B6" s="122"/>
      <c r="C6" s="122"/>
      <c r="D6" s="160"/>
      <c r="E6" s="214" t="s">
        <v>439</v>
      </c>
      <c r="F6" s="214"/>
      <c r="G6" s="214" t="s">
        <v>440</v>
      </c>
      <c r="H6" s="214"/>
      <c r="I6" s="214" t="s">
        <v>441</v>
      </c>
      <c r="J6" s="214"/>
      <c r="K6" s="3"/>
      <c r="L6" s="3"/>
      <c r="M6" s="3"/>
      <c r="N6" s="3"/>
      <c r="O6" s="3"/>
      <c r="P6" s="3"/>
      <c r="Q6" s="3"/>
      <c r="R6" s="3"/>
      <c r="S6" s="3"/>
      <c r="T6" s="3"/>
      <c r="U6" s="3"/>
      <c r="V6" s="3"/>
      <c r="W6" s="3"/>
      <c r="X6" s="3"/>
      <c r="Y6" s="3"/>
    </row>
    <row r="7" spans="1:25" ht="21" customHeight="1" x14ac:dyDescent="0.3">
      <c r="A7" s="209" t="s">
        <v>87</v>
      </c>
      <c r="B7" s="123" t="s">
        <v>38</v>
      </c>
      <c r="C7" s="122" t="s">
        <v>1</v>
      </c>
      <c r="D7" s="210" t="s">
        <v>85</v>
      </c>
      <c r="E7" s="214" t="s">
        <v>297</v>
      </c>
      <c r="F7" s="214" t="s">
        <v>298</v>
      </c>
      <c r="G7" s="214" t="s">
        <v>297</v>
      </c>
      <c r="H7" s="214" t="s">
        <v>298</v>
      </c>
      <c r="I7" s="214" t="s">
        <v>297</v>
      </c>
      <c r="J7" s="214" t="s">
        <v>298</v>
      </c>
      <c r="K7" s="3"/>
      <c r="L7" s="3"/>
      <c r="M7" s="3"/>
      <c r="N7" s="3"/>
      <c r="O7" s="3"/>
      <c r="P7" s="3"/>
      <c r="Q7" s="3"/>
      <c r="R7" s="3"/>
      <c r="S7" s="3"/>
      <c r="T7" s="3"/>
      <c r="U7" s="3"/>
      <c r="V7" s="3"/>
      <c r="W7" s="3"/>
      <c r="X7" s="3"/>
      <c r="Y7" s="3"/>
    </row>
    <row r="8" spans="1:25" ht="12" customHeight="1" x14ac:dyDescent="0.25">
      <c r="A8" s="209"/>
      <c r="B8" s="123"/>
      <c r="C8" s="122"/>
      <c r="D8" s="210"/>
      <c r="E8" s="214"/>
      <c r="F8" s="214"/>
      <c r="G8" s="214"/>
      <c r="H8" s="214"/>
      <c r="I8" s="214"/>
      <c r="J8" s="214"/>
      <c r="K8" s="13"/>
      <c r="L8" s="13"/>
      <c r="M8" s="13"/>
      <c r="N8" s="13"/>
      <c r="O8" s="13"/>
      <c r="P8" s="13"/>
      <c r="Q8" s="13"/>
      <c r="R8" s="13"/>
      <c r="S8" s="13"/>
      <c r="T8" s="13"/>
      <c r="U8" s="13"/>
      <c r="V8" s="13"/>
      <c r="W8" s="13"/>
      <c r="X8" s="13"/>
      <c r="Y8" s="13"/>
    </row>
    <row r="9" spans="1:25" ht="16.5" customHeight="1" x14ac:dyDescent="0.25">
      <c r="A9" s="113">
        <v>1</v>
      </c>
      <c r="B9" s="156" t="str">
        <f>IF('8. Seguimiento Cuatrimestral'!B9:B11="","",'8. Seguimiento Cuatrimestral'!B9:B11)</f>
        <v>Evaluación independiente</v>
      </c>
      <c r="C9" s="156" t="str">
        <f>IF('8. Seguimiento Cuatrimestral'!C9:C11="","",'8. Seguimiento Cuatrimestral'!C9:C11)</f>
        <v>Afectacion reputacional por la no aprobación o aprobación extemporanea del Plan Anual de Auditoria</v>
      </c>
      <c r="D9" s="156" t="str">
        <f>IF('8. Seguimiento Cuatrimestral'!D9:D11="","",'8. Seguimiento Cuatrimestral'!D9:D11)</f>
        <v>Gestión</v>
      </c>
      <c r="E9" s="215">
        <f>'8. Seguimiento Cuatrimestral'!F9:F11</f>
        <v>0</v>
      </c>
      <c r="F9" s="215">
        <f>'8. Seguimiento Cuatrimestral'!K9:K11</f>
        <v>0</v>
      </c>
      <c r="G9" s="215">
        <f>'8. Seguimiento Cuatrimestral'!N9:N11</f>
        <v>0</v>
      </c>
      <c r="H9" s="215">
        <f>'8. Seguimiento Cuatrimestral'!S9:S11</f>
        <v>0</v>
      </c>
      <c r="I9" s="215">
        <f>'8. Seguimiento Cuatrimestral'!V9:V11</f>
        <v>0</v>
      </c>
      <c r="J9" s="215">
        <f>'8. Seguimiento Cuatrimestral'!AA9:AA11</f>
        <v>0</v>
      </c>
      <c r="K9" s="14"/>
      <c r="L9" s="14"/>
      <c r="M9" s="14"/>
      <c r="N9" s="14"/>
      <c r="O9" s="14"/>
      <c r="P9" s="14"/>
      <c r="Q9" s="14"/>
      <c r="R9" s="14"/>
      <c r="S9" s="14"/>
      <c r="T9" s="14"/>
      <c r="U9" s="14"/>
      <c r="V9" s="14"/>
      <c r="W9" s="14"/>
      <c r="X9" s="14"/>
      <c r="Y9" s="14"/>
    </row>
    <row r="10" spans="1:25" ht="16.5" x14ac:dyDescent="0.3">
      <c r="A10" s="113"/>
      <c r="B10" s="156"/>
      <c r="C10" s="156"/>
      <c r="D10" s="156"/>
      <c r="E10" s="216"/>
      <c r="F10" s="216"/>
      <c r="G10" s="216"/>
      <c r="H10" s="216"/>
      <c r="I10" s="216"/>
      <c r="J10" s="216"/>
      <c r="K10" s="3"/>
      <c r="L10" s="3"/>
      <c r="M10" s="3"/>
      <c r="N10" s="3"/>
      <c r="O10" s="3"/>
      <c r="P10" s="3"/>
      <c r="Q10" s="3"/>
      <c r="R10" s="3"/>
      <c r="S10" s="3"/>
      <c r="T10" s="3"/>
      <c r="U10" s="3"/>
      <c r="V10" s="3"/>
      <c r="W10" s="3"/>
      <c r="X10" s="3"/>
      <c r="Y10" s="3"/>
    </row>
    <row r="11" spans="1:25" ht="16.5" x14ac:dyDescent="0.3">
      <c r="A11" s="113"/>
      <c r="B11" s="156"/>
      <c r="C11" s="156"/>
      <c r="D11" s="156"/>
      <c r="E11" s="216"/>
      <c r="F11" s="216"/>
      <c r="G11" s="216"/>
      <c r="H11" s="216"/>
      <c r="I11" s="216"/>
      <c r="J11" s="216"/>
      <c r="K11" s="3"/>
      <c r="L11" s="3"/>
      <c r="M11" s="3"/>
      <c r="N11" s="3"/>
      <c r="O11" s="3"/>
      <c r="P11" s="3"/>
      <c r="Q11" s="3"/>
      <c r="R11" s="3"/>
      <c r="S11" s="3"/>
      <c r="T11" s="3"/>
      <c r="U11" s="3"/>
      <c r="V11" s="3"/>
      <c r="W11" s="3"/>
      <c r="X11" s="3"/>
      <c r="Y11" s="3"/>
    </row>
    <row r="12" spans="1:25" ht="16.5" customHeight="1" x14ac:dyDescent="0.3">
      <c r="A12" s="113">
        <v>2</v>
      </c>
      <c r="B12" s="156" t="str">
        <f>IF('8. Seguimiento Cuatrimestral'!B12:B14="","",'8. Seguimiento Cuatrimestral'!B12:B14)</f>
        <v>Evaluación independiente</v>
      </c>
      <c r="C12" s="156" t="str">
        <f>IF('8. Seguimiento Cuatrimestral'!C12:C14="","",'8. Seguimiento Cuatrimestral'!C12:C14)</f>
        <v>Afectación reputacional por el incumplimiento en la ejecucion, comunicación y/o publicación de los informes de Auditoría Interna y seguimientos y desarrollo de los roles de la Oficina de Control Interno (Liderazgo estratégico, enfoque hacia la prevención, evaluación de la gestión del riesgo, relación con entes externos de control y el de evaluación y seguimiento) de acuerdo al Plan de Auditorías aprobado</v>
      </c>
      <c r="D12" s="156" t="str">
        <f>IF('8. Seguimiento Cuatrimestral'!D12:D14="","",'8. Seguimiento Cuatrimestral'!D12:D14)</f>
        <v>Gestión</v>
      </c>
      <c r="E12" s="215">
        <f>'8. Seguimiento Cuatrimestral'!F12:F14</f>
        <v>0</v>
      </c>
      <c r="F12" s="215">
        <f>'8. Seguimiento Cuatrimestral'!K12:K14</f>
        <v>0</v>
      </c>
      <c r="G12" s="215">
        <f>'8. Seguimiento Cuatrimestral'!N12:N14</f>
        <v>0</v>
      </c>
      <c r="H12" s="215">
        <f>'8. Seguimiento Cuatrimestral'!S12:S14</f>
        <v>0</v>
      </c>
      <c r="I12" s="215">
        <f>'8. Seguimiento Cuatrimestral'!V12:V14</f>
        <v>0</v>
      </c>
      <c r="J12" s="215">
        <f>'8. Seguimiento Cuatrimestral'!AA12:AA14</f>
        <v>0</v>
      </c>
      <c r="K12" s="3"/>
      <c r="L12" s="3"/>
      <c r="M12" s="3"/>
      <c r="N12" s="3"/>
      <c r="O12" s="3"/>
      <c r="P12" s="3"/>
      <c r="Q12" s="3"/>
      <c r="R12" s="3"/>
      <c r="S12" s="3"/>
      <c r="T12" s="3"/>
      <c r="U12" s="3"/>
      <c r="V12" s="3"/>
      <c r="W12" s="3"/>
      <c r="X12" s="3"/>
      <c r="Y12" s="3"/>
    </row>
    <row r="13" spans="1:25" ht="16.5" x14ac:dyDescent="0.3">
      <c r="A13" s="113"/>
      <c r="B13" s="156"/>
      <c r="C13" s="156"/>
      <c r="D13" s="156"/>
      <c r="E13" s="216"/>
      <c r="F13" s="216"/>
      <c r="G13" s="216"/>
      <c r="H13" s="216"/>
      <c r="I13" s="216"/>
      <c r="J13" s="216"/>
      <c r="K13" s="3"/>
      <c r="L13" s="3"/>
      <c r="M13" s="3"/>
      <c r="N13" s="3"/>
      <c r="O13" s="3"/>
      <c r="P13" s="3"/>
      <c r="Q13" s="3"/>
      <c r="R13" s="3"/>
      <c r="S13" s="3"/>
      <c r="T13" s="3"/>
      <c r="U13" s="3"/>
      <c r="V13" s="3"/>
      <c r="W13" s="3"/>
      <c r="X13" s="3"/>
      <c r="Y13" s="3"/>
    </row>
    <row r="14" spans="1:25" ht="16.5" x14ac:dyDescent="0.3">
      <c r="A14" s="113"/>
      <c r="B14" s="156"/>
      <c r="C14" s="156"/>
      <c r="D14" s="156"/>
      <c r="E14" s="216"/>
      <c r="F14" s="216"/>
      <c r="G14" s="216"/>
      <c r="H14" s="216"/>
      <c r="I14" s="216"/>
      <c r="J14" s="216"/>
      <c r="K14" s="3"/>
      <c r="L14" s="3"/>
      <c r="M14" s="3"/>
      <c r="N14" s="3"/>
      <c r="O14" s="3"/>
      <c r="P14" s="3"/>
      <c r="Q14" s="3"/>
      <c r="R14" s="3"/>
      <c r="S14" s="3"/>
      <c r="T14" s="3"/>
      <c r="U14" s="3"/>
      <c r="V14" s="3"/>
      <c r="W14" s="3"/>
      <c r="X14" s="3"/>
      <c r="Y14" s="3"/>
    </row>
    <row r="15" spans="1:25" ht="16.5" customHeight="1" x14ac:dyDescent="0.3">
      <c r="A15" s="113">
        <v>3</v>
      </c>
      <c r="B15" s="156" t="str">
        <f>IF('8. Seguimiento Cuatrimestral'!B15:B17="","",'8. Seguimiento Cuatrimestral'!B15:B17)</f>
        <v>Evaluación independiente</v>
      </c>
      <c r="C15" s="156" t="str">
        <f>IF('8. Seguimiento Cuatrimestral'!C15:C17="","",'8. Seguimiento Cuatrimestral'!C15:C17)</f>
        <v>Posibilidad de afectación económica y reputacional por la alteración total o parcial de los resultados de informes de seguimiento, evaluación y/o auditoría producidos por la Oficina de Control Interno, con el fin de evitar la detección de hallazgos, prácticas indebidas, o manejos inapropiados en la gestión institucional, para beneficio propio o particular, debido a la falta de apropiación de los valores institucionales por parte del auditor, desconocimiento del Código de ética del Auditor del IDIGER y  realización de ejercicios de auditoría, seguimientos e informes de ley, con conflictos de interés, ofrecimiento de dádivas a cambio</v>
      </c>
      <c r="D15" s="156" t="str">
        <f>IF('8. Seguimiento Cuatrimestral'!D15:D17="","",'8. Seguimiento Cuatrimestral'!D15:D17)</f>
        <v>Corrupción</v>
      </c>
      <c r="E15" s="215">
        <f>'8. Seguimiento Cuatrimestral'!F15:F17</f>
        <v>0</v>
      </c>
      <c r="F15" s="215">
        <f>'8. Seguimiento Cuatrimestral'!K15:K17</f>
        <v>0</v>
      </c>
      <c r="G15" s="215">
        <f>'8. Seguimiento Cuatrimestral'!N15:N17</f>
        <v>0</v>
      </c>
      <c r="H15" s="215">
        <f>'8. Seguimiento Cuatrimestral'!S15:S17</f>
        <v>0</v>
      </c>
      <c r="I15" s="215">
        <f>'8. Seguimiento Cuatrimestral'!V15:V17</f>
        <v>0</v>
      </c>
      <c r="J15" s="215">
        <f>'8. Seguimiento Cuatrimestral'!AA15:AA17</f>
        <v>0</v>
      </c>
      <c r="K15" s="3"/>
      <c r="L15" s="3"/>
      <c r="M15" s="3"/>
      <c r="N15" s="3"/>
      <c r="O15" s="3"/>
      <c r="P15" s="3"/>
      <c r="Q15" s="3"/>
      <c r="R15" s="3"/>
      <c r="S15" s="3"/>
      <c r="T15" s="3"/>
      <c r="U15" s="3"/>
      <c r="V15" s="3"/>
      <c r="W15" s="3"/>
      <c r="X15" s="3"/>
      <c r="Y15" s="3"/>
    </row>
    <row r="16" spans="1:25" ht="16.5" x14ac:dyDescent="0.3">
      <c r="A16" s="113"/>
      <c r="B16" s="156"/>
      <c r="C16" s="156"/>
      <c r="D16" s="156"/>
      <c r="E16" s="216"/>
      <c r="F16" s="216"/>
      <c r="G16" s="216"/>
      <c r="H16" s="216"/>
      <c r="I16" s="216"/>
      <c r="J16" s="216"/>
      <c r="K16" s="3"/>
      <c r="L16" s="3"/>
      <c r="M16" s="3"/>
      <c r="N16" s="3"/>
      <c r="O16" s="3"/>
      <c r="P16" s="3"/>
      <c r="Q16" s="3"/>
      <c r="R16" s="3"/>
      <c r="S16" s="3"/>
      <c r="T16" s="3"/>
      <c r="U16" s="3"/>
      <c r="V16" s="3"/>
      <c r="W16" s="3"/>
      <c r="X16" s="3"/>
      <c r="Y16" s="3"/>
    </row>
    <row r="17" spans="1:25" ht="16.5" x14ac:dyDescent="0.3">
      <c r="A17" s="113"/>
      <c r="B17" s="156"/>
      <c r="C17" s="156"/>
      <c r="D17" s="156"/>
      <c r="E17" s="216"/>
      <c r="F17" s="216"/>
      <c r="G17" s="216"/>
      <c r="H17" s="216"/>
      <c r="I17" s="216"/>
      <c r="J17" s="216"/>
      <c r="K17" s="3"/>
      <c r="L17" s="3"/>
      <c r="M17" s="3"/>
      <c r="N17" s="3"/>
      <c r="O17" s="3"/>
      <c r="P17" s="3"/>
      <c r="Q17" s="3"/>
      <c r="R17" s="3"/>
      <c r="S17" s="3"/>
      <c r="T17" s="3"/>
      <c r="U17" s="3"/>
      <c r="V17" s="3"/>
      <c r="W17" s="3"/>
      <c r="X17" s="3"/>
      <c r="Y17" s="3"/>
    </row>
    <row r="18" spans="1:25" ht="16.5" customHeight="1" x14ac:dyDescent="0.3">
      <c r="A18" s="113">
        <v>4</v>
      </c>
      <c r="B18" s="156" t="str">
        <f>IF('8. Seguimiento Cuatrimestral'!B18:B20="","",'8. Seguimiento Cuatrimestral'!B18:B20)</f>
        <v/>
      </c>
      <c r="C18" s="156" t="str">
        <f>IF('8. Seguimiento Cuatrimestral'!C18:C20="","",'8. Seguimiento Cuatrimestral'!C18:C20)</f>
        <v/>
      </c>
      <c r="D18" s="156" t="str">
        <f>IF('8. Seguimiento Cuatrimestral'!D18:D20="","",'8. Seguimiento Cuatrimestral'!D18:D20)</f>
        <v/>
      </c>
      <c r="E18" s="215">
        <f>'8. Seguimiento Cuatrimestral'!F18:F20</f>
        <v>0</v>
      </c>
      <c r="F18" s="215">
        <f>'8. Seguimiento Cuatrimestral'!K18:K20</f>
        <v>0</v>
      </c>
      <c r="G18" s="215">
        <f>'8. Seguimiento Cuatrimestral'!N18:N20</f>
        <v>0</v>
      </c>
      <c r="H18" s="215">
        <f>'8. Seguimiento Cuatrimestral'!S18:S20</f>
        <v>0</v>
      </c>
      <c r="I18" s="215">
        <f>'8. Seguimiento Cuatrimestral'!V18:V20</f>
        <v>0</v>
      </c>
      <c r="J18" s="215">
        <f>'8. Seguimiento Cuatrimestral'!AA18:AA20</f>
        <v>0</v>
      </c>
      <c r="K18" s="3"/>
      <c r="L18" s="3"/>
      <c r="M18" s="3"/>
      <c r="N18" s="3"/>
      <c r="O18" s="3"/>
      <c r="P18" s="3"/>
      <c r="Q18" s="3"/>
      <c r="R18" s="3"/>
      <c r="S18" s="3"/>
      <c r="T18" s="3"/>
      <c r="U18" s="3"/>
      <c r="V18" s="3"/>
      <c r="W18" s="3"/>
      <c r="X18" s="3"/>
      <c r="Y18" s="3"/>
    </row>
    <row r="19" spans="1:25" ht="16.5" x14ac:dyDescent="0.3">
      <c r="A19" s="113"/>
      <c r="B19" s="156"/>
      <c r="C19" s="156"/>
      <c r="D19" s="156"/>
      <c r="E19" s="216"/>
      <c r="F19" s="216"/>
      <c r="G19" s="216"/>
      <c r="H19" s="216"/>
      <c r="I19" s="216"/>
      <c r="J19" s="216"/>
      <c r="K19" s="3"/>
      <c r="L19" s="3"/>
      <c r="M19" s="3"/>
      <c r="N19" s="3"/>
      <c r="O19" s="3"/>
      <c r="P19" s="3"/>
      <c r="Q19" s="3"/>
      <c r="R19" s="3"/>
      <c r="S19" s="3"/>
      <c r="T19" s="3"/>
      <c r="U19" s="3"/>
      <c r="V19" s="3"/>
      <c r="W19" s="3"/>
      <c r="X19" s="3"/>
      <c r="Y19" s="3"/>
    </row>
    <row r="20" spans="1:25" ht="16.5" x14ac:dyDescent="0.3">
      <c r="A20" s="113"/>
      <c r="B20" s="156"/>
      <c r="C20" s="156"/>
      <c r="D20" s="156"/>
      <c r="E20" s="216"/>
      <c r="F20" s="216"/>
      <c r="G20" s="216"/>
      <c r="H20" s="216"/>
      <c r="I20" s="216"/>
      <c r="J20" s="216"/>
      <c r="K20" s="3"/>
      <c r="L20" s="3"/>
      <c r="M20" s="3"/>
      <c r="N20" s="3"/>
      <c r="O20" s="3"/>
      <c r="P20" s="3"/>
      <c r="Q20" s="3"/>
      <c r="R20" s="3"/>
      <c r="S20" s="3"/>
      <c r="T20" s="3"/>
      <c r="U20" s="3"/>
      <c r="V20" s="3"/>
      <c r="W20" s="3"/>
      <c r="X20" s="3"/>
      <c r="Y20" s="3"/>
    </row>
    <row r="21" spans="1:25" ht="16.5" customHeight="1" x14ac:dyDescent="0.3">
      <c r="A21" s="113">
        <v>5</v>
      </c>
      <c r="B21" s="156" t="str">
        <f>IF('8. Seguimiento Cuatrimestral'!B21:B23="","",'8. Seguimiento Cuatrimestral'!B21:B23)</f>
        <v/>
      </c>
      <c r="C21" s="156" t="str">
        <f>IF('8. Seguimiento Cuatrimestral'!C21:C23="","",'8. Seguimiento Cuatrimestral'!C21:C23)</f>
        <v/>
      </c>
      <c r="D21" s="156" t="str">
        <f>IF('8. Seguimiento Cuatrimestral'!D21:D23="","",'8. Seguimiento Cuatrimestral'!D21:D23)</f>
        <v/>
      </c>
      <c r="E21" s="215">
        <f>'8. Seguimiento Cuatrimestral'!F21:F23</f>
        <v>0</v>
      </c>
      <c r="F21" s="215">
        <f>'8. Seguimiento Cuatrimestral'!K21:K23</f>
        <v>0</v>
      </c>
      <c r="G21" s="215">
        <f>'8. Seguimiento Cuatrimestral'!N21:N23</f>
        <v>0</v>
      </c>
      <c r="H21" s="215">
        <f>'8. Seguimiento Cuatrimestral'!S21:S23</f>
        <v>0</v>
      </c>
      <c r="I21" s="215">
        <f>'8. Seguimiento Cuatrimestral'!V21:V23</f>
        <v>0</v>
      </c>
      <c r="J21" s="215">
        <f>'8. Seguimiento Cuatrimestral'!AA21:AA23</f>
        <v>0</v>
      </c>
      <c r="K21" s="3"/>
      <c r="L21" s="3"/>
      <c r="M21" s="3"/>
      <c r="N21" s="3"/>
      <c r="O21" s="3"/>
      <c r="P21" s="3"/>
      <c r="Q21" s="3"/>
      <c r="R21" s="3"/>
      <c r="S21" s="3"/>
      <c r="T21" s="3"/>
      <c r="U21" s="3"/>
      <c r="V21" s="3"/>
      <c r="W21" s="3"/>
      <c r="X21" s="3"/>
      <c r="Y21" s="3"/>
    </row>
    <row r="22" spans="1:25" ht="16.5" x14ac:dyDescent="0.3">
      <c r="A22" s="113"/>
      <c r="B22" s="156"/>
      <c r="C22" s="156"/>
      <c r="D22" s="156"/>
      <c r="E22" s="216"/>
      <c r="F22" s="216"/>
      <c r="G22" s="216"/>
      <c r="H22" s="216"/>
      <c r="I22" s="216"/>
      <c r="J22" s="216"/>
      <c r="K22" s="3"/>
      <c r="L22" s="3"/>
      <c r="M22" s="3"/>
      <c r="N22" s="3"/>
      <c r="O22" s="3"/>
      <c r="P22" s="3"/>
      <c r="Q22" s="3"/>
      <c r="R22" s="3"/>
      <c r="S22" s="3"/>
      <c r="T22" s="3"/>
      <c r="U22" s="3"/>
      <c r="V22" s="3"/>
      <c r="W22" s="3"/>
      <c r="X22" s="3"/>
      <c r="Y22" s="3"/>
    </row>
    <row r="23" spans="1:25" ht="16.5" x14ac:dyDescent="0.3">
      <c r="A23" s="113"/>
      <c r="B23" s="156"/>
      <c r="C23" s="156"/>
      <c r="D23" s="156"/>
      <c r="E23" s="216"/>
      <c r="F23" s="216"/>
      <c r="G23" s="216"/>
      <c r="H23" s="216"/>
      <c r="I23" s="216"/>
      <c r="J23" s="216"/>
      <c r="K23" s="3"/>
      <c r="L23" s="3"/>
      <c r="M23" s="3"/>
      <c r="N23" s="3"/>
      <c r="O23" s="3"/>
      <c r="P23" s="3"/>
      <c r="Q23" s="3"/>
      <c r="R23" s="3"/>
      <c r="S23" s="3"/>
      <c r="T23" s="3"/>
      <c r="U23" s="3"/>
      <c r="V23" s="3"/>
      <c r="W23" s="3"/>
      <c r="X23" s="3"/>
      <c r="Y23" s="3"/>
    </row>
    <row r="24" spans="1:25" ht="16.5" customHeight="1" x14ac:dyDescent="0.3">
      <c r="A24" s="113">
        <v>6</v>
      </c>
      <c r="B24" s="156" t="str">
        <f>IF('8. Seguimiento Cuatrimestral'!B24:B26="","",'8. Seguimiento Cuatrimestral'!B24:B26)</f>
        <v/>
      </c>
      <c r="C24" s="156" t="str">
        <f>IF('8. Seguimiento Cuatrimestral'!C24:C26="","",'8. Seguimiento Cuatrimestral'!C24:C26)</f>
        <v/>
      </c>
      <c r="D24" s="156" t="str">
        <f>IF('8. Seguimiento Cuatrimestral'!D24:D26="","",'8. Seguimiento Cuatrimestral'!D24:D26)</f>
        <v/>
      </c>
      <c r="E24" s="215">
        <f>'8. Seguimiento Cuatrimestral'!F24:F26</f>
        <v>0</v>
      </c>
      <c r="F24" s="215">
        <f>'8. Seguimiento Cuatrimestral'!K24:K26</f>
        <v>0</v>
      </c>
      <c r="G24" s="215">
        <f>'8. Seguimiento Cuatrimestral'!N24:N26</f>
        <v>0</v>
      </c>
      <c r="H24" s="215">
        <f>'8. Seguimiento Cuatrimestral'!S24:S26</f>
        <v>0</v>
      </c>
      <c r="I24" s="215">
        <f>'8. Seguimiento Cuatrimestral'!V24:V26</f>
        <v>0</v>
      </c>
      <c r="J24" s="215">
        <f>'8. Seguimiento Cuatrimestral'!AA24:AA26</f>
        <v>0</v>
      </c>
      <c r="K24" s="3"/>
      <c r="L24" s="3"/>
      <c r="M24" s="3"/>
      <c r="N24" s="3"/>
      <c r="O24" s="3"/>
      <c r="P24" s="3"/>
      <c r="Q24" s="3"/>
      <c r="R24" s="3"/>
      <c r="S24" s="3"/>
      <c r="T24" s="3"/>
      <c r="U24" s="3"/>
      <c r="V24" s="3"/>
      <c r="W24" s="3"/>
      <c r="X24" s="3"/>
      <c r="Y24" s="3"/>
    </row>
    <row r="25" spans="1:25" ht="16.5" x14ac:dyDescent="0.3">
      <c r="A25" s="113"/>
      <c r="B25" s="156"/>
      <c r="C25" s="156"/>
      <c r="D25" s="156"/>
      <c r="E25" s="216"/>
      <c r="F25" s="216"/>
      <c r="G25" s="216"/>
      <c r="H25" s="216"/>
      <c r="I25" s="216"/>
      <c r="J25" s="216"/>
      <c r="K25" s="3"/>
      <c r="L25" s="3"/>
      <c r="M25" s="3"/>
      <c r="N25" s="3"/>
      <c r="O25" s="3"/>
      <c r="P25" s="3"/>
      <c r="Q25" s="3"/>
      <c r="R25" s="3"/>
      <c r="S25" s="3"/>
      <c r="T25" s="3"/>
      <c r="U25" s="3"/>
      <c r="V25" s="3"/>
      <c r="W25" s="3"/>
      <c r="X25" s="3"/>
      <c r="Y25" s="3"/>
    </row>
    <row r="26" spans="1:25" ht="16.5" x14ac:dyDescent="0.3">
      <c r="A26" s="113"/>
      <c r="B26" s="156"/>
      <c r="C26" s="156"/>
      <c r="D26" s="156"/>
      <c r="E26" s="216"/>
      <c r="F26" s="216"/>
      <c r="G26" s="216"/>
      <c r="H26" s="216"/>
      <c r="I26" s="216"/>
      <c r="J26" s="216"/>
      <c r="K26" s="3"/>
      <c r="L26" s="3"/>
      <c r="M26" s="3"/>
      <c r="N26" s="3"/>
      <c r="O26" s="3"/>
      <c r="P26" s="3"/>
      <c r="Q26" s="3"/>
      <c r="R26" s="3"/>
      <c r="S26" s="3"/>
      <c r="T26" s="3"/>
      <c r="U26" s="3"/>
      <c r="V26" s="3"/>
      <c r="W26" s="3"/>
      <c r="X26" s="3"/>
      <c r="Y26" s="3"/>
    </row>
    <row r="27" spans="1:25" ht="16.5" customHeight="1" x14ac:dyDescent="0.3">
      <c r="A27" s="113">
        <v>7</v>
      </c>
      <c r="B27" s="156" t="str">
        <f>IF('8. Seguimiento Cuatrimestral'!B27:B29="","",'8. Seguimiento Cuatrimestral'!B27:B29)</f>
        <v/>
      </c>
      <c r="C27" s="156" t="str">
        <f>IF('8. Seguimiento Cuatrimestral'!C27:C29="","",'8. Seguimiento Cuatrimestral'!C27:C29)</f>
        <v/>
      </c>
      <c r="D27" s="156" t="str">
        <f>IF('8. Seguimiento Cuatrimestral'!D27:D29="","",'8. Seguimiento Cuatrimestral'!D27:D29)</f>
        <v/>
      </c>
      <c r="E27" s="215">
        <f>'8. Seguimiento Cuatrimestral'!F27:F29</f>
        <v>0</v>
      </c>
      <c r="F27" s="215">
        <f>'8. Seguimiento Cuatrimestral'!K27:K29</f>
        <v>0</v>
      </c>
      <c r="G27" s="215">
        <f>'8. Seguimiento Cuatrimestral'!N27:N29</f>
        <v>0</v>
      </c>
      <c r="H27" s="215">
        <f>'8. Seguimiento Cuatrimestral'!S27:S29</f>
        <v>0</v>
      </c>
      <c r="I27" s="215">
        <f>'8. Seguimiento Cuatrimestral'!V27:V29</f>
        <v>0</v>
      </c>
      <c r="J27" s="215">
        <f>'8. Seguimiento Cuatrimestral'!AA27:AA29</f>
        <v>0</v>
      </c>
      <c r="K27" s="3"/>
      <c r="L27" s="3"/>
      <c r="M27" s="3"/>
      <c r="N27" s="3"/>
      <c r="O27" s="3"/>
      <c r="P27" s="3"/>
      <c r="Q27" s="3"/>
      <c r="R27" s="3"/>
      <c r="S27" s="3"/>
      <c r="T27" s="3"/>
      <c r="U27" s="3"/>
      <c r="V27" s="3"/>
      <c r="W27" s="3"/>
      <c r="X27" s="3"/>
      <c r="Y27" s="3"/>
    </row>
    <row r="28" spans="1:25" ht="16.5" x14ac:dyDescent="0.3">
      <c r="A28" s="113"/>
      <c r="B28" s="156"/>
      <c r="C28" s="156"/>
      <c r="D28" s="156"/>
      <c r="E28" s="216"/>
      <c r="F28" s="216"/>
      <c r="G28" s="216"/>
      <c r="H28" s="216"/>
      <c r="I28" s="216"/>
      <c r="J28" s="216"/>
      <c r="K28" s="3"/>
      <c r="L28" s="3"/>
      <c r="M28" s="3"/>
      <c r="N28" s="3"/>
      <c r="O28" s="3"/>
      <c r="P28" s="3"/>
      <c r="Q28" s="3"/>
      <c r="R28" s="3"/>
      <c r="S28" s="3"/>
      <c r="T28" s="3"/>
      <c r="U28" s="3"/>
      <c r="V28" s="3"/>
      <c r="W28" s="3"/>
      <c r="X28" s="3"/>
      <c r="Y28" s="3"/>
    </row>
    <row r="29" spans="1:25" ht="16.5" x14ac:dyDescent="0.3">
      <c r="A29" s="113"/>
      <c r="B29" s="156"/>
      <c r="C29" s="156"/>
      <c r="D29" s="156"/>
      <c r="E29" s="216"/>
      <c r="F29" s="216"/>
      <c r="G29" s="216"/>
      <c r="H29" s="216"/>
      <c r="I29" s="216"/>
      <c r="J29" s="216"/>
      <c r="K29" s="3"/>
      <c r="L29" s="3"/>
      <c r="M29" s="3"/>
      <c r="N29" s="3"/>
      <c r="O29" s="3"/>
      <c r="P29" s="3"/>
      <c r="Q29" s="3"/>
      <c r="R29" s="3"/>
      <c r="S29" s="3"/>
      <c r="T29" s="3"/>
      <c r="U29" s="3"/>
      <c r="V29" s="3"/>
      <c r="W29" s="3"/>
      <c r="X29" s="3"/>
      <c r="Y29" s="3"/>
    </row>
    <row r="30" spans="1:25" ht="16.5" customHeight="1" x14ac:dyDescent="0.3">
      <c r="A30" s="113">
        <v>8</v>
      </c>
      <c r="B30" s="156" t="str">
        <f>IF('8. Seguimiento Cuatrimestral'!B30:B32="","",'8. Seguimiento Cuatrimestral'!B30:B32)</f>
        <v/>
      </c>
      <c r="C30" s="156" t="str">
        <f>IF('8. Seguimiento Cuatrimestral'!C30:C32="","",'8. Seguimiento Cuatrimestral'!C30:C32)</f>
        <v/>
      </c>
      <c r="D30" s="156" t="str">
        <f>IF('8. Seguimiento Cuatrimestral'!D30:D32="","",'8. Seguimiento Cuatrimestral'!D30:D32)</f>
        <v/>
      </c>
      <c r="E30" s="215">
        <f>'8. Seguimiento Cuatrimestral'!F30:F32</f>
        <v>0</v>
      </c>
      <c r="F30" s="215">
        <f>'8. Seguimiento Cuatrimestral'!K30:K32</f>
        <v>0</v>
      </c>
      <c r="G30" s="215">
        <f>'8. Seguimiento Cuatrimestral'!N30:N32</f>
        <v>0</v>
      </c>
      <c r="H30" s="215">
        <f>'8. Seguimiento Cuatrimestral'!S30:S32</f>
        <v>0</v>
      </c>
      <c r="I30" s="215">
        <f>'8. Seguimiento Cuatrimestral'!V30:V32</f>
        <v>0</v>
      </c>
      <c r="J30" s="215">
        <f>'8. Seguimiento Cuatrimestral'!AA30:AA32</f>
        <v>0</v>
      </c>
      <c r="K30" s="3"/>
      <c r="L30" s="3"/>
      <c r="M30" s="3"/>
      <c r="N30" s="3"/>
      <c r="O30" s="3"/>
      <c r="P30" s="3"/>
      <c r="Q30" s="3"/>
      <c r="R30" s="3"/>
      <c r="S30" s="3"/>
      <c r="T30" s="3"/>
      <c r="U30" s="3"/>
      <c r="V30" s="3"/>
      <c r="W30" s="3"/>
      <c r="X30" s="3"/>
      <c r="Y30" s="3"/>
    </row>
    <row r="31" spans="1:25" ht="16.5" x14ac:dyDescent="0.3">
      <c r="A31" s="113"/>
      <c r="B31" s="156"/>
      <c r="C31" s="156"/>
      <c r="D31" s="156"/>
      <c r="E31" s="216"/>
      <c r="F31" s="216"/>
      <c r="G31" s="216"/>
      <c r="H31" s="216"/>
      <c r="I31" s="216"/>
      <c r="J31" s="216"/>
      <c r="K31" s="3"/>
      <c r="L31" s="3"/>
      <c r="M31" s="3"/>
      <c r="N31" s="3"/>
      <c r="O31" s="3"/>
      <c r="P31" s="3"/>
      <c r="Q31" s="3"/>
      <c r="R31" s="3"/>
      <c r="S31" s="3"/>
      <c r="T31" s="3"/>
      <c r="U31" s="3"/>
      <c r="V31" s="3"/>
      <c r="W31" s="3"/>
      <c r="X31" s="3"/>
      <c r="Y31" s="3"/>
    </row>
    <row r="32" spans="1:25" ht="16.5" x14ac:dyDescent="0.3">
      <c r="A32" s="113"/>
      <c r="B32" s="156"/>
      <c r="C32" s="156"/>
      <c r="D32" s="156"/>
      <c r="E32" s="216"/>
      <c r="F32" s="216"/>
      <c r="G32" s="216"/>
      <c r="H32" s="216"/>
      <c r="I32" s="216"/>
      <c r="J32" s="216"/>
      <c r="K32" s="3"/>
      <c r="L32" s="3"/>
      <c r="M32" s="3"/>
      <c r="N32" s="3"/>
      <c r="O32" s="3"/>
      <c r="P32" s="3"/>
      <c r="Q32" s="3"/>
      <c r="R32" s="3"/>
      <c r="S32" s="3"/>
      <c r="T32" s="3"/>
      <c r="U32" s="3"/>
      <c r="V32" s="3"/>
      <c r="W32" s="3"/>
      <c r="X32" s="3"/>
      <c r="Y32" s="3"/>
    </row>
    <row r="33" spans="1:25" ht="16.5" customHeight="1" x14ac:dyDescent="0.3">
      <c r="A33" s="113">
        <v>9</v>
      </c>
      <c r="B33" s="156" t="str">
        <f>IF('8. Seguimiento Cuatrimestral'!B33:B35="","",'8. Seguimiento Cuatrimestral'!B33:B35)</f>
        <v/>
      </c>
      <c r="C33" s="156" t="str">
        <f>IF('8. Seguimiento Cuatrimestral'!C33:C35="","",'8. Seguimiento Cuatrimestral'!C33:C35)</f>
        <v/>
      </c>
      <c r="D33" s="156" t="str">
        <f>IF('8. Seguimiento Cuatrimestral'!D33:D35="","",'8. Seguimiento Cuatrimestral'!D33:D35)</f>
        <v/>
      </c>
      <c r="E33" s="215">
        <f>'8. Seguimiento Cuatrimestral'!F33:F35</f>
        <v>0</v>
      </c>
      <c r="F33" s="215">
        <f>'8. Seguimiento Cuatrimestral'!K33:K35</f>
        <v>0</v>
      </c>
      <c r="G33" s="215">
        <f>'8. Seguimiento Cuatrimestral'!N33:N35</f>
        <v>0</v>
      </c>
      <c r="H33" s="215">
        <f>'8. Seguimiento Cuatrimestral'!S33:S35</f>
        <v>0</v>
      </c>
      <c r="I33" s="215">
        <f>'8. Seguimiento Cuatrimestral'!V33:V35</f>
        <v>0</v>
      </c>
      <c r="J33" s="215">
        <f>'8. Seguimiento Cuatrimestral'!AA33:AA35</f>
        <v>0</v>
      </c>
      <c r="K33" s="3"/>
      <c r="L33" s="3"/>
      <c r="M33" s="3"/>
      <c r="N33" s="3"/>
      <c r="O33" s="3"/>
      <c r="P33" s="3"/>
      <c r="Q33" s="3"/>
      <c r="R33" s="3"/>
      <c r="S33" s="3"/>
      <c r="T33" s="3"/>
      <c r="U33" s="3"/>
      <c r="V33" s="3"/>
      <c r="W33" s="3"/>
      <c r="X33" s="3"/>
      <c r="Y33" s="3"/>
    </row>
    <row r="34" spans="1:25" ht="16.5" x14ac:dyDescent="0.3">
      <c r="A34" s="113"/>
      <c r="B34" s="156"/>
      <c r="C34" s="156"/>
      <c r="D34" s="156"/>
      <c r="E34" s="216"/>
      <c r="F34" s="216"/>
      <c r="G34" s="216"/>
      <c r="H34" s="216"/>
      <c r="I34" s="216"/>
      <c r="J34" s="216"/>
      <c r="K34" s="3"/>
      <c r="L34" s="3"/>
      <c r="M34" s="3"/>
      <c r="N34" s="3"/>
      <c r="O34" s="3"/>
      <c r="P34" s="3"/>
      <c r="Q34" s="3"/>
      <c r="R34" s="3"/>
      <c r="S34" s="3"/>
      <c r="T34" s="3"/>
      <c r="U34" s="3"/>
      <c r="V34" s="3"/>
      <c r="W34" s="3"/>
      <c r="X34" s="3"/>
      <c r="Y34" s="3"/>
    </row>
    <row r="35" spans="1:25" ht="16.5" x14ac:dyDescent="0.3">
      <c r="A35" s="113"/>
      <c r="B35" s="156"/>
      <c r="C35" s="156"/>
      <c r="D35" s="156"/>
      <c r="E35" s="216"/>
      <c r="F35" s="216"/>
      <c r="G35" s="216"/>
      <c r="H35" s="216"/>
      <c r="I35" s="216"/>
      <c r="J35" s="216"/>
      <c r="K35" s="3"/>
      <c r="L35" s="3"/>
      <c r="M35" s="3"/>
      <c r="N35" s="3"/>
      <c r="O35" s="3"/>
      <c r="P35" s="3"/>
      <c r="Q35" s="3"/>
      <c r="R35" s="3"/>
      <c r="S35" s="3"/>
      <c r="T35" s="3"/>
      <c r="U35" s="3"/>
      <c r="V35" s="3"/>
      <c r="W35" s="3"/>
      <c r="X35" s="3"/>
      <c r="Y35" s="3"/>
    </row>
    <row r="36" spans="1:25" ht="16.5" customHeight="1" x14ac:dyDescent="0.3">
      <c r="A36" s="113">
        <v>10</v>
      </c>
      <c r="B36" s="156" t="str">
        <f>IF('8. Seguimiento Cuatrimestral'!B36:B38="","",'8. Seguimiento Cuatrimestral'!B36:B38)</f>
        <v/>
      </c>
      <c r="C36" s="156" t="str">
        <f>IF('8. Seguimiento Cuatrimestral'!C36:C38="","",'8. Seguimiento Cuatrimestral'!C36:C38)</f>
        <v/>
      </c>
      <c r="D36" s="156" t="str">
        <f>IF('8. Seguimiento Cuatrimestral'!D36:D38="","",'8. Seguimiento Cuatrimestral'!D36:D38)</f>
        <v/>
      </c>
      <c r="E36" s="215">
        <f>'8. Seguimiento Cuatrimestral'!F36:F38</f>
        <v>0</v>
      </c>
      <c r="F36" s="215">
        <f>'8. Seguimiento Cuatrimestral'!K36:K38</f>
        <v>0</v>
      </c>
      <c r="G36" s="215">
        <f>'8. Seguimiento Cuatrimestral'!N36:N38</f>
        <v>0</v>
      </c>
      <c r="H36" s="215">
        <f>'8. Seguimiento Cuatrimestral'!S36:S38</f>
        <v>0</v>
      </c>
      <c r="I36" s="215">
        <f>'8. Seguimiento Cuatrimestral'!V36:V38</f>
        <v>0</v>
      </c>
      <c r="J36" s="215">
        <f>'8. Seguimiento Cuatrimestral'!AA36:AA38</f>
        <v>0</v>
      </c>
      <c r="K36" s="3"/>
      <c r="L36" s="3"/>
      <c r="M36" s="3"/>
      <c r="N36" s="3"/>
      <c r="O36" s="3"/>
      <c r="P36" s="3"/>
      <c r="Q36" s="3"/>
      <c r="R36" s="3"/>
      <c r="S36" s="3"/>
      <c r="T36" s="3"/>
      <c r="U36" s="3"/>
      <c r="V36" s="3"/>
      <c r="W36" s="3"/>
      <c r="X36" s="3"/>
      <c r="Y36" s="3"/>
    </row>
    <row r="37" spans="1:25" ht="16.5" x14ac:dyDescent="0.3">
      <c r="A37" s="113"/>
      <c r="B37" s="156"/>
      <c r="C37" s="156"/>
      <c r="D37" s="156"/>
      <c r="E37" s="216"/>
      <c r="F37" s="216"/>
      <c r="G37" s="216"/>
      <c r="H37" s="216"/>
      <c r="I37" s="216"/>
      <c r="J37" s="216"/>
      <c r="K37" s="3"/>
      <c r="L37" s="3"/>
      <c r="M37" s="3"/>
      <c r="N37" s="3"/>
      <c r="O37" s="3"/>
      <c r="P37" s="3"/>
      <c r="Q37" s="3"/>
      <c r="R37" s="3"/>
      <c r="S37" s="3"/>
      <c r="T37" s="3"/>
      <c r="U37" s="3"/>
      <c r="V37" s="3"/>
      <c r="W37" s="3"/>
      <c r="X37" s="3"/>
      <c r="Y37" s="3"/>
    </row>
    <row r="38" spans="1:25" ht="16.5" x14ac:dyDescent="0.3">
      <c r="A38" s="113"/>
      <c r="B38" s="156"/>
      <c r="C38" s="156"/>
      <c r="D38" s="156"/>
      <c r="E38" s="216"/>
      <c r="F38" s="216"/>
      <c r="G38" s="216"/>
      <c r="H38" s="216"/>
      <c r="I38" s="216"/>
      <c r="J38" s="216"/>
      <c r="K38" s="3"/>
      <c r="L38" s="3"/>
      <c r="M38" s="3"/>
      <c r="N38" s="3"/>
      <c r="O38" s="3"/>
      <c r="P38" s="3"/>
      <c r="Q38" s="3"/>
      <c r="R38" s="3"/>
      <c r="S38" s="3"/>
      <c r="T38" s="3"/>
      <c r="U38" s="3"/>
      <c r="V38" s="3"/>
      <c r="W38" s="3"/>
      <c r="X38" s="3"/>
      <c r="Y38" s="3"/>
    </row>
    <row r="39" spans="1:25" ht="16.5" customHeight="1" x14ac:dyDescent="0.3">
      <c r="A39" s="113">
        <v>11</v>
      </c>
      <c r="B39" s="156" t="str">
        <f>IF('8. Seguimiento Cuatrimestral'!B39:B41="","",'8. Seguimiento Cuatrimestral'!B39:B41)</f>
        <v/>
      </c>
      <c r="C39" s="156" t="str">
        <f>IF('8. Seguimiento Cuatrimestral'!C39:C41="","",'8. Seguimiento Cuatrimestral'!C39:C41)</f>
        <v/>
      </c>
      <c r="D39" s="156" t="str">
        <f>IF('8. Seguimiento Cuatrimestral'!D39:D41="","",'8. Seguimiento Cuatrimestral'!D39:D41)</f>
        <v/>
      </c>
      <c r="E39" s="215">
        <f>'8. Seguimiento Cuatrimestral'!F39:F41</f>
        <v>0</v>
      </c>
      <c r="F39" s="215">
        <f>'8. Seguimiento Cuatrimestral'!K39:K41</f>
        <v>0</v>
      </c>
      <c r="G39" s="215">
        <f>'8. Seguimiento Cuatrimestral'!N39:N41</f>
        <v>0</v>
      </c>
      <c r="H39" s="215">
        <f>'8. Seguimiento Cuatrimestral'!S39:S41</f>
        <v>0</v>
      </c>
      <c r="I39" s="215">
        <f>'8. Seguimiento Cuatrimestral'!V39:V41</f>
        <v>0</v>
      </c>
      <c r="J39" s="215">
        <f>'8. Seguimiento Cuatrimestral'!AA39:AA41</f>
        <v>0</v>
      </c>
      <c r="K39" s="3"/>
      <c r="L39" s="3"/>
      <c r="M39" s="3"/>
      <c r="N39" s="3"/>
      <c r="O39" s="3"/>
      <c r="P39" s="3"/>
      <c r="Q39" s="3"/>
      <c r="R39" s="3"/>
      <c r="S39" s="3"/>
      <c r="T39" s="3"/>
      <c r="U39" s="3"/>
      <c r="V39" s="3"/>
      <c r="W39" s="3"/>
      <c r="X39" s="3"/>
      <c r="Y39" s="3"/>
    </row>
    <row r="40" spans="1:25" ht="16.5" x14ac:dyDescent="0.3">
      <c r="A40" s="113"/>
      <c r="B40" s="156"/>
      <c r="C40" s="156"/>
      <c r="D40" s="156"/>
      <c r="E40" s="216"/>
      <c r="F40" s="216"/>
      <c r="G40" s="216"/>
      <c r="H40" s="216"/>
      <c r="I40" s="216"/>
      <c r="J40" s="216"/>
      <c r="K40" s="3"/>
      <c r="L40" s="3"/>
      <c r="M40" s="3"/>
      <c r="N40" s="3"/>
      <c r="O40" s="3"/>
      <c r="P40" s="3"/>
      <c r="Q40" s="3"/>
      <c r="R40" s="3"/>
      <c r="S40" s="3"/>
      <c r="T40" s="3"/>
      <c r="U40" s="3"/>
      <c r="V40" s="3"/>
      <c r="W40" s="3"/>
      <c r="X40" s="3"/>
      <c r="Y40" s="3"/>
    </row>
    <row r="41" spans="1:25" ht="16.5" x14ac:dyDescent="0.3">
      <c r="A41" s="113"/>
      <c r="B41" s="156"/>
      <c r="C41" s="156"/>
      <c r="D41" s="156"/>
      <c r="E41" s="216"/>
      <c r="F41" s="216"/>
      <c r="G41" s="216"/>
      <c r="H41" s="216"/>
      <c r="I41" s="216"/>
      <c r="J41" s="216"/>
      <c r="K41" s="3"/>
      <c r="L41" s="3"/>
      <c r="M41" s="3"/>
      <c r="N41" s="3"/>
      <c r="O41" s="3"/>
      <c r="P41" s="3"/>
      <c r="Q41" s="3"/>
      <c r="R41" s="3"/>
      <c r="S41" s="3"/>
      <c r="T41" s="3"/>
      <c r="U41" s="3"/>
      <c r="V41" s="3"/>
      <c r="W41" s="3"/>
      <c r="X41" s="3"/>
      <c r="Y41" s="3"/>
    </row>
    <row r="42" spans="1:25" ht="16.5" customHeight="1" x14ac:dyDescent="0.3">
      <c r="A42" s="113">
        <v>12</v>
      </c>
      <c r="B42" s="156" t="str">
        <f>IF('8. Seguimiento Cuatrimestral'!B42:B44="","",'8. Seguimiento Cuatrimestral'!B42:B44)</f>
        <v/>
      </c>
      <c r="C42" s="156" t="str">
        <f>IF('8. Seguimiento Cuatrimestral'!C42:C44="","",'8. Seguimiento Cuatrimestral'!C42:C44)</f>
        <v/>
      </c>
      <c r="D42" s="156" t="str">
        <f>IF('8. Seguimiento Cuatrimestral'!D42:D44="","",'8. Seguimiento Cuatrimestral'!D42:D44)</f>
        <v/>
      </c>
      <c r="E42" s="215">
        <f>'8. Seguimiento Cuatrimestral'!F42:F44</f>
        <v>0</v>
      </c>
      <c r="F42" s="215">
        <f>'8. Seguimiento Cuatrimestral'!K42:K44</f>
        <v>0</v>
      </c>
      <c r="G42" s="215">
        <f>'8. Seguimiento Cuatrimestral'!N42:N44</f>
        <v>0</v>
      </c>
      <c r="H42" s="215">
        <f>'8. Seguimiento Cuatrimestral'!S42:S44</f>
        <v>0</v>
      </c>
      <c r="I42" s="215">
        <f>'8. Seguimiento Cuatrimestral'!V42:V44</f>
        <v>0</v>
      </c>
      <c r="J42" s="215">
        <f>'8. Seguimiento Cuatrimestral'!AA42:AA44</f>
        <v>0</v>
      </c>
      <c r="K42" s="3"/>
      <c r="L42" s="3"/>
      <c r="M42" s="3"/>
      <c r="N42" s="3"/>
      <c r="O42" s="3"/>
      <c r="P42" s="3"/>
      <c r="Q42" s="3"/>
      <c r="R42" s="3"/>
      <c r="S42" s="3"/>
      <c r="T42" s="3"/>
      <c r="U42" s="3"/>
      <c r="V42" s="3"/>
      <c r="W42" s="3"/>
      <c r="X42" s="3"/>
      <c r="Y42" s="3"/>
    </row>
    <row r="43" spans="1:25" ht="16.5" x14ac:dyDescent="0.3">
      <c r="A43" s="113"/>
      <c r="B43" s="156"/>
      <c r="C43" s="156"/>
      <c r="D43" s="156"/>
      <c r="E43" s="216"/>
      <c r="F43" s="216"/>
      <c r="G43" s="216"/>
      <c r="H43" s="216"/>
      <c r="I43" s="216"/>
      <c r="J43" s="216"/>
      <c r="K43" s="3"/>
      <c r="L43" s="3"/>
      <c r="M43" s="3"/>
      <c r="N43" s="3"/>
      <c r="O43" s="3"/>
      <c r="P43" s="3"/>
      <c r="Q43" s="3"/>
      <c r="R43" s="3"/>
      <c r="S43" s="3"/>
      <c r="T43" s="3"/>
      <c r="U43" s="3"/>
      <c r="V43" s="3"/>
      <c r="W43" s="3"/>
      <c r="X43" s="3"/>
      <c r="Y43" s="3"/>
    </row>
    <row r="44" spans="1:25" ht="16.5" x14ac:dyDescent="0.3">
      <c r="A44" s="113"/>
      <c r="B44" s="156"/>
      <c r="C44" s="156"/>
      <c r="D44" s="156"/>
      <c r="E44" s="216"/>
      <c r="F44" s="216"/>
      <c r="G44" s="216"/>
      <c r="H44" s="216"/>
      <c r="I44" s="216"/>
      <c r="J44" s="216"/>
      <c r="K44" s="3"/>
      <c r="L44" s="3"/>
      <c r="M44" s="3"/>
      <c r="N44" s="3"/>
      <c r="O44" s="3"/>
      <c r="P44" s="3"/>
      <c r="Q44" s="3"/>
      <c r="R44" s="3"/>
      <c r="S44" s="3"/>
      <c r="T44" s="3"/>
      <c r="U44" s="3"/>
      <c r="V44" s="3"/>
      <c r="W44" s="3"/>
      <c r="X44" s="3"/>
      <c r="Y44" s="3"/>
    </row>
    <row r="45" spans="1:25" ht="16.5" customHeight="1" x14ac:dyDescent="0.3">
      <c r="A45" s="113">
        <v>13</v>
      </c>
      <c r="B45" s="156" t="str">
        <f>IF('8. Seguimiento Cuatrimestral'!B45:B47="","",'8. Seguimiento Cuatrimestral'!B45:B47)</f>
        <v/>
      </c>
      <c r="C45" s="156" t="str">
        <f>IF('8. Seguimiento Cuatrimestral'!C45:C47="","",'8. Seguimiento Cuatrimestral'!C45:C47)</f>
        <v/>
      </c>
      <c r="D45" s="156" t="str">
        <f>IF('8. Seguimiento Cuatrimestral'!D45:D47="","",'8. Seguimiento Cuatrimestral'!D45:D47)</f>
        <v/>
      </c>
      <c r="E45" s="215">
        <f>'8. Seguimiento Cuatrimestral'!F45:F47</f>
        <v>0</v>
      </c>
      <c r="F45" s="215">
        <f>'8. Seguimiento Cuatrimestral'!K45:K47</f>
        <v>0</v>
      </c>
      <c r="G45" s="215">
        <f>'8. Seguimiento Cuatrimestral'!N45:N47</f>
        <v>0</v>
      </c>
      <c r="H45" s="215">
        <f>'8. Seguimiento Cuatrimestral'!S45:S47</f>
        <v>0</v>
      </c>
      <c r="I45" s="215">
        <f>'8. Seguimiento Cuatrimestral'!V45:V47</f>
        <v>0</v>
      </c>
      <c r="J45" s="215">
        <f>'8. Seguimiento Cuatrimestral'!AA45:AA47</f>
        <v>0</v>
      </c>
      <c r="K45" s="3"/>
      <c r="L45" s="3"/>
      <c r="M45" s="3"/>
      <c r="N45" s="3"/>
      <c r="O45" s="3"/>
      <c r="P45" s="3"/>
      <c r="Q45" s="3"/>
      <c r="R45" s="3"/>
      <c r="S45" s="3"/>
      <c r="T45" s="3"/>
      <c r="U45" s="3"/>
      <c r="V45" s="3"/>
      <c r="W45" s="3"/>
      <c r="X45" s="3"/>
      <c r="Y45" s="3"/>
    </row>
    <row r="46" spans="1:25" ht="16.5" x14ac:dyDescent="0.3">
      <c r="A46" s="113"/>
      <c r="B46" s="156"/>
      <c r="C46" s="156"/>
      <c r="D46" s="156"/>
      <c r="E46" s="216"/>
      <c r="F46" s="216"/>
      <c r="G46" s="216"/>
      <c r="H46" s="216"/>
      <c r="I46" s="216"/>
      <c r="J46" s="216"/>
      <c r="K46" s="3"/>
      <c r="L46" s="3"/>
      <c r="M46" s="3"/>
      <c r="N46" s="3"/>
      <c r="O46" s="3"/>
      <c r="P46" s="3"/>
      <c r="Q46" s="3"/>
      <c r="R46" s="3"/>
      <c r="S46" s="3"/>
      <c r="T46" s="3"/>
      <c r="U46" s="3"/>
      <c r="V46" s="3"/>
      <c r="W46" s="3"/>
      <c r="X46" s="3"/>
      <c r="Y46" s="3"/>
    </row>
    <row r="47" spans="1:25" ht="16.5" x14ac:dyDescent="0.3">
      <c r="A47" s="113"/>
      <c r="B47" s="156"/>
      <c r="C47" s="156"/>
      <c r="D47" s="156"/>
      <c r="E47" s="216"/>
      <c r="F47" s="216"/>
      <c r="G47" s="216"/>
      <c r="H47" s="216"/>
      <c r="I47" s="216"/>
      <c r="J47" s="216"/>
      <c r="K47" s="3"/>
      <c r="L47" s="3"/>
      <c r="M47" s="3"/>
      <c r="N47" s="3"/>
      <c r="O47" s="3"/>
      <c r="P47" s="3"/>
      <c r="Q47" s="3"/>
      <c r="R47" s="3"/>
      <c r="S47" s="3"/>
      <c r="T47" s="3"/>
      <c r="U47" s="3"/>
      <c r="V47" s="3"/>
      <c r="W47" s="3"/>
      <c r="X47" s="3"/>
      <c r="Y47" s="3"/>
    </row>
    <row r="48" spans="1:25" ht="16.5" customHeight="1" x14ac:dyDescent="0.3">
      <c r="A48" s="113">
        <v>14</v>
      </c>
      <c r="B48" s="156" t="str">
        <f>IF('8. Seguimiento Cuatrimestral'!B48:B50="","",'8. Seguimiento Cuatrimestral'!B48:B50)</f>
        <v/>
      </c>
      <c r="C48" s="156" t="str">
        <f>IF('8. Seguimiento Cuatrimestral'!C48:C50="","",'8. Seguimiento Cuatrimestral'!C48:C50)</f>
        <v/>
      </c>
      <c r="D48" s="156" t="str">
        <f>IF('8. Seguimiento Cuatrimestral'!D48:D50="","",'8. Seguimiento Cuatrimestral'!D48:D50)</f>
        <v/>
      </c>
      <c r="E48" s="215">
        <f>'8. Seguimiento Cuatrimestral'!F48:F50</f>
        <v>0</v>
      </c>
      <c r="F48" s="215">
        <f>'8. Seguimiento Cuatrimestral'!K48:K50</f>
        <v>0</v>
      </c>
      <c r="G48" s="215">
        <f>'8. Seguimiento Cuatrimestral'!N48:N50</f>
        <v>0</v>
      </c>
      <c r="H48" s="215">
        <f>'8. Seguimiento Cuatrimestral'!S48:S50</f>
        <v>0</v>
      </c>
      <c r="I48" s="215">
        <f>'8. Seguimiento Cuatrimestral'!V48:V50</f>
        <v>0</v>
      </c>
      <c r="J48" s="215">
        <f>'8. Seguimiento Cuatrimestral'!AA48:AA50</f>
        <v>0</v>
      </c>
      <c r="K48" s="3"/>
      <c r="L48" s="3"/>
      <c r="M48" s="3"/>
      <c r="N48" s="3"/>
      <c r="O48" s="3"/>
      <c r="P48" s="3"/>
      <c r="Q48" s="3"/>
      <c r="R48" s="3"/>
      <c r="S48" s="3"/>
      <c r="T48" s="3"/>
      <c r="U48" s="3"/>
      <c r="V48" s="3"/>
      <c r="W48" s="3"/>
      <c r="X48" s="3"/>
      <c r="Y48" s="3"/>
    </row>
    <row r="49" spans="1:25" ht="16.5" x14ac:dyDescent="0.3">
      <c r="A49" s="113"/>
      <c r="B49" s="156"/>
      <c r="C49" s="156"/>
      <c r="D49" s="156"/>
      <c r="E49" s="216"/>
      <c r="F49" s="216"/>
      <c r="G49" s="216"/>
      <c r="H49" s="216"/>
      <c r="I49" s="216"/>
      <c r="J49" s="216"/>
      <c r="K49" s="3"/>
      <c r="L49" s="3"/>
      <c r="M49" s="3"/>
      <c r="N49" s="3"/>
      <c r="O49" s="3"/>
      <c r="P49" s="3"/>
      <c r="Q49" s="3"/>
      <c r="R49" s="3"/>
      <c r="S49" s="3"/>
      <c r="T49" s="3"/>
      <c r="U49" s="3"/>
      <c r="V49" s="3"/>
      <c r="W49" s="3"/>
      <c r="X49" s="3"/>
      <c r="Y49" s="3"/>
    </row>
    <row r="50" spans="1:25" ht="16.5" x14ac:dyDescent="0.3">
      <c r="A50" s="113"/>
      <c r="B50" s="156"/>
      <c r="C50" s="156"/>
      <c r="D50" s="156"/>
      <c r="E50" s="216"/>
      <c r="F50" s="216"/>
      <c r="G50" s="216"/>
      <c r="H50" s="216"/>
      <c r="I50" s="216"/>
      <c r="J50" s="216"/>
      <c r="K50" s="3"/>
      <c r="L50" s="3"/>
      <c r="M50" s="3"/>
      <c r="N50" s="3"/>
      <c r="O50" s="3"/>
      <c r="P50" s="3"/>
      <c r="Q50" s="3"/>
      <c r="R50" s="3"/>
      <c r="S50" s="3"/>
      <c r="T50" s="3"/>
      <c r="U50" s="3"/>
      <c r="V50" s="3"/>
      <c r="W50" s="3"/>
      <c r="X50" s="3"/>
      <c r="Y50" s="3"/>
    </row>
    <row r="51" spans="1:25" ht="16.5" customHeight="1" x14ac:dyDescent="0.3">
      <c r="A51" s="113">
        <v>15</v>
      </c>
      <c r="B51" s="156" t="str">
        <f>IF('8. Seguimiento Cuatrimestral'!B51:B53="","",'8. Seguimiento Cuatrimestral'!B51:B53)</f>
        <v/>
      </c>
      <c r="C51" s="156" t="str">
        <f>IF('8. Seguimiento Cuatrimestral'!C51:C53="","",'8. Seguimiento Cuatrimestral'!C51:C53)</f>
        <v/>
      </c>
      <c r="D51" s="156" t="str">
        <f>IF('8. Seguimiento Cuatrimestral'!D51:D53="","",'8. Seguimiento Cuatrimestral'!D51:D53)</f>
        <v/>
      </c>
      <c r="E51" s="215">
        <f>'8. Seguimiento Cuatrimestral'!F51:F53</f>
        <v>0</v>
      </c>
      <c r="F51" s="215">
        <f>'8. Seguimiento Cuatrimestral'!K51:K53</f>
        <v>0</v>
      </c>
      <c r="G51" s="215">
        <f>'8. Seguimiento Cuatrimestral'!N51:N53</f>
        <v>0</v>
      </c>
      <c r="H51" s="215">
        <f>'8. Seguimiento Cuatrimestral'!S51:S53</f>
        <v>0</v>
      </c>
      <c r="I51" s="215">
        <f>'8. Seguimiento Cuatrimestral'!V51:V53</f>
        <v>0</v>
      </c>
      <c r="J51" s="215">
        <f>'8. Seguimiento Cuatrimestral'!AA51:AA53</f>
        <v>0</v>
      </c>
      <c r="K51" s="3"/>
      <c r="L51" s="3"/>
      <c r="M51" s="3"/>
      <c r="N51" s="3"/>
      <c r="O51" s="3"/>
      <c r="P51" s="3"/>
      <c r="Q51" s="3"/>
      <c r="R51" s="3"/>
      <c r="S51" s="3"/>
      <c r="T51" s="3"/>
      <c r="U51" s="3"/>
      <c r="V51" s="3"/>
      <c r="W51" s="3"/>
      <c r="X51" s="3"/>
      <c r="Y51" s="3"/>
    </row>
    <row r="52" spans="1:25" ht="16.5" x14ac:dyDescent="0.3">
      <c r="A52" s="113"/>
      <c r="B52" s="156"/>
      <c r="C52" s="156"/>
      <c r="D52" s="156"/>
      <c r="E52" s="216"/>
      <c r="F52" s="216"/>
      <c r="G52" s="216"/>
      <c r="H52" s="216"/>
      <c r="I52" s="216"/>
      <c r="J52" s="216"/>
      <c r="K52" s="3"/>
      <c r="L52" s="3"/>
      <c r="M52" s="3"/>
      <c r="N52" s="3"/>
      <c r="O52" s="3"/>
      <c r="P52" s="3"/>
      <c r="Q52" s="3"/>
      <c r="R52" s="3"/>
      <c r="S52" s="3"/>
      <c r="T52" s="3"/>
      <c r="U52" s="3"/>
      <c r="V52" s="3"/>
      <c r="W52" s="3"/>
      <c r="X52" s="3"/>
      <c r="Y52" s="3"/>
    </row>
    <row r="53" spans="1:25" ht="16.5" x14ac:dyDescent="0.3">
      <c r="A53" s="113"/>
      <c r="B53" s="156"/>
      <c r="C53" s="156"/>
      <c r="D53" s="156"/>
      <c r="E53" s="216"/>
      <c r="F53" s="216"/>
      <c r="G53" s="216"/>
      <c r="H53" s="216"/>
      <c r="I53" s="216"/>
      <c r="J53" s="216"/>
      <c r="K53" s="3"/>
      <c r="L53" s="3"/>
      <c r="M53" s="3"/>
      <c r="N53" s="3"/>
      <c r="O53" s="3"/>
      <c r="P53" s="3"/>
      <c r="Q53" s="3"/>
      <c r="R53" s="3"/>
      <c r="S53" s="3"/>
      <c r="T53" s="3"/>
      <c r="U53" s="3"/>
      <c r="V53" s="3"/>
      <c r="W53" s="3"/>
      <c r="X53" s="3"/>
      <c r="Y53" s="3"/>
    </row>
    <row r="54" spans="1:25" ht="16.5" customHeight="1" x14ac:dyDescent="0.3">
      <c r="A54" s="113">
        <v>16</v>
      </c>
      <c r="B54" s="156" t="str">
        <f>IF('8. Seguimiento Cuatrimestral'!B54:B56="","",'8. Seguimiento Cuatrimestral'!B54:B56)</f>
        <v/>
      </c>
      <c r="C54" s="156" t="str">
        <f>IF('8. Seguimiento Cuatrimestral'!C54:C56="","",'8. Seguimiento Cuatrimestral'!C54:C56)</f>
        <v/>
      </c>
      <c r="D54" s="156" t="str">
        <f>IF('8. Seguimiento Cuatrimestral'!D54:D56="","",'8. Seguimiento Cuatrimestral'!D54:D56)</f>
        <v/>
      </c>
      <c r="E54" s="215">
        <f>'8. Seguimiento Cuatrimestral'!F54:F56</f>
        <v>0</v>
      </c>
      <c r="F54" s="215">
        <f>'8. Seguimiento Cuatrimestral'!K54:K56</f>
        <v>0</v>
      </c>
      <c r="G54" s="215">
        <f>'8. Seguimiento Cuatrimestral'!N54:N56</f>
        <v>0</v>
      </c>
      <c r="H54" s="215">
        <f>'8. Seguimiento Cuatrimestral'!S54:S56</f>
        <v>0</v>
      </c>
      <c r="I54" s="215">
        <f>'8. Seguimiento Cuatrimestral'!V54:V56</f>
        <v>0</v>
      </c>
      <c r="J54" s="215">
        <f>'8. Seguimiento Cuatrimestral'!AA54:AA56</f>
        <v>0</v>
      </c>
      <c r="K54" s="3"/>
      <c r="L54" s="3"/>
      <c r="M54" s="3"/>
      <c r="N54" s="3"/>
      <c r="O54" s="3"/>
      <c r="P54" s="3"/>
      <c r="Q54" s="3"/>
      <c r="R54" s="3"/>
      <c r="S54" s="3"/>
      <c r="T54" s="3"/>
      <c r="U54" s="3"/>
      <c r="V54" s="3"/>
      <c r="W54" s="3"/>
      <c r="X54" s="3"/>
      <c r="Y54" s="3"/>
    </row>
    <row r="55" spans="1:25" ht="16.5" x14ac:dyDescent="0.3">
      <c r="A55" s="113"/>
      <c r="B55" s="156"/>
      <c r="C55" s="156"/>
      <c r="D55" s="156"/>
      <c r="E55" s="216"/>
      <c r="F55" s="216"/>
      <c r="G55" s="216"/>
      <c r="H55" s="216"/>
      <c r="I55" s="216"/>
      <c r="J55" s="216"/>
      <c r="K55" s="3"/>
      <c r="L55" s="3"/>
      <c r="M55" s="3"/>
      <c r="N55" s="3"/>
      <c r="O55" s="3"/>
      <c r="P55" s="3"/>
      <c r="Q55" s="3"/>
      <c r="R55" s="3"/>
      <c r="S55" s="3"/>
      <c r="T55" s="3"/>
      <c r="U55" s="3"/>
      <c r="V55" s="3"/>
      <c r="W55" s="3"/>
      <c r="X55" s="3"/>
      <c r="Y55" s="3"/>
    </row>
    <row r="56" spans="1:25" ht="16.5" x14ac:dyDescent="0.3">
      <c r="A56" s="113"/>
      <c r="B56" s="156"/>
      <c r="C56" s="156"/>
      <c r="D56" s="156"/>
      <c r="E56" s="216"/>
      <c r="F56" s="216"/>
      <c r="G56" s="216"/>
      <c r="H56" s="216"/>
      <c r="I56" s="216"/>
      <c r="J56" s="216"/>
      <c r="K56" s="3"/>
      <c r="L56" s="3"/>
      <c r="M56" s="3"/>
      <c r="N56" s="3"/>
      <c r="O56" s="3"/>
      <c r="P56" s="3"/>
      <c r="Q56" s="3"/>
      <c r="R56" s="3"/>
      <c r="S56" s="3"/>
      <c r="T56" s="3"/>
      <c r="U56" s="3"/>
      <c r="V56" s="3"/>
      <c r="W56" s="3"/>
      <c r="X56" s="3"/>
      <c r="Y56" s="3"/>
    </row>
    <row r="57" spans="1:25" ht="16.5" customHeight="1" x14ac:dyDescent="0.3">
      <c r="A57" s="113">
        <v>17</v>
      </c>
      <c r="B57" s="156" t="str">
        <f>IF('8. Seguimiento Cuatrimestral'!B57:B59="","",'8. Seguimiento Cuatrimestral'!B57:B59)</f>
        <v/>
      </c>
      <c r="C57" s="156" t="str">
        <f>IF('8. Seguimiento Cuatrimestral'!C57:C59="","",'8. Seguimiento Cuatrimestral'!C57:C59)</f>
        <v/>
      </c>
      <c r="D57" s="156" t="str">
        <f>IF('8. Seguimiento Cuatrimestral'!D57:D59="","",'8. Seguimiento Cuatrimestral'!D57:D59)</f>
        <v/>
      </c>
      <c r="E57" s="215">
        <f>'8. Seguimiento Cuatrimestral'!F57:F59</f>
        <v>0</v>
      </c>
      <c r="F57" s="215">
        <f>'8. Seguimiento Cuatrimestral'!K57:K59</f>
        <v>0</v>
      </c>
      <c r="G57" s="215">
        <f>'8. Seguimiento Cuatrimestral'!N57:N59</f>
        <v>0</v>
      </c>
      <c r="H57" s="215">
        <f>'8. Seguimiento Cuatrimestral'!S57:S59</f>
        <v>0</v>
      </c>
      <c r="I57" s="215">
        <f>'8. Seguimiento Cuatrimestral'!V57:V59</f>
        <v>0</v>
      </c>
      <c r="J57" s="215">
        <f>'8. Seguimiento Cuatrimestral'!AA57:AA59</f>
        <v>0</v>
      </c>
      <c r="K57" s="3"/>
      <c r="L57" s="3"/>
      <c r="M57" s="3"/>
      <c r="N57" s="3"/>
      <c r="O57" s="3"/>
      <c r="P57" s="3"/>
      <c r="Q57" s="3"/>
      <c r="R57" s="3"/>
      <c r="S57" s="3"/>
      <c r="T57" s="3"/>
      <c r="U57" s="3"/>
      <c r="V57" s="3"/>
      <c r="W57" s="3"/>
      <c r="X57" s="3"/>
      <c r="Y57" s="3"/>
    </row>
    <row r="58" spans="1:25" ht="16.5" x14ac:dyDescent="0.3">
      <c r="A58" s="113"/>
      <c r="B58" s="156"/>
      <c r="C58" s="156"/>
      <c r="D58" s="156"/>
      <c r="E58" s="216"/>
      <c r="F58" s="216"/>
      <c r="G58" s="216"/>
      <c r="H58" s="216"/>
      <c r="I58" s="216"/>
      <c r="J58" s="216"/>
      <c r="K58" s="3"/>
      <c r="L58" s="3"/>
      <c r="M58" s="3"/>
      <c r="N58" s="3"/>
      <c r="O58" s="3"/>
      <c r="P58" s="3"/>
      <c r="Q58" s="3"/>
      <c r="R58" s="3"/>
      <c r="S58" s="3"/>
      <c r="T58" s="3"/>
      <c r="U58" s="3"/>
      <c r="V58" s="3"/>
      <c r="W58" s="3"/>
      <c r="X58" s="3"/>
      <c r="Y58" s="3"/>
    </row>
    <row r="59" spans="1:25" ht="16.5" x14ac:dyDescent="0.3">
      <c r="A59" s="113"/>
      <c r="B59" s="156"/>
      <c r="C59" s="156"/>
      <c r="D59" s="156"/>
      <c r="E59" s="216"/>
      <c r="F59" s="216"/>
      <c r="G59" s="216"/>
      <c r="H59" s="216"/>
      <c r="I59" s="216"/>
      <c r="J59" s="216"/>
      <c r="K59" s="3"/>
      <c r="L59" s="3"/>
      <c r="M59" s="3"/>
      <c r="N59" s="3"/>
      <c r="O59" s="3"/>
      <c r="P59" s="3"/>
      <c r="Q59" s="3"/>
      <c r="R59" s="3"/>
      <c r="S59" s="3"/>
      <c r="T59" s="3"/>
      <c r="U59" s="3"/>
      <c r="V59" s="3"/>
      <c r="W59" s="3"/>
      <c r="X59" s="3"/>
      <c r="Y59" s="3"/>
    </row>
    <row r="60" spans="1:25" ht="16.5" customHeight="1" x14ac:dyDescent="0.3">
      <c r="A60" s="113">
        <v>18</v>
      </c>
      <c r="B60" s="156" t="str">
        <f>IF('8. Seguimiento Cuatrimestral'!B60:B62="","",'8. Seguimiento Cuatrimestral'!B60:B62)</f>
        <v/>
      </c>
      <c r="C60" s="156" t="str">
        <f>IF('8. Seguimiento Cuatrimestral'!C60:C62="","",'8. Seguimiento Cuatrimestral'!C60:C62)</f>
        <v/>
      </c>
      <c r="D60" s="156" t="str">
        <f>IF('8. Seguimiento Cuatrimestral'!D60:D62="","",'8. Seguimiento Cuatrimestral'!D60:D62)</f>
        <v/>
      </c>
      <c r="E60" s="215">
        <f>'8. Seguimiento Cuatrimestral'!F60:F62</f>
        <v>0</v>
      </c>
      <c r="F60" s="215">
        <f>'8. Seguimiento Cuatrimestral'!K60:K62</f>
        <v>0</v>
      </c>
      <c r="G60" s="215">
        <f>'8. Seguimiento Cuatrimestral'!N60:N62</f>
        <v>0</v>
      </c>
      <c r="H60" s="215">
        <f>'8. Seguimiento Cuatrimestral'!S60:S62</f>
        <v>0</v>
      </c>
      <c r="I60" s="215">
        <f>'8. Seguimiento Cuatrimestral'!V60:V62</f>
        <v>0</v>
      </c>
      <c r="J60" s="215">
        <f>'8. Seguimiento Cuatrimestral'!AA60:AA62</f>
        <v>0</v>
      </c>
      <c r="K60" s="3"/>
      <c r="L60" s="3"/>
      <c r="M60" s="3"/>
      <c r="N60" s="3"/>
      <c r="O60" s="3"/>
      <c r="P60" s="3"/>
      <c r="Q60" s="3"/>
      <c r="R60" s="3"/>
      <c r="S60" s="3"/>
      <c r="T60" s="3"/>
      <c r="U60" s="3"/>
      <c r="V60" s="3"/>
      <c r="W60" s="3"/>
      <c r="X60" s="3"/>
      <c r="Y60" s="3"/>
    </row>
    <row r="61" spans="1:25" ht="16.5" x14ac:dyDescent="0.3">
      <c r="A61" s="113"/>
      <c r="B61" s="156"/>
      <c r="C61" s="156"/>
      <c r="D61" s="156"/>
      <c r="E61" s="216"/>
      <c r="F61" s="216"/>
      <c r="G61" s="216"/>
      <c r="H61" s="216"/>
      <c r="I61" s="216"/>
      <c r="J61" s="216"/>
      <c r="K61" s="3"/>
      <c r="L61" s="3"/>
      <c r="M61" s="3"/>
      <c r="N61" s="3"/>
      <c r="O61" s="3"/>
      <c r="P61" s="3"/>
      <c r="Q61" s="3"/>
      <c r="R61" s="3"/>
      <c r="S61" s="3"/>
      <c r="T61" s="3"/>
      <c r="U61" s="3"/>
      <c r="V61" s="3"/>
      <c r="W61" s="3"/>
      <c r="X61" s="3"/>
      <c r="Y61" s="3"/>
    </row>
    <row r="62" spans="1:25" ht="16.5" x14ac:dyDescent="0.3">
      <c r="A62" s="113"/>
      <c r="B62" s="156"/>
      <c r="C62" s="156"/>
      <c r="D62" s="156"/>
      <c r="E62" s="216"/>
      <c r="F62" s="216"/>
      <c r="G62" s="216"/>
      <c r="H62" s="216"/>
      <c r="I62" s="216"/>
      <c r="J62" s="216"/>
      <c r="K62" s="3"/>
      <c r="L62" s="3"/>
      <c r="M62" s="3"/>
      <c r="N62" s="3"/>
      <c r="O62" s="3"/>
      <c r="P62" s="3"/>
      <c r="Q62" s="3"/>
      <c r="R62" s="3"/>
      <c r="S62" s="3"/>
      <c r="T62" s="3"/>
      <c r="U62" s="3"/>
      <c r="V62" s="3"/>
      <c r="W62" s="3"/>
      <c r="X62" s="3"/>
      <c r="Y62" s="3"/>
    </row>
    <row r="63" spans="1:25" ht="16.5" customHeight="1" x14ac:dyDescent="0.3">
      <c r="A63" s="113">
        <v>19</v>
      </c>
      <c r="B63" s="156" t="str">
        <f>IF('8. Seguimiento Cuatrimestral'!B63:B65="","",'8. Seguimiento Cuatrimestral'!B63:B65)</f>
        <v/>
      </c>
      <c r="C63" s="156" t="str">
        <f>IF('8. Seguimiento Cuatrimestral'!C63:C65="","",'8. Seguimiento Cuatrimestral'!C63:C65)</f>
        <v/>
      </c>
      <c r="D63" s="156" t="str">
        <f>IF('8. Seguimiento Cuatrimestral'!D63:D65="","",'8. Seguimiento Cuatrimestral'!D63:D65)</f>
        <v/>
      </c>
      <c r="E63" s="215">
        <f>'8. Seguimiento Cuatrimestral'!F63:F65</f>
        <v>0</v>
      </c>
      <c r="F63" s="215">
        <f>'8. Seguimiento Cuatrimestral'!K63:K65</f>
        <v>0</v>
      </c>
      <c r="G63" s="215">
        <f>'8. Seguimiento Cuatrimestral'!N63:N65</f>
        <v>0</v>
      </c>
      <c r="H63" s="215">
        <f>'8. Seguimiento Cuatrimestral'!S63:S65</f>
        <v>0</v>
      </c>
      <c r="I63" s="215">
        <f>'8. Seguimiento Cuatrimestral'!V63:V65</f>
        <v>0</v>
      </c>
      <c r="J63" s="215">
        <f>'8. Seguimiento Cuatrimestral'!AA63:AA65</f>
        <v>0</v>
      </c>
      <c r="K63" s="3"/>
      <c r="L63" s="3"/>
      <c r="M63" s="3"/>
      <c r="N63" s="3"/>
      <c r="O63" s="3"/>
      <c r="P63" s="3"/>
      <c r="Q63" s="3"/>
      <c r="R63" s="3"/>
      <c r="S63" s="3"/>
      <c r="T63" s="3"/>
      <c r="U63" s="3"/>
      <c r="V63" s="3"/>
      <c r="W63" s="3"/>
      <c r="X63" s="3"/>
      <c r="Y63" s="3"/>
    </row>
    <row r="64" spans="1:25" ht="16.5" x14ac:dyDescent="0.3">
      <c r="A64" s="113"/>
      <c r="B64" s="156"/>
      <c r="C64" s="156"/>
      <c r="D64" s="156"/>
      <c r="E64" s="216"/>
      <c r="F64" s="216"/>
      <c r="G64" s="216"/>
      <c r="H64" s="216"/>
      <c r="I64" s="216"/>
      <c r="J64" s="216"/>
      <c r="K64" s="3"/>
      <c r="L64" s="3"/>
      <c r="M64" s="3"/>
      <c r="N64" s="3"/>
      <c r="O64" s="3"/>
      <c r="P64" s="3"/>
      <c r="Q64" s="3"/>
      <c r="R64" s="3"/>
      <c r="S64" s="3"/>
      <c r="T64" s="3"/>
      <c r="U64" s="3"/>
      <c r="V64" s="3"/>
      <c r="W64" s="3"/>
      <c r="X64" s="3"/>
      <c r="Y64" s="3"/>
    </row>
    <row r="65" spans="1:25" ht="16.5" x14ac:dyDescent="0.3">
      <c r="A65" s="113"/>
      <c r="B65" s="156"/>
      <c r="C65" s="156"/>
      <c r="D65" s="156"/>
      <c r="E65" s="216"/>
      <c r="F65" s="216"/>
      <c r="G65" s="216"/>
      <c r="H65" s="216"/>
      <c r="I65" s="216"/>
      <c r="J65" s="216"/>
      <c r="K65" s="3"/>
      <c r="L65" s="3"/>
      <c r="M65" s="3"/>
      <c r="N65" s="3"/>
      <c r="O65" s="3"/>
      <c r="P65" s="3"/>
      <c r="Q65" s="3"/>
      <c r="R65" s="3"/>
      <c r="S65" s="3"/>
      <c r="T65" s="3"/>
      <c r="U65" s="3"/>
      <c r="V65" s="3"/>
      <c r="W65" s="3"/>
      <c r="X65" s="3"/>
      <c r="Y65" s="3"/>
    </row>
    <row r="66" spans="1:25" ht="16.5" customHeight="1" x14ac:dyDescent="0.3">
      <c r="A66" s="113">
        <v>20</v>
      </c>
      <c r="B66" s="156" t="str">
        <f>IF('8. Seguimiento Cuatrimestral'!B66:B68="","",'8. Seguimiento Cuatrimestral'!B66:B68)</f>
        <v/>
      </c>
      <c r="C66" s="156" t="str">
        <f>IF('8. Seguimiento Cuatrimestral'!C66:C68="","",'8. Seguimiento Cuatrimestral'!C66:C68)</f>
        <v/>
      </c>
      <c r="D66" s="156" t="str">
        <f>IF('8. Seguimiento Cuatrimestral'!D66:D68="","",'8. Seguimiento Cuatrimestral'!D66:D68)</f>
        <v/>
      </c>
      <c r="E66" s="215">
        <f>'8. Seguimiento Cuatrimestral'!F66:F68</f>
        <v>0</v>
      </c>
      <c r="F66" s="215">
        <f>'8. Seguimiento Cuatrimestral'!K66:K68</f>
        <v>0</v>
      </c>
      <c r="G66" s="215">
        <f>'8. Seguimiento Cuatrimestral'!N66:N68</f>
        <v>0</v>
      </c>
      <c r="H66" s="215">
        <f>'8. Seguimiento Cuatrimestral'!S66:S68</f>
        <v>0</v>
      </c>
      <c r="I66" s="215">
        <f>'8. Seguimiento Cuatrimestral'!V66:V68</f>
        <v>0</v>
      </c>
      <c r="J66" s="215">
        <f>'8. Seguimiento Cuatrimestral'!AA66:AA68</f>
        <v>0</v>
      </c>
      <c r="K66" s="3"/>
      <c r="L66" s="3"/>
      <c r="M66" s="3"/>
      <c r="N66" s="3"/>
      <c r="O66" s="3"/>
      <c r="P66" s="3"/>
      <c r="Q66" s="3"/>
      <c r="R66" s="3"/>
      <c r="S66" s="3"/>
      <c r="T66" s="3"/>
      <c r="U66" s="3"/>
      <c r="V66" s="3"/>
      <c r="W66" s="3"/>
      <c r="X66" s="3"/>
      <c r="Y66" s="3"/>
    </row>
    <row r="67" spans="1:25" ht="16.5" x14ac:dyDescent="0.3">
      <c r="A67" s="113"/>
      <c r="B67" s="156"/>
      <c r="C67" s="156"/>
      <c r="D67" s="156"/>
      <c r="E67" s="216"/>
      <c r="F67" s="216"/>
      <c r="G67" s="216"/>
      <c r="H67" s="216"/>
      <c r="I67" s="216"/>
      <c r="J67" s="216"/>
    </row>
    <row r="68" spans="1:25" ht="16.5" x14ac:dyDescent="0.3">
      <c r="A68" s="113"/>
      <c r="B68" s="156"/>
      <c r="C68" s="156"/>
      <c r="D68" s="156"/>
      <c r="E68" s="217"/>
      <c r="F68" s="217"/>
      <c r="G68" s="217"/>
      <c r="H68" s="217"/>
      <c r="I68" s="217"/>
      <c r="J68" s="217"/>
    </row>
    <row r="69" spans="1:25" ht="23.25" customHeight="1" x14ac:dyDescent="0.3">
      <c r="A69" s="2"/>
      <c r="B69" s="218" t="s">
        <v>357</v>
      </c>
      <c r="C69" s="218"/>
      <c r="D69" s="218"/>
      <c r="E69" s="46">
        <f t="shared" ref="E69:J69" si="0">IFERROR(AVERAGE(E9:E68),"")</f>
        <v>0</v>
      </c>
      <c r="F69" s="46">
        <f t="shared" si="0"/>
        <v>0</v>
      </c>
      <c r="G69" s="46">
        <f t="shared" si="0"/>
        <v>0</v>
      </c>
      <c r="H69" s="46">
        <f t="shared" si="0"/>
        <v>0</v>
      </c>
      <c r="I69" s="46">
        <f t="shared" si="0"/>
        <v>0</v>
      </c>
      <c r="J69" s="46">
        <f t="shared" si="0"/>
        <v>0</v>
      </c>
    </row>
    <row r="70" spans="1:25" ht="23.25" customHeight="1" x14ac:dyDescent="0.3">
      <c r="B70" s="218" t="s">
        <v>355</v>
      </c>
      <c r="C70" s="218"/>
      <c r="D70" s="218"/>
      <c r="E70" s="47">
        <v>0.33333333333333337</v>
      </c>
      <c r="F70" s="47">
        <v>0.33333333333333337</v>
      </c>
      <c r="G70" s="47">
        <v>0.66666666666666596</v>
      </c>
      <c r="H70" s="47">
        <v>0.66666666666666596</v>
      </c>
      <c r="I70" s="47">
        <v>1</v>
      </c>
      <c r="J70" s="47">
        <v>1</v>
      </c>
    </row>
    <row r="71" spans="1:25" ht="23.25" customHeight="1" x14ac:dyDescent="0.3">
      <c r="B71" s="218" t="s">
        <v>356</v>
      </c>
      <c r="C71" s="218"/>
      <c r="D71" s="218"/>
      <c r="E71" s="46">
        <f>IFERROR(E69/E70,"")</f>
        <v>0</v>
      </c>
      <c r="F71" s="46">
        <f t="shared" ref="F71:J71" si="1">IFERROR(F69/F70,"")</f>
        <v>0</v>
      </c>
      <c r="G71" s="46">
        <f t="shared" si="1"/>
        <v>0</v>
      </c>
      <c r="H71" s="46">
        <f t="shared" si="1"/>
        <v>0</v>
      </c>
      <c r="I71" s="46">
        <f t="shared" si="1"/>
        <v>0</v>
      </c>
      <c r="J71" s="46">
        <f t="shared" si="1"/>
        <v>0</v>
      </c>
    </row>
    <row r="72" spans="1:25" ht="16.5" x14ac:dyDescent="0.3"/>
    <row r="73" spans="1:25" ht="16.5" x14ac:dyDescent="0.3"/>
    <row r="74" spans="1:25" ht="16.5" x14ac:dyDescent="0.3"/>
    <row r="75" spans="1:25" ht="16.5" x14ac:dyDescent="0.3"/>
    <row r="76" spans="1:25" ht="16.5" x14ac:dyDescent="0.3"/>
    <row r="77" spans="1:25" ht="16.5" x14ac:dyDescent="0.3"/>
    <row r="78" spans="1:25" ht="16.5" x14ac:dyDescent="0.3"/>
    <row r="79" spans="1:25" ht="16.5" x14ac:dyDescent="0.3"/>
  </sheetData>
  <sheetProtection algorithmName="SHA-512" hashValue="yeTACnkNPPt2qZoH86Cv1Kf0jYDAjRJq2Ngr2SYzNkvjyvZsNbzWwp3ndrf3X3PPW3skXQziAnUr5GS1qI0S/A==" saltValue="abef8kKD/uRL78Kg7QZxwQ==" spinCount="100000" sheet="1" objects="1" scenarios="1" formatColumns="0" formatRows="0"/>
  <mergeCells count="223">
    <mergeCell ref="B69:D69"/>
    <mergeCell ref="B70:D70"/>
    <mergeCell ref="B71:D71"/>
    <mergeCell ref="C1:H4"/>
    <mergeCell ref="I1:J1"/>
    <mergeCell ref="I2:J2"/>
    <mergeCell ref="I3:J3"/>
    <mergeCell ref="I4:J4"/>
    <mergeCell ref="I6:J6"/>
    <mergeCell ref="E7:E8"/>
    <mergeCell ref="F7:F8"/>
    <mergeCell ref="G7:G8"/>
    <mergeCell ref="H7:H8"/>
    <mergeCell ref="I7:I8"/>
    <mergeCell ref="J7:J8"/>
    <mergeCell ref="J66:J68"/>
    <mergeCell ref="H66:H68"/>
    <mergeCell ref="I66:I68"/>
    <mergeCell ref="G66:G68"/>
    <mergeCell ref="J60:J62"/>
    <mergeCell ref="H60:H62"/>
    <mergeCell ref="I60:I62"/>
    <mergeCell ref="G60:G62"/>
    <mergeCell ref="J54:J56"/>
    <mergeCell ref="A66:A68"/>
    <mergeCell ref="B66:B68"/>
    <mergeCell ref="C66:C68"/>
    <mergeCell ref="D66:D68"/>
    <mergeCell ref="E66:E68"/>
    <mergeCell ref="F66:F68"/>
    <mergeCell ref="I63:I65"/>
    <mergeCell ref="J63:J65"/>
    <mergeCell ref="H63:H65"/>
    <mergeCell ref="G63:G65"/>
    <mergeCell ref="F63:F65"/>
    <mergeCell ref="A63:A65"/>
    <mergeCell ref="B63:B65"/>
    <mergeCell ref="C63:C65"/>
    <mergeCell ref="D63:D65"/>
    <mergeCell ref="E63:E65"/>
    <mergeCell ref="A60:A62"/>
    <mergeCell ref="B60:B62"/>
    <mergeCell ref="C60:C62"/>
    <mergeCell ref="D60:D62"/>
    <mergeCell ref="E60:E62"/>
    <mergeCell ref="F60:F62"/>
    <mergeCell ref="I57:I59"/>
    <mergeCell ref="J57:J59"/>
    <mergeCell ref="H57:H59"/>
    <mergeCell ref="G57:G59"/>
    <mergeCell ref="F57:F59"/>
    <mergeCell ref="A57:A59"/>
    <mergeCell ref="B57:B59"/>
    <mergeCell ref="C57:C59"/>
    <mergeCell ref="D57:D59"/>
    <mergeCell ref="E57:E59"/>
    <mergeCell ref="H54:H56"/>
    <mergeCell ref="I54:I56"/>
    <mergeCell ref="G54:G56"/>
    <mergeCell ref="A54:A56"/>
    <mergeCell ref="B54:B56"/>
    <mergeCell ref="C54:C56"/>
    <mergeCell ref="D54:D56"/>
    <mergeCell ref="E54:E56"/>
    <mergeCell ref="F54:F56"/>
    <mergeCell ref="I51:I53"/>
    <mergeCell ref="J51:J53"/>
    <mergeCell ref="H51:H53"/>
    <mergeCell ref="G51:G53"/>
    <mergeCell ref="F51:F53"/>
    <mergeCell ref="J48:J50"/>
    <mergeCell ref="A51:A53"/>
    <mergeCell ref="B51:B53"/>
    <mergeCell ref="C51:C53"/>
    <mergeCell ref="D51:D53"/>
    <mergeCell ref="E51:E53"/>
    <mergeCell ref="H48:H50"/>
    <mergeCell ref="I48:I50"/>
    <mergeCell ref="G48:G50"/>
    <mergeCell ref="A48:A50"/>
    <mergeCell ref="B48:B50"/>
    <mergeCell ref="C48:C50"/>
    <mergeCell ref="D48:D50"/>
    <mergeCell ref="E48:E50"/>
    <mergeCell ref="F48:F50"/>
    <mergeCell ref="I45:I47"/>
    <mergeCell ref="J45:J47"/>
    <mergeCell ref="H45:H47"/>
    <mergeCell ref="G45:G47"/>
    <mergeCell ref="F45:F47"/>
    <mergeCell ref="J42:J44"/>
    <mergeCell ref="A45:A47"/>
    <mergeCell ref="B45:B47"/>
    <mergeCell ref="C45:C47"/>
    <mergeCell ref="D45:D47"/>
    <mergeCell ref="E45:E47"/>
    <mergeCell ref="H42:H44"/>
    <mergeCell ref="I42:I44"/>
    <mergeCell ref="G42:G44"/>
    <mergeCell ref="A42:A44"/>
    <mergeCell ref="B42:B44"/>
    <mergeCell ref="C42:C44"/>
    <mergeCell ref="D42:D44"/>
    <mergeCell ref="E42:E44"/>
    <mergeCell ref="F42:F44"/>
    <mergeCell ref="I39:I41"/>
    <mergeCell ref="J39:J41"/>
    <mergeCell ref="H39:H41"/>
    <mergeCell ref="G39:G41"/>
    <mergeCell ref="F39:F41"/>
    <mergeCell ref="J36:J38"/>
    <mergeCell ref="A39:A41"/>
    <mergeCell ref="B39:B41"/>
    <mergeCell ref="C39:C41"/>
    <mergeCell ref="D39:D41"/>
    <mergeCell ref="E39:E41"/>
    <mergeCell ref="H36:H38"/>
    <mergeCell ref="I36:I38"/>
    <mergeCell ref="G36:G38"/>
    <mergeCell ref="A36:A38"/>
    <mergeCell ref="B36:B38"/>
    <mergeCell ref="C36:C38"/>
    <mergeCell ref="D36:D38"/>
    <mergeCell ref="E36:E38"/>
    <mergeCell ref="F36:F38"/>
    <mergeCell ref="I33:I35"/>
    <mergeCell ref="J33:J35"/>
    <mergeCell ref="H33:H35"/>
    <mergeCell ref="G33:G35"/>
    <mergeCell ref="F33:F35"/>
    <mergeCell ref="J30:J32"/>
    <mergeCell ref="A33:A35"/>
    <mergeCell ref="B33:B35"/>
    <mergeCell ref="C33:C35"/>
    <mergeCell ref="D33:D35"/>
    <mergeCell ref="E33:E35"/>
    <mergeCell ref="H30:H32"/>
    <mergeCell ref="I30:I32"/>
    <mergeCell ref="G30:G32"/>
    <mergeCell ref="A30:A32"/>
    <mergeCell ref="B30:B32"/>
    <mergeCell ref="C30:C32"/>
    <mergeCell ref="D30:D32"/>
    <mergeCell ref="E30:E32"/>
    <mergeCell ref="F30:F32"/>
    <mergeCell ref="I27:I29"/>
    <mergeCell ref="J27:J29"/>
    <mergeCell ref="H27:H29"/>
    <mergeCell ref="G27:G29"/>
    <mergeCell ref="F27:F29"/>
    <mergeCell ref="J24:J26"/>
    <mergeCell ref="A27:A29"/>
    <mergeCell ref="B27:B29"/>
    <mergeCell ref="C27:C29"/>
    <mergeCell ref="D27:D29"/>
    <mergeCell ref="E27:E29"/>
    <mergeCell ref="H24:H26"/>
    <mergeCell ref="I24:I26"/>
    <mergeCell ref="G24:G26"/>
    <mergeCell ref="A24:A26"/>
    <mergeCell ref="B24:B26"/>
    <mergeCell ref="C24:C26"/>
    <mergeCell ref="D24:D26"/>
    <mergeCell ref="E24:E26"/>
    <mergeCell ref="F24:F26"/>
    <mergeCell ref="I21:I23"/>
    <mergeCell ref="J21:J23"/>
    <mergeCell ref="H21:H23"/>
    <mergeCell ref="G21:G23"/>
    <mergeCell ref="F21:F23"/>
    <mergeCell ref="J18:J20"/>
    <mergeCell ref="A21:A23"/>
    <mergeCell ref="B21:B23"/>
    <mergeCell ref="C21:C23"/>
    <mergeCell ref="D21:D23"/>
    <mergeCell ref="E21:E23"/>
    <mergeCell ref="H18:H20"/>
    <mergeCell ref="I18:I20"/>
    <mergeCell ref="G18:G20"/>
    <mergeCell ref="A18:A20"/>
    <mergeCell ref="B18:B20"/>
    <mergeCell ref="C18:C20"/>
    <mergeCell ref="D18:D20"/>
    <mergeCell ref="E18:E20"/>
    <mergeCell ref="F18:F20"/>
    <mergeCell ref="I15:I17"/>
    <mergeCell ref="J15:J17"/>
    <mergeCell ref="H15:H17"/>
    <mergeCell ref="G15:G17"/>
    <mergeCell ref="F15:F17"/>
    <mergeCell ref="J12:J14"/>
    <mergeCell ref="A15:A17"/>
    <mergeCell ref="B15:B17"/>
    <mergeCell ref="C15:C17"/>
    <mergeCell ref="D15:D17"/>
    <mergeCell ref="E15:E17"/>
    <mergeCell ref="H12:H14"/>
    <mergeCell ref="I12:I14"/>
    <mergeCell ref="G12:G14"/>
    <mergeCell ref="A12:A14"/>
    <mergeCell ref="B12:B14"/>
    <mergeCell ref="C12:C14"/>
    <mergeCell ref="D12:D14"/>
    <mergeCell ref="E12:E14"/>
    <mergeCell ref="F12:F14"/>
    <mergeCell ref="J9:J11"/>
    <mergeCell ref="H9:H11"/>
    <mergeCell ref="G9:G11"/>
    <mergeCell ref="F9:F11"/>
    <mergeCell ref="A9:A11"/>
    <mergeCell ref="B9:B11"/>
    <mergeCell ref="C9:C11"/>
    <mergeCell ref="D9:D11"/>
    <mergeCell ref="E9:E11"/>
    <mergeCell ref="A6:D6"/>
    <mergeCell ref="E6:F6"/>
    <mergeCell ref="G6:H6"/>
    <mergeCell ref="A7:A8"/>
    <mergeCell ref="B7:B8"/>
    <mergeCell ref="C7:C8"/>
    <mergeCell ref="D7:D8"/>
    <mergeCell ref="A1:B4"/>
    <mergeCell ref="I9:I1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1. Punto de Partida</vt:lpstr>
      <vt:lpstr>2. Identificación del Riesgo</vt:lpstr>
      <vt:lpstr>3. Impacto Riesgo de Corrupción</vt:lpstr>
      <vt:lpstr>4. Riesgo Seguridad Informacion</vt:lpstr>
      <vt:lpstr>5. Valoración de Controles</vt:lpstr>
      <vt:lpstr>6.Valoración Control Corrupción</vt:lpstr>
      <vt:lpstr>7. Mapa de Riesgos General</vt:lpstr>
      <vt:lpstr>8. Seguimiento Cuatrimestral</vt:lpstr>
      <vt:lpstr>9. Seguimiento Consolidado</vt:lpstr>
      <vt:lpstr>Listas</vt:lpstr>
      <vt:lpstr>Datos Hoja 1</vt:lpstr>
      <vt:lpstr>Corrupción</vt:lpstr>
      <vt:lpstr>CriteriosImpacto</vt:lpstr>
      <vt:lpstr>Probabilidad</vt:lpstr>
      <vt:lpstr>SI_NO</vt:lpstr>
      <vt:lpstr>TipoRiesgo</vt:lpstr>
      <vt:lpstr>TratamientoCorrupcion</vt:lpstr>
      <vt:lpstr>TratamientoV5</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Ivan Rueda Blanco</dc:creator>
  <cp:lastModifiedBy>Carlos Ivan Rueda Blanco</cp:lastModifiedBy>
  <dcterms:created xsi:type="dcterms:W3CDTF">2021-10-27T17:44:21Z</dcterms:created>
  <dcterms:modified xsi:type="dcterms:W3CDTF">2024-01-31T12:27:11Z</dcterms:modified>
</cp:coreProperties>
</file>